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1AAFDEE0-BD49-44A5-B18A-21289C0B787D}" xr6:coauthVersionLast="46" xr6:coauthVersionMax="46" xr10:uidLastSave="{00000000-0000-0000-0000-000000000000}"/>
  <bookViews>
    <workbookView xWindow="-120" yWindow="-120" windowWidth="29040" windowHeight="16440" xr2:uid="{070E3E86-E528-4AEE-80CB-930111D76B81}"/>
  </bookViews>
  <sheets>
    <sheet name="BC" sheetId="1" r:id="rId1"/>
  </sheets>
  <functionGroups builtInGroupCount="19"/>
  <externalReferences>
    <externalReference r:id="rId2"/>
    <externalReference r:id="rId3"/>
  </externalReferences>
  <definedNames>
    <definedName name="_xlnm._FilterDatabase" localSheetId="0" hidden="1">BC!$A$9:$GP$141</definedName>
    <definedName name="AM">#REF!</definedName>
    <definedName name="AT_LIST">#REF!</definedName>
    <definedName name="AVANCEMENT" localSheetId="0">#REF!</definedName>
    <definedName name="BATIMENTS" localSheetId="0">#REF!</definedName>
    <definedName name="BDC">BC!$H$10:$H$9032</definedName>
    <definedName name="ETAT" localSheetId="0">#REF!</definedName>
    <definedName name="ETAT">'[1]Ne pas supprimer'!$D$16:$D$30</definedName>
    <definedName name="ETAT2">[2]Général!$E$101:$E$107</definedName>
    <definedName name="LISTE_AT">#REF!</definedName>
    <definedName name="LISTING_AT">#REF!</definedName>
    <definedName name="PAIEMENT">'[1]Ne pas supprimer'!$I$16:$I$22</definedName>
    <definedName name="PERIODE" localSheetId="0">#REF!</definedName>
    <definedName name="TYPE_ACTE" localSheetId="0">#REF!</definedName>
    <definedName name="TYPE_PAIEMENT" localSheetId="0">#REF!</definedName>
    <definedName name="TYPE_TVX" localSheetId="0">#REF!</definedName>
    <definedName name="_xlnm.Print_Area" localSheetId="0">BC!#REF!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Y37" i="1" l="1"/>
  <c r="GU37" i="1"/>
  <c r="GT37" i="1"/>
  <c r="GS37" i="1"/>
  <c r="GR37" i="1"/>
  <c r="GQ37" i="1"/>
  <c r="FV37" i="1"/>
  <c r="FU37" i="1"/>
  <c r="FT37" i="1"/>
  <c r="FS37" i="1"/>
  <c r="FR37" i="1"/>
  <c r="FI37" i="1"/>
  <c r="FG37" i="1"/>
  <c r="FF37" i="1"/>
  <c r="EN37" i="1"/>
  <c r="EM37" i="1"/>
  <c r="EG37" i="1"/>
  <c r="EF37" i="1"/>
  <c r="EE37" i="1"/>
  <c r="DA37" i="1"/>
  <c r="DB37" i="1" s="1"/>
  <c r="CZ37" i="1"/>
  <c r="CU37" i="1"/>
  <c r="CW37" i="1" s="1"/>
  <c r="CT37" i="1"/>
  <c r="CS37" i="1"/>
  <c r="CP37" i="1"/>
  <c r="CM37" i="1"/>
  <c r="CR37" i="1" s="1"/>
  <c r="CI37" i="1"/>
  <c r="CJ37" i="1" s="1"/>
  <c r="CF37" i="1"/>
  <c r="CE37" i="1"/>
  <c r="CB37" i="1"/>
  <c r="CA37" i="1"/>
  <c r="BZ37" i="1"/>
  <c r="BU37" i="1"/>
  <c r="BR37" i="1"/>
  <c r="BQ37" i="1"/>
  <c r="BP37" i="1"/>
  <c r="BC37" i="1"/>
  <c r="AQ37" i="1"/>
  <c r="GW37" i="1" s="1"/>
  <c r="AP37" i="1"/>
  <c r="AM37" i="1"/>
  <c r="AJ37" i="1"/>
  <c r="AG37" i="1"/>
  <c r="AB37" i="1"/>
  <c r="BO37" i="1" s="1"/>
  <c r="DE37" i="1" s="1"/>
  <c r="DH37" i="1" s="1"/>
  <c r="Z37" i="1"/>
  <c r="BS37" i="1" s="1"/>
  <c r="W37" i="1"/>
  <c r="U37" i="1"/>
  <c r="DJ37" i="1" s="1"/>
  <c r="P37" i="1"/>
  <c r="K37" i="1"/>
  <c r="GY36" i="1"/>
  <c r="GU36" i="1"/>
  <c r="GT36" i="1"/>
  <c r="GS36" i="1"/>
  <c r="GQ36" i="1"/>
  <c r="FR36" i="1"/>
  <c r="FV36" i="1" s="1"/>
  <c r="FI36" i="1"/>
  <c r="FG36" i="1"/>
  <c r="FF36" i="1"/>
  <c r="EN36" i="1"/>
  <c r="EM36" i="1"/>
  <c r="EG36" i="1"/>
  <c r="EF36" i="1"/>
  <c r="EE36" i="1"/>
  <c r="DE36" i="1"/>
  <c r="DH36" i="1" s="1"/>
  <c r="DA36" i="1"/>
  <c r="DB36" i="1" s="1"/>
  <c r="CZ36" i="1"/>
  <c r="CU36" i="1"/>
  <c r="CW36" i="1" s="1"/>
  <c r="CT36" i="1"/>
  <c r="CS36" i="1"/>
  <c r="CP36" i="1"/>
  <c r="CM36" i="1"/>
  <c r="CR36" i="1" s="1"/>
  <c r="CI36" i="1"/>
  <c r="CJ36" i="1" s="1"/>
  <c r="CF36" i="1"/>
  <c r="CE36" i="1"/>
  <c r="CB36" i="1"/>
  <c r="CA36" i="1"/>
  <c r="BZ36" i="1"/>
  <c r="BU36" i="1"/>
  <c r="BS36" i="1"/>
  <c r="BR36" i="1"/>
  <c r="BQ36" i="1"/>
  <c r="BP36" i="1"/>
  <c r="BO36" i="1"/>
  <c r="BC36" i="1"/>
  <c r="AQ36" i="1"/>
  <c r="GR36" i="1" s="1"/>
  <c r="AP36" i="1"/>
  <c r="AM36" i="1"/>
  <c r="AJ36" i="1"/>
  <c r="AG36" i="1"/>
  <c r="AB36" i="1"/>
  <c r="Z36" i="1"/>
  <c r="EH36" i="1" s="1"/>
  <c r="EI36" i="1" s="1"/>
  <c r="W36" i="1"/>
  <c r="U36" i="1"/>
  <c r="DJ36" i="1" s="1"/>
  <c r="P36" i="1"/>
  <c r="K36" i="1"/>
  <c r="D36" i="1"/>
  <c r="GY35" i="1"/>
  <c r="GW35" i="1"/>
  <c r="GU35" i="1"/>
  <c r="GT35" i="1"/>
  <c r="GS35" i="1"/>
  <c r="GR35" i="1"/>
  <c r="GQ35" i="1"/>
  <c r="FR35" i="1"/>
  <c r="FI35" i="1"/>
  <c r="FG35" i="1"/>
  <c r="FF35" i="1"/>
  <c r="EN35" i="1"/>
  <c r="EM35" i="1"/>
  <c r="EG35" i="1"/>
  <c r="EF35" i="1"/>
  <c r="EE35" i="1"/>
  <c r="DJ35" i="1"/>
  <c r="DA35" i="1"/>
  <c r="DB35" i="1" s="1"/>
  <c r="CZ35" i="1"/>
  <c r="CV35" i="1"/>
  <c r="CU35" i="1"/>
  <c r="CW35" i="1" s="1"/>
  <c r="CT35" i="1"/>
  <c r="CS35" i="1"/>
  <c r="CP35" i="1"/>
  <c r="CM35" i="1"/>
  <c r="CR35" i="1" s="1"/>
  <c r="CI35" i="1"/>
  <c r="CJ35" i="1" s="1"/>
  <c r="CF35" i="1"/>
  <c r="CE35" i="1"/>
  <c r="CB35" i="1"/>
  <c r="CA35" i="1"/>
  <c r="BZ35" i="1"/>
  <c r="BU35" i="1"/>
  <c r="BR35" i="1"/>
  <c r="BQ35" i="1"/>
  <c r="BP35" i="1"/>
  <c r="BC35" i="1"/>
  <c r="AQ35" i="1"/>
  <c r="GV35" i="1" s="1"/>
  <c r="AP35" i="1"/>
  <c r="AM35" i="1"/>
  <c r="AJ35" i="1"/>
  <c r="AG35" i="1"/>
  <c r="AB35" i="1"/>
  <c r="BO35" i="1" s="1"/>
  <c r="DE35" i="1" s="1"/>
  <c r="DH35" i="1" s="1"/>
  <c r="Z35" i="1"/>
  <c r="BS35" i="1" s="1"/>
  <c r="V35" i="1"/>
  <c r="U35" i="1"/>
  <c r="BV35" i="1" s="1"/>
  <c r="P35" i="1"/>
  <c r="K35" i="1"/>
  <c r="GY34" i="1"/>
  <c r="GU34" i="1"/>
  <c r="GT34" i="1"/>
  <c r="GS34" i="1"/>
  <c r="GR34" i="1"/>
  <c r="GQ34" i="1"/>
  <c r="FR34" i="1"/>
  <c r="FV34" i="1" s="1"/>
  <c r="FI34" i="1"/>
  <c r="FG34" i="1"/>
  <c r="FF34" i="1"/>
  <c r="EN34" i="1"/>
  <c r="EM34" i="1"/>
  <c r="EG34" i="1"/>
  <c r="EF34" i="1"/>
  <c r="EE34" i="1"/>
  <c r="DE34" i="1"/>
  <c r="DH34" i="1" s="1"/>
  <c r="DB34" i="1"/>
  <c r="DA34" i="1"/>
  <c r="CZ34" i="1"/>
  <c r="CV34" i="1"/>
  <c r="CU34" i="1"/>
  <c r="CW34" i="1" s="1"/>
  <c r="CT34" i="1"/>
  <c r="CS34" i="1"/>
  <c r="CP34" i="1"/>
  <c r="CM34" i="1"/>
  <c r="CR34" i="1" s="1"/>
  <c r="CJ34" i="1"/>
  <c r="CI34" i="1"/>
  <c r="CF34" i="1"/>
  <c r="CE34" i="1"/>
  <c r="CB34" i="1"/>
  <c r="CA34" i="1"/>
  <c r="BZ34" i="1"/>
  <c r="BU34" i="1"/>
  <c r="BS34" i="1"/>
  <c r="BR34" i="1"/>
  <c r="BQ34" i="1"/>
  <c r="BP34" i="1"/>
  <c r="BO34" i="1"/>
  <c r="BC34" i="1"/>
  <c r="AQ34" i="1"/>
  <c r="GW34" i="1" s="1"/>
  <c r="AP34" i="1"/>
  <c r="AM34" i="1"/>
  <c r="AJ34" i="1"/>
  <c r="AG34" i="1"/>
  <c r="AB34" i="1"/>
  <c r="Z34" i="1"/>
  <c r="EH34" i="1" s="1"/>
  <c r="EI34" i="1" s="1"/>
  <c r="V34" i="1"/>
  <c r="U34" i="1"/>
  <c r="DJ34" i="1" s="1"/>
  <c r="P34" i="1"/>
  <c r="K34" i="1"/>
  <c r="D34" i="1"/>
  <c r="GY33" i="1"/>
  <c r="GW33" i="1"/>
  <c r="GU33" i="1"/>
  <c r="GT33" i="1"/>
  <c r="GS33" i="1"/>
  <c r="GR33" i="1"/>
  <c r="GQ33" i="1"/>
  <c r="FS33" i="1"/>
  <c r="FR33" i="1"/>
  <c r="FI33" i="1"/>
  <c r="FG33" i="1"/>
  <c r="FF33" i="1"/>
  <c r="EN33" i="1"/>
  <c r="EM33" i="1"/>
  <c r="EG33" i="1"/>
  <c r="EF33" i="1"/>
  <c r="EE33" i="1"/>
  <c r="DJ33" i="1"/>
  <c r="DA33" i="1"/>
  <c r="DB33" i="1" s="1"/>
  <c r="CZ33" i="1"/>
  <c r="CU33" i="1"/>
  <c r="CT33" i="1"/>
  <c r="CS33" i="1"/>
  <c r="CP33" i="1"/>
  <c r="CM33" i="1"/>
  <c r="CR33" i="1" s="1"/>
  <c r="CI33" i="1"/>
  <c r="CJ33" i="1" s="1"/>
  <c r="CF33" i="1"/>
  <c r="CE33" i="1"/>
  <c r="CB33" i="1"/>
  <c r="CA33" i="1"/>
  <c r="BZ33" i="1"/>
  <c r="BU33" i="1"/>
  <c r="BR33" i="1"/>
  <c r="BQ33" i="1"/>
  <c r="BP33" i="1"/>
  <c r="BC33" i="1"/>
  <c r="AQ33" i="1"/>
  <c r="GV33" i="1" s="1"/>
  <c r="AP33" i="1"/>
  <c r="AM33" i="1"/>
  <c r="AJ33" i="1"/>
  <c r="AG33" i="1"/>
  <c r="AB33" i="1"/>
  <c r="BO33" i="1" s="1"/>
  <c r="DE33" i="1" s="1"/>
  <c r="DH33" i="1" s="1"/>
  <c r="Z33" i="1"/>
  <c r="BS33" i="1" s="1"/>
  <c r="W33" i="1"/>
  <c r="V33" i="1"/>
  <c r="U33" i="1"/>
  <c r="BV33" i="1" s="1"/>
  <c r="P33" i="1"/>
  <c r="K33" i="1"/>
  <c r="D33" i="1"/>
  <c r="GY32" i="1"/>
  <c r="GU32" i="1"/>
  <c r="GT32" i="1"/>
  <c r="GS32" i="1"/>
  <c r="GQ32" i="1"/>
  <c r="FU32" i="1"/>
  <c r="FS32" i="1"/>
  <c r="FR32" i="1"/>
  <c r="FI32" i="1"/>
  <c r="FG32" i="1"/>
  <c r="FF32" i="1"/>
  <c r="EN32" i="1"/>
  <c r="EM32" i="1"/>
  <c r="EG32" i="1"/>
  <c r="EF32" i="1"/>
  <c r="EE32" i="1"/>
  <c r="DC32" i="1"/>
  <c r="DD32" i="1" s="1"/>
  <c r="CZ32" i="1"/>
  <c r="CV32" i="1"/>
  <c r="CU32" i="1"/>
  <c r="CW32" i="1" s="1"/>
  <c r="CX32" i="1" s="1"/>
  <c r="CS32" i="1"/>
  <c r="DA32" i="1" s="1"/>
  <c r="DB32" i="1" s="1"/>
  <c r="CP32" i="1"/>
  <c r="CM32" i="1"/>
  <c r="CR32" i="1" s="1"/>
  <c r="CJ32" i="1"/>
  <c r="CI32" i="1"/>
  <c r="CF32" i="1"/>
  <c r="CE32" i="1"/>
  <c r="CB32" i="1"/>
  <c r="CA32" i="1"/>
  <c r="BZ32" i="1"/>
  <c r="BV32" i="1"/>
  <c r="BU32" i="1"/>
  <c r="BS32" i="1"/>
  <c r="BR32" i="1"/>
  <c r="BQ32" i="1"/>
  <c r="BP32" i="1"/>
  <c r="AQ32" i="1"/>
  <c r="GR32" i="1" s="1"/>
  <c r="AP32" i="1"/>
  <c r="AM32" i="1"/>
  <c r="AJ32" i="1"/>
  <c r="AG32" i="1"/>
  <c r="AB32" i="1"/>
  <c r="BO32" i="1" s="1"/>
  <c r="DE32" i="1" s="1"/>
  <c r="DH32" i="1" s="1"/>
  <c r="Z32" i="1"/>
  <c r="EH32" i="1" s="1"/>
  <c r="EI32" i="1" s="1"/>
  <c r="V32" i="1"/>
  <c r="U32" i="1"/>
  <c r="DJ32" i="1" s="1"/>
  <c r="P32" i="1"/>
  <c r="K32" i="1"/>
  <c r="D32" i="1"/>
  <c r="GY31" i="1"/>
  <c r="GU31" i="1"/>
  <c r="GT31" i="1"/>
  <c r="GS31" i="1"/>
  <c r="GQ31" i="1"/>
  <c r="FV31" i="1"/>
  <c r="FU31" i="1"/>
  <c r="FT31" i="1"/>
  <c r="FS31" i="1"/>
  <c r="FR31" i="1"/>
  <c r="FI31" i="1"/>
  <c r="FG31" i="1"/>
  <c r="FF31" i="1"/>
  <c r="EN31" i="1"/>
  <c r="EM31" i="1"/>
  <c r="EG31" i="1"/>
  <c r="EF31" i="1"/>
  <c r="EE31" i="1"/>
  <c r="DB31" i="1"/>
  <c r="DA31" i="1"/>
  <c r="CZ31" i="1"/>
  <c r="CV31" i="1"/>
  <c r="CU31" i="1"/>
  <c r="CW31" i="1" s="1"/>
  <c r="CT31" i="1"/>
  <c r="CS31" i="1"/>
  <c r="CP31" i="1"/>
  <c r="CM31" i="1"/>
  <c r="CR31" i="1" s="1"/>
  <c r="CJ31" i="1"/>
  <c r="CI31" i="1"/>
  <c r="CF31" i="1"/>
  <c r="DJ31" i="1" s="1"/>
  <c r="CE31" i="1"/>
  <c r="CB31" i="1"/>
  <c r="CA31" i="1"/>
  <c r="BZ31" i="1" s="1"/>
  <c r="BU31" i="1"/>
  <c r="BR31" i="1"/>
  <c r="BQ31" i="1"/>
  <c r="BP31" i="1"/>
  <c r="AQ31" i="1"/>
  <c r="BC31" i="1" s="1"/>
  <c r="AP31" i="1"/>
  <c r="AM31" i="1"/>
  <c r="AJ31" i="1"/>
  <c r="AG31" i="1"/>
  <c r="AB31" i="1"/>
  <c r="BO31" i="1" s="1"/>
  <c r="DE31" i="1" s="1"/>
  <c r="DH31" i="1" s="1"/>
  <c r="Z31" i="1"/>
  <c r="BS31" i="1" s="1"/>
  <c r="X31" i="1"/>
  <c r="W31" i="1"/>
  <c r="V31" i="1"/>
  <c r="U31" i="1"/>
  <c r="BV31" i="1" s="1"/>
  <c r="P31" i="1"/>
  <c r="K31" i="1"/>
  <c r="GY30" i="1"/>
  <c r="GU30" i="1"/>
  <c r="GT30" i="1"/>
  <c r="GS30" i="1"/>
  <c r="GQ30" i="1"/>
  <c r="FU30" i="1"/>
  <c r="FT30" i="1"/>
  <c r="FR30" i="1"/>
  <c r="FS30" i="1" s="1"/>
  <c r="FI30" i="1"/>
  <c r="FG30" i="1"/>
  <c r="FF30" i="1"/>
  <c r="EN30" i="1"/>
  <c r="EM30" i="1"/>
  <c r="EG30" i="1"/>
  <c r="EF30" i="1"/>
  <c r="EE30" i="1"/>
  <c r="DC30" i="1"/>
  <c r="DD30" i="1" s="1"/>
  <c r="CZ30" i="1"/>
  <c r="CW30" i="1"/>
  <c r="CX30" i="1" s="1"/>
  <c r="CV30" i="1"/>
  <c r="CU30" i="1"/>
  <c r="CT30" i="1"/>
  <c r="CS30" i="1"/>
  <c r="DA30" i="1" s="1"/>
  <c r="DB30" i="1" s="1"/>
  <c r="CP30" i="1"/>
  <c r="CM30" i="1"/>
  <c r="CR30" i="1" s="1"/>
  <c r="CJ30" i="1"/>
  <c r="CI30" i="1"/>
  <c r="CF30" i="1"/>
  <c r="CE30" i="1"/>
  <c r="CB30" i="1"/>
  <c r="CA30" i="1"/>
  <c r="BZ30" i="1" s="1"/>
  <c r="BV30" i="1"/>
  <c r="BU30" i="1"/>
  <c r="BS30" i="1"/>
  <c r="BR30" i="1"/>
  <c r="BQ30" i="1"/>
  <c r="BP30" i="1"/>
  <c r="AQ30" i="1"/>
  <c r="GR30" i="1" s="1"/>
  <c r="AP30" i="1"/>
  <c r="AM30" i="1"/>
  <c r="AJ30" i="1"/>
  <c r="AG30" i="1"/>
  <c r="AB30" i="1"/>
  <c r="BO30" i="1" s="1"/>
  <c r="DE30" i="1" s="1"/>
  <c r="DH30" i="1" s="1"/>
  <c r="Z30" i="1"/>
  <c r="D30" i="1" s="1"/>
  <c r="X30" i="1"/>
  <c r="BW30" i="1" s="1"/>
  <c r="W30" i="1"/>
  <c r="U30" i="1"/>
  <c r="DJ30" i="1" s="1"/>
  <c r="P30" i="1"/>
  <c r="K30" i="1"/>
  <c r="GY29" i="1"/>
  <c r="GU29" i="1"/>
  <c r="GT29" i="1"/>
  <c r="GS29" i="1"/>
  <c r="GQ29" i="1"/>
  <c r="FV29" i="1"/>
  <c r="FU29" i="1"/>
  <c r="FT29" i="1"/>
  <c r="FR29" i="1"/>
  <c r="FI29" i="1"/>
  <c r="FG29" i="1"/>
  <c r="FF29" i="1"/>
  <c r="EN29" i="1"/>
  <c r="EM29" i="1"/>
  <c r="EG29" i="1"/>
  <c r="EF29" i="1"/>
  <c r="EE29" i="1"/>
  <c r="DC29" i="1"/>
  <c r="DD29" i="1" s="1"/>
  <c r="CZ29" i="1"/>
  <c r="CW29" i="1"/>
  <c r="CX29" i="1" s="1"/>
  <c r="CV29" i="1"/>
  <c r="CU29" i="1"/>
  <c r="CS29" i="1"/>
  <c r="CT29" i="1" s="1"/>
  <c r="CP29" i="1"/>
  <c r="CM29" i="1"/>
  <c r="CR29" i="1" s="1"/>
  <c r="CI29" i="1"/>
  <c r="CJ29" i="1" s="1"/>
  <c r="CF29" i="1"/>
  <c r="CE29" i="1"/>
  <c r="CB29" i="1"/>
  <c r="CA29" i="1"/>
  <c r="BV29" i="1"/>
  <c r="BU29" i="1"/>
  <c r="BR29" i="1"/>
  <c r="BQ29" i="1"/>
  <c r="BP29" i="1"/>
  <c r="AQ29" i="1"/>
  <c r="FS29" i="1" s="1"/>
  <c r="AP29" i="1"/>
  <c r="AM29" i="1"/>
  <c r="AJ29" i="1"/>
  <c r="AG29" i="1"/>
  <c r="AB29" i="1"/>
  <c r="BO29" i="1" s="1"/>
  <c r="DE29" i="1" s="1"/>
  <c r="DH29" i="1" s="1"/>
  <c r="Z29" i="1"/>
  <c r="X29" i="1"/>
  <c r="V29" i="1"/>
  <c r="U29" i="1"/>
  <c r="DJ29" i="1" s="1"/>
  <c r="P29" i="1"/>
  <c r="K29" i="1"/>
  <c r="GY28" i="1"/>
  <c r="GU28" i="1"/>
  <c r="GT28" i="1"/>
  <c r="GS28" i="1"/>
  <c r="GQ28" i="1"/>
  <c r="FU28" i="1"/>
  <c r="FT28" i="1"/>
  <c r="FR28" i="1"/>
  <c r="FS28" i="1" s="1"/>
  <c r="FI28" i="1"/>
  <c r="FG28" i="1"/>
  <c r="FF28" i="1"/>
  <c r="EN28" i="1"/>
  <c r="EM28" i="1"/>
  <c r="EG28" i="1"/>
  <c r="EF28" i="1"/>
  <c r="EE28" i="1"/>
  <c r="DD28" i="1"/>
  <c r="DC28" i="1"/>
  <c r="CZ28" i="1"/>
  <c r="CW28" i="1"/>
  <c r="CX28" i="1" s="1"/>
  <c r="CV28" i="1"/>
  <c r="CU28" i="1"/>
  <c r="CT28" i="1"/>
  <c r="CS28" i="1"/>
  <c r="DA28" i="1" s="1"/>
  <c r="DB28" i="1" s="1"/>
  <c r="CP28" i="1"/>
  <c r="CM28" i="1"/>
  <c r="CR28" i="1" s="1"/>
  <c r="CJ28" i="1"/>
  <c r="CI28" i="1"/>
  <c r="CF28" i="1"/>
  <c r="CE28" i="1"/>
  <c r="CB28" i="1"/>
  <c r="CA28" i="1"/>
  <c r="BZ28" i="1" s="1"/>
  <c r="BV28" i="1"/>
  <c r="BU28" i="1"/>
  <c r="BS28" i="1"/>
  <c r="BR28" i="1"/>
  <c r="BQ28" i="1"/>
  <c r="BP28" i="1"/>
  <c r="AQ28" i="1"/>
  <c r="GR28" i="1" s="1"/>
  <c r="AP28" i="1"/>
  <c r="AM28" i="1"/>
  <c r="AJ28" i="1"/>
  <c r="AG28" i="1"/>
  <c r="AB28" i="1"/>
  <c r="BO28" i="1" s="1"/>
  <c r="DE28" i="1" s="1"/>
  <c r="DH28" i="1" s="1"/>
  <c r="Z28" i="1"/>
  <c r="D28" i="1" s="1"/>
  <c r="X28" i="1"/>
  <c r="W28" i="1"/>
  <c r="U28" i="1"/>
  <c r="DJ28" i="1" s="1"/>
  <c r="P28" i="1"/>
  <c r="K28" i="1"/>
  <c r="GY27" i="1"/>
  <c r="GU27" i="1"/>
  <c r="GT27" i="1"/>
  <c r="GS27" i="1"/>
  <c r="GQ27" i="1"/>
  <c r="FU27" i="1"/>
  <c r="FT27" i="1"/>
  <c r="FR27" i="1"/>
  <c r="FI27" i="1"/>
  <c r="FG27" i="1"/>
  <c r="FF27" i="1"/>
  <c r="EN27" i="1"/>
  <c r="EM27" i="1"/>
  <c r="EH27" i="1"/>
  <c r="EG27" i="1"/>
  <c r="EF27" i="1"/>
  <c r="EE27" i="1"/>
  <c r="DC27" i="1"/>
  <c r="DD27" i="1" s="1"/>
  <c r="CZ27" i="1"/>
  <c r="CW27" i="1"/>
  <c r="CX27" i="1" s="1"/>
  <c r="CV27" i="1"/>
  <c r="CU27" i="1"/>
  <c r="CS27" i="1"/>
  <c r="CT27" i="1" s="1"/>
  <c r="CE27" i="1"/>
  <c r="CB27" i="1"/>
  <c r="CA27" i="1"/>
  <c r="BZ27" i="1" s="1"/>
  <c r="BU27" i="1"/>
  <c r="BS27" i="1"/>
  <c r="BR27" i="1"/>
  <c r="BQ27" i="1"/>
  <c r="BP27" i="1"/>
  <c r="AQ27" i="1"/>
  <c r="FS27" i="1" s="1"/>
  <c r="AP27" i="1"/>
  <c r="AM27" i="1"/>
  <c r="AJ27" i="1"/>
  <c r="AG27" i="1"/>
  <c r="AB27" i="1"/>
  <c r="BO27" i="1" s="1"/>
  <c r="DE27" i="1" s="1"/>
  <c r="DH27" i="1" s="1"/>
  <c r="Z27" i="1"/>
  <c r="D27" i="1" s="1"/>
  <c r="X27" i="1"/>
  <c r="W27" i="1"/>
  <c r="V27" i="1"/>
  <c r="U27" i="1"/>
  <c r="DJ27" i="1" s="1"/>
  <c r="P27" i="1"/>
  <c r="K27" i="1"/>
  <c r="GY26" i="1"/>
  <c r="GU26" i="1"/>
  <c r="GS26" i="1"/>
  <c r="GQ26" i="1"/>
  <c r="FV26" i="1"/>
  <c r="FU26" i="1"/>
  <c r="FR26" i="1"/>
  <c r="FT26" i="1" s="1"/>
  <c r="FI26" i="1"/>
  <c r="FG26" i="1"/>
  <c r="FF26" i="1"/>
  <c r="EN26" i="1"/>
  <c r="EM26" i="1"/>
  <c r="EG26" i="1"/>
  <c r="EF26" i="1"/>
  <c r="EE26" i="1"/>
  <c r="DD26" i="1"/>
  <c r="DA26" i="1"/>
  <c r="DB26" i="1" s="1"/>
  <c r="CZ26" i="1"/>
  <c r="CX26" i="1"/>
  <c r="CW26" i="1"/>
  <c r="DC26" i="1" s="1"/>
  <c r="CV26" i="1"/>
  <c r="CU26" i="1"/>
  <c r="CS26" i="1"/>
  <c r="CT26" i="1" s="1"/>
  <c r="CR26" i="1"/>
  <c r="CP26" i="1"/>
  <c r="CM26" i="1"/>
  <c r="CI26" i="1"/>
  <c r="CJ26" i="1" s="1"/>
  <c r="CF26" i="1"/>
  <c r="CE26" i="1"/>
  <c r="CB26" i="1"/>
  <c r="BZ26" i="1" s="1"/>
  <c r="CA26" i="1"/>
  <c r="BV26" i="1"/>
  <c r="BU26" i="1"/>
  <c r="BR26" i="1"/>
  <c r="BQ26" i="1"/>
  <c r="BP26" i="1"/>
  <c r="BO26" i="1"/>
  <c r="DE26" i="1" s="1"/>
  <c r="DH26" i="1" s="1"/>
  <c r="AQ26" i="1"/>
  <c r="BC26" i="1" s="1"/>
  <c r="AP26" i="1"/>
  <c r="AM26" i="1"/>
  <c r="AJ26" i="1"/>
  <c r="AG26" i="1"/>
  <c r="AB26" i="1"/>
  <c r="Z26" i="1"/>
  <c r="D26" i="1" s="1"/>
  <c r="V26" i="1"/>
  <c r="X26" i="1" s="1"/>
  <c r="U26" i="1"/>
  <c r="DJ26" i="1" s="1"/>
  <c r="P26" i="1"/>
  <c r="K26" i="1"/>
  <c r="GY25" i="1"/>
  <c r="GU25" i="1"/>
  <c r="GS25" i="1"/>
  <c r="GQ25" i="1"/>
  <c r="FU25" i="1"/>
  <c r="FR25" i="1"/>
  <c r="FI25" i="1"/>
  <c r="FG25" i="1"/>
  <c r="FF25" i="1"/>
  <c r="EN25" i="1"/>
  <c r="EM25" i="1"/>
  <c r="EG25" i="1"/>
  <c r="EF25" i="1"/>
  <c r="EE25" i="1"/>
  <c r="DE25" i="1"/>
  <c r="DH25" i="1" s="1"/>
  <c r="CZ25" i="1"/>
  <c r="CW25" i="1"/>
  <c r="CV25" i="1"/>
  <c r="CU25" i="1"/>
  <c r="CS25" i="1"/>
  <c r="DA25" i="1" s="1"/>
  <c r="DB25" i="1" s="1"/>
  <c r="CR25" i="1"/>
  <c r="CP25" i="1"/>
  <c r="CM25" i="1"/>
  <c r="CJ25" i="1"/>
  <c r="CI25" i="1"/>
  <c r="CF25" i="1"/>
  <c r="CE25" i="1"/>
  <c r="CB25" i="1"/>
  <c r="BZ25" i="1" s="1"/>
  <c r="CA25" i="1"/>
  <c r="BV25" i="1"/>
  <c r="BU25" i="1"/>
  <c r="BS25" i="1"/>
  <c r="BR25" i="1"/>
  <c r="BQ25" i="1"/>
  <c r="BP25" i="1"/>
  <c r="AQ25" i="1"/>
  <c r="GV25" i="1" s="1"/>
  <c r="AP25" i="1"/>
  <c r="AM25" i="1"/>
  <c r="AJ25" i="1"/>
  <c r="AG25" i="1"/>
  <c r="AY25" i="1" s="1"/>
  <c r="AB25" i="1"/>
  <c r="BO25" i="1" s="1"/>
  <c r="Z25" i="1"/>
  <c r="V25" i="1"/>
  <c r="X25" i="1" s="1"/>
  <c r="BW25" i="1" s="1"/>
  <c r="U25" i="1"/>
  <c r="DJ25" i="1" s="1"/>
  <c r="P25" i="1"/>
  <c r="K25" i="1"/>
  <c r="GY24" i="1"/>
  <c r="GU24" i="1"/>
  <c r="GS24" i="1"/>
  <c r="GQ24" i="1"/>
  <c r="FU24" i="1"/>
  <c r="FR24" i="1"/>
  <c r="FI24" i="1"/>
  <c r="FG24" i="1"/>
  <c r="FF24" i="1"/>
  <c r="EN24" i="1"/>
  <c r="EM24" i="1"/>
  <c r="EG24" i="1"/>
  <c r="EF24" i="1"/>
  <c r="EE24" i="1"/>
  <c r="DA24" i="1"/>
  <c r="DB24" i="1" s="1"/>
  <c r="CZ24" i="1"/>
  <c r="CW24" i="1"/>
  <c r="DC24" i="1" s="1"/>
  <c r="DD24" i="1" s="1"/>
  <c r="CU24" i="1"/>
  <c r="CV24" i="1" s="1"/>
  <c r="CS24" i="1"/>
  <c r="CT24" i="1" s="1"/>
  <c r="CE24" i="1"/>
  <c r="CB24" i="1"/>
  <c r="BZ24" i="1" s="1"/>
  <c r="CA24" i="1"/>
  <c r="BU24" i="1"/>
  <c r="BR24" i="1"/>
  <c r="BQ24" i="1"/>
  <c r="BP24" i="1"/>
  <c r="AQ24" i="1"/>
  <c r="FV24" i="1" s="1"/>
  <c r="AP24" i="1"/>
  <c r="AM24" i="1"/>
  <c r="AJ24" i="1"/>
  <c r="AG24" i="1"/>
  <c r="AB24" i="1"/>
  <c r="BO24" i="1" s="1"/>
  <c r="DE24" i="1" s="1"/>
  <c r="DH24" i="1" s="1"/>
  <c r="Z24" i="1"/>
  <c r="D24" i="1" s="1"/>
  <c r="W24" i="1"/>
  <c r="V24" i="1"/>
  <c r="X24" i="1" s="1"/>
  <c r="BW24" i="1" s="1"/>
  <c r="U24" i="1"/>
  <c r="DJ24" i="1" s="1"/>
  <c r="P24" i="1"/>
  <c r="K24" i="1"/>
  <c r="GY23" i="1"/>
  <c r="GU23" i="1"/>
  <c r="GS23" i="1"/>
  <c r="GQ23" i="1"/>
  <c r="FR23" i="1"/>
  <c r="FU23" i="1" s="1"/>
  <c r="FI23" i="1"/>
  <c r="FH23" i="1"/>
  <c r="FG23" i="1"/>
  <c r="FF23" i="1"/>
  <c r="EN23" i="1"/>
  <c r="EM23" i="1"/>
  <c r="EH23" i="1"/>
  <c r="EI23" i="1" s="1"/>
  <c r="EG23" i="1"/>
  <c r="EF23" i="1"/>
  <c r="EE23" i="1"/>
  <c r="DE23" i="1"/>
  <c r="DH23" i="1" s="1"/>
  <c r="DA23" i="1"/>
  <c r="DB23" i="1" s="1"/>
  <c r="CZ23" i="1"/>
  <c r="CV23" i="1"/>
  <c r="CU23" i="1"/>
  <c r="CS23" i="1"/>
  <c r="CE23" i="1"/>
  <c r="CB23" i="1"/>
  <c r="CA23" i="1"/>
  <c r="BZ23" i="1"/>
  <c r="BV23" i="1"/>
  <c r="BU23" i="1"/>
  <c r="BR23" i="1"/>
  <c r="BQ23" i="1"/>
  <c r="BP23" i="1"/>
  <c r="BO23" i="1"/>
  <c r="AQ23" i="1"/>
  <c r="GV23" i="1" s="1"/>
  <c r="AP23" i="1"/>
  <c r="AM23" i="1"/>
  <c r="AJ23" i="1"/>
  <c r="AG23" i="1"/>
  <c r="AB23" i="1"/>
  <c r="Z23" i="1"/>
  <c r="BS23" i="1" s="1"/>
  <c r="W23" i="1"/>
  <c r="V23" i="1"/>
  <c r="U23" i="1"/>
  <c r="DJ23" i="1" s="1"/>
  <c r="P23" i="1"/>
  <c r="K23" i="1"/>
  <c r="D23" i="1"/>
  <c r="GY22" i="1"/>
  <c r="GW22" i="1"/>
  <c r="GV22" i="1"/>
  <c r="GU22" i="1"/>
  <c r="GT22" i="1"/>
  <c r="GS22" i="1"/>
  <c r="GR22" i="1"/>
  <c r="GQ22" i="1"/>
  <c r="FR22" i="1"/>
  <c r="FI22" i="1"/>
  <c r="FH22" i="1"/>
  <c r="FG22" i="1"/>
  <c r="FF22" i="1"/>
  <c r="EN22" i="1"/>
  <c r="EM22" i="1"/>
  <c r="EI22" i="1"/>
  <c r="EG22" i="1"/>
  <c r="EF22" i="1"/>
  <c r="EE22" i="1"/>
  <c r="DJ22" i="1"/>
  <c r="DH22" i="1"/>
  <c r="DA22" i="1"/>
  <c r="DB22" i="1" s="1"/>
  <c r="CZ22" i="1"/>
  <c r="CW22" i="1"/>
  <c r="CV22" i="1"/>
  <c r="CU22" i="1"/>
  <c r="CT22" i="1"/>
  <c r="CS22" i="1"/>
  <c r="CE22" i="1"/>
  <c r="CB22" i="1"/>
  <c r="CA22" i="1"/>
  <c r="BZ22" i="1"/>
  <c r="BV22" i="1"/>
  <c r="BU22" i="1"/>
  <c r="BS22" i="1"/>
  <c r="BR22" i="1"/>
  <c r="BQ22" i="1"/>
  <c r="BP22" i="1"/>
  <c r="BO22" i="1"/>
  <c r="DE22" i="1" s="1"/>
  <c r="BC22" i="1"/>
  <c r="AQ22" i="1"/>
  <c r="AP22" i="1"/>
  <c r="AM22" i="1"/>
  <c r="AJ22" i="1"/>
  <c r="AG22" i="1"/>
  <c r="AB22" i="1"/>
  <c r="Z22" i="1"/>
  <c r="EH22" i="1" s="1"/>
  <c r="V22" i="1"/>
  <c r="U22" i="1"/>
  <c r="P22" i="1"/>
  <c r="K22" i="1"/>
  <c r="D22" i="1"/>
  <c r="GY21" i="1"/>
  <c r="GW21" i="1"/>
  <c r="GU21" i="1"/>
  <c r="GT21" i="1"/>
  <c r="GS21" i="1"/>
  <c r="GR21" i="1"/>
  <c r="GQ21" i="1"/>
  <c r="FR21" i="1"/>
  <c r="FU21" i="1" s="1"/>
  <c r="FI21" i="1"/>
  <c r="FG21" i="1"/>
  <c r="FF21" i="1"/>
  <c r="EN21" i="1"/>
  <c r="EM21" i="1"/>
  <c r="EG21" i="1"/>
  <c r="EF21" i="1"/>
  <c r="EE21" i="1"/>
  <c r="DA21" i="1"/>
  <c r="DB21" i="1" s="1"/>
  <c r="CZ21" i="1"/>
  <c r="CW21" i="1"/>
  <c r="CU21" i="1"/>
  <c r="CV21" i="1" s="1"/>
  <c r="CT21" i="1"/>
  <c r="CS21" i="1"/>
  <c r="CP21" i="1"/>
  <c r="CM21" i="1"/>
  <c r="CR21" i="1" s="1"/>
  <c r="CJ21" i="1"/>
  <c r="CI21" i="1"/>
  <c r="CF21" i="1"/>
  <c r="CE21" i="1"/>
  <c r="CB21" i="1"/>
  <c r="BZ21" i="1" s="1"/>
  <c r="CA21" i="1"/>
  <c r="BV21" i="1"/>
  <c r="BU21" i="1"/>
  <c r="BR21" i="1"/>
  <c r="BQ21" i="1"/>
  <c r="BP21" i="1"/>
  <c r="BO21" i="1"/>
  <c r="DE21" i="1" s="1"/>
  <c r="DH21" i="1" s="1"/>
  <c r="BC21" i="1"/>
  <c r="AQ21" i="1"/>
  <c r="GV21" i="1" s="1"/>
  <c r="AP21" i="1"/>
  <c r="AM21" i="1"/>
  <c r="AJ21" i="1"/>
  <c r="AG21" i="1"/>
  <c r="AB21" i="1"/>
  <c r="Z21" i="1"/>
  <c r="W21" i="1"/>
  <c r="U21" i="1"/>
  <c r="DJ21" i="1" s="1"/>
  <c r="P21" i="1"/>
  <c r="K21" i="1"/>
  <c r="D21" i="1"/>
  <c r="GY20" i="1"/>
  <c r="GW20" i="1"/>
  <c r="GU20" i="1"/>
  <c r="GT20" i="1"/>
  <c r="GS20" i="1"/>
  <c r="GR20" i="1"/>
  <c r="GQ20" i="1"/>
  <c r="FR20" i="1"/>
  <c r="FS20" i="1" s="1"/>
  <c r="FI20" i="1"/>
  <c r="FG20" i="1"/>
  <c r="FF20" i="1"/>
  <c r="EN20" i="1"/>
  <c r="EM20" i="1"/>
  <c r="EG20" i="1"/>
  <c r="EF20" i="1"/>
  <c r="EE20" i="1"/>
  <c r="CZ20" i="1"/>
  <c r="CU20" i="1"/>
  <c r="CV20" i="1" s="1"/>
  <c r="CT20" i="1"/>
  <c r="CS20" i="1"/>
  <c r="CW20" i="1" s="1"/>
  <c r="CE20" i="1"/>
  <c r="CB20" i="1"/>
  <c r="BZ20" i="1" s="1"/>
  <c r="CA20" i="1"/>
  <c r="BU20" i="1"/>
  <c r="BR20" i="1"/>
  <c r="BQ20" i="1"/>
  <c r="BP20" i="1"/>
  <c r="BO20" i="1"/>
  <c r="DE20" i="1" s="1"/>
  <c r="DH20" i="1" s="1"/>
  <c r="BC20" i="1"/>
  <c r="AQ20" i="1"/>
  <c r="GV20" i="1" s="1"/>
  <c r="AP20" i="1"/>
  <c r="AM20" i="1"/>
  <c r="AJ20" i="1"/>
  <c r="AG20" i="1"/>
  <c r="AB20" i="1"/>
  <c r="Z20" i="1"/>
  <c r="D20" i="1" s="1"/>
  <c r="W20" i="1"/>
  <c r="U20" i="1"/>
  <c r="DJ20" i="1" s="1"/>
  <c r="P20" i="1"/>
  <c r="K20" i="1"/>
  <c r="GY19" i="1"/>
  <c r="GW19" i="1"/>
  <c r="GU19" i="1"/>
  <c r="GT19" i="1"/>
  <c r="GS19" i="1"/>
  <c r="GR19" i="1"/>
  <c r="GQ19" i="1"/>
  <c r="FT19" i="1"/>
  <c r="FS19" i="1"/>
  <c r="FR19" i="1"/>
  <c r="FI19" i="1"/>
  <c r="FG19" i="1"/>
  <c r="FF19" i="1"/>
  <c r="EN19" i="1"/>
  <c r="EM19" i="1"/>
  <c r="EG19" i="1"/>
  <c r="EF19" i="1"/>
  <c r="EE19" i="1"/>
  <c r="CZ19" i="1"/>
  <c r="CU19" i="1"/>
  <c r="CV19" i="1" s="1"/>
  <c r="CS19" i="1"/>
  <c r="CW19" i="1" s="1"/>
  <c r="CP19" i="1"/>
  <c r="CM19" i="1"/>
  <c r="CR19" i="1" s="1"/>
  <c r="CI19" i="1"/>
  <c r="CJ19" i="1" s="1"/>
  <c r="CF19" i="1"/>
  <c r="CE19" i="1"/>
  <c r="CB19" i="1"/>
  <c r="CA19" i="1"/>
  <c r="BZ19" i="1" s="1"/>
  <c r="BV19" i="1"/>
  <c r="BU19" i="1"/>
  <c r="BS19" i="1"/>
  <c r="BR19" i="1"/>
  <c r="BQ19" i="1"/>
  <c r="BP19" i="1"/>
  <c r="BO19" i="1"/>
  <c r="DE19" i="1" s="1"/>
  <c r="DH19" i="1" s="1"/>
  <c r="BC19" i="1"/>
  <c r="AQ19" i="1"/>
  <c r="GV19" i="1" s="1"/>
  <c r="AP19" i="1"/>
  <c r="AM19" i="1"/>
  <c r="AJ19" i="1"/>
  <c r="AG19" i="1"/>
  <c r="AB19" i="1"/>
  <c r="Z19" i="1"/>
  <c r="EH19" i="1" s="1"/>
  <c r="EI19" i="1" s="1"/>
  <c r="X19" i="1"/>
  <c r="W19" i="1"/>
  <c r="V19" i="1"/>
  <c r="U19" i="1"/>
  <c r="DJ19" i="1" s="1"/>
  <c r="P19" i="1"/>
  <c r="K19" i="1"/>
  <c r="D19" i="1"/>
  <c r="GY18" i="1"/>
  <c r="GU18" i="1"/>
  <c r="GT18" i="1"/>
  <c r="GS18" i="1"/>
  <c r="GR18" i="1"/>
  <c r="GQ18" i="1"/>
  <c r="FR18" i="1"/>
  <c r="FI18" i="1"/>
  <c r="FG18" i="1"/>
  <c r="FF18" i="1"/>
  <c r="EN18" i="1"/>
  <c r="EM18" i="1"/>
  <c r="EG18" i="1"/>
  <c r="EF18" i="1"/>
  <c r="EE18" i="1"/>
  <c r="DA18" i="1"/>
  <c r="DB18" i="1" s="1"/>
  <c r="CZ18" i="1"/>
  <c r="CV18" i="1"/>
  <c r="CU18" i="1"/>
  <c r="CW18" i="1" s="1"/>
  <c r="DC18" i="1" s="1"/>
  <c r="DD18" i="1" s="1"/>
  <c r="CT18" i="1"/>
  <c r="CS18" i="1"/>
  <c r="CE18" i="1"/>
  <c r="CB18" i="1"/>
  <c r="CA18" i="1"/>
  <c r="BZ18" i="1" s="1"/>
  <c r="BU18" i="1"/>
  <c r="BR18" i="1"/>
  <c r="BQ18" i="1"/>
  <c r="BP18" i="1"/>
  <c r="AQ18" i="1"/>
  <c r="AP18" i="1"/>
  <c r="AM18" i="1"/>
  <c r="AJ18" i="1"/>
  <c r="AG18" i="1"/>
  <c r="AB18" i="1"/>
  <c r="BO18" i="1" s="1"/>
  <c r="DE18" i="1" s="1"/>
  <c r="DH18" i="1" s="1"/>
  <c r="Z18" i="1"/>
  <c r="BS18" i="1" s="1"/>
  <c r="V18" i="1"/>
  <c r="X18" i="1" s="1"/>
  <c r="U18" i="1"/>
  <c r="BV18" i="1" s="1"/>
  <c r="P18" i="1"/>
  <c r="K18" i="1"/>
  <c r="GY17" i="1"/>
  <c r="GU17" i="1"/>
  <c r="GT17" i="1"/>
  <c r="GS17" i="1"/>
  <c r="GR17" i="1"/>
  <c r="GQ17" i="1"/>
  <c r="FV17" i="1"/>
  <c r="FS17" i="1"/>
  <c r="FR17" i="1"/>
  <c r="FI17" i="1"/>
  <c r="FG17" i="1"/>
  <c r="FF17" i="1"/>
  <c r="EN17" i="1"/>
  <c r="EM17" i="1"/>
  <c r="EH17" i="1"/>
  <c r="EI17" i="1" s="1"/>
  <c r="EG17" i="1"/>
  <c r="EF17" i="1"/>
  <c r="EE17" i="1"/>
  <c r="DJ17" i="1"/>
  <c r="DA17" i="1"/>
  <c r="DB17" i="1" s="1"/>
  <c r="CZ17" i="1"/>
  <c r="CV17" i="1"/>
  <c r="CU17" i="1"/>
  <c r="CW17" i="1" s="1"/>
  <c r="DC17" i="1" s="1"/>
  <c r="DD17" i="1" s="1"/>
  <c r="CT17" i="1"/>
  <c r="CS17" i="1"/>
  <c r="CP17" i="1"/>
  <c r="CM17" i="1"/>
  <c r="CR17" i="1" s="1"/>
  <c r="CJ17" i="1"/>
  <c r="CI17" i="1"/>
  <c r="CF17" i="1"/>
  <c r="CE17" i="1"/>
  <c r="CB17" i="1"/>
  <c r="CA17" i="1"/>
  <c r="BZ17" i="1"/>
  <c r="BU17" i="1"/>
  <c r="BS17" i="1"/>
  <c r="BR17" i="1"/>
  <c r="BQ17" i="1"/>
  <c r="BP17" i="1"/>
  <c r="BC17" i="1"/>
  <c r="AQ17" i="1"/>
  <c r="GW17" i="1" s="1"/>
  <c r="AP17" i="1"/>
  <c r="AM17" i="1"/>
  <c r="AJ17" i="1"/>
  <c r="AG17" i="1"/>
  <c r="AB17" i="1"/>
  <c r="BO17" i="1" s="1"/>
  <c r="DE17" i="1" s="1"/>
  <c r="DH17" i="1" s="1"/>
  <c r="Z17" i="1"/>
  <c r="V17" i="1"/>
  <c r="U17" i="1"/>
  <c r="BV17" i="1" s="1"/>
  <c r="P17" i="1"/>
  <c r="K17" i="1"/>
  <c r="D17" i="1"/>
  <c r="GY16" i="1"/>
  <c r="I2" i="1" s="1"/>
  <c r="GV16" i="1"/>
  <c r="GU16" i="1"/>
  <c r="GT16" i="1"/>
  <c r="GS16" i="1"/>
  <c r="GR16" i="1"/>
  <c r="GQ16" i="1"/>
  <c r="FR16" i="1"/>
  <c r="FV16" i="1" s="1"/>
  <c r="FI16" i="1"/>
  <c r="FH16" i="1"/>
  <c r="FG16" i="1"/>
  <c r="FF16" i="1"/>
  <c r="EN16" i="1"/>
  <c r="EM16" i="1"/>
  <c r="EG16" i="1"/>
  <c r="EF16" i="1"/>
  <c r="EE16" i="1"/>
  <c r="DJ16" i="1"/>
  <c r="DC16" i="1"/>
  <c r="DD16" i="1" s="1"/>
  <c r="DA16" i="1"/>
  <c r="DB16" i="1" s="1"/>
  <c r="CZ16" i="1"/>
  <c r="CW16" i="1"/>
  <c r="CX16" i="1" s="1"/>
  <c r="CU16" i="1"/>
  <c r="CV16" i="1" s="1"/>
  <c r="CT16" i="1"/>
  <c r="CS16" i="1"/>
  <c r="CP16" i="1"/>
  <c r="CM16" i="1"/>
  <c r="CR16" i="1" s="1"/>
  <c r="CI16" i="1"/>
  <c r="CJ16" i="1" s="1"/>
  <c r="CF16" i="1"/>
  <c r="CE16" i="1"/>
  <c r="CB16" i="1"/>
  <c r="BZ16" i="1" s="1"/>
  <c r="CA16" i="1"/>
  <c r="BU16" i="1"/>
  <c r="BR16" i="1"/>
  <c r="BQ16" i="1"/>
  <c r="BP16" i="1"/>
  <c r="BC16" i="1"/>
  <c r="AQ16" i="1"/>
  <c r="GW16" i="1" s="1"/>
  <c r="AP16" i="1"/>
  <c r="AM16" i="1"/>
  <c r="AJ16" i="1"/>
  <c r="AG16" i="1"/>
  <c r="AB16" i="1"/>
  <c r="BO16" i="1" s="1"/>
  <c r="DE16" i="1" s="1"/>
  <c r="DH16" i="1" s="1"/>
  <c r="Z16" i="1"/>
  <c r="EH16" i="1" s="1"/>
  <c r="EI16" i="1" s="1"/>
  <c r="W16" i="1"/>
  <c r="V16" i="1"/>
  <c r="X16" i="1" s="1"/>
  <c r="U16" i="1"/>
  <c r="BV16" i="1" s="1"/>
  <c r="P16" i="1"/>
  <c r="K16" i="1"/>
  <c r="GY15" i="1"/>
  <c r="GU15" i="1"/>
  <c r="GS15" i="1"/>
  <c r="GQ15" i="1"/>
  <c r="FU15" i="1"/>
  <c r="FR15" i="1"/>
  <c r="FI15" i="1"/>
  <c r="FG15" i="1"/>
  <c r="FF15" i="1"/>
  <c r="EN15" i="1"/>
  <c r="EM15" i="1"/>
  <c r="EG15" i="1"/>
  <c r="EF15" i="1"/>
  <c r="EE15" i="1"/>
  <c r="DB15" i="1"/>
  <c r="CZ15" i="1"/>
  <c r="CW15" i="1"/>
  <c r="CX15" i="1" s="1"/>
  <c r="CV15" i="1"/>
  <c r="CU15" i="1"/>
  <c r="CS15" i="1"/>
  <c r="DA15" i="1" s="1"/>
  <c r="CR15" i="1"/>
  <c r="CP15" i="1"/>
  <c r="CM15" i="1"/>
  <c r="CJ15" i="1"/>
  <c r="CI15" i="1"/>
  <c r="CF15" i="1"/>
  <c r="CE15" i="1"/>
  <c r="CB15" i="1"/>
  <c r="CA15" i="1"/>
  <c r="BZ15" i="1"/>
  <c r="BV15" i="1"/>
  <c r="BU15" i="1"/>
  <c r="BR15" i="1"/>
  <c r="BQ15" i="1"/>
  <c r="BP15" i="1"/>
  <c r="BO15" i="1"/>
  <c r="DE15" i="1" s="1"/>
  <c r="DH15" i="1" s="1"/>
  <c r="AQ15" i="1"/>
  <c r="AP15" i="1"/>
  <c r="AM15" i="1"/>
  <c r="AJ15" i="1"/>
  <c r="AG15" i="1"/>
  <c r="AB15" i="1"/>
  <c r="Z15" i="1"/>
  <c r="EH15" i="1" s="1"/>
  <c r="EI15" i="1" s="1"/>
  <c r="V15" i="1"/>
  <c r="X15" i="1" s="1"/>
  <c r="U15" i="1"/>
  <c r="DJ15" i="1" s="1"/>
  <c r="P15" i="1"/>
  <c r="K15" i="1"/>
  <c r="GY14" i="1"/>
  <c r="GU14" i="1"/>
  <c r="GT14" i="1"/>
  <c r="GS14" i="1"/>
  <c r="GQ14" i="1"/>
  <c r="FV14" i="1"/>
  <c r="FU14" i="1"/>
  <c r="FR14" i="1"/>
  <c r="FI14" i="1"/>
  <c r="FG14" i="1"/>
  <c r="FF14" i="1"/>
  <c r="EN14" i="1"/>
  <c r="EM14" i="1"/>
  <c r="EG14" i="1"/>
  <c r="EF14" i="1"/>
  <c r="EE14" i="1"/>
  <c r="CZ14" i="1"/>
  <c r="CU14" i="1"/>
  <c r="CV14" i="1" s="1"/>
  <c r="CS14" i="1"/>
  <c r="CW14" i="1" s="1"/>
  <c r="CE14" i="1"/>
  <c r="CB14" i="1"/>
  <c r="CA14" i="1"/>
  <c r="BZ14" i="1" s="1"/>
  <c r="BU14" i="1"/>
  <c r="BR14" i="1"/>
  <c r="BQ14" i="1"/>
  <c r="BP14" i="1"/>
  <c r="BO14" i="1"/>
  <c r="DE14" i="1" s="1"/>
  <c r="DH14" i="1" s="1"/>
  <c r="AQ14" i="1"/>
  <c r="GW14" i="1" s="1"/>
  <c r="AP14" i="1"/>
  <c r="AM14" i="1"/>
  <c r="AJ14" i="1"/>
  <c r="AG14" i="1"/>
  <c r="AB14" i="1"/>
  <c r="Z14" i="1"/>
  <c r="D14" i="1" s="1"/>
  <c r="W14" i="1"/>
  <c r="X14" i="1" s="1"/>
  <c r="V14" i="1"/>
  <c r="U14" i="1"/>
  <c r="DJ14" i="1" s="1"/>
  <c r="P14" i="1"/>
  <c r="K14" i="1"/>
  <c r="GY13" i="1"/>
  <c r="GW13" i="1"/>
  <c r="GV13" i="1"/>
  <c r="GU13" i="1"/>
  <c r="GT13" i="1"/>
  <c r="GS13" i="1"/>
  <c r="GQ13" i="1"/>
  <c r="FU13" i="1"/>
  <c r="FR13" i="1"/>
  <c r="FI13" i="1"/>
  <c r="FG13" i="1"/>
  <c r="FF13" i="1"/>
  <c r="EN13" i="1"/>
  <c r="EM13" i="1"/>
  <c r="EI13" i="1"/>
  <c r="EH13" i="1"/>
  <c r="EG13" i="1"/>
  <c r="EF13" i="1"/>
  <c r="EE13" i="1"/>
  <c r="DJ13" i="1"/>
  <c r="DC13" i="1"/>
  <c r="DD13" i="1" s="1"/>
  <c r="DA13" i="1"/>
  <c r="DB13" i="1" s="1"/>
  <c r="CZ13" i="1"/>
  <c r="CX13" i="1"/>
  <c r="CW13" i="1"/>
  <c r="CV13" i="1"/>
  <c r="CU13" i="1"/>
  <c r="CI13" i="1"/>
  <c r="CE13" i="1"/>
  <c r="CB13" i="1"/>
  <c r="CA13" i="1"/>
  <c r="BZ13" i="1"/>
  <c r="BU13" i="1"/>
  <c r="BS13" i="1"/>
  <c r="BR13" i="1"/>
  <c r="BQ13" i="1"/>
  <c r="BP13" i="1"/>
  <c r="AQ13" i="1"/>
  <c r="AP13" i="1"/>
  <c r="AM13" i="1"/>
  <c r="AJ13" i="1"/>
  <c r="AG13" i="1"/>
  <c r="AB13" i="1"/>
  <c r="BO13" i="1" s="1"/>
  <c r="DE13" i="1" s="1"/>
  <c r="DH13" i="1" s="1"/>
  <c r="Z13" i="1"/>
  <c r="D13" i="1" s="1"/>
  <c r="X13" i="1"/>
  <c r="W13" i="1"/>
  <c r="V13" i="1"/>
  <c r="U13" i="1"/>
  <c r="BV13" i="1" s="1"/>
  <c r="P13" i="1"/>
  <c r="K13" i="1"/>
  <c r="GY12" i="1"/>
  <c r="GU12" i="1"/>
  <c r="GS12" i="1"/>
  <c r="GQ12" i="1"/>
  <c r="FR12" i="1"/>
  <c r="FV12" i="1" s="1"/>
  <c r="FI12" i="1"/>
  <c r="FG12" i="1"/>
  <c r="FF12" i="1"/>
  <c r="EN12" i="1"/>
  <c r="EM12" i="1"/>
  <c r="EG12" i="1"/>
  <c r="EF12" i="1"/>
  <c r="EE12" i="1"/>
  <c r="DJ12" i="1"/>
  <c r="DE12" i="1"/>
  <c r="DH12" i="1" s="1"/>
  <c r="CZ12" i="1"/>
  <c r="CV12" i="1"/>
  <c r="CU12" i="1"/>
  <c r="CS12" i="1"/>
  <c r="DA12" i="1" s="1"/>
  <c r="DB12" i="1" s="1"/>
  <c r="CE12" i="1"/>
  <c r="CB12" i="1"/>
  <c r="CA12" i="1"/>
  <c r="BZ12" i="1" s="1"/>
  <c r="BV12" i="1"/>
  <c r="BU12" i="1"/>
  <c r="BS12" i="1"/>
  <c r="BR12" i="1"/>
  <c r="BQ12" i="1"/>
  <c r="BP12" i="1"/>
  <c r="BO12" i="1"/>
  <c r="AQ12" i="1"/>
  <c r="AP12" i="1"/>
  <c r="AM12" i="1"/>
  <c r="AJ12" i="1"/>
  <c r="AG12" i="1"/>
  <c r="AY12" i="1" s="1"/>
  <c r="AB12" i="1"/>
  <c r="Z12" i="1"/>
  <c r="D12" i="1" s="1"/>
  <c r="X12" i="1"/>
  <c r="BW12" i="1" s="1"/>
  <c r="V12" i="1"/>
  <c r="U12" i="1"/>
  <c r="P12" i="1"/>
  <c r="K12" i="1"/>
  <c r="GY11" i="1"/>
  <c r="GU11" i="1"/>
  <c r="GS11" i="1"/>
  <c r="GQ11" i="1"/>
  <c r="FR11" i="1"/>
  <c r="FS11" i="1" s="1"/>
  <c r="FI11" i="1"/>
  <c r="FG11" i="1"/>
  <c r="FF11" i="1"/>
  <c r="EN11" i="1"/>
  <c r="EM11" i="1"/>
  <c r="EH11" i="1"/>
  <c r="EI11" i="1" s="1"/>
  <c r="EG11" i="1"/>
  <c r="EF11" i="1"/>
  <c r="EE11" i="1"/>
  <c r="DJ11" i="1"/>
  <c r="CZ11" i="1"/>
  <c r="CV11" i="1"/>
  <c r="CU11" i="1"/>
  <c r="CS11" i="1"/>
  <c r="DA11" i="1" s="1"/>
  <c r="DB11" i="1" s="1"/>
  <c r="CR11" i="1"/>
  <c r="CP11" i="1"/>
  <c r="CM11" i="1"/>
  <c r="CI11" i="1"/>
  <c r="CJ11" i="1" s="1"/>
  <c r="CF11" i="1"/>
  <c r="CE11" i="1"/>
  <c r="CB11" i="1"/>
  <c r="CA11" i="1"/>
  <c r="BZ11" i="1" s="1"/>
  <c r="BV11" i="1"/>
  <c r="BU11" i="1"/>
  <c r="BW11" i="1" s="1"/>
  <c r="BS11" i="1"/>
  <c r="BR11" i="1"/>
  <c r="BQ11" i="1"/>
  <c r="BP11" i="1"/>
  <c r="BO11" i="1"/>
  <c r="DE11" i="1" s="1"/>
  <c r="DH11" i="1" s="1"/>
  <c r="AQ11" i="1"/>
  <c r="GR11" i="1" s="1"/>
  <c r="AP11" i="1"/>
  <c r="AM11" i="1"/>
  <c r="AJ11" i="1"/>
  <c r="AG11" i="1"/>
  <c r="AY11" i="1" s="1"/>
  <c r="AB11" i="1"/>
  <c r="Z11" i="1"/>
  <c r="D11" i="1" s="1"/>
  <c r="X11" i="1"/>
  <c r="V11" i="1"/>
  <c r="U11" i="1"/>
  <c r="P11" i="1"/>
  <c r="K11" i="1"/>
  <c r="GY10" i="1"/>
  <c r="GW10" i="1"/>
  <c r="GV10" i="1"/>
  <c r="GU10" i="1"/>
  <c r="GS10" i="1"/>
  <c r="GQ10" i="1"/>
  <c r="FV10" i="1"/>
  <c r="FU10" i="1"/>
  <c r="FT10" i="1"/>
  <c r="FR10" i="1"/>
  <c r="FS10" i="1" s="1"/>
  <c r="FI10" i="1"/>
  <c r="FH10" i="1"/>
  <c r="FG10" i="1"/>
  <c r="FF10" i="1"/>
  <c r="EN10" i="1"/>
  <c r="EM10" i="1"/>
  <c r="EG10" i="1"/>
  <c r="EF10" i="1"/>
  <c r="EE10" i="1"/>
  <c r="CZ10" i="1"/>
  <c r="CV10" i="1"/>
  <c r="CU10" i="1"/>
  <c r="CS10" i="1"/>
  <c r="DA10" i="1" s="1"/>
  <c r="DB10" i="1" s="1"/>
  <c r="CE10" i="1"/>
  <c r="CB10" i="1"/>
  <c r="CA10" i="1"/>
  <c r="BV10" i="1"/>
  <c r="BU10" i="1"/>
  <c r="BR10" i="1"/>
  <c r="BQ10" i="1"/>
  <c r="BP10" i="1"/>
  <c r="BC10" i="1"/>
  <c r="AQ10" i="1"/>
  <c r="GT10" i="1" s="1"/>
  <c r="AP10" i="1"/>
  <c r="AM10" i="1"/>
  <c r="AJ10" i="1"/>
  <c r="AG10" i="1"/>
  <c r="AB10" i="1"/>
  <c r="BO10" i="1" s="1"/>
  <c r="DE10" i="1" s="1"/>
  <c r="DH10" i="1" s="1"/>
  <c r="Z10" i="1"/>
  <c r="D10" i="1" s="1"/>
  <c r="X10" i="1"/>
  <c r="BW10" i="1" s="1"/>
  <c r="V10" i="1"/>
  <c r="U10" i="1"/>
  <c r="DJ10" i="1" s="1"/>
  <c r="P10" i="1"/>
  <c r="K10" i="1"/>
  <c r="AL6" i="1"/>
  <c r="AN4" i="1"/>
  <c r="AN3" i="1" a="1"/>
  <c r="AN3" i="1" s="1"/>
  <c r="AN2" i="1"/>
  <c r="AN2" i="1" a="1"/>
  <c r="BB1" i="1"/>
  <c r="AY19" i="1" l="1"/>
  <c r="BW15" i="1"/>
  <c r="AY15" i="1"/>
  <c r="DC14" i="1"/>
  <c r="DD14" i="1" s="1"/>
  <c r="CX14" i="1"/>
  <c r="AY16" i="1"/>
  <c r="BW16" i="1"/>
  <c r="AY18" i="1"/>
  <c r="BW18" i="1"/>
  <c r="BW14" i="1"/>
  <c r="AY14" i="1"/>
  <c r="GR12" i="1"/>
  <c r="BC12" i="1"/>
  <c r="BW26" i="1"/>
  <c r="AY26" i="1"/>
  <c r="GR15" i="1"/>
  <c r="BC15" i="1"/>
  <c r="GW15" i="1"/>
  <c r="FT11" i="1"/>
  <c r="FT25" i="1"/>
  <c r="DC37" i="1"/>
  <c r="DD37" i="1" s="1"/>
  <c r="CX37" i="1"/>
  <c r="CT10" i="1"/>
  <c r="CX18" i="1"/>
  <c r="CT12" i="1"/>
  <c r="FU12" i="1"/>
  <c r="CX34" i="1"/>
  <c r="DC34" i="1"/>
  <c r="DD34" i="1" s="1"/>
  <c r="CW10" i="1"/>
  <c r="GR10" i="1"/>
  <c r="GT11" i="1"/>
  <c r="BS14" i="1"/>
  <c r="GV14" i="1"/>
  <c r="D16" i="1"/>
  <c r="BS16" i="1"/>
  <c r="FT16" i="1"/>
  <c r="BW19" i="1"/>
  <c r="GR23" i="1"/>
  <c r="FT24" i="1"/>
  <c r="D25" i="1"/>
  <c r="EH25" i="1"/>
  <c r="EI25" i="1" s="1"/>
  <c r="BW29" i="1"/>
  <c r="AY29" i="1"/>
  <c r="GT15" i="1"/>
  <c r="CX36" i="1"/>
  <c r="DC36" i="1"/>
  <c r="DD36" i="1" s="1"/>
  <c r="FV11" i="1"/>
  <c r="BC11" i="1"/>
  <c r="FV22" i="1"/>
  <c r="FT22" i="1"/>
  <c r="FS22" i="1"/>
  <c r="EH10" i="1"/>
  <c r="EI10" i="1" s="1"/>
  <c r="DC15" i="1"/>
  <c r="DD15" i="1" s="1"/>
  <c r="FV20" i="1"/>
  <c r="FU20" i="1"/>
  <c r="FT20" i="1"/>
  <c r="FV21" i="1"/>
  <c r="FT21" i="1"/>
  <c r="FS21" i="1"/>
  <c r="X35" i="1"/>
  <c r="BS10" i="1"/>
  <c r="EH12" i="1"/>
  <c r="EI12" i="1" s="1"/>
  <c r="FS13" i="1"/>
  <c r="FH14" i="1"/>
  <c r="FU16" i="1"/>
  <c r="CX17" i="1"/>
  <c r="BV20" i="1"/>
  <c r="EH21" i="1"/>
  <c r="EI21" i="1" s="1"/>
  <c r="BS21" i="1"/>
  <c r="X22" i="1"/>
  <c r="X23" i="1"/>
  <c r="BS24" i="1"/>
  <c r="BS29" i="1"/>
  <c r="D29" i="1"/>
  <c r="EH29" i="1"/>
  <c r="EI29" i="1" s="1"/>
  <c r="BW31" i="1"/>
  <c r="AY31" i="1"/>
  <c r="X33" i="1"/>
  <c r="FH12" i="1"/>
  <c r="FV23" i="1"/>
  <c r="CX24" i="1"/>
  <c r="BS26" i="1"/>
  <c r="BC13" i="1"/>
  <c r="GR13" i="1"/>
  <c r="FH15" i="1"/>
  <c r="FS16" i="1"/>
  <c r="FU22" i="1"/>
  <c r="BC23" i="1"/>
  <c r="GV11" i="1"/>
  <c r="CW12" i="1"/>
  <c r="FT13" i="1"/>
  <c r="FS15" i="1"/>
  <c r="D18" i="1"/>
  <c r="FU18" i="1"/>
  <c r="FT18" i="1"/>
  <c r="DA19" i="1"/>
  <c r="DB19" i="1" s="1"/>
  <c r="CW23" i="1"/>
  <c r="CT23" i="1"/>
  <c r="GW12" i="1"/>
  <c r="EI27" i="1"/>
  <c r="GW11" i="1"/>
  <c r="GT12" i="1"/>
  <c r="BW13" i="1"/>
  <c r="AY13" i="1"/>
  <c r="GR14" i="1"/>
  <c r="BC14" i="1"/>
  <c r="D15" i="1"/>
  <c r="BS15" i="1"/>
  <c r="FT15" i="1"/>
  <c r="GW18" i="1"/>
  <c r="GV18" i="1"/>
  <c r="FH18" i="1"/>
  <c r="FS18" i="1"/>
  <c r="FV19" i="1"/>
  <c r="FU19" i="1"/>
  <c r="BV24" i="1"/>
  <c r="BW27" i="1"/>
  <c r="AY27" i="1"/>
  <c r="DC31" i="1"/>
  <c r="DD31" i="1" s="1"/>
  <c r="CX31" i="1"/>
  <c r="DC35" i="1"/>
  <c r="DD35" i="1" s="1"/>
  <c r="CX35" i="1"/>
  <c r="CT14" i="1"/>
  <c r="DA14" i="1"/>
  <c r="DB14" i="1" s="1"/>
  <c r="DC20" i="1"/>
  <c r="DD20" i="1" s="1"/>
  <c r="CX20" i="1"/>
  <c r="CX22" i="1"/>
  <c r="DC22" i="1"/>
  <c r="DD22" i="1" s="1"/>
  <c r="DC25" i="1"/>
  <c r="DD25" i="1" s="1"/>
  <c r="CX25" i="1"/>
  <c r="CT11" i="1"/>
  <c r="FU11" i="1"/>
  <c r="EH14" i="1"/>
  <c r="EI14" i="1" s="1"/>
  <c r="EH18" i="1"/>
  <c r="EI18" i="1" s="1"/>
  <c r="CX21" i="1"/>
  <c r="DC21" i="1"/>
  <c r="DD21" i="1" s="1"/>
  <c r="FS12" i="1"/>
  <c r="CT19" i="1"/>
  <c r="DA20" i="1"/>
  <c r="DB20" i="1" s="1"/>
  <c r="AY10" i="1"/>
  <c r="FH11" i="1"/>
  <c r="FV13" i="1"/>
  <c r="FS14" i="1"/>
  <c r="X17" i="1"/>
  <c r="BC18" i="1"/>
  <c r="DJ18" i="1"/>
  <c r="FV18" i="1"/>
  <c r="FS24" i="1"/>
  <c r="GW24" i="1"/>
  <c r="GV24" i="1"/>
  <c r="FH24" i="1"/>
  <c r="GT24" i="1"/>
  <c r="GR24" i="1"/>
  <c r="BC24" i="1"/>
  <c r="BW28" i="1"/>
  <c r="AY28" i="1"/>
  <c r="CW33" i="1"/>
  <c r="CV33" i="1"/>
  <c r="FV33" i="1"/>
  <c r="FU33" i="1"/>
  <c r="FT33" i="1"/>
  <c r="FV35" i="1"/>
  <c r="FU35" i="1"/>
  <c r="FT35" i="1"/>
  <c r="FS35" i="1"/>
  <c r="GT25" i="1"/>
  <c r="GR25" i="1"/>
  <c r="FV25" i="1"/>
  <c r="BC25" i="1"/>
  <c r="GW25" i="1"/>
  <c r="EH20" i="1"/>
  <c r="EI20" i="1" s="1"/>
  <c r="BS20" i="1"/>
  <c r="EH26" i="1"/>
  <c r="EI26" i="1" s="1"/>
  <c r="DC19" i="1"/>
  <c r="DD19" i="1" s="1"/>
  <c r="CX19" i="1"/>
  <c r="FT23" i="1"/>
  <c r="GW23" i="1"/>
  <c r="GT23" i="1"/>
  <c r="FT12" i="1"/>
  <c r="GV15" i="1"/>
  <c r="CW11" i="1"/>
  <c r="FH13" i="1"/>
  <c r="BZ10" i="1"/>
  <c r="GV12" i="1"/>
  <c r="FT14" i="1"/>
  <c r="FV15" i="1"/>
  <c r="FU17" i="1"/>
  <c r="FT17" i="1"/>
  <c r="AY24" i="1"/>
  <c r="EH24" i="1"/>
  <c r="EI24" i="1" s="1"/>
  <c r="FH25" i="1"/>
  <c r="BZ29" i="1"/>
  <c r="FV27" i="1"/>
  <c r="FH28" i="1"/>
  <c r="GV28" i="1"/>
  <c r="FH30" i="1"/>
  <c r="GV30" i="1"/>
  <c r="X37" i="1"/>
  <c r="CV37" i="1"/>
  <c r="CT25" i="1"/>
  <c r="GR26" i="1"/>
  <c r="BV27" i="1"/>
  <c r="GW28" i="1"/>
  <c r="AY30" i="1"/>
  <c r="GW30" i="1"/>
  <c r="EH31" i="1"/>
  <c r="EI31" i="1" s="1"/>
  <c r="FH32" i="1"/>
  <c r="GV32" i="1"/>
  <c r="BV14" i="1"/>
  <c r="FH17" i="1"/>
  <c r="GV17" i="1"/>
  <c r="FS25" i="1"/>
  <c r="BC27" i="1"/>
  <c r="DA27" i="1"/>
  <c r="DB27" i="1" s="1"/>
  <c r="GR27" i="1"/>
  <c r="BC28" i="1"/>
  <c r="DA29" i="1"/>
  <c r="DB29" i="1" s="1"/>
  <c r="GR29" i="1"/>
  <c r="BC30" i="1"/>
  <c r="GW32" i="1"/>
  <c r="EH33" i="1"/>
  <c r="EI33" i="1" s="1"/>
  <c r="FH34" i="1"/>
  <c r="GV34" i="1"/>
  <c r="EH35" i="1"/>
  <c r="EI35" i="1" s="1"/>
  <c r="FH36" i="1"/>
  <c r="GV36" i="1"/>
  <c r="EH37" i="1"/>
  <c r="EI37" i="1" s="1"/>
  <c r="CT15" i="1"/>
  <c r="FH21" i="1"/>
  <c r="GT26" i="1"/>
  <c r="D31" i="1"/>
  <c r="GR31" i="1"/>
  <c r="BC32" i="1"/>
  <c r="CT32" i="1"/>
  <c r="BV34" i="1"/>
  <c r="BV36" i="1"/>
  <c r="GW36" i="1"/>
  <c r="FH26" i="1"/>
  <c r="GV26" i="1"/>
  <c r="X32" i="1"/>
  <c r="FT32" i="1"/>
  <c r="FS34" i="1"/>
  <c r="D35" i="1"/>
  <c r="FS36" i="1"/>
  <c r="D37" i="1"/>
  <c r="GW26" i="1"/>
  <c r="FH27" i="1"/>
  <c r="GV27" i="1"/>
  <c r="EH28" i="1"/>
  <c r="EI28" i="1" s="1"/>
  <c r="FV28" i="1"/>
  <c r="FH29" i="1"/>
  <c r="GV29" i="1"/>
  <c r="EH30" i="1"/>
  <c r="EI30" i="1" s="1"/>
  <c r="FV30" i="1"/>
  <c r="X34" i="1"/>
  <c r="FT34" i="1"/>
  <c r="X36" i="1"/>
  <c r="CV36" i="1"/>
  <c r="FT36" i="1"/>
  <c r="X20" i="1"/>
  <c r="X21" i="1"/>
  <c r="FS23" i="1"/>
  <c r="GW27" i="1"/>
  <c r="GW29" i="1"/>
  <c r="FH31" i="1"/>
  <c r="GV31" i="1"/>
  <c r="FV32" i="1"/>
  <c r="FU34" i="1"/>
  <c r="FU36" i="1"/>
  <c r="FS26" i="1"/>
  <c r="BC29" i="1"/>
  <c r="GW31" i="1"/>
  <c r="FH33" i="1"/>
  <c r="FH35" i="1"/>
  <c r="FH37" i="1"/>
  <c r="GV37" i="1"/>
  <c r="FH19" i="1"/>
  <c r="FH20" i="1"/>
  <c r="BV37" i="1"/>
  <c r="BW36" i="1" l="1"/>
  <c r="AY36" i="1"/>
  <c r="DC12" i="1"/>
  <c r="DD12" i="1" s="1"/>
  <c r="CX12" i="1"/>
  <c r="AY35" i="1"/>
  <c r="BW35" i="1"/>
  <c r="DC11" i="1"/>
  <c r="DD11" i="1" s="1"/>
  <c r="CX11" i="1"/>
  <c r="DC23" i="1"/>
  <c r="DD23" i="1" s="1"/>
  <c r="CX23" i="1"/>
  <c r="AY17" i="1"/>
  <c r="BW17" i="1"/>
  <c r="AY22" i="1"/>
  <c r="BW22" i="1"/>
  <c r="BW21" i="1"/>
  <c r="AY21" i="1"/>
  <c r="AY33" i="1"/>
  <c r="BW33" i="1"/>
  <c r="BW32" i="1"/>
  <c r="AY32" i="1"/>
  <c r="BW34" i="1"/>
  <c r="AY34" i="1"/>
  <c r="DC10" i="1"/>
  <c r="DD10" i="1" s="1"/>
  <c r="CX10" i="1"/>
  <c r="DC33" i="1"/>
  <c r="DD33" i="1" s="1"/>
  <c r="CX33" i="1"/>
  <c r="AY20" i="1"/>
  <c r="BW20" i="1"/>
  <c r="BW37" i="1"/>
  <c r="AY37" i="1"/>
  <c r="AY23" i="1"/>
  <c r="BW23" i="1"/>
</calcChain>
</file>

<file path=xl/sharedStrings.xml><?xml version="1.0" encoding="utf-8"?>
<sst xmlns="http://schemas.openxmlformats.org/spreadsheetml/2006/main" count="898" uniqueCount="377">
  <si>
    <t>partie Bon de Cde</t>
  </si>
  <si>
    <t>Prochain numéro de BC</t>
  </si>
  <si>
    <t>Prochain numéro</t>
  </si>
  <si>
    <t>TC1</t>
  </si>
  <si>
    <t>NE PAS TOUCHER CES COLONNES</t>
  </si>
  <si>
    <t>GC</t>
  </si>
  <si>
    <t>RC</t>
  </si>
  <si>
    <t>Dde accord BC CNN</t>
  </si>
  <si>
    <t>EJ</t>
  </si>
  <si>
    <t xml:space="preserve">RO </t>
  </si>
  <si>
    <t>DR :</t>
  </si>
  <si>
    <t>TC2</t>
  </si>
  <si>
    <t>DEMANDE</t>
  </si>
  <si>
    <t>ACSIA</t>
  </si>
  <si>
    <t>RECEPTION</t>
  </si>
  <si>
    <t>C/SDFC</t>
  </si>
  <si>
    <t>DOMA-1</t>
  </si>
  <si>
    <t>Attente AR CNN</t>
  </si>
  <si>
    <t>DOMA-2</t>
  </si>
  <si>
    <t>Notifié</t>
  </si>
  <si>
    <t>PVCDA :</t>
  </si>
  <si>
    <t>TC3</t>
  </si>
  <si>
    <t>ERREUR</t>
  </si>
  <si>
    <t>DEC / DACN</t>
  </si>
  <si>
    <t xml:space="preserve">PA </t>
  </si>
  <si>
    <t>PVC :</t>
  </si>
  <si>
    <t>TC4</t>
  </si>
  <si>
    <t>Bilan RC pour FEX des DR</t>
  </si>
  <si>
    <t>partie Réception</t>
  </si>
  <si>
    <t>RC CNN- 1 + prolong refusée</t>
  </si>
  <si>
    <t>LIQUID</t>
  </si>
  <si>
    <t>clos</t>
  </si>
  <si>
    <t>Barème total de la partie ajournée € HT</t>
  </si>
  <si>
    <t>devis total de la partie ajournée E HT</t>
  </si>
  <si>
    <t>montant de l'ajournement
€ HT</t>
  </si>
  <si>
    <t>rejet du DPV équivaut non paiement barème € HT</t>
  </si>
  <si>
    <t>rejet du DPV équivaut non paiement devis € HT</t>
  </si>
  <si>
    <t>rejet du DPV équivaut non paiement total € HT</t>
  </si>
  <si>
    <t>Indicateurs durée de traitement des dossiers</t>
  </si>
  <si>
    <t>Dde accord CNN par ERC</t>
  </si>
  <si>
    <t>Formules pour générer les CP de la FOP (projet RC)</t>
  </si>
  <si>
    <t>CNN - 1</t>
  </si>
  <si>
    <t>SMQ /IRB</t>
  </si>
  <si>
    <t>Dde accord PVC CNN</t>
  </si>
  <si>
    <t>secrétariat</t>
  </si>
  <si>
    <t>Délai réception</t>
  </si>
  <si>
    <t>délai paiement</t>
  </si>
  <si>
    <t xml:space="preserve"> ou montant de la DR à lever</t>
  </si>
  <si>
    <t>montant de la Réserve totale à lever
€ HT</t>
  </si>
  <si>
    <t>colonnes à remplir</t>
  </si>
  <si>
    <t xml:space="preserve">  </t>
  </si>
  <si>
    <t>OBJET</t>
  </si>
  <si>
    <t>Avance</t>
  </si>
  <si>
    <t>POV</t>
  </si>
  <si>
    <t>DR / PVCDA</t>
  </si>
  <si>
    <t>FIN</t>
  </si>
  <si>
    <t>Données  pour publipostage</t>
  </si>
  <si>
    <r>
      <rPr>
        <sz val="11"/>
        <rFont val="Times New Roman"/>
        <family val="1"/>
      </rPr>
      <t>Barème total notifié</t>
    </r>
    <r>
      <rPr>
        <sz val="11"/>
        <color rgb="FF0000FF"/>
        <rFont val="Times New Roman"/>
        <family val="1"/>
      </rPr>
      <t xml:space="preserve"> </t>
    </r>
    <r>
      <rPr>
        <b/>
        <sz val="11"/>
        <color rgb="FF0000FF"/>
        <rFont val="Times New Roman"/>
        <family val="1"/>
      </rPr>
      <t>ou à lever pour LR
€ HT</t>
    </r>
  </si>
  <si>
    <t>Devis total notifié ou à lever pour LR
€ HT</t>
  </si>
  <si>
    <t>BC total notifié 
€ HT ou montant réserve à lever</t>
  </si>
  <si>
    <t>Pénali-tés tech.
€ HT</t>
  </si>
  <si>
    <r>
      <t xml:space="preserve">Montant </t>
    </r>
    <r>
      <rPr>
        <sz val="11"/>
        <color rgb="FFFF0000"/>
        <rFont val="Times New Roman"/>
        <family val="1"/>
      </rPr>
      <t>Réfacté</t>
    </r>
    <r>
      <rPr>
        <sz val="11"/>
        <rFont val="Times New Roman"/>
        <family val="1"/>
      </rPr>
      <t xml:space="preserve"> €HT
BAREME </t>
    </r>
  </si>
  <si>
    <r>
      <t xml:space="preserve">Montant </t>
    </r>
    <r>
      <rPr>
        <sz val="11"/>
        <color rgb="FFFF0000"/>
        <rFont val="Times New Roman"/>
        <family val="1"/>
      </rPr>
      <t xml:space="preserve">réfacté </t>
    </r>
    <r>
      <rPr>
        <sz val="11"/>
        <rFont val="Times New Roman"/>
        <family val="1"/>
      </rPr>
      <t xml:space="preserve">€ HT
</t>
    </r>
    <r>
      <rPr>
        <b/>
        <sz val="11"/>
        <rFont val="Times New Roman"/>
        <family val="1"/>
      </rPr>
      <t>DEVIS</t>
    </r>
  </si>
  <si>
    <r>
      <t xml:space="preserve">Montant </t>
    </r>
    <r>
      <rPr>
        <sz val="11"/>
        <color rgb="FFFF0000"/>
        <rFont val="Times New Roman"/>
        <family val="1"/>
      </rPr>
      <t xml:space="preserve">réfacté </t>
    </r>
    <r>
      <rPr>
        <sz val="11"/>
        <rFont val="Times New Roman"/>
        <family val="1"/>
      </rPr>
      <t>€ HT
TOTAL</t>
    </r>
  </si>
  <si>
    <t xml:space="preserve">Vérif montants réfactés </t>
  </si>
  <si>
    <r>
      <t xml:space="preserve">Montant </t>
    </r>
    <r>
      <rPr>
        <sz val="11"/>
        <color rgb="FFFF0000"/>
        <rFont val="Times New Roman"/>
        <family val="1"/>
      </rPr>
      <t xml:space="preserve">réservé </t>
    </r>
    <r>
      <rPr>
        <sz val="11"/>
        <rFont val="Times New Roman"/>
        <family val="1"/>
      </rPr>
      <t xml:space="preserve"> €HT
BAREME</t>
    </r>
  </si>
  <si>
    <r>
      <t xml:space="preserve">Montant </t>
    </r>
    <r>
      <rPr>
        <sz val="11"/>
        <color rgb="FFFF0000"/>
        <rFont val="Times New Roman"/>
        <family val="1"/>
      </rPr>
      <t xml:space="preserve">réservé </t>
    </r>
    <r>
      <rPr>
        <sz val="11"/>
        <rFont val="Times New Roman"/>
        <family val="1"/>
      </rPr>
      <t xml:space="preserve">€ HT
</t>
    </r>
    <r>
      <rPr>
        <b/>
        <sz val="11"/>
        <rFont val="Times New Roman"/>
        <family val="1"/>
      </rPr>
      <t>DEVIS</t>
    </r>
  </si>
  <si>
    <r>
      <t>Montant</t>
    </r>
    <r>
      <rPr>
        <sz val="11"/>
        <color rgb="FFFF0000"/>
        <rFont val="Times New Roman"/>
        <family val="1"/>
      </rPr>
      <t xml:space="preserve"> réservé</t>
    </r>
    <r>
      <rPr>
        <sz val="11"/>
        <rFont val="Times New Roman"/>
        <family val="1"/>
      </rPr>
      <t xml:space="preserve"> € HT
TOTAL</t>
    </r>
  </si>
  <si>
    <r>
      <t xml:space="preserve">Montant </t>
    </r>
    <r>
      <rPr>
        <sz val="11"/>
        <color rgb="FFFF0000"/>
        <rFont val="Times New Roman"/>
        <family val="1"/>
      </rPr>
      <t>ajourné</t>
    </r>
    <r>
      <rPr>
        <sz val="8"/>
        <color rgb="FFFF0000"/>
        <rFont val="Times New Roman"/>
        <family val="1"/>
      </rPr>
      <t xml:space="preserve"> </t>
    </r>
    <r>
      <rPr>
        <sz val="11"/>
        <rFont val="Times New Roman"/>
        <family val="1"/>
      </rPr>
      <t xml:space="preserve">€HT
BAREME </t>
    </r>
    <r>
      <rPr>
        <sz val="8"/>
        <color rgb="FFFF0000"/>
        <rFont val="Times New Roman"/>
        <family val="1"/>
      </rPr>
      <t xml:space="preserve">ou rejet DPV pour LR </t>
    </r>
  </si>
  <si>
    <r>
      <t xml:space="preserve">Montant </t>
    </r>
    <r>
      <rPr>
        <sz val="11"/>
        <color rgb="FFFF0000"/>
        <rFont val="Times New Roman"/>
        <family val="1"/>
      </rPr>
      <t>ajourné</t>
    </r>
    <r>
      <rPr>
        <sz val="11"/>
        <rFont val="Times New Roman"/>
        <family val="1"/>
      </rPr>
      <t xml:space="preserve"> € HT
DEVIS</t>
    </r>
    <r>
      <rPr>
        <sz val="8"/>
        <color rgb="FFFF0000"/>
        <rFont val="Times New Roman"/>
        <family val="1"/>
      </rPr>
      <t>ou rejet DPV pour LR</t>
    </r>
  </si>
  <si>
    <r>
      <t xml:space="preserve">Montant total </t>
    </r>
    <r>
      <rPr>
        <sz val="11"/>
        <color rgb="FFFF0000"/>
        <rFont val="Times New Roman"/>
        <family val="1"/>
      </rPr>
      <t>ajourné</t>
    </r>
    <r>
      <rPr>
        <sz val="11"/>
        <rFont val="Times New Roman"/>
        <family val="1"/>
      </rPr>
      <t xml:space="preserve"> € HT</t>
    </r>
  </si>
  <si>
    <t xml:space="preserve">Vérif montants réservés </t>
  </si>
  <si>
    <r>
      <rPr>
        <b/>
        <sz val="11"/>
        <rFont val="Times New Roman"/>
        <family val="1"/>
      </rPr>
      <t>Montant réceptionné</t>
    </r>
    <r>
      <rPr>
        <sz val="11"/>
        <rFont val="Times New Roman"/>
        <family val="1"/>
      </rPr>
      <t xml:space="preserve"> € HT
BAREME</t>
    </r>
  </si>
  <si>
    <r>
      <rPr>
        <b/>
        <sz val="11"/>
        <rFont val="Times New Roman"/>
        <family val="1"/>
      </rPr>
      <t>Montant réceptionné</t>
    </r>
    <r>
      <rPr>
        <sz val="11"/>
        <rFont val="Times New Roman"/>
        <family val="1"/>
      </rPr>
      <t xml:space="preserve"> € TTC
BAREME</t>
    </r>
  </si>
  <si>
    <r>
      <rPr>
        <b/>
        <sz val="11"/>
        <rFont val="Times New Roman"/>
        <family val="1"/>
      </rPr>
      <t xml:space="preserve">Montant réceptionné </t>
    </r>
    <r>
      <rPr>
        <sz val="11"/>
        <rFont val="Times New Roman"/>
        <family val="1"/>
      </rPr>
      <t xml:space="preserve">€HT
</t>
    </r>
    <r>
      <rPr>
        <b/>
        <sz val="11"/>
        <rFont val="Times New Roman"/>
        <family val="1"/>
      </rPr>
      <t>DEVIS</t>
    </r>
    <r>
      <rPr>
        <sz val="11"/>
        <rFont val="Times New Roman"/>
        <family val="1"/>
      </rPr>
      <t xml:space="preserve"> </t>
    </r>
  </si>
  <si>
    <r>
      <rPr>
        <b/>
        <sz val="11"/>
        <rFont val="Times New Roman"/>
        <family val="1"/>
      </rPr>
      <t>Montant réceptionn</t>
    </r>
    <r>
      <rPr>
        <sz val="11"/>
        <rFont val="Times New Roman"/>
        <family val="1"/>
      </rPr>
      <t xml:space="preserve">é € TTC
</t>
    </r>
    <r>
      <rPr>
        <b/>
        <sz val="11"/>
        <rFont val="Times New Roman"/>
        <family val="1"/>
      </rPr>
      <t xml:space="preserve">DEVIS </t>
    </r>
  </si>
  <si>
    <t>Montant réceptionné €HT
TOTAL</t>
  </si>
  <si>
    <t>Montant réceptionné €TTC
TOTAL</t>
  </si>
  <si>
    <r>
      <rPr>
        <b/>
        <sz val="11"/>
        <rFont val="Times New Roman"/>
        <family val="1"/>
      </rPr>
      <t xml:space="preserve">Montant </t>
    </r>
    <r>
      <rPr>
        <b/>
        <sz val="11"/>
        <color rgb="FFFF0000"/>
        <rFont val="Times New Roman"/>
        <family val="1"/>
      </rPr>
      <t xml:space="preserve">RPX </t>
    </r>
    <r>
      <rPr>
        <b/>
        <sz val="11"/>
        <rFont val="Times New Roman"/>
        <family val="1"/>
      </rPr>
      <t>réceptionnée</t>
    </r>
    <r>
      <rPr>
        <sz val="11"/>
        <rFont val="Times New Roman"/>
        <family val="1"/>
      </rPr>
      <t xml:space="preserve"> sur barème recalculée € </t>
    </r>
    <r>
      <rPr>
        <sz val="11"/>
        <color rgb="FFFF0000"/>
        <rFont val="Times New Roman"/>
        <family val="1"/>
      </rPr>
      <t>HT</t>
    </r>
  </si>
  <si>
    <r>
      <rPr>
        <b/>
        <sz val="11"/>
        <rFont val="Times New Roman"/>
        <family val="1"/>
      </rPr>
      <t>Montant</t>
    </r>
    <r>
      <rPr>
        <b/>
        <sz val="11"/>
        <color rgb="FFFF0000"/>
        <rFont val="Times New Roman"/>
        <family val="1"/>
      </rPr>
      <t xml:space="preserve"> RPX </t>
    </r>
    <r>
      <rPr>
        <b/>
        <sz val="11"/>
        <rFont val="Times New Roman"/>
        <family val="1"/>
      </rPr>
      <t>réceptionnée</t>
    </r>
    <r>
      <rPr>
        <sz val="11"/>
        <rFont val="Times New Roman"/>
        <family val="1"/>
      </rPr>
      <t xml:space="preserve"> sur barème recalculée € </t>
    </r>
    <r>
      <rPr>
        <sz val="11"/>
        <color rgb="FFFF0000"/>
        <rFont val="Times New Roman"/>
        <family val="1"/>
      </rPr>
      <t>TTC</t>
    </r>
  </si>
  <si>
    <r>
      <rPr>
        <b/>
        <sz val="11"/>
        <rFont val="Times New Roman"/>
        <family val="1"/>
      </rPr>
      <t xml:space="preserve">Montant réceptionné </t>
    </r>
    <r>
      <rPr>
        <sz val="11"/>
        <rFont val="Times New Roman"/>
        <family val="1"/>
      </rPr>
      <t xml:space="preserve">sur barème </t>
    </r>
    <r>
      <rPr>
        <sz val="11"/>
        <color rgb="FFFF0000"/>
        <rFont val="Times New Roman"/>
        <family val="1"/>
      </rPr>
      <t>hors RPX € HT</t>
    </r>
  </si>
  <si>
    <r>
      <rPr>
        <b/>
        <sz val="11"/>
        <rFont val="Times New Roman"/>
        <family val="1"/>
      </rPr>
      <t xml:space="preserve">Montant réceptionné </t>
    </r>
    <r>
      <rPr>
        <sz val="11"/>
        <rFont val="Times New Roman"/>
        <family val="1"/>
      </rPr>
      <t xml:space="preserve">sur barème </t>
    </r>
    <r>
      <rPr>
        <sz val="11"/>
        <color rgb="FFFF0000"/>
        <rFont val="Times New Roman"/>
        <family val="1"/>
      </rPr>
      <t>hors RPX</t>
    </r>
    <r>
      <rPr>
        <sz val="11"/>
        <rFont val="Times New Roman"/>
        <family val="1"/>
      </rPr>
      <t xml:space="preserve"> € </t>
    </r>
    <r>
      <rPr>
        <sz val="11"/>
        <color rgb="FFFF0000"/>
        <rFont val="Times New Roman"/>
        <family val="1"/>
      </rPr>
      <t>TTC</t>
    </r>
  </si>
  <si>
    <r>
      <rPr>
        <b/>
        <strike/>
        <sz val="11"/>
        <color rgb="FFFF0000"/>
        <rFont val="Times New Roman"/>
        <family val="1"/>
      </rPr>
      <t>Montant réceptionné TOTAL</t>
    </r>
    <r>
      <rPr>
        <strike/>
        <sz val="11"/>
        <color rgb="FFFF0000"/>
        <rFont val="Times New Roman"/>
        <family val="1"/>
      </rPr>
      <t xml:space="preserve"> hors RPX € HT</t>
    </r>
  </si>
  <si>
    <r>
      <rPr>
        <b/>
        <strike/>
        <sz val="11"/>
        <color rgb="FFFF0000"/>
        <rFont val="Times New Roman"/>
        <family val="1"/>
      </rPr>
      <t>Montant réceptionné TOTAL</t>
    </r>
    <r>
      <rPr>
        <strike/>
        <sz val="11"/>
        <color rgb="FFFF0000"/>
        <rFont val="Times New Roman"/>
        <family val="1"/>
      </rPr>
      <t xml:space="preserve"> hors RPX € TTC</t>
    </r>
  </si>
  <si>
    <t>Estimation Nb de jours de retard</t>
  </si>
  <si>
    <r>
      <rPr>
        <b/>
        <sz val="11"/>
        <color rgb="FFFF0000"/>
        <rFont val="Times New Roman"/>
        <family val="1"/>
      </rPr>
      <t>dont</t>
    </r>
    <r>
      <rPr>
        <b/>
        <sz val="11"/>
        <rFont val="Times New Roman"/>
        <family val="1"/>
      </rPr>
      <t xml:space="preserve"> part RPX € HT</t>
    </r>
  </si>
  <si>
    <r>
      <rPr>
        <b/>
        <sz val="11"/>
        <color rgb="FFFF0000"/>
        <rFont val="Times New Roman"/>
        <family val="1"/>
      </rPr>
      <t xml:space="preserve">dont </t>
    </r>
    <r>
      <rPr>
        <b/>
        <sz val="11"/>
        <rFont val="Times New Roman"/>
        <family val="1"/>
      </rPr>
      <t>part RPX € TTC</t>
    </r>
  </si>
  <si>
    <t>pour info Pénalité de retard (calculée)
en € HT sans tenir compte du seuil CAC</t>
  </si>
  <si>
    <t>pénas sup aux seuils donc applicables</t>
  </si>
  <si>
    <t>% réserve réfaction pénalité</t>
  </si>
  <si>
    <t>RC vérif BC</t>
  </si>
  <si>
    <t>RC FEX visée</t>
  </si>
  <si>
    <t>Dde EJ</t>
  </si>
  <si>
    <t>date EJ</t>
  </si>
  <si>
    <t>Retour EJ</t>
  </si>
  <si>
    <t>RC retour EJ</t>
  </si>
  <si>
    <t>RC retour DEC</t>
  </si>
  <si>
    <t>DPV chez GC</t>
  </si>
  <si>
    <t>PVC chez GC</t>
  </si>
  <si>
    <t>RC vérif DR</t>
  </si>
  <si>
    <t>Accord PVC CNN</t>
  </si>
  <si>
    <t>RC - DR retour PA</t>
  </si>
  <si>
    <t>Facture CNN-2</t>
  </si>
  <si>
    <t>Formules pour délais de réception (projet RC)</t>
  </si>
  <si>
    <t xml:space="preserve">juillet 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</si>
  <si>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</si>
  <si>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</si>
  <si>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</si>
  <si>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</si>
  <si>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</si>
  <si>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</si>
  <si>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</si>
  <si>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</si>
  <si>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</si>
  <si>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</si>
  <si>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</si>
  <si>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</si>
  <si>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CLOS</t>
  </si>
  <si>
    <t>ERREUR
PAIEMENT</t>
  </si>
  <si>
    <t xml:space="preserve"> vers TBFIN</t>
  </si>
  <si>
    <t>depuis SUIVI_FIN</t>
  </si>
  <si>
    <t>LV</t>
  </si>
  <si>
    <t>depuis SUIVI_FIN / vers TBFIN</t>
  </si>
  <si>
    <t>BC Délai dans ERO</t>
  </si>
  <si>
    <t>BC Délai hors ERO</t>
  </si>
  <si>
    <t>DELAIS DE TRAITEMENT</t>
  </si>
  <si>
    <t xml:space="preserve"> BC Délai DEC si retour</t>
  </si>
  <si>
    <t>DR Délai dans ERO</t>
  </si>
  <si>
    <t>DR Délai hors ERO</t>
  </si>
  <si>
    <t>relevé dans tableau de l'AF</t>
  </si>
  <si>
    <t>BSDA ouverts ou clos (1)
+ BSDI</t>
  </si>
  <si>
    <t>commentaires</t>
  </si>
  <si>
    <t>n° GED.. du..
du BC</t>
  </si>
  <si>
    <t>Etat</t>
  </si>
  <si>
    <t>Avancement</t>
  </si>
  <si>
    <t>Tranche / Période</t>
  </si>
  <si>
    <t>Poste</t>
  </si>
  <si>
    <t>N° du BC</t>
  </si>
  <si>
    <t xml:space="preserve">Libellé du 
Bon de Commande </t>
  </si>
  <si>
    <t>Référence lot de liquidation</t>
  </si>
  <si>
    <t>N° à suivre</t>
  </si>
  <si>
    <t>Bâtiment</t>
  </si>
  <si>
    <t>Période</t>
  </si>
  <si>
    <t>Arrêt</t>
  </si>
  <si>
    <t>Type de travaux</t>
  </si>
  <si>
    <t>Période En ATM : F Hors ATM : G</t>
  </si>
  <si>
    <t>Type 
paiement</t>
  </si>
  <si>
    <t>Société</t>
  </si>
  <si>
    <t>Montant HT barème</t>
  </si>
  <si>
    <t>Montant HT devis</t>
  </si>
  <si>
    <t>Montant total HT (calculé)</t>
  </si>
  <si>
    <t>Montant TTC barème</t>
  </si>
  <si>
    <t>Montant TTC devis</t>
  </si>
  <si>
    <t>Montant total TTC (calculé)</t>
  </si>
  <si>
    <t>Date limite de notification du BC</t>
  </si>
  <si>
    <t>Date de notif.</t>
  </si>
  <si>
    <t>Délai contractuel ou date cont. de fin</t>
  </si>
  <si>
    <t>Date contractuelle de POV (calculé par défaut)</t>
  </si>
  <si>
    <t>N° avis rectificatif</t>
  </si>
  <si>
    <t>CE</t>
  </si>
  <si>
    <t>Date réalisée avance</t>
  </si>
  <si>
    <t>Montant avance</t>
  </si>
  <si>
    <t>Date actualisée de POV</t>
  </si>
  <si>
    <t>Date réalisée POV</t>
  </si>
  <si>
    <t>Référence POV</t>
  </si>
  <si>
    <t>Date transmission du POV à la SDT, SMQ…</t>
  </si>
  <si>
    <t>Date prévi. de DR (calculé)</t>
  </si>
  <si>
    <t>N°PVC</t>
  </si>
  <si>
    <t>Date de validation du PVC</t>
  </si>
  <si>
    <t>Type de l'acte</t>
  </si>
  <si>
    <t>N° de l'acte</t>
  </si>
  <si>
    <t>Date d'envoi par DOMA</t>
  </si>
  <si>
    <t xml:space="preserve">Date réalisée de l'acte </t>
  </si>
  <si>
    <t>Montant réfacté
(part barème) €HT</t>
  </si>
  <si>
    <t>Montant réfacté
(part devis) €HT</t>
  </si>
  <si>
    <t>Montant réservé
(part barème) € HT</t>
  </si>
  <si>
    <t>Montant réservé
(part devis) € HT</t>
  </si>
  <si>
    <t>Pénalités tech.
€ HT</t>
  </si>
  <si>
    <r>
      <t xml:space="preserve">Montant prévisionnel     (€ TTC) </t>
    </r>
    <r>
      <rPr>
        <b/>
        <sz val="10"/>
        <rFont val="Arial"/>
        <family val="2"/>
      </rPr>
      <t>(calculé)</t>
    </r>
  </si>
  <si>
    <t>Commentaires / Obs.</t>
  </si>
  <si>
    <t>Pénalité de retard 
(estimé)</t>
  </si>
  <si>
    <t>Date EJ</t>
  </si>
  <si>
    <t>N° EJ</t>
  </si>
  <si>
    <t>Date réalisée de facturation</t>
  </si>
  <si>
    <t>Date prév. de paiement ACCT (calculé)</t>
  </si>
  <si>
    <t>Date réalisée paiement
RDP</t>
  </si>
  <si>
    <t>Date réalisée paiement
ACCT</t>
  </si>
  <si>
    <t>Montant payé (€ TTC)</t>
  </si>
  <si>
    <t>Code 
Batiment</t>
  </si>
  <si>
    <t>Montant prévisionnel € HT (DR ou PVCDA)</t>
  </si>
  <si>
    <t>Montant prévisionnel € TTC(part barème)</t>
  </si>
  <si>
    <t>Montant prévisionnel € TTC (part devis)</t>
  </si>
  <si>
    <t>Numéro GED lettre de notif DR/DLR/DAJ</t>
  </si>
  <si>
    <t>Numéro de(s) ligne(s) travaux</t>
  </si>
  <si>
    <t>Ref. offre</t>
  </si>
  <si>
    <t>Date offre</t>
  </si>
  <si>
    <t>Nombre jour retard (calculé)</t>
  </si>
  <si>
    <t>Date transmission du POV</t>
  </si>
  <si>
    <t>Date de validation du PVC </t>
  </si>
  <si>
    <t>Date d'envoi par DOMA </t>
  </si>
  <si>
    <t>Notif</t>
  </si>
  <si>
    <t>valeur RPX part barème €HT</t>
  </si>
  <si>
    <t>valeur RPX part barème € TTC</t>
  </si>
  <si>
    <t>valeur BC TOTAL non révisé € HT</t>
  </si>
  <si>
    <t>valeur BC TOTAL non révisé € TTC</t>
  </si>
  <si>
    <t>vérif RPX</t>
  </si>
  <si>
    <t>nbre de prestations par actes</t>
  </si>
  <si>
    <t>MAX</t>
  </si>
  <si>
    <t>date DPV + 45j</t>
  </si>
  <si>
    <t>date DFT + 45j</t>
  </si>
  <si>
    <t>date de la demande de l'IRB (mail ou FEX signée)</t>
  </si>
  <si>
    <t>date de remise au RC</t>
  </si>
  <si>
    <t>Dde et Accord du titulaire</t>
  </si>
  <si>
    <t>Fex visée par RC</t>
  </si>
  <si>
    <t>Date de Dde EJ</t>
  </si>
  <si>
    <t>date d'EJ</t>
  </si>
  <si>
    <t>date donnée du n° EJ</t>
  </si>
  <si>
    <t>signature BC par RC</t>
  </si>
  <si>
    <t>Date de mise au Visa RO</t>
  </si>
  <si>
    <t>signé RO le</t>
  </si>
  <si>
    <t>Envoi à
DEC ou DACN</t>
  </si>
  <si>
    <t>avis dec et DACN</t>
  </si>
  <si>
    <t>Date de mise au Visa PA</t>
  </si>
  <si>
    <t>Date de mise au Visa SDFC</t>
  </si>
  <si>
    <r>
      <t xml:space="preserve">signé </t>
    </r>
    <r>
      <rPr>
        <b/>
        <sz val="8"/>
        <color rgb="FFFF0000"/>
        <rFont val="Arial"/>
        <family val="2"/>
      </rPr>
      <t xml:space="preserve">SDFC </t>
    </r>
    <r>
      <rPr>
        <b/>
        <sz val="8"/>
        <rFont val="Arial"/>
        <family val="2"/>
      </rPr>
      <t xml:space="preserve">ou </t>
    </r>
    <r>
      <rPr>
        <b/>
        <sz val="8"/>
        <color rgb="FFFF0000"/>
        <rFont val="Arial"/>
        <family val="2"/>
      </rPr>
      <t>PA</t>
    </r>
  </si>
  <si>
    <t>Envoi DOMA au titulaire</t>
  </si>
  <si>
    <t>Date de notif. Du BC</t>
  </si>
  <si>
    <t>date envoi à la liquidation</t>
  </si>
  <si>
    <t>n°BC</t>
  </si>
  <si>
    <t>délai d'attribution du n°EJ</t>
  </si>
  <si>
    <t>Délai de traitement dossier dans ERO</t>
  </si>
  <si>
    <t>Délai de traitement du BC</t>
  </si>
  <si>
    <t>Durée notif du BC sortie de l'ERO</t>
  </si>
  <si>
    <t>Délai de notification du BC</t>
  </si>
  <si>
    <t>retour de DEC reçu le</t>
  </si>
  <si>
    <t>Fond ou forme ou erreur de retour commentaires (FD / FM/ ERREUR /pas de retour 0 )</t>
  </si>
  <si>
    <t>date retour chez DEC (sortie de chez RC)</t>
  </si>
  <si>
    <t>Durée des aller retour DEC</t>
  </si>
  <si>
    <t xml:space="preserve">Durée ERO pour répondre  </t>
  </si>
  <si>
    <t>Réception DPV dans l'ERO</t>
  </si>
  <si>
    <t>PVC vers SMQ/IRB</t>
  </si>
  <si>
    <t>Réception PVC</t>
  </si>
  <si>
    <t>Date du PVC signé par IRB</t>
  </si>
  <si>
    <t>DR vers RC</t>
  </si>
  <si>
    <t>Dde accord au titulaire sur PVC</t>
  </si>
  <si>
    <t>Accord titulaire sur PVC</t>
  </si>
  <si>
    <t>DR vers RO</t>
  </si>
  <si>
    <t>DR signée RO</t>
  </si>
  <si>
    <t>DR vers DEC</t>
  </si>
  <si>
    <t>Date réponse DEC</t>
  </si>
  <si>
    <r>
      <t xml:space="preserve">Date de mise au Visa </t>
    </r>
    <r>
      <rPr>
        <b/>
        <sz val="8"/>
        <color rgb="FFFF0000"/>
        <rFont val="Arial"/>
        <family val="2"/>
      </rPr>
      <t>PA</t>
    </r>
  </si>
  <si>
    <r>
      <t>Date Visa</t>
    </r>
    <r>
      <rPr>
        <b/>
        <sz val="8"/>
        <color rgb="FFFF0000"/>
        <rFont val="Arial"/>
        <family val="2"/>
      </rPr>
      <t xml:space="preserve"> PA</t>
    </r>
  </si>
  <si>
    <t>DR vers DOMA</t>
  </si>
  <si>
    <t>DR vers Titulaire</t>
  </si>
  <si>
    <t>Date de notification de la DR</t>
  </si>
  <si>
    <t>DR notifiée vers liquidation</t>
  </si>
  <si>
    <t>Durée d'obtention du PVC signé</t>
  </si>
  <si>
    <t>Délai de traitement dans l''ERO</t>
  </si>
  <si>
    <t>durée entre réception du DPV et Notif de la DR</t>
  </si>
  <si>
    <t>RETARD DPV SUR DFT</t>
  </si>
  <si>
    <t>bilan fin</t>
  </si>
  <si>
    <t>date du bilan ou du paiement</t>
  </si>
  <si>
    <r>
      <t xml:space="preserve">Barèmes utilisés
</t>
    </r>
    <r>
      <rPr>
        <sz val="8"/>
        <color rgb="FFFF0000"/>
        <rFont val="Arial"/>
        <family val="2"/>
      </rPr>
      <t xml:space="preserve">0 pas de barème
</t>
    </r>
    <r>
      <rPr>
        <sz val="8"/>
        <color theme="5" tint="-0.249977111117893"/>
        <rFont val="Arial"/>
        <family val="2"/>
      </rPr>
      <t>vide qd DLR…</t>
    </r>
  </si>
  <si>
    <t>DPV anticipée</t>
  </si>
  <si>
    <t>delai entre réception DPV secrétaria et notif DR</t>
  </si>
  <si>
    <t>delai entre réception réception PVC et notif DR</t>
  </si>
  <si>
    <t>Test DPV en 2019</t>
  </si>
  <si>
    <t>Test DR &gt; 30 j (dont en cours)</t>
  </si>
  <si>
    <t>Test DR &gt; 45 j  (dont en cours)</t>
  </si>
  <si>
    <t>test DR en cours</t>
  </si>
  <si>
    <t>Délai DR 2019</t>
  </si>
  <si>
    <t>2021 - 553</t>
  </si>
  <si>
    <t>A</t>
  </si>
  <si>
    <t>Corr.</t>
  </si>
  <si>
    <t>Solde</t>
  </si>
  <si>
    <t>Xabc</t>
  </si>
  <si>
    <t>abc</t>
  </si>
  <si>
    <t>DR</t>
  </si>
  <si>
    <t>offre 1</t>
  </si>
  <si>
    <t>02/04/2021</t>
  </si>
  <si>
    <t>27/04/2021</t>
  </si>
  <si>
    <t>26/04/2021</t>
  </si>
  <si>
    <t/>
  </si>
  <si>
    <t>29/04/2021</t>
  </si>
  <si>
    <t xml:space="preserve">BC </t>
  </si>
  <si>
    <t>2021 - 719</t>
  </si>
  <si>
    <t>B</t>
  </si>
  <si>
    <t>def</t>
  </si>
  <si>
    <t>offre 2</t>
  </si>
  <si>
    <t>19/04/2021</t>
  </si>
  <si>
    <t>21/04/2021</t>
  </si>
  <si>
    <t>2021 - 739</t>
  </si>
  <si>
    <t>Autres</t>
  </si>
  <si>
    <t>offre 3</t>
  </si>
  <si>
    <t>2021 - 986</t>
  </si>
  <si>
    <t>offre 4</t>
  </si>
  <si>
    <t>13/04/2021</t>
  </si>
  <si>
    <t>03/05/2021</t>
  </si>
  <si>
    <t>04/05/2021</t>
  </si>
  <si>
    <t>2021 - 1129</t>
  </si>
  <si>
    <t>offre 5</t>
  </si>
  <si>
    <t>2021 - 1402</t>
  </si>
  <si>
    <t>offre 6</t>
  </si>
  <si>
    <t>2021 - 1916</t>
  </si>
  <si>
    <t>offre 7</t>
  </si>
  <si>
    <t>2021 - 3221</t>
  </si>
  <si>
    <t>offre 8</t>
  </si>
  <si>
    <t>2021 - 1945</t>
  </si>
  <si>
    <t>offre 9</t>
  </si>
  <si>
    <t>2021 - 2217</t>
  </si>
  <si>
    <t>offre 10</t>
  </si>
  <si>
    <t>2021 - 2422</t>
  </si>
  <si>
    <t>TF</t>
  </si>
  <si>
    <t>offre 11</t>
  </si>
  <si>
    <t>23/02/2021</t>
  </si>
  <si>
    <t>25/02/2021</t>
  </si>
  <si>
    <t>12/03/2021</t>
  </si>
  <si>
    <t>16/03/2021</t>
  </si>
  <si>
    <t>17/03/2021</t>
  </si>
  <si>
    <t>2021 - 3217</t>
  </si>
  <si>
    <t>offre 12</t>
  </si>
  <si>
    <t>2021 - 2917</t>
  </si>
  <si>
    <t>offre 13</t>
  </si>
  <si>
    <t>2021 - 3558</t>
  </si>
  <si>
    <t>offre 14</t>
  </si>
  <si>
    <t>31/03/2021</t>
  </si>
  <si>
    <t>06/05/2021</t>
  </si>
  <si>
    <t>24/04/2021</t>
  </si>
  <si>
    <t>17/05/2021</t>
  </si>
  <si>
    <t>18/05/2021</t>
  </si>
  <si>
    <t>2021 - 3556</t>
  </si>
  <si>
    <t>offre 15</t>
  </si>
  <si>
    <t>01/04/2021</t>
  </si>
  <si>
    <t>30/04/2021</t>
  </si>
  <si>
    <t>2021 - 3593</t>
  </si>
  <si>
    <t>offre 16</t>
  </si>
  <si>
    <t>22/04/2021</t>
  </si>
  <si>
    <t xml:space="preserve">2021 - 4204 </t>
  </si>
  <si>
    <t>OM</t>
  </si>
  <si>
    <t>offre 17</t>
  </si>
  <si>
    <t>26/02/2021</t>
  </si>
  <si>
    <t>01/03/2021</t>
  </si>
  <si>
    <t>05/03/2021</t>
  </si>
  <si>
    <t>06/03/2021</t>
  </si>
  <si>
    <t>02/03/2021</t>
  </si>
  <si>
    <t>04/03/2021</t>
  </si>
  <si>
    <t xml:space="preserve">2021 - 4400 </t>
  </si>
  <si>
    <t>offre 18</t>
  </si>
  <si>
    <t>30/03/2021</t>
  </si>
  <si>
    <t>05/05/2021</t>
  </si>
  <si>
    <t xml:space="preserve">2021 - 4418 </t>
  </si>
  <si>
    <t>offre 19</t>
  </si>
  <si>
    <t xml:space="preserve">2021 - 4653 </t>
  </si>
  <si>
    <t>offre 20</t>
  </si>
  <si>
    <t xml:space="preserve">2021 - 4696 </t>
  </si>
  <si>
    <t>offre 21</t>
  </si>
  <si>
    <t>2021 - 4950</t>
  </si>
  <si>
    <t>offre 22</t>
  </si>
  <si>
    <t>2021 - 4993</t>
  </si>
  <si>
    <t>offre 23</t>
  </si>
  <si>
    <t>2021 - 5621</t>
  </si>
  <si>
    <t>offre 24</t>
  </si>
  <si>
    <t>2021 - 6050</t>
  </si>
  <si>
    <t>offre 25</t>
  </si>
  <si>
    <t>2021 - 6735</t>
  </si>
  <si>
    <t>offre 26</t>
  </si>
  <si>
    <t>06/04/2021</t>
  </si>
  <si>
    <t>07/04/2021</t>
  </si>
  <si>
    <t>28/04/2021</t>
  </si>
  <si>
    <t>2021 - 7889</t>
  </si>
  <si>
    <t>offre 27</t>
  </si>
  <si>
    <t>16/04/2021</t>
  </si>
  <si>
    <t>20/04/2021</t>
  </si>
  <si>
    <t>12/05/2021</t>
  </si>
  <si>
    <t>2021 - 8871</t>
  </si>
  <si>
    <t>offre 28</t>
  </si>
  <si>
    <t>11/05/2021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</si>
</sst>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0"/>
    <numFmt numFmtId="165" formatCode="_-* #,##0.00\ _F_-;\-* #,##0.00\ _F_-;_-* &quot;-&quot;??\ _F_-;_-@_-"/>
    <numFmt numFmtId="166" formatCode="000"/>
    <numFmt numFmtId="167" formatCode="dd/mm/yy;@"/>
    <numFmt numFmtId="168" formatCode="#,##0.00\ &quot;€&quot;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b/>
      <u/>
      <sz val="9"/>
      <color rgb="FF0000FF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strike/>
      <sz val="10"/>
      <color rgb="FFFF000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9"/>
      <name val="Arial"/>
      <family val="2"/>
    </font>
    <font>
      <sz val="11"/>
      <color rgb="FF0000FF"/>
      <name val="Times New Roman"/>
      <family val="1"/>
    </font>
    <font>
      <b/>
      <sz val="10"/>
      <color rgb="FF0000FF"/>
      <name val="Arial"/>
      <family val="2"/>
    </font>
    <font>
      <sz val="11"/>
      <name val="Times New Roman"/>
      <family val="1"/>
    </font>
    <font>
      <strike/>
      <sz val="11"/>
      <color rgb="FFFF0000"/>
      <name val="Times New Roman"/>
      <family val="1"/>
    </font>
    <font>
      <sz val="10"/>
      <color rgb="FFFF0000"/>
      <name val="Arial"/>
      <family val="2"/>
    </font>
    <font>
      <sz val="7"/>
      <name val="Arial"/>
      <family val="2"/>
    </font>
    <font>
      <b/>
      <sz val="10"/>
      <color rgb="FFFF0000"/>
      <name val="Arial"/>
      <family val="2"/>
    </font>
    <font>
      <b/>
      <sz val="14"/>
      <name val="Arial"/>
      <family val="2"/>
    </font>
    <font>
      <b/>
      <sz val="7"/>
      <name val="Arial"/>
      <family val="2"/>
    </font>
    <font>
      <b/>
      <sz val="7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7"/>
      <color theme="0"/>
      <name val="Arial"/>
      <family val="2"/>
    </font>
    <font>
      <b/>
      <sz val="11"/>
      <color rgb="FF0000FF"/>
      <name val="Times New Roman"/>
      <family val="1"/>
    </font>
    <font>
      <b/>
      <sz val="11"/>
      <name val="Times New Roman"/>
      <family val="1"/>
    </font>
    <font>
      <b/>
      <strike/>
      <sz val="11"/>
      <color rgb="FFFF0000"/>
      <name val="Times New Roman"/>
      <family val="1"/>
    </font>
    <font>
      <strike/>
      <sz val="8"/>
      <color rgb="FFFF0000"/>
      <name val="Arial"/>
      <family val="2"/>
    </font>
    <font>
      <sz val="10"/>
      <color rgb="FFFF0000"/>
      <name val="Times New Roman"/>
      <family val="1"/>
    </font>
    <font>
      <sz val="7"/>
      <color rgb="FFFF0000"/>
      <name val="Arial"/>
      <family val="2"/>
    </font>
    <font>
      <b/>
      <sz val="16"/>
      <name val="Arial"/>
      <family val="2"/>
    </font>
    <font>
      <b/>
      <sz val="9"/>
      <name val="Times New Roman"/>
      <family val="1"/>
    </font>
    <font>
      <b/>
      <sz val="9"/>
      <name val="Arial"/>
      <family val="2"/>
    </font>
    <font>
      <sz val="11"/>
      <color rgb="FFFF0000"/>
      <name val="Times New Roman"/>
      <family val="1"/>
    </font>
    <font>
      <b/>
      <sz val="11"/>
      <color rgb="FFFF3300"/>
      <name val="Times New Roman"/>
      <family val="1"/>
    </font>
    <font>
      <sz val="8"/>
      <color rgb="FFFF0000"/>
      <name val="Times New Roman"/>
      <family val="1"/>
    </font>
    <font>
      <b/>
      <sz val="8"/>
      <color rgb="FFFF3300"/>
      <name val="Times New Roman"/>
      <family val="1"/>
    </font>
    <font>
      <b/>
      <sz val="11"/>
      <color rgb="FFFF0000"/>
      <name val="Times New Roman"/>
      <family val="1"/>
    </font>
    <font>
      <sz val="12"/>
      <color rgb="FFFF0000"/>
      <name val="Times New Roman"/>
      <family val="1"/>
    </font>
    <font>
      <b/>
      <sz val="8"/>
      <name val="Arial"/>
      <family val="2"/>
    </font>
    <font>
      <sz val="8"/>
      <color rgb="FFFF0000"/>
      <name val="Arial"/>
      <family val="2"/>
    </font>
    <font>
      <sz val="8"/>
      <color theme="1" tint="0.499984740745262"/>
      <name val="Arial"/>
      <family val="2"/>
    </font>
    <font>
      <b/>
      <sz val="8"/>
      <color rgb="FFFF0000"/>
      <name val="Arial"/>
      <family val="2"/>
    </font>
    <font>
      <b/>
      <sz val="12"/>
      <color rgb="FFFF0000"/>
      <name val="Arial"/>
      <family val="2"/>
    </font>
    <font>
      <b/>
      <sz val="10"/>
      <color indexed="10"/>
      <name val="Arial"/>
      <family val="2"/>
    </font>
    <font>
      <b/>
      <sz val="12"/>
      <color rgb="FF0000FF"/>
      <name val="Times New Roman"/>
      <family val="1"/>
    </font>
    <font>
      <sz val="8"/>
      <color rgb="FF0000FF"/>
      <name val="Arial"/>
      <family val="2"/>
    </font>
    <font>
      <sz val="8"/>
      <color theme="5" tint="-0.249977111117893"/>
      <name val="Arial"/>
      <family val="2"/>
    </font>
    <font>
      <sz val="10"/>
      <color theme="1"/>
      <name val="Arial"/>
      <family val="2"/>
    </font>
    <font>
      <sz val="10"/>
      <color rgb="FF0000FF"/>
      <name val="Arial"/>
      <family val="2"/>
    </font>
    <font>
      <sz val="10"/>
      <name val="Times New Roman"/>
      <family val="1"/>
    </font>
    <font>
      <b/>
      <sz val="11"/>
      <color rgb="FFC00000"/>
      <name val="Times New Roman"/>
      <family val="1"/>
    </font>
    <font>
      <sz val="11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5FBC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rgb="FFFF0000"/>
      </left>
      <right/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theme="1"/>
      </top>
      <bottom style="thin">
        <color theme="1"/>
      </bottom>
      <diagonal/>
    </border>
    <border>
      <left style="thick">
        <color rgb="FFFF0000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</cellStyleXfs>
  <cellXfs count="462">
    <xf numFmtId="0" fontId="0" fillId="0" borderId="0" xfId="0"/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2" applyFont="1" applyAlignment="1" applyProtection="1">
      <alignment horizontal="left" vertical="center"/>
      <protection locked="0"/>
    </xf>
    <xf numFmtId="0" fontId="5" fillId="2" borderId="0" xfId="0" applyFont="1" applyFill="1" applyAlignment="1">
      <alignment horizontal="center" vertical="center"/>
    </xf>
    <xf numFmtId="0" fontId="6" fillId="0" borderId="0" xfId="0" applyFont="1" applyAlignment="1" applyProtection="1">
      <alignment vertical="center"/>
      <protection locked="0"/>
    </xf>
    <xf numFmtId="14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center" wrapText="1"/>
      <protection locked="0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2" fontId="3" fillId="0" borderId="0" xfId="0" applyNumberFormat="1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49" fontId="9" fillId="0" borderId="0" xfId="0" applyNumberFormat="1" applyFont="1" applyAlignment="1" applyProtection="1">
      <alignment horizontal="left" vertical="center"/>
      <protection locked="0"/>
    </xf>
    <xf numFmtId="1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5" fillId="3" borderId="3" xfId="0" applyFont="1" applyFill="1" applyBorder="1" applyAlignment="1" applyProtection="1">
      <alignment vertical="center"/>
      <protection locked="0"/>
    </xf>
    <xf numFmtId="164" fontId="3" fillId="3" borderId="3" xfId="0" applyNumberFormat="1" applyFont="1" applyFill="1" applyBorder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/>
      <protection locked="0"/>
    </xf>
    <xf numFmtId="165" fontId="10" fillId="3" borderId="0" xfId="1" applyFont="1" applyFill="1" applyAlignment="1" applyProtection="1">
      <alignment vertical="center"/>
      <protection locked="0"/>
    </xf>
    <xf numFmtId="0" fontId="11" fillId="3" borderId="0" xfId="0" applyFont="1" applyFill="1" applyAlignment="1" applyProtection="1">
      <alignment vertical="center"/>
      <protection locked="0"/>
    </xf>
    <xf numFmtId="0" fontId="12" fillId="3" borderId="0" xfId="0" applyFont="1" applyFill="1" applyAlignment="1" applyProtection="1">
      <alignment vertical="center"/>
      <protection locked="0"/>
    </xf>
    <xf numFmtId="165" fontId="12" fillId="3" borderId="0" xfId="1" applyFont="1" applyFill="1" applyAlignment="1" applyProtection="1">
      <alignment vertical="center"/>
      <protection locked="0"/>
    </xf>
    <xf numFmtId="165" fontId="13" fillId="3" borderId="0" xfId="1" applyFont="1" applyFill="1" applyAlignment="1" applyProtection="1">
      <alignment vertical="center"/>
      <protection locked="0"/>
    </xf>
    <xf numFmtId="165" fontId="12" fillId="3" borderId="0" xfId="1" applyFont="1" applyFill="1" applyAlignment="1" applyProtection="1">
      <alignment horizontal="center" vertical="center"/>
      <protection locked="0"/>
    </xf>
    <xf numFmtId="0" fontId="14" fillId="3" borderId="0" xfId="0" applyFont="1" applyFill="1" applyAlignment="1" applyProtection="1">
      <alignment vertical="center"/>
      <protection locked="0"/>
    </xf>
    <xf numFmtId="0" fontId="3" fillId="0" borderId="4" xfId="0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right" vertical="center"/>
    </xf>
    <xf numFmtId="14" fontId="3" fillId="0" borderId="0" xfId="0" applyNumberFormat="1" applyFont="1" applyAlignment="1" applyProtection="1">
      <alignment horizontal="right" vertical="center"/>
      <protection locked="0"/>
    </xf>
    <xf numFmtId="14" fontId="3" fillId="3" borderId="0" xfId="0" applyNumberFormat="1" applyFont="1" applyFill="1" applyAlignment="1" applyProtection="1">
      <alignment horizontal="right" vertical="center"/>
      <protection locked="0"/>
    </xf>
    <xf numFmtId="0" fontId="3" fillId="3" borderId="0" xfId="0" applyFont="1" applyFill="1" applyAlignment="1" applyProtection="1">
      <alignment horizontal="right" vertical="center"/>
      <protection locked="0"/>
    </xf>
    <xf numFmtId="1" fontId="3" fillId="3" borderId="0" xfId="0" applyNumberFormat="1" applyFont="1" applyFill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 wrapText="1"/>
      <protection locked="0"/>
    </xf>
    <xf numFmtId="14" fontId="3" fillId="0" borderId="0" xfId="0" applyNumberFormat="1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6" fillId="0" borderId="8" xfId="0" applyFont="1" applyBorder="1" applyAlignment="1" applyProtection="1">
      <alignment vertical="center"/>
      <protection locked="0"/>
    </xf>
    <xf numFmtId="0" fontId="15" fillId="0" borderId="9" xfId="0" applyFont="1" applyBorder="1" applyAlignment="1" applyProtection="1">
      <alignment horizontal="center" vertical="center" wrapText="1"/>
      <protection locked="0"/>
    </xf>
    <xf numFmtId="0" fontId="18" fillId="5" borderId="9" xfId="0" applyFont="1" applyFill="1" applyBorder="1" applyAlignment="1" applyProtection="1">
      <alignment horizontal="center" vertical="center" wrapText="1"/>
      <protection locked="0"/>
    </xf>
    <xf numFmtId="0" fontId="19" fillId="0" borderId="9" xfId="0" applyFont="1" applyBorder="1" applyAlignment="1" applyProtection="1">
      <alignment horizontal="center" vertical="center" wrapText="1"/>
      <protection locked="0"/>
    </xf>
    <xf numFmtId="0" fontId="18" fillId="3" borderId="10" xfId="0" applyFont="1" applyFill="1" applyBorder="1" applyAlignment="1" applyProtection="1">
      <alignment horizontal="center" vertical="center" wrapText="1"/>
      <protection locked="0"/>
    </xf>
    <xf numFmtId="166" fontId="20" fillId="2" borderId="0" xfId="0" applyNumberFormat="1" applyFont="1" applyFill="1" applyAlignment="1">
      <alignment horizontal="center" vertical="center" wrapText="1"/>
    </xf>
    <xf numFmtId="14" fontId="6" fillId="0" borderId="0" xfId="0" applyNumberFormat="1" applyFont="1" applyAlignment="1" applyProtection="1">
      <alignment vertical="center"/>
      <protection locked="0"/>
    </xf>
    <xf numFmtId="0" fontId="0" fillId="2" borderId="0" xfId="0" applyFill="1" applyAlignment="1">
      <alignment horizontal="center" vertical="center"/>
    </xf>
    <xf numFmtId="0" fontId="3" fillId="3" borderId="3" xfId="0" applyFont="1" applyFill="1" applyBorder="1" applyAlignment="1" applyProtection="1">
      <alignment vertical="center"/>
      <protection locked="0"/>
    </xf>
    <xf numFmtId="4" fontId="3" fillId="0" borderId="11" xfId="0" applyNumberFormat="1" applyFont="1" applyBorder="1" applyAlignment="1" applyProtection="1">
      <alignment vertical="center"/>
      <protection locked="0"/>
    </xf>
    <xf numFmtId="0" fontId="21" fillId="0" borderId="4" xfId="0" applyFont="1" applyBorder="1" applyAlignment="1">
      <alignment vertical="center"/>
    </xf>
    <xf numFmtId="0" fontId="15" fillId="0" borderId="3" xfId="0" applyFont="1" applyBorder="1" applyAlignment="1" applyProtection="1">
      <alignment horizontal="center" vertical="center" wrapText="1"/>
      <protection locked="0"/>
    </xf>
    <xf numFmtId="4" fontId="14" fillId="0" borderId="0" xfId="0" applyNumberFormat="1" applyFont="1" applyAlignment="1" applyProtection="1">
      <alignment horizontal="right" vertical="center"/>
      <protection locked="0"/>
    </xf>
    <xf numFmtId="0" fontId="21" fillId="0" borderId="4" xfId="0" applyFont="1" applyBorder="1" applyAlignment="1">
      <alignment horizontal="center" vertical="center"/>
    </xf>
    <xf numFmtId="0" fontId="3" fillId="0" borderId="12" xfId="0" applyFont="1" applyBorder="1" applyAlignment="1" applyProtection="1">
      <alignment vertical="center"/>
      <protection locked="0"/>
    </xf>
    <xf numFmtId="0" fontId="3" fillId="0" borderId="13" xfId="0" applyFont="1" applyBorder="1" applyAlignment="1" applyProtection="1">
      <alignment vertical="center"/>
      <protection locked="0"/>
    </xf>
    <xf numFmtId="0" fontId="6" fillId="0" borderId="14" xfId="0" applyFont="1" applyBorder="1" applyAlignment="1" applyProtection="1">
      <alignment vertical="center"/>
      <protection locked="0"/>
    </xf>
    <xf numFmtId="4" fontId="9" fillId="0" borderId="0" xfId="0" applyNumberFormat="1" applyFont="1" applyAlignment="1" applyProtection="1">
      <alignment vertical="top" wrapText="1"/>
      <protection locked="0"/>
    </xf>
    <xf numFmtId="0" fontId="7" fillId="0" borderId="0" xfId="0" applyFont="1" applyAlignment="1" applyProtection="1">
      <alignment wrapText="1"/>
      <protection locked="0"/>
    </xf>
    <xf numFmtId="0" fontId="6" fillId="2" borderId="0" xfId="0" applyFont="1" applyFill="1" applyAlignment="1">
      <alignment horizontal="center" vertical="center"/>
    </xf>
    <xf numFmtId="4" fontId="3" fillId="0" borderId="11" xfId="0" applyNumberFormat="1" applyFont="1" applyBorder="1" applyAlignment="1" applyProtection="1">
      <alignment horizontal="center" vertical="center"/>
      <protection locked="0"/>
    </xf>
    <xf numFmtId="165" fontId="3" fillId="0" borderId="0" xfId="1" applyFont="1" applyAlignment="1" applyProtection="1">
      <alignment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22" fillId="6" borderId="16" xfId="0" applyFont="1" applyFill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6" fontId="0" fillId="2" borderId="0" xfId="0" applyNumberFormat="1" applyFill="1" applyAlignment="1">
      <alignment horizontal="center" vertical="center"/>
    </xf>
    <xf numFmtId="0" fontId="23" fillId="3" borderId="0" xfId="0" applyFont="1" applyFill="1" applyAlignment="1" applyProtection="1">
      <alignment horizontal="center" vertical="center"/>
      <protection locked="0"/>
    </xf>
    <xf numFmtId="165" fontId="24" fillId="3" borderId="0" xfId="1" applyFont="1" applyFill="1" applyBorder="1" applyAlignment="1" applyProtection="1">
      <alignment horizontal="center" vertical="center"/>
      <protection locked="0"/>
    </xf>
    <xf numFmtId="0" fontId="24" fillId="3" borderId="0" xfId="0" applyFont="1" applyFill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vertical="top" wrapText="1"/>
      <protection locked="0"/>
    </xf>
    <xf numFmtId="0" fontId="15" fillId="4" borderId="9" xfId="0" applyFont="1" applyFill="1" applyBorder="1" applyAlignment="1" applyProtection="1">
      <alignment horizontal="center" vertical="center" wrapText="1"/>
      <protection locked="0"/>
    </xf>
    <xf numFmtId="0" fontId="8" fillId="7" borderId="3" xfId="0" applyFont="1" applyFill="1" applyBorder="1" applyAlignment="1" applyProtection="1">
      <alignment horizontal="center" vertical="center"/>
      <protection locked="0"/>
    </xf>
    <xf numFmtId="0" fontId="8" fillId="8" borderId="3" xfId="0" applyFont="1" applyFill="1" applyBorder="1" applyAlignment="1" applyProtection="1">
      <alignment horizontal="center" vertical="center"/>
      <protection locked="0"/>
    </xf>
    <xf numFmtId="0" fontId="16" fillId="9" borderId="3" xfId="0" applyFont="1" applyFill="1" applyBorder="1" applyAlignment="1" applyProtection="1">
      <alignment horizontal="center" vertical="center"/>
      <protection locked="0"/>
    </xf>
    <xf numFmtId="165" fontId="27" fillId="3" borderId="24" xfId="1" applyFont="1" applyFill="1" applyBorder="1" applyAlignment="1" applyProtection="1">
      <alignment vertical="center" wrapText="1"/>
    </xf>
    <xf numFmtId="165" fontId="12" fillId="3" borderId="24" xfId="1" applyFont="1" applyFill="1" applyBorder="1" applyAlignment="1" applyProtection="1">
      <alignment vertical="center" wrapText="1"/>
    </xf>
    <xf numFmtId="0" fontId="12" fillId="3" borderId="0" xfId="0" applyFont="1" applyFill="1" applyAlignment="1" applyProtection="1">
      <alignment vertical="center" wrapText="1"/>
      <protection locked="0"/>
    </xf>
    <xf numFmtId="0" fontId="24" fillId="3" borderId="0" xfId="0" applyFont="1" applyFill="1" applyAlignment="1" applyProtection="1">
      <alignment vertical="center"/>
      <protection locked="0"/>
    </xf>
    <xf numFmtId="165" fontId="12" fillId="3" borderId="0" xfId="1" applyFont="1" applyFill="1" applyAlignment="1" applyProtection="1">
      <alignment horizontal="center" vertical="center" wrapText="1"/>
      <protection locked="0"/>
    </xf>
    <xf numFmtId="0" fontId="16" fillId="0" borderId="4" xfId="0" applyFont="1" applyBorder="1" applyAlignment="1" applyProtection="1">
      <alignment horizontal="left" vertical="center"/>
      <protection locked="0"/>
    </xf>
    <xf numFmtId="4" fontId="3" fillId="0" borderId="0" xfId="0" applyNumberFormat="1" applyFont="1" applyAlignment="1" applyProtection="1">
      <alignment horizontal="right" vertical="center"/>
      <protection locked="0"/>
    </xf>
    <xf numFmtId="0" fontId="14" fillId="0" borderId="0" xfId="3" applyFont="1" applyProtection="1">
      <protection locked="0"/>
    </xf>
    <xf numFmtId="0" fontId="3" fillId="0" borderId="0" xfId="3" applyProtection="1">
      <protection locked="0"/>
    </xf>
    <xf numFmtId="0" fontId="15" fillId="0" borderId="25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 hidden="1"/>
    </xf>
    <xf numFmtId="0" fontId="15" fillId="0" borderId="10" xfId="0" applyFont="1" applyBorder="1" applyAlignment="1" applyProtection="1">
      <alignment horizontal="center" vertical="center" wrapText="1"/>
      <protection locked="0"/>
    </xf>
    <xf numFmtId="0" fontId="28" fillId="7" borderId="26" xfId="0" applyFont="1" applyFill="1" applyBorder="1" applyAlignment="1" applyProtection="1">
      <alignment horizontal="center" vertical="center"/>
      <protection locked="0"/>
    </xf>
    <xf numFmtId="0" fontId="3" fillId="11" borderId="0" xfId="0" applyFont="1" applyFill="1" applyAlignment="1">
      <alignment vertical="center"/>
    </xf>
    <xf numFmtId="0" fontId="3" fillId="11" borderId="0" xfId="0" applyFont="1" applyFill="1" applyAlignment="1">
      <alignment horizontal="center" vertical="center"/>
    </xf>
    <xf numFmtId="0" fontId="3" fillId="12" borderId="0" xfId="0" applyFont="1" applyFill="1" applyAlignment="1" applyProtection="1">
      <alignment horizontal="center" vertical="center"/>
      <protection locked="0"/>
    </xf>
    <xf numFmtId="2" fontId="3" fillId="12" borderId="0" xfId="0" applyNumberFormat="1" applyFont="1" applyFill="1" applyAlignment="1" applyProtection="1">
      <alignment vertical="center"/>
      <protection locked="0"/>
    </xf>
    <xf numFmtId="165" fontId="27" fillId="3" borderId="1" xfId="1" applyFont="1" applyFill="1" applyBorder="1" applyAlignment="1" applyProtection="1">
      <alignment vertical="center" wrapText="1"/>
    </xf>
    <xf numFmtId="165" fontId="12" fillId="3" borderId="1" xfId="1" applyFont="1" applyFill="1" applyBorder="1" applyAlignment="1" applyProtection="1">
      <alignment vertical="center" wrapText="1"/>
    </xf>
    <xf numFmtId="0" fontId="24" fillId="0" borderId="0" xfId="0" applyFont="1" applyAlignment="1" applyProtection="1">
      <alignment vertical="center"/>
      <protection locked="0"/>
    </xf>
    <xf numFmtId="165" fontId="24" fillId="0" borderId="0" xfId="1" applyFont="1" applyBorder="1" applyAlignment="1" applyProtection="1">
      <alignment vertical="center"/>
      <protection locked="0"/>
    </xf>
    <xf numFmtId="0" fontId="24" fillId="13" borderId="0" xfId="0" applyFont="1" applyFill="1" applyAlignment="1" applyProtection="1">
      <alignment vertical="center"/>
      <protection locked="0"/>
    </xf>
    <xf numFmtId="0" fontId="24" fillId="5" borderId="27" xfId="0" applyFont="1" applyFill="1" applyBorder="1" applyAlignment="1" applyProtection="1">
      <alignment vertical="center"/>
      <protection locked="0"/>
    </xf>
    <xf numFmtId="0" fontId="25" fillId="13" borderId="0" xfId="0" applyFont="1" applyFill="1" applyAlignment="1" applyProtection="1">
      <alignment vertical="center"/>
      <protection locked="0"/>
    </xf>
    <xf numFmtId="0" fontId="18" fillId="5" borderId="28" xfId="0" applyFont="1" applyFill="1" applyBorder="1" applyAlignment="1" applyProtection="1">
      <alignment horizontal="center" vertical="center" wrapText="1"/>
      <protection locked="0"/>
    </xf>
    <xf numFmtId="0" fontId="18" fillId="3" borderId="3" xfId="0" applyFont="1" applyFill="1" applyBorder="1" applyAlignment="1" applyProtection="1">
      <alignment horizontal="center" vertical="center" wrapText="1"/>
      <protection locked="0"/>
    </xf>
    <xf numFmtId="0" fontId="15" fillId="0" borderId="29" xfId="0" applyFont="1" applyBorder="1" applyAlignment="1" applyProtection="1">
      <alignment horizontal="center" vertical="center" wrapText="1"/>
      <protection locked="0"/>
    </xf>
    <xf numFmtId="0" fontId="5" fillId="15" borderId="32" xfId="0" applyFont="1" applyFill="1" applyBorder="1" applyAlignment="1">
      <alignment vertical="center"/>
    </xf>
    <xf numFmtId="0" fontId="5" fillId="15" borderId="0" xfId="0" applyFont="1" applyFill="1" applyAlignment="1">
      <alignment horizontal="center" vertical="center"/>
    </xf>
    <xf numFmtId="0" fontId="5" fillId="15" borderId="33" xfId="0" applyFont="1" applyFill="1" applyBorder="1" applyAlignment="1">
      <alignment horizontal="center" vertical="center"/>
    </xf>
    <xf numFmtId="0" fontId="5" fillId="15" borderId="27" xfId="0" applyFont="1" applyFill="1" applyBorder="1" applyAlignment="1">
      <alignment horizontal="center" vertical="center"/>
    </xf>
    <xf numFmtId="0" fontId="5" fillId="15" borderId="27" xfId="0" applyFont="1" applyFill="1" applyBorder="1" applyAlignment="1" applyProtection="1">
      <alignment horizontal="center" vertical="center"/>
      <protection locked="0"/>
    </xf>
    <xf numFmtId="0" fontId="5" fillId="15" borderId="34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167" fontId="5" fillId="16" borderId="37" xfId="0" applyNumberFormat="1" applyFont="1" applyFill="1" applyBorder="1" applyAlignment="1" applyProtection="1">
      <alignment horizontal="center" vertical="center" wrapText="1"/>
      <protection locked="0"/>
    </xf>
    <xf numFmtId="167" fontId="5" fillId="16" borderId="33" xfId="0" applyNumberFormat="1" applyFont="1" applyFill="1" applyBorder="1" applyAlignment="1">
      <alignment horizontal="center" vertical="center" wrapText="1"/>
    </xf>
    <xf numFmtId="167" fontId="30" fillId="16" borderId="36" xfId="0" applyNumberFormat="1" applyFont="1" applyFill="1" applyBorder="1" applyAlignment="1">
      <alignment horizontal="center" wrapText="1"/>
    </xf>
    <xf numFmtId="167" fontId="30" fillId="16" borderId="33" xfId="0" applyNumberFormat="1" applyFont="1" applyFill="1" applyBorder="1" applyAlignment="1">
      <alignment horizontal="center" wrapText="1"/>
    </xf>
    <xf numFmtId="0" fontId="5" fillId="17" borderId="37" xfId="0" applyFont="1" applyFill="1" applyBorder="1" applyAlignment="1">
      <alignment horizontal="center" vertical="center" wrapText="1"/>
    </xf>
    <xf numFmtId="0" fontId="5" fillId="17" borderId="33" xfId="0" applyFont="1" applyFill="1" applyBorder="1" applyAlignment="1">
      <alignment horizontal="center" vertical="center" wrapText="1"/>
    </xf>
    <xf numFmtId="0" fontId="5" fillId="17" borderId="33" xfId="0" applyFont="1" applyFill="1" applyBorder="1" applyAlignment="1" applyProtection="1">
      <alignment horizontal="center" vertical="center" wrapText="1"/>
      <protection locked="0"/>
    </xf>
    <xf numFmtId="0" fontId="5" fillId="17" borderId="36" xfId="0" applyFont="1" applyFill="1" applyBorder="1" applyAlignment="1">
      <alignment horizontal="center" vertical="center" wrapText="1"/>
    </xf>
    <xf numFmtId="0" fontId="31" fillId="18" borderId="38" xfId="0" applyFont="1" applyFill="1" applyBorder="1" applyAlignment="1">
      <alignment horizontal="center" vertical="center" wrapText="1"/>
    </xf>
    <xf numFmtId="0" fontId="5" fillId="18" borderId="38" xfId="0" applyFont="1" applyFill="1" applyBorder="1" applyAlignment="1">
      <alignment horizontal="center" vertical="center" wrapText="1"/>
    </xf>
    <xf numFmtId="0" fontId="5" fillId="19" borderId="32" xfId="0" applyFont="1" applyFill="1" applyBorder="1" applyAlignment="1">
      <alignment horizontal="center" vertical="center"/>
    </xf>
    <xf numFmtId="0" fontId="5" fillId="19" borderId="30" xfId="0" applyFont="1" applyFill="1" applyBorder="1" applyAlignment="1">
      <alignment horizontal="center" vertical="center"/>
    </xf>
    <xf numFmtId="2" fontId="5" fillId="19" borderId="39" xfId="0" applyNumberFormat="1" applyFont="1" applyFill="1" applyBorder="1" applyAlignment="1">
      <alignment horizontal="center" vertical="center"/>
    </xf>
    <xf numFmtId="165" fontId="10" fillId="3" borderId="0" xfId="1" applyFont="1" applyFill="1" applyBorder="1" applyAlignment="1" applyProtection="1">
      <alignment horizontal="right" vertical="center" wrapText="1"/>
    </xf>
    <xf numFmtId="165" fontId="10" fillId="3" borderId="0" xfId="1" applyFont="1" applyFill="1" applyBorder="1" applyAlignment="1" applyProtection="1">
      <alignment horizontal="center" vertical="center" wrapText="1"/>
    </xf>
    <xf numFmtId="0" fontId="11" fillId="3" borderId="0" xfId="0" applyFont="1" applyFill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38" fillId="5" borderId="3" xfId="0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31" fillId="3" borderId="3" xfId="0" applyFont="1" applyFill="1" applyBorder="1" applyAlignment="1" applyProtection="1">
      <alignment horizontal="center" vertical="center" wrapText="1"/>
      <protection locked="0"/>
    </xf>
    <xf numFmtId="0" fontId="18" fillId="5" borderId="3" xfId="0" applyFont="1" applyFill="1" applyBorder="1" applyAlignment="1" applyProtection="1">
      <alignment horizontal="center" vertical="center" wrapText="1"/>
      <protection locked="0"/>
    </xf>
    <xf numFmtId="1" fontId="8" fillId="0" borderId="0" xfId="0" applyNumberFormat="1" applyFont="1" applyAlignment="1" applyProtection="1">
      <alignment horizontal="center" vertical="center" wrapText="1"/>
      <protection locked="0"/>
    </xf>
    <xf numFmtId="0" fontId="3" fillId="0" borderId="40" xfId="0" applyFont="1" applyBorder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 wrapText="1"/>
      <protection locked="0"/>
    </xf>
    <xf numFmtId="0" fontId="38" fillId="5" borderId="23" xfId="0" applyFont="1" applyFill="1" applyBorder="1" applyAlignment="1" applyProtection="1">
      <alignment horizontal="center" vertical="center" wrapText="1"/>
      <protection locked="0"/>
    </xf>
    <xf numFmtId="0" fontId="15" fillId="0" borderId="23" xfId="0" applyFont="1" applyBorder="1" applyAlignment="1" applyProtection="1">
      <alignment horizontal="center" vertical="center" wrapText="1"/>
      <protection locked="0"/>
    </xf>
    <xf numFmtId="0" fontId="38" fillId="3" borderId="23" xfId="0" applyFont="1" applyFill="1" applyBorder="1" applyAlignment="1" applyProtection="1">
      <alignment horizontal="center" vertical="center" wrapText="1"/>
      <protection locked="0"/>
    </xf>
    <xf numFmtId="0" fontId="18" fillId="5" borderId="23" xfId="0" applyFont="1" applyFill="1" applyBorder="1" applyAlignment="1" applyProtection="1">
      <alignment horizontal="center" vertical="center" wrapText="1"/>
      <protection locked="0"/>
    </xf>
    <xf numFmtId="0" fontId="8" fillId="21" borderId="23" xfId="0" applyFont="1" applyFill="1" applyBorder="1" applyAlignment="1" applyProtection="1">
      <alignment horizontal="center" vertical="center" wrapText="1"/>
      <protection locked="0"/>
    </xf>
    <xf numFmtId="0" fontId="9" fillId="0" borderId="23" xfId="0" applyFont="1" applyBorder="1" applyAlignment="1" applyProtection="1">
      <alignment horizontal="center" vertical="center" wrapText="1"/>
      <protection locked="0" hidden="1"/>
    </xf>
    <xf numFmtId="0" fontId="3" fillId="0" borderId="0" xfId="0" applyFont="1" applyAlignment="1" applyProtection="1">
      <alignment horizontal="center" vertical="center" wrapText="1"/>
      <protection locked="0"/>
    </xf>
    <xf numFmtId="14" fontId="3" fillId="0" borderId="0" xfId="0" applyNumberFormat="1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39" fillId="0" borderId="0" xfId="3" applyFont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3" fillId="0" borderId="41" xfId="3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16" fillId="9" borderId="0" xfId="0" applyFont="1" applyFill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15" fillId="0" borderId="16" xfId="0" applyFont="1" applyBorder="1" applyAlignment="1" applyProtection="1">
      <alignment horizontal="center" vertical="center" wrapText="1"/>
      <protection locked="0"/>
    </xf>
    <xf numFmtId="0" fontId="19" fillId="9" borderId="17" xfId="0" applyFont="1" applyFill="1" applyBorder="1" applyAlignment="1" applyProtection="1">
      <alignment horizontal="center" vertical="center"/>
      <protection locked="0"/>
    </xf>
    <xf numFmtId="0" fontId="38" fillId="4" borderId="42" xfId="0" applyFont="1" applyFill="1" applyBorder="1" applyAlignment="1" applyProtection="1">
      <alignment horizontal="center" vertical="center" wrapText="1"/>
      <protection locked="0"/>
    </xf>
    <xf numFmtId="0" fontId="5" fillId="15" borderId="35" xfId="0" applyFont="1" applyFill="1" applyBorder="1" applyAlignment="1">
      <alignment vertical="center"/>
    </xf>
    <xf numFmtId="0" fontId="1" fillId="15" borderId="27" xfId="0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 wrapText="1"/>
    </xf>
    <xf numFmtId="0" fontId="5" fillId="15" borderId="0" xfId="0" applyFont="1" applyFill="1" applyAlignment="1">
      <alignment horizontal="center" vertical="center" wrapText="1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5" fillId="15" borderId="0" xfId="0" applyFont="1" applyFill="1" applyAlignment="1" applyProtection="1">
      <alignment horizontal="center" vertical="center"/>
      <protection locked="0"/>
    </xf>
    <xf numFmtId="0" fontId="5" fillId="15" borderId="3" xfId="0" applyFont="1" applyFill="1" applyBorder="1" applyAlignment="1" applyProtection="1">
      <alignment horizontal="center" vertical="center"/>
      <protection locked="0"/>
    </xf>
    <xf numFmtId="0" fontId="5" fillId="15" borderId="43" xfId="0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67" fontId="5" fillId="16" borderId="3" xfId="0" applyNumberFormat="1" applyFont="1" applyFill="1" applyBorder="1" applyAlignment="1" applyProtection="1">
      <alignment horizontal="center" vertical="center" wrapText="1"/>
      <protection locked="0"/>
    </xf>
    <xf numFmtId="167" fontId="5" fillId="16" borderId="3" xfId="0" applyNumberFormat="1" applyFont="1" applyFill="1" applyBorder="1" applyAlignment="1">
      <alignment horizontal="center" vertical="center" wrapText="1"/>
    </xf>
    <xf numFmtId="167" fontId="30" fillId="16" borderId="43" xfId="0" applyNumberFormat="1" applyFont="1" applyFill="1" applyBorder="1" applyAlignment="1">
      <alignment horizontal="center" wrapText="1"/>
    </xf>
    <xf numFmtId="0" fontId="5" fillId="17" borderId="24" xfId="0" applyFont="1" applyFill="1" applyBorder="1" applyAlignment="1">
      <alignment horizontal="center" vertical="center" wrapText="1"/>
    </xf>
    <xf numFmtId="0" fontId="5" fillId="17" borderId="45" xfId="0" applyFont="1" applyFill="1" applyBorder="1" applyAlignment="1">
      <alignment horizontal="center" vertical="center" wrapText="1"/>
    </xf>
    <xf numFmtId="0" fontId="3" fillId="17" borderId="3" xfId="0" applyFont="1" applyFill="1" applyBorder="1" applyAlignment="1">
      <alignment horizontal="center" vertical="center" wrapText="1"/>
    </xf>
    <xf numFmtId="0" fontId="5" fillId="17" borderId="46" xfId="0" applyFont="1" applyFill="1" applyBorder="1" applyAlignment="1" applyProtection="1">
      <alignment horizontal="center" vertical="center" wrapText="1"/>
      <protection locked="0"/>
    </xf>
    <xf numFmtId="0" fontId="5" fillId="17" borderId="43" xfId="0" applyFont="1" applyFill="1" applyBorder="1" applyAlignment="1">
      <alignment horizontal="center" vertical="center" wrapText="1"/>
    </xf>
    <xf numFmtId="0" fontId="5" fillId="17" borderId="47" xfId="0" applyFont="1" applyFill="1" applyBorder="1" applyAlignment="1">
      <alignment horizontal="center" vertical="center" wrapText="1"/>
    </xf>
    <xf numFmtId="0" fontId="5" fillId="17" borderId="46" xfId="0" applyFont="1" applyFill="1" applyBorder="1" applyAlignment="1">
      <alignment horizontal="center" vertical="center" wrapText="1"/>
    </xf>
    <xf numFmtId="0" fontId="31" fillId="18" borderId="3" xfId="0" applyFont="1" applyFill="1" applyBorder="1" applyAlignment="1">
      <alignment horizontal="center" vertical="center" wrapText="1"/>
    </xf>
    <xf numFmtId="0" fontId="5" fillId="18" borderId="24" xfId="0" applyFont="1" applyFill="1" applyBorder="1" applyAlignment="1">
      <alignment horizontal="center" vertical="center" wrapText="1"/>
    </xf>
    <xf numFmtId="0" fontId="5" fillId="19" borderId="35" xfId="0" applyFont="1" applyFill="1" applyBorder="1" applyAlignment="1">
      <alignment horizontal="left" vertical="center"/>
    </xf>
    <xf numFmtId="0" fontId="5" fillId="19" borderId="27" xfId="0" applyFont="1" applyFill="1" applyBorder="1" applyAlignment="1">
      <alignment horizontal="center" vertical="center"/>
    </xf>
    <xf numFmtId="2" fontId="5" fillId="19" borderId="48" xfId="0" applyNumberFormat="1" applyFont="1" applyFill="1" applyBorder="1" applyAlignment="1">
      <alignment horizontal="center" vertical="center"/>
    </xf>
    <xf numFmtId="165" fontId="23" fillId="3" borderId="0" xfId="1" applyFont="1" applyFill="1" applyBorder="1" applyAlignment="1" applyProtection="1">
      <alignment horizontal="right" vertical="center" wrapText="1"/>
    </xf>
    <xf numFmtId="165" fontId="23" fillId="3" borderId="0" xfId="1" applyFont="1" applyFill="1" applyBorder="1" applyAlignment="1" applyProtection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5" fillId="0" borderId="20" xfId="0" applyFont="1" applyBorder="1" applyAlignment="1" applyProtection="1">
      <alignment vertical="center"/>
      <protection locked="0"/>
    </xf>
    <xf numFmtId="0" fontId="5" fillId="0" borderId="21" xfId="0" applyFont="1" applyBorder="1" applyAlignment="1" applyProtection="1">
      <alignment vertical="center"/>
      <protection locked="0"/>
    </xf>
    <xf numFmtId="0" fontId="5" fillId="0" borderId="22" xfId="0" applyFont="1" applyBorder="1" applyAlignment="1" applyProtection="1">
      <alignment vertical="center"/>
      <protection locked="0"/>
    </xf>
    <xf numFmtId="1" fontId="5" fillId="0" borderId="21" xfId="0" applyNumberFormat="1" applyFont="1" applyBorder="1" applyAlignment="1" applyProtection="1">
      <alignment horizontal="center" vertical="center"/>
      <protection locked="0"/>
    </xf>
    <xf numFmtId="0" fontId="14" fillId="0" borderId="21" xfId="0" applyFont="1" applyBorder="1" applyAlignment="1" applyProtection="1">
      <alignment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vertical="center"/>
      <protection locked="0"/>
    </xf>
    <xf numFmtId="14" fontId="40" fillId="0" borderId="49" xfId="3" applyNumberFormat="1" applyFont="1" applyBorder="1" applyAlignment="1" applyProtection="1">
      <alignment horizontal="center" vertical="center"/>
      <protection locked="0"/>
    </xf>
    <xf numFmtId="0" fontId="41" fillId="22" borderId="24" xfId="0" applyFont="1" applyFill="1" applyBorder="1" applyAlignment="1" applyProtection="1">
      <alignment horizontal="center" vertical="center" wrapText="1"/>
      <protection locked="0"/>
    </xf>
    <xf numFmtId="0" fontId="31" fillId="22" borderId="24" xfId="0" applyFont="1" applyFill="1" applyBorder="1" applyAlignment="1" applyProtection="1">
      <alignment horizontal="center" vertical="center" wrapText="1"/>
      <protection locked="0"/>
    </xf>
    <xf numFmtId="0" fontId="38" fillId="22" borderId="50" xfId="0" applyFont="1" applyFill="1" applyBorder="1" applyAlignment="1" applyProtection="1">
      <alignment horizontal="center" vertical="center" wrapText="1"/>
      <protection locked="0"/>
    </xf>
    <xf numFmtId="0" fontId="5" fillId="0" borderId="50" xfId="5" applyFont="1" applyBorder="1" applyAlignment="1" applyProtection="1">
      <alignment horizontal="center" vertical="center"/>
      <protection locked="0"/>
    </xf>
    <xf numFmtId="0" fontId="5" fillId="0" borderId="50" xfId="5" applyFont="1" applyBorder="1" applyAlignment="1" applyProtection="1">
      <alignment horizontal="center" vertical="center" textRotation="90"/>
      <protection locked="0"/>
    </xf>
    <xf numFmtId="0" fontId="5" fillId="23" borderId="1" xfId="5" applyFont="1" applyFill="1" applyBorder="1" applyAlignment="1" applyProtection="1">
      <alignment horizontal="center" vertical="center" textRotation="90" wrapText="1"/>
      <protection locked="0"/>
    </xf>
    <xf numFmtId="0" fontId="5" fillId="23" borderId="1" xfId="5" applyFont="1" applyFill="1" applyBorder="1" applyAlignment="1" applyProtection="1">
      <alignment horizontal="center" vertical="center" wrapText="1"/>
      <protection locked="0"/>
    </xf>
    <xf numFmtId="0" fontId="18" fillId="23" borderId="1" xfId="5" applyFont="1" applyFill="1" applyBorder="1" applyAlignment="1" applyProtection="1">
      <alignment horizontal="center" vertical="center" wrapText="1"/>
      <protection locked="0"/>
    </xf>
    <xf numFmtId="0" fontId="5" fillId="23" borderId="1" xfId="5" applyFont="1" applyFill="1" applyBorder="1" applyAlignment="1">
      <alignment horizontal="center" vertical="center" textRotation="90" wrapText="1"/>
    </xf>
    <xf numFmtId="0" fontId="5" fillId="23" borderId="1" xfId="3" applyFont="1" applyFill="1" applyBorder="1" applyAlignment="1">
      <alignment horizontal="center" vertical="center" wrapText="1"/>
    </xf>
    <xf numFmtId="0" fontId="42" fillId="23" borderId="1" xfId="5" applyFont="1" applyFill="1" applyBorder="1" applyAlignment="1" applyProtection="1">
      <alignment horizontal="center" vertical="center" wrapText="1"/>
      <protection locked="0"/>
    </xf>
    <xf numFmtId="0" fontId="5" fillId="23" borderId="1" xfId="5" applyFont="1" applyFill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167" fontId="5" fillId="16" borderId="51" xfId="5" applyNumberFormat="1" applyFont="1" applyFill="1" applyBorder="1" applyAlignment="1" applyProtection="1">
      <alignment horizontal="center" vertical="center" wrapText="1"/>
      <protection locked="0"/>
    </xf>
    <xf numFmtId="167" fontId="18" fillId="4" borderId="51" xfId="0" applyNumberFormat="1" applyFont="1" applyFill="1" applyBorder="1" applyAlignment="1">
      <alignment horizontal="center" vertical="center" wrapText="1"/>
    </xf>
    <xf numFmtId="167" fontId="5" fillId="17" borderId="51" xfId="5" applyNumberFormat="1" applyFont="1" applyFill="1" applyBorder="1" applyAlignment="1">
      <alignment horizontal="center" vertical="center" wrapText="1"/>
    </xf>
    <xf numFmtId="167" fontId="5" fillId="17" borderId="51" xfId="5" applyNumberFormat="1" applyFont="1" applyFill="1" applyBorder="1" applyAlignment="1" applyProtection="1">
      <alignment horizontal="center" vertical="center" textRotation="90" wrapText="1"/>
      <protection locked="0"/>
    </xf>
    <xf numFmtId="167" fontId="5" fillId="4" borderId="51" xfId="0" applyNumberFormat="1" applyFont="1" applyFill="1" applyBorder="1" applyAlignment="1">
      <alignment horizontal="center" vertical="center" wrapText="1"/>
    </xf>
    <xf numFmtId="167" fontId="5" fillId="17" borderId="51" xfId="0" applyNumberFormat="1" applyFont="1" applyFill="1" applyBorder="1" applyAlignment="1" applyProtection="1">
      <alignment horizontal="center" vertical="center" wrapText="1"/>
      <protection locked="0"/>
    </xf>
    <xf numFmtId="0" fontId="5" fillId="17" borderId="1" xfId="5" applyFont="1" applyFill="1" applyBorder="1" applyAlignment="1" applyProtection="1">
      <alignment horizontal="center" vertical="center" wrapText="1"/>
      <protection locked="0"/>
    </xf>
    <xf numFmtId="4" fontId="5" fillId="17" borderId="1" xfId="5" applyNumberFormat="1" applyFont="1" applyFill="1" applyBorder="1" applyAlignment="1" applyProtection="1">
      <alignment horizontal="center" vertical="center" wrapText="1"/>
      <protection locked="0"/>
    </xf>
    <xf numFmtId="4" fontId="43" fillId="17" borderId="1" xfId="5" applyNumberFormat="1" applyFont="1" applyFill="1" applyBorder="1" applyAlignment="1" applyProtection="1">
      <alignment horizontal="center" vertical="center" wrapText="1"/>
      <protection locked="0"/>
    </xf>
    <xf numFmtId="0" fontId="5" fillId="18" borderId="24" xfId="5" applyFont="1" applyFill="1" applyBorder="1" applyAlignment="1">
      <alignment horizontal="center" vertical="center" wrapText="1"/>
    </xf>
    <xf numFmtId="0" fontId="5" fillId="19" borderId="1" xfId="5" applyFont="1" applyFill="1" applyBorder="1" applyAlignment="1" applyProtection="1">
      <alignment horizontal="center" vertical="center" wrapText="1"/>
      <protection locked="0"/>
    </xf>
    <xf numFmtId="0" fontId="5" fillId="19" borderId="1" xfId="5" applyFont="1" applyFill="1" applyBorder="1" applyAlignment="1">
      <alignment horizontal="center" vertical="center" wrapText="1"/>
    </xf>
    <xf numFmtId="0" fontId="5" fillId="19" borderId="2" xfId="5" applyFont="1" applyFill="1" applyBorder="1" applyAlignment="1" applyProtection="1">
      <alignment horizontal="center" vertical="center" wrapText="1"/>
      <protection locked="0"/>
    </xf>
    <xf numFmtId="0" fontId="5" fillId="20" borderId="3" xfId="5" applyFont="1" applyFill="1" applyBorder="1" applyAlignment="1">
      <alignment horizontal="center" vertical="center" wrapText="1"/>
    </xf>
    <xf numFmtId="4" fontId="5" fillId="20" borderId="3" xfId="5" applyNumberFormat="1" applyFont="1" applyFill="1" applyBorder="1" applyAlignment="1">
      <alignment horizontal="center" vertical="center" wrapText="1"/>
    </xf>
    <xf numFmtId="4" fontId="5" fillId="20" borderId="3" xfId="5" applyNumberFormat="1" applyFont="1" applyFill="1" applyBorder="1" applyAlignment="1" applyProtection="1">
      <alignment horizontal="center" vertical="center" wrapText="1"/>
      <protection locked="0"/>
    </xf>
    <xf numFmtId="4" fontId="5" fillId="4" borderId="52" xfId="5" applyNumberFormat="1" applyFont="1" applyFill="1" applyBorder="1" applyAlignment="1" applyProtection="1">
      <alignment horizontal="center" vertical="center" wrapText="1"/>
      <protection locked="0"/>
    </xf>
    <xf numFmtId="4" fontId="5" fillId="4" borderId="53" xfId="5" applyNumberFormat="1" applyFont="1" applyFill="1" applyBorder="1" applyAlignment="1" applyProtection="1">
      <alignment horizontal="center" vertical="center" wrapText="1"/>
      <protection locked="0"/>
    </xf>
    <xf numFmtId="4" fontId="5" fillId="4" borderId="54" xfId="5" applyNumberFormat="1" applyFont="1" applyFill="1" applyBorder="1" applyAlignment="1" applyProtection="1">
      <alignment horizontal="center" vertical="center" wrapText="1"/>
      <protection locked="0"/>
    </xf>
    <xf numFmtId="4" fontId="5" fillId="20" borderId="0" xfId="5" applyNumberFormat="1" applyFont="1" applyFill="1" applyAlignment="1">
      <alignment horizontal="center" vertical="center" wrapText="1"/>
    </xf>
    <xf numFmtId="0" fontId="5" fillId="22" borderId="3" xfId="0" applyFont="1" applyFill="1" applyBorder="1" applyAlignment="1" applyProtection="1">
      <alignment vertical="center" wrapText="1"/>
      <protection locked="0"/>
    </xf>
    <xf numFmtId="0" fontId="5" fillId="3" borderId="3" xfId="0" applyFont="1" applyFill="1" applyBorder="1" applyAlignment="1" applyProtection="1">
      <alignment vertical="center" wrapText="1"/>
      <protection locked="0"/>
    </xf>
    <xf numFmtId="0" fontId="44" fillId="3" borderId="3" xfId="0" applyFont="1" applyFill="1" applyBorder="1" applyAlignment="1" applyProtection="1">
      <alignment vertical="center" wrapText="1"/>
      <protection locked="0"/>
    </xf>
    <xf numFmtId="4" fontId="16" fillId="24" borderId="3" xfId="0" applyNumberFormat="1" applyFont="1" applyFill="1" applyBorder="1" applyAlignment="1" applyProtection="1">
      <alignment horizontal="center" vertical="center" wrapText="1"/>
      <protection locked="0"/>
    </xf>
    <xf numFmtId="0" fontId="41" fillId="22" borderId="3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0" fontId="41" fillId="25" borderId="55" xfId="0" applyFont="1" applyFill="1" applyBorder="1" applyAlignment="1" applyProtection="1">
      <alignment horizontal="center" vertical="center" wrapText="1"/>
      <protection locked="0"/>
    </xf>
    <xf numFmtId="0" fontId="38" fillId="0" borderId="56" xfId="0" applyFont="1" applyBorder="1" applyAlignment="1" applyProtection="1">
      <alignment horizontal="center" vertical="center" wrapText="1"/>
      <protection locked="0"/>
    </xf>
    <xf numFmtId="14" fontId="38" fillId="0" borderId="56" xfId="0" applyNumberFormat="1" applyFont="1" applyBorder="1" applyAlignment="1" applyProtection="1">
      <alignment horizontal="center" vertical="center" wrapText="1"/>
      <protection locked="0"/>
    </xf>
    <xf numFmtId="14" fontId="38" fillId="26" borderId="56" xfId="0" applyNumberFormat="1" applyFont="1" applyFill="1" applyBorder="1" applyAlignment="1" applyProtection="1">
      <alignment horizontal="center" vertical="center" wrapText="1"/>
      <protection locked="0"/>
    </xf>
    <xf numFmtId="14" fontId="41" fillId="26" borderId="57" xfId="0" applyNumberFormat="1" applyFont="1" applyFill="1" applyBorder="1" applyAlignment="1" applyProtection="1">
      <alignment horizontal="center" vertical="center" wrapText="1"/>
      <protection locked="0"/>
    </xf>
    <xf numFmtId="14" fontId="38" fillId="7" borderId="58" xfId="0" applyNumberFormat="1" applyFont="1" applyFill="1" applyBorder="1" applyAlignment="1" applyProtection="1">
      <alignment horizontal="center" vertical="center" wrapText="1"/>
      <protection locked="0"/>
    </xf>
    <xf numFmtId="14" fontId="38" fillId="7" borderId="59" xfId="0" applyNumberFormat="1" applyFont="1" applyFill="1" applyBorder="1" applyAlignment="1" applyProtection="1">
      <alignment horizontal="center" vertical="center" wrapText="1"/>
      <protection locked="0"/>
    </xf>
    <xf numFmtId="14" fontId="38" fillId="3" borderId="59" xfId="0" applyNumberFormat="1" applyFont="1" applyFill="1" applyBorder="1" applyAlignment="1" applyProtection="1">
      <alignment horizontal="center" vertical="center" wrapText="1"/>
      <protection locked="0"/>
    </xf>
    <xf numFmtId="0" fontId="42" fillId="23" borderId="24" xfId="5" applyFont="1" applyFill="1" applyBorder="1" applyAlignment="1">
      <alignment horizontal="center" vertical="center" wrapText="1"/>
    </xf>
    <xf numFmtId="0" fontId="38" fillId="3" borderId="60" xfId="0" applyFont="1" applyFill="1" applyBorder="1" applyAlignment="1" applyProtection="1">
      <alignment horizontal="center" vertical="center" wrapText="1"/>
      <protection locked="0"/>
    </xf>
    <xf numFmtId="1" fontId="38" fillId="3" borderId="23" xfId="0" applyNumberFormat="1" applyFont="1" applyFill="1" applyBorder="1" applyAlignment="1" applyProtection="1">
      <alignment horizontal="center" vertical="center" wrapText="1"/>
      <protection locked="0"/>
    </xf>
    <xf numFmtId="0" fontId="8" fillId="27" borderId="13" xfId="0" applyFont="1" applyFill="1" applyBorder="1" applyAlignment="1" applyProtection="1">
      <alignment horizontal="center" vertical="center" wrapText="1"/>
      <protection locked="0"/>
    </xf>
    <xf numFmtId="0" fontId="8" fillId="8" borderId="61" xfId="0" applyFont="1" applyFill="1" applyBorder="1" applyAlignment="1" applyProtection="1">
      <alignment horizontal="center" vertical="center" wrapText="1"/>
      <protection locked="0"/>
    </xf>
    <xf numFmtId="0" fontId="8" fillId="12" borderId="24" xfId="0" applyFont="1" applyFill="1" applyBorder="1" applyAlignment="1" applyProtection="1">
      <alignment horizontal="center" vertical="center" wrapText="1"/>
      <protection locked="0"/>
    </xf>
    <xf numFmtId="0" fontId="8" fillId="28" borderId="23" xfId="0" applyFont="1" applyFill="1" applyBorder="1" applyAlignment="1" applyProtection="1">
      <alignment horizontal="center" vertical="center" wrapText="1"/>
      <protection locked="0"/>
    </xf>
    <xf numFmtId="0" fontId="8" fillId="8" borderId="20" xfId="0" applyFont="1" applyFill="1" applyBorder="1" applyAlignment="1" applyProtection="1">
      <alignment horizontal="center" vertical="center" wrapText="1"/>
      <protection locked="0"/>
    </xf>
    <xf numFmtId="0" fontId="45" fillId="0" borderId="23" xfId="0" applyFont="1" applyBorder="1" applyAlignment="1" applyProtection="1">
      <alignment horizontal="center" vertical="center" wrapText="1"/>
      <protection locked="0"/>
    </xf>
    <xf numFmtId="0" fontId="8" fillId="29" borderId="22" xfId="0" applyFont="1" applyFill="1" applyBorder="1" applyAlignment="1" applyProtection="1">
      <alignment horizontal="center" vertical="center" wrapText="1"/>
      <protection locked="0"/>
    </xf>
    <xf numFmtId="0" fontId="8" fillId="29" borderId="20" xfId="0" applyFont="1" applyFill="1" applyBorder="1" applyAlignment="1" applyProtection="1">
      <alignment horizontal="center" vertical="center" wrapText="1"/>
      <protection locked="0"/>
    </xf>
    <xf numFmtId="0" fontId="38" fillId="14" borderId="55" xfId="0" applyFont="1" applyFill="1" applyBorder="1" applyAlignment="1" applyProtection="1">
      <alignment horizontal="center" vertical="center" wrapText="1"/>
      <protection locked="0"/>
    </xf>
    <xf numFmtId="4" fontId="5" fillId="0" borderId="56" xfId="0" applyNumberFormat="1" applyFont="1" applyBorder="1" applyAlignment="1">
      <alignment horizontal="center" vertical="center" wrapText="1"/>
    </xf>
    <xf numFmtId="0" fontId="41" fillId="0" borderId="56" xfId="0" applyFont="1" applyBorder="1" applyAlignment="1" applyProtection="1">
      <alignment horizontal="center" vertical="center" wrapText="1"/>
      <protection locked="0"/>
    </xf>
    <xf numFmtId="14" fontId="5" fillId="0" borderId="56" xfId="0" applyNumberFormat="1" applyFont="1" applyBorder="1" applyAlignment="1" applyProtection="1">
      <alignment horizontal="center" vertical="center" wrapText="1"/>
      <protection locked="0"/>
    </xf>
    <xf numFmtId="0" fontId="8" fillId="10" borderId="56" xfId="0" applyFont="1" applyFill="1" applyBorder="1" applyAlignment="1" applyProtection="1">
      <alignment horizontal="center" vertical="center" wrapText="1"/>
      <protection locked="0"/>
    </xf>
    <xf numFmtId="0" fontId="38" fillId="26" borderId="56" xfId="0" applyFont="1" applyFill="1" applyBorder="1" applyAlignment="1" applyProtection="1">
      <alignment horizontal="center" vertical="center" wrapText="1"/>
      <protection locked="0"/>
    </xf>
    <xf numFmtId="14" fontId="41" fillId="26" borderId="62" xfId="0" applyNumberFormat="1" applyFont="1" applyFill="1" applyBorder="1" applyAlignment="1" applyProtection="1">
      <alignment horizontal="center" vertical="center" wrapText="1"/>
      <protection locked="0"/>
    </xf>
    <xf numFmtId="0" fontId="38" fillId="7" borderId="63" xfId="0" applyFont="1" applyFill="1" applyBorder="1" applyAlignment="1" applyProtection="1">
      <alignment horizontal="center" vertical="center" wrapText="1"/>
      <protection locked="0"/>
    </xf>
    <xf numFmtId="0" fontId="38" fillId="7" borderId="56" xfId="0" applyFont="1" applyFill="1" applyBorder="1" applyAlignment="1" applyProtection="1">
      <alignment horizontal="center" vertical="center" wrapText="1"/>
      <protection locked="0"/>
    </xf>
    <xf numFmtId="0" fontId="38" fillId="3" borderId="56" xfId="0" applyFont="1" applyFill="1" applyBorder="1" applyAlignment="1" applyProtection="1">
      <alignment horizontal="center" vertical="center" wrapText="1"/>
      <protection locked="0"/>
    </xf>
    <xf numFmtId="4" fontId="5" fillId="29" borderId="56" xfId="0" applyNumberFormat="1" applyFont="1" applyFill="1" applyBorder="1" applyAlignment="1">
      <alignment horizontal="center" vertical="center" wrapText="1"/>
    </xf>
    <xf numFmtId="0" fontId="16" fillId="17" borderId="1" xfId="5" applyFont="1" applyFill="1" applyBorder="1" applyAlignment="1">
      <alignment horizontal="center" vertical="center" wrapText="1"/>
    </xf>
    <xf numFmtId="0" fontId="38" fillId="3" borderId="54" xfId="0" applyFont="1" applyFill="1" applyBorder="1" applyAlignment="1" applyProtection="1">
      <alignment horizontal="center" vertical="center" wrapText="1"/>
      <protection locked="0"/>
    </xf>
    <xf numFmtId="0" fontId="8" fillId="27" borderId="64" xfId="0" applyFont="1" applyFill="1" applyBorder="1" applyAlignment="1" applyProtection="1">
      <alignment horizontal="center" vertical="center" wrapText="1"/>
      <protection locked="0"/>
    </xf>
    <xf numFmtId="0" fontId="8" fillId="8" borderId="64" xfId="0" applyFont="1" applyFill="1" applyBorder="1" applyAlignment="1" applyProtection="1">
      <alignment horizontal="center" vertical="center" wrapText="1"/>
      <protection locked="0"/>
    </xf>
    <xf numFmtId="0" fontId="8" fillId="12" borderId="54" xfId="0" applyFont="1" applyFill="1" applyBorder="1" applyAlignment="1" applyProtection="1">
      <alignment horizontal="center" vertical="center" wrapText="1"/>
      <protection locked="0"/>
    </xf>
    <xf numFmtId="0" fontId="8" fillId="3" borderId="34" xfId="0" applyFont="1" applyFill="1" applyBorder="1" applyAlignment="1" applyProtection="1">
      <alignment horizontal="center" vertical="center" wrapText="1"/>
      <protection locked="0"/>
    </xf>
    <xf numFmtId="0" fontId="8" fillId="30" borderId="3" xfId="0" applyFont="1" applyFill="1" applyBorder="1" applyAlignment="1" applyProtection="1">
      <alignment horizontal="center" vertical="center" wrapText="1"/>
      <protection locked="0"/>
    </xf>
    <xf numFmtId="14" fontId="8" fillId="30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vertical="center" wrapText="1"/>
      <protection locked="0"/>
    </xf>
    <xf numFmtId="0" fontId="41" fillId="22" borderId="1" xfId="0" applyFont="1" applyFill="1" applyBorder="1" applyAlignment="1" applyProtection="1">
      <alignment horizontal="left" vertical="center" wrapText="1"/>
      <protection locked="0"/>
    </xf>
    <xf numFmtId="0" fontId="38" fillId="22" borderId="1" xfId="0" applyFont="1" applyFill="1" applyBorder="1" applyAlignment="1" applyProtection="1">
      <alignment horizontal="left" vertical="center" wrapText="1"/>
      <protection locked="0"/>
    </xf>
    <xf numFmtId="0" fontId="14" fillId="0" borderId="0" xfId="0" applyFont="1" applyAlignment="1" applyProtection="1">
      <alignment vertical="center" wrapText="1"/>
      <protection locked="0"/>
    </xf>
    <xf numFmtId="0" fontId="8" fillId="0" borderId="3" xfId="0" applyFont="1" applyBorder="1" applyAlignment="1" applyProtection="1">
      <alignment horizontal="center" vertical="top" wrapText="1"/>
      <protection locked="0"/>
    </xf>
    <xf numFmtId="1" fontId="8" fillId="0" borderId="3" xfId="0" applyNumberFormat="1" applyFont="1" applyBorder="1" applyAlignment="1" applyProtection="1">
      <alignment horizontal="left" vertical="top" wrapText="1"/>
      <protection locked="0"/>
    </xf>
    <xf numFmtId="0" fontId="3" fillId="0" borderId="3" xfId="0" applyFont="1" applyBorder="1" applyAlignment="1" applyProtection="1">
      <alignment horizontal="left" vertical="top" wrapText="1"/>
      <protection locked="0"/>
    </xf>
    <xf numFmtId="14" fontId="40" fillId="0" borderId="0" xfId="3" applyNumberFormat="1" applyFont="1" applyAlignment="1" applyProtection="1">
      <alignment horizontal="center" vertical="center"/>
      <protection locked="0"/>
    </xf>
    <xf numFmtId="0" fontId="5" fillId="19" borderId="65" xfId="5" applyFont="1" applyFill="1" applyBorder="1" applyAlignment="1">
      <alignment horizontal="center" vertical="center" wrapText="1"/>
    </xf>
    <xf numFmtId="0" fontId="5" fillId="19" borderId="40" xfId="5" applyFont="1" applyFill="1" applyBorder="1" applyAlignment="1">
      <alignment horizontal="center" vertical="center" wrapText="1"/>
    </xf>
    <xf numFmtId="0" fontId="3" fillId="0" borderId="40" xfId="0" applyFont="1" applyBorder="1" applyAlignment="1" applyProtection="1">
      <alignment vertical="center" wrapText="1"/>
      <protection locked="0"/>
    </xf>
    <xf numFmtId="0" fontId="3" fillId="0" borderId="40" xfId="0" applyFont="1" applyBorder="1" applyAlignment="1" applyProtection="1">
      <alignment vertical="center"/>
      <protection locked="0"/>
    </xf>
    <xf numFmtId="0" fontId="3" fillId="0" borderId="66" xfId="0" applyFont="1" applyBorder="1" applyAlignment="1" applyProtection="1">
      <alignment vertical="center"/>
      <protection locked="0"/>
    </xf>
    <xf numFmtId="0" fontId="16" fillId="3" borderId="3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vertical="top" wrapText="1"/>
      <protection locked="0"/>
    </xf>
    <xf numFmtId="0" fontId="8" fillId="22" borderId="3" xfId="0" applyFont="1" applyFill="1" applyBorder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8" fillId="0" borderId="3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/>
      <protection locked="0"/>
    </xf>
    <xf numFmtId="166" fontId="4" fillId="0" borderId="3" xfId="2" applyNumberFormat="1" applyBorder="1" applyAlignment="1" applyProtection="1">
      <alignment horizontal="center" vertical="center"/>
      <protection hidden="1"/>
    </xf>
    <xf numFmtId="0" fontId="9" fillId="0" borderId="3" xfId="0" applyFont="1" applyBorder="1" applyAlignment="1" applyProtection="1">
      <alignment vertical="top" wrapText="1"/>
      <protection locked="0"/>
    </xf>
    <xf numFmtId="0" fontId="47" fillId="31" borderId="3" xfId="0" applyFont="1" applyFill="1" applyBorder="1" applyAlignment="1" applyProtection="1">
      <alignment horizontal="center" vertical="center"/>
      <protection locked="0"/>
    </xf>
    <xf numFmtId="0" fontId="47" fillId="31" borderId="67" xfId="0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4" fontId="3" fillId="0" borderId="3" xfId="0" applyNumberFormat="1" applyFont="1" applyBorder="1" applyAlignment="1" applyProtection="1">
      <alignment vertical="center"/>
      <protection locked="0"/>
    </xf>
    <xf numFmtId="4" fontId="3" fillId="32" borderId="3" xfId="0" applyNumberFormat="1" applyFont="1" applyFill="1" applyBorder="1" applyAlignment="1" applyProtection="1">
      <alignment vertical="center"/>
      <protection locked="0"/>
    </xf>
    <xf numFmtId="14" fontId="3" fillId="0" borderId="45" xfId="0" applyNumberFormat="1" applyFont="1" applyBorder="1" applyAlignment="1" applyProtection="1">
      <alignment vertical="center"/>
      <protection locked="0"/>
    </xf>
    <xf numFmtId="14" fontId="3" fillId="0" borderId="68" xfId="0" applyNumberFormat="1" applyFont="1" applyBorder="1" applyAlignment="1" applyProtection="1">
      <alignment horizontal="center" vertical="center"/>
      <protection locked="0"/>
    </xf>
    <xf numFmtId="14" fontId="3" fillId="0" borderId="68" xfId="0" applyNumberFormat="1" applyFont="1" applyBorder="1" applyAlignment="1" applyProtection="1">
      <alignment vertical="center"/>
      <protection locked="0"/>
    </xf>
    <xf numFmtId="14" fontId="3" fillId="0" borderId="46" xfId="0" applyNumberFormat="1" applyFont="1" applyBorder="1" applyAlignment="1" applyProtection="1">
      <alignment vertical="center"/>
      <protection locked="0"/>
    </xf>
    <xf numFmtId="14" fontId="3" fillId="0" borderId="3" xfId="0" applyNumberFormat="1" applyFont="1" applyBorder="1" applyAlignment="1" applyProtection="1">
      <alignment vertical="center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14" fontId="7" fillId="22" borderId="3" xfId="0" applyNumberFormat="1" applyFont="1" applyFill="1" applyBorder="1" applyAlignment="1" applyProtection="1">
      <alignment horizontal="center" vertical="center" wrapText="1"/>
      <protection locked="0"/>
    </xf>
    <xf numFmtId="14" fontId="3" fillId="32" borderId="3" xfId="0" applyNumberFormat="1" applyFont="1" applyFill="1" applyBorder="1" applyAlignment="1" applyProtection="1">
      <alignment vertical="center"/>
      <protection locked="0"/>
    </xf>
    <xf numFmtId="166" fontId="3" fillId="0" borderId="3" xfId="2" applyNumberFormat="1" applyFont="1" applyBorder="1" applyAlignment="1" applyProtection="1">
      <alignment horizontal="center" vertical="center"/>
      <protection locked="0"/>
    </xf>
    <xf numFmtId="14" fontId="3" fillId="0" borderId="3" xfId="2" applyNumberFormat="1" applyFont="1" applyBorder="1" applyAlignment="1" applyProtection="1">
      <alignment horizontal="center" vertical="center"/>
      <protection locked="0"/>
    </xf>
    <xf numFmtId="14" fontId="4" fillId="0" borderId="3" xfId="2" applyNumberFormat="1" applyBorder="1" applyAlignment="1" applyProtection="1">
      <alignment horizontal="center" vertical="center"/>
      <protection locked="0"/>
    </xf>
    <xf numFmtId="14" fontId="3" fillId="0" borderId="3" xfId="0" applyNumberFormat="1" applyFont="1" applyBorder="1" applyAlignment="1" applyProtection="1">
      <alignment horizontal="center" vertical="center"/>
      <protection locked="0"/>
    </xf>
    <xf numFmtId="4" fontId="47" fillId="9" borderId="3" xfId="0" applyNumberFormat="1" applyFont="1" applyFill="1" applyBorder="1" applyAlignment="1" applyProtection="1">
      <alignment vertical="center"/>
      <protection locked="0"/>
    </xf>
    <xf numFmtId="168" fontId="3" fillId="0" borderId="3" xfId="0" applyNumberFormat="1" applyFont="1" applyBorder="1" applyAlignment="1" applyProtection="1">
      <alignment horizontal="center" vertical="center"/>
      <protection locked="0"/>
    </xf>
    <xf numFmtId="14" fontId="3" fillId="13" borderId="3" xfId="0" applyNumberFormat="1" applyFont="1" applyFill="1" applyBorder="1" applyAlignment="1" applyProtection="1">
      <alignment horizontal="center" vertical="center"/>
      <protection locked="0"/>
    </xf>
    <xf numFmtId="0" fontId="3" fillId="13" borderId="3" xfId="0" applyFont="1" applyFill="1" applyBorder="1" applyAlignment="1" applyProtection="1">
      <alignment horizontal="center" vertical="center"/>
      <protection locked="0"/>
    </xf>
    <xf numFmtId="2" fontId="3" fillId="0" borderId="3" xfId="0" applyNumberFormat="1" applyFont="1" applyBorder="1" applyAlignment="1" applyProtection="1">
      <alignment vertical="center"/>
      <protection locked="0"/>
    </xf>
    <xf numFmtId="0" fontId="47" fillId="0" borderId="50" xfId="0" applyFont="1" applyBorder="1" applyAlignment="1" applyProtection="1">
      <alignment vertical="center"/>
      <protection locked="0"/>
    </xf>
    <xf numFmtId="0" fontId="8" fillId="22" borderId="3" xfId="0" applyFont="1" applyFill="1" applyBorder="1" applyAlignment="1" applyProtection="1">
      <alignment horizontal="center" vertical="center" wrapText="1"/>
      <protection locked="0"/>
    </xf>
    <xf numFmtId="14" fontId="8" fillId="22" borderId="3" xfId="0" applyNumberFormat="1" applyFont="1" applyFill="1" applyBorder="1" applyAlignment="1" applyProtection="1">
      <alignment vertical="center" wrapText="1"/>
      <protection locked="0"/>
    </xf>
    <xf numFmtId="0" fontId="3" fillId="33" borderId="45" xfId="0" applyFont="1" applyFill="1" applyBorder="1" applyAlignment="1" applyProtection="1">
      <alignment vertical="center"/>
      <protection locked="0"/>
    </xf>
    <xf numFmtId="14" fontId="47" fillId="33" borderId="35" xfId="0" applyNumberFormat="1" applyFont="1" applyFill="1" applyBorder="1" applyAlignment="1" applyProtection="1">
      <alignment horizontal="right" vertical="center"/>
      <protection locked="0"/>
    </xf>
    <xf numFmtId="14" fontId="47" fillId="0" borderId="35" xfId="0" applyNumberFormat="1" applyFont="1" applyBorder="1" applyAlignment="1" applyProtection="1">
      <alignment vertical="center"/>
      <protection locked="0"/>
    </xf>
    <xf numFmtId="2" fontId="14" fillId="3" borderId="3" xfId="0" applyNumberFormat="1" applyFont="1" applyFill="1" applyBorder="1" applyAlignment="1" applyProtection="1">
      <alignment vertical="center"/>
      <protection locked="0"/>
    </xf>
    <xf numFmtId="4" fontId="14" fillId="3" borderId="3" xfId="0" applyNumberFormat="1" applyFont="1" applyFill="1" applyBorder="1" applyAlignment="1" applyProtection="1">
      <alignment vertical="center"/>
      <protection locked="0"/>
    </xf>
    <xf numFmtId="0" fontId="3" fillId="3" borderId="35" xfId="0" applyFont="1" applyFill="1" applyBorder="1" applyAlignment="1" applyProtection="1">
      <alignment vertical="center"/>
      <protection locked="0"/>
    </xf>
    <xf numFmtId="165" fontId="48" fillId="0" borderId="3" xfId="1" applyFont="1" applyBorder="1" applyAlignment="1" applyProtection="1">
      <alignment vertical="center"/>
      <protection locked="0"/>
    </xf>
    <xf numFmtId="14" fontId="11" fillId="0" borderId="46" xfId="0" applyNumberFormat="1" applyFont="1" applyBorder="1" applyAlignment="1" applyProtection="1">
      <alignment vertical="center"/>
      <protection locked="0"/>
    </xf>
    <xf numFmtId="4" fontId="49" fillId="3" borderId="35" xfId="0" applyNumberFormat="1" applyFont="1" applyFill="1" applyBorder="1" applyAlignment="1" applyProtection="1">
      <alignment vertical="center"/>
      <protection locked="0"/>
    </xf>
    <xf numFmtId="4" fontId="50" fillId="3" borderId="3" xfId="0" applyNumberFormat="1" applyFont="1" applyFill="1" applyBorder="1" applyAlignment="1" applyProtection="1">
      <alignment vertical="center"/>
      <protection locked="0"/>
    </xf>
    <xf numFmtId="4" fontId="51" fillId="3" borderId="35" xfId="0" applyNumberFormat="1" applyFont="1" applyFill="1" applyBorder="1" applyAlignment="1" applyProtection="1">
      <alignment vertical="center"/>
      <protection locked="0"/>
    </xf>
    <xf numFmtId="4" fontId="32" fillId="3" borderId="35" xfId="0" applyNumberFormat="1" applyFont="1" applyFill="1" applyBorder="1" applyAlignment="1" applyProtection="1">
      <alignment vertical="center"/>
      <protection locked="0"/>
    </xf>
    <xf numFmtId="4" fontId="51" fillId="3" borderId="35" xfId="1" applyNumberFormat="1" applyFont="1" applyFill="1" applyBorder="1" applyAlignment="1" applyProtection="1">
      <alignment vertical="center"/>
      <protection locked="0"/>
    </xf>
    <xf numFmtId="165" fontId="51" fillId="3" borderId="35" xfId="1" applyFont="1" applyFill="1" applyBorder="1" applyAlignment="1" applyProtection="1">
      <alignment vertical="center"/>
      <protection locked="0"/>
    </xf>
    <xf numFmtId="4" fontId="12" fillId="3" borderId="3" xfId="0" applyNumberFormat="1" applyFont="1" applyFill="1" applyBorder="1" applyAlignment="1" applyProtection="1">
      <alignment vertical="center"/>
      <protection locked="0"/>
    </xf>
    <xf numFmtId="4" fontId="13" fillId="3" borderId="3" xfId="0" applyNumberFormat="1" applyFont="1" applyFill="1" applyBorder="1" applyAlignment="1" applyProtection="1">
      <alignment vertical="center"/>
      <protection locked="0"/>
    </xf>
    <xf numFmtId="0" fontId="12" fillId="3" borderId="45" xfId="0" applyFont="1" applyFill="1" applyBorder="1" applyAlignment="1" applyProtection="1">
      <alignment horizontal="center" vertical="center"/>
      <protection locked="0"/>
    </xf>
    <xf numFmtId="0" fontId="12" fillId="3" borderId="35" xfId="0" applyFont="1" applyFill="1" applyBorder="1" applyAlignment="1" applyProtection="1">
      <alignment horizontal="center" vertical="center"/>
      <protection locked="0"/>
    </xf>
    <xf numFmtId="165" fontId="12" fillId="3" borderId="35" xfId="1" applyFont="1" applyFill="1" applyBorder="1" applyAlignment="1" applyProtection="1">
      <alignment horizontal="center" vertical="center"/>
      <protection locked="0"/>
    </xf>
    <xf numFmtId="165" fontId="51" fillId="3" borderId="3" xfId="1" applyFont="1" applyFill="1" applyBorder="1" applyAlignment="1" applyProtection="1">
      <alignment vertical="center"/>
      <protection locked="0"/>
    </xf>
    <xf numFmtId="165" fontId="12" fillId="22" borderId="3" xfId="1" applyFont="1" applyFill="1" applyBorder="1" applyAlignment="1" applyProtection="1">
      <alignment vertical="center"/>
      <protection locked="0"/>
    </xf>
    <xf numFmtId="0" fontId="14" fillId="3" borderId="47" xfId="0" applyFont="1" applyFill="1" applyBorder="1" applyAlignment="1" applyProtection="1">
      <alignment vertical="center"/>
      <protection locked="0"/>
    </xf>
    <xf numFmtId="14" fontId="3" fillId="0" borderId="69" xfId="0" applyNumberFormat="1" applyFont="1" applyBorder="1" applyAlignment="1" applyProtection="1">
      <alignment horizontal="right" vertical="center"/>
      <protection locked="0"/>
    </xf>
    <xf numFmtId="14" fontId="3" fillId="0" borderId="3" xfId="0" applyNumberFormat="1" applyFont="1" applyBorder="1" applyAlignment="1" applyProtection="1">
      <alignment horizontal="right" vertical="center"/>
      <protection locked="0"/>
    </xf>
    <xf numFmtId="14" fontId="3" fillId="0" borderId="3" xfId="0" applyNumberFormat="1" applyFont="1" applyBorder="1" applyAlignment="1">
      <alignment horizontal="right" vertical="center"/>
    </xf>
    <xf numFmtId="14" fontId="3" fillId="26" borderId="3" xfId="0" applyNumberFormat="1" applyFont="1" applyFill="1" applyBorder="1" applyAlignment="1" applyProtection="1">
      <alignment horizontal="right" vertical="center"/>
      <protection locked="0"/>
    </xf>
    <xf numFmtId="14" fontId="47" fillId="26" borderId="3" xfId="0" applyNumberFormat="1" applyFont="1" applyFill="1" applyBorder="1" applyAlignment="1" applyProtection="1">
      <alignment horizontal="right" vertical="center"/>
      <protection locked="0"/>
    </xf>
    <xf numFmtId="14" fontId="3" fillId="7" borderId="3" xfId="0" applyNumberFormat="1" applyFont="1" applyFill="1" applyBorder="1" applyAlignment="1" applyProtection="1">
      <alignment horizontal="right" vertical="center"/>
      <protection locked="0"/>
    </xf>
    <xf numFmtId="14" fontId="3" fillId="3" borderId="3" xfId="0" applyNumberFormat="1" applyFont="1" applyFill="1" applyBorder="1" applyAlignment="1" applyProtection="1">
      <alignment horizontal="right" vertical="center"/>
      <protection locked="0"/>
    </xf>
    <xf numFmtId="14" fontId="3" fillId="22" borderId="3" xfId="0" applyNumberFormat="1" applyFont="1" applyFill="1" applyBorder="1" applyAlignment="1" applyProtection="1">
      <alignment horizontal="right" vertical="center"/>
      <protection locked="0"/>
    </xf>
    <xf numFmtId="14" fontId="3" fillId="3" borderId="45" xfId="0" applyNumberFormat="1" applyFont="1" applyFill="1" applyBorder="1" applyAlignment="1" applyProtection="1">
      <alignment horizontal="right" vertical="center"/>
      <protection locked="0"/>
    </xf>
    <xf numFmtId="14" fontId="3" fillId="22" borderId="70" xfId="0" applyNumberFormat="1" applyFont="1" applyFill="1" applyBorder="1" applyAlignment="1" applyProtection="1">
      <alignment vertical="center"/>
      <protection locked="0"/>
    </xf>
    <xf numFmtId="14" fontId="47" fillId="0" borderId="71" xfId="0" applyNumberFormat="1" applyFont="1" applyBorder="1" applyAlignment="1" applyProtection="1">
      <alignment horizontal="right" vertical="center"/>
      <protection locked="0"/>
    </xf>
    <xf numFmtId="1" fontId="47" fillId="0" borderId="3" xfId="0" applyNumberFormat="1" applyFont="1" applyBorder="1" applyAlignment="1" applyProtection="1">
      <alignment horizontal="center" vertical="center"/>
      <protection locked="0"/>
    </xf>
    <xf numFmtId="1" fontId="47" fillId="0" borderId="46" xfId="0" applyNumberFormat="1" applyFont="1" applyBorder="1" applyAlignment="1" applyProtection="1">
      <alignment horizontal="center" vertical="center"/>
      <protection locked="0"/>
    </xf>
    <xf numFmtId="1" fontId="47" fillId="0" borderId="72" xfId="0" applyNumberFormat="1" applyFont="1" applyBorder="1" applyAlignment="1" applyProtection="1">
      <alignment horizontal="center" vertical="center"/>
      <protection locked="0"/>
    </xf>
    <xf numFmtId="14" fontId="47" fillId="0" borderId="46" xfId="0" applyNumberFormat="1" applyFont="1" applyBorder="1" applyAlignment="1" applyProtection="1">
      <alignment horizontal="center" vertical="center"/>
      <protection locked="0"/>
    </xf>
    <xf numFmtId="14" fontId="47" fillId="0" borderId="3" xfId="0" applyNumberFormat="1" applyFont="1" applyBorder="1" applyAlignment="1" applyProtection="1">
      <alignment horizontal="center" vertical="center"/>
      <protection locked="0"/>
    </xf>
    <xf numFmtId="14" fontId="15" fillId="0" borderId="3" xfId="0" applyNumberFormat="1" applyFont="1" applyBorder="1" applyAlignment="1" applyProtection="1">
      <alignment horizontal="center" vertical="center" wrapText="1"/>
      <protection locked="0"/>
    </xf>
    <xf numFmtId="14" fontId="47" fillId="0" borderId="45" xfId="0" applyNumberFormat="1" applyFont="1" applyBorder="1" applyAlignment="1" applyProtection="1">
      <alignment horizontal="center" vertical="center"/>
      <protection locked="0"/>
    </xf>
    <xf numFmtId="14" fontId="3" fillId="0" borderId="69" xfId="0" applyNumberFormat="1" applyFont="1" applyBorder="1" applyAlignment="1" applyProtection="1">
      <alignment horizontal="center" vertical="center"/>
      <protection locked="0"/>
    </xf>
    <xf numFmtId="14" fontId="3" fillId="26" borderId="3" xfId="0" applyNumberFormat="1" applyFont="1" applyFill="1" applyBorder="1" applyAlignment="1" applyProtection="1">
      <alignment horizontal="center" vertical="center"/>
      <protection locked="0"/>
    </xf>
    <xf numFmtId="14" fontId="47" fillId="26" borderId="45" xfId="0" applyNumberFormat="1" applyFont="1" applyFill="1" applyBorder="1" applyAlignment="1" applyProtection="1">
      <alignment horizontal="center" vertical="center"/>
      <protection locked="0"/>
    </xf>
    <xf numFmtId="14" fontId="47" fillId="7" borderId="73" xfId="0" applyNumberFormat="1" applyFont="1" applyFill="1" applyBorder="1" applyAlignment="1" applyProtection="1">
      <alignment horizontal="center" vertical="center"/>
      <protection locked="0"/>
    </xf>
    <xf numFmtId="14" fontId="47" fillId="7" borderId="3" xfId="0" applyNumberFormat="1" applyFont="1" applyFill="1" applyBorder="1" applyAlignment="1" applyProtection="1">
      <alignment horizontal="center" vertical="center"/>
      <protection locked="0"/>
    </xf>
    <xf numFmtId="14" fontId="3" fillId="0" borderId="45" xfId="0" applyNumberFormat="1" applyFont="1" applyBorder="1" applyAlignment="1" applyProtection="1">
      <alignment horizontal="center" vertical="center"/>
      <protection locked="0"/>
    </xf>
    <xf numFmtId="14" fontId="3" fillId="0" borderId="70" xfId="0" applyNumberFormat="1" applyFont="1" applyBorder="1" applyAlignment="1" applyProtection="1">
      <alignment horizontal="center" vertical="center"/>
      <protection locked="0"/>
    </xf>
    <xf numFmtId="14" fontId="47" fillId="0" borderId="71" xfId="0" applyNumberFormat="1" applyFont="1" applyBorder="1" applyAlignment="1" applyProtection="1">
      <alignment horizontal="center" vertical="center"/>
      <protection locked="0"/>
    </xf>
    <xf numFmtId="2" fontId="47" fillId="0" borderId="46" xfId="0" applyNumberFormat="1" applyFont="1" applyBorder="1" applyAlignment="1" applyProtection="1">
      <alignment horizontal="center" vertical="center"/>
      <protection locked="0"/>
    </xf>
    <xf numFmtId="2" fontId="47" fillId="0" borderId="3" xfId="0" applyNumberFormat="1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0" fontId="47" fillId="0" borderId="3" xfId="0" applyFont="1" applyBorder="1" applyAlignment="1" applyProtection="1">
      <alignment vertical="center"/>
      <protection locked="0"/>
    </xf>
    <xf numFmtId="14" fontId="14" fillId="0" borderId="3" xfId="0" applyNumberFormat="1" applyFont="1" applyBorder="1" applyAlignment="1" applyProtection="1">
      <alignment vertical="center"/>
      <protection locked="0"/>
    </xf>
    <xf numFmtId="14" fontId="47" fillId="0" borderId="3" xfId="0" applyNumberFormat="1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right" vertical="center"/>
      <protection locked="0"/>
    </xf>
    <xf numFmtId="1" fontId="3" fillId="0" borderId="3" xfId="0" applyNumberFormat="1" applyFont="1" applyBorder="1" applyAlignment="1" applyProtection="1">
      <alignment horizontal="right" vertical="center"/>
      <protection locked="0"/>
    </xf>
    <xf numFmtId="4" fontId="12" fillId="3" borderId="35" xfId="0" applyNumberFormat="1" applyFont="1" applyFill="1" applyBorder="1" applyAlignment="1" applyProtection="1">
      <alignment vertical="center"/>
      <protection locked="0"/>
    </xf>
    <xf numFmtId="14" fontId="3" fillId="0" borderId="70" xfId="0" applyNumberFormat="1" applyFont="1" applyBorder="1" applyAlignment="1" applyProtection="1">
      <alignment vertical="center"/>
      <protection locked="0"/>
    </xf>
    <xf numFmtId="14" fontId="3" fillId="0" borderId="3" xfId="0" applyNumberFormat="1" applyFont="1" applyBorder="1" applyAlignment="1" applyProtection="1">
      <alignment horizontal="center" vertical="center" wrapText="1"/>
      <protection locked="0"/>
    </xf>
    <xf numFmtId="14" fontId="3" fillId="22" borderId="3" xfId="0" applyNumberFormat="1" applyFont="1" applyFill="1" applyBorder="1" applyAlignment="1" applyProtection="1">
      <alignment vertical="center"/>
      <protection locked="0"/>
    </xf>
    <xf numFmtId="14" fontId="3" fillId="0" borderId="71" xfId="0" applyNumberFormat="1" applyFont="1" applyBorder="1" applyAlignment="1" applyProtection="1">
      <alignment horizontal="center" vertical="center"/>
      <protection locked="0"/>
    </xf>
    <xf numFmtId="14" fontId="3" fillId="21" borderId="46" xfId="0" applyNumberFormat="1" applyFont="1" applyFill="1" applyBorder="1" applyAlignment="1" applyProtection="1">
      <alignment vertical="center"/>
      <protection locked="0"/>
    </xf>
    <xf numFmtId="0" fontId="8" fillId="3" borderId="3" xfId="0" applyFont="1" applyFill="1" applyBorder="1" applyAlignment="1" applyProtection="1">
      <alignment horizontal="center" vertical="top" wrapText="1"/>
      <protection locked="0"/>
    </xf>
    <xf numFmtId="0" fontId="16" fillId="3" borderId="3" xfId="0" applyFont="1" applyFill="1" applyBorder="1" applyAlignment="1" applyProtection="1">
      <alignment vertical="top" wrapText="1"/>
      <protection locked="0"/>
    </xf>
    <xf numFmtId="14" fontId="3" fillId="22" borderId="3" xfId="0" applyNumberFormat="1" applyFont="1" applyFill="1" applyBorder="1" applyAlignment="1" applyProtection="1">
      <alignment horizontal="center" vertical="center"/>
      <protection locked="0"/>
    </xf>
    <xf numFmtId="14" fontId="3" fillId="22" borderId="45" xfId="0" applyNumberFormat="1" applyFont="1" applyFill="1" applyBorder="1" applyAlignment="1" applyProtection="1">
      <alignment horizontal="center" vertical="center"/>
      <protection locked="0"/>
    </xf>
    <xf numFmtId="14" fontId="3" fillId="3" borderId="71" xfId="0" applyNumberFormat="1" applyFont="1" applyFill="1" applyBorder="1" applyAlignment="1" applyProtection="1">
      <alignment horizontal="right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vertical="top" wrapText="1"/>
      <protection locked="0"/>
    </xf>
    <xf numFmtId="165" fontId="48" fillId="0" borderId="3" xfId="6" applyFont="1" applyBorder="1" applyAlignment="1" applyProtection="1">
      <alignment vertical="center"/>
      <protection locked="0"/>
    </xf>
    <xf numFmtId="4" fontId="51" fillId="3" borderId="35" xfId="6" applyNumberFormat="1" applyFont="1" applyFill="1" applyBorder="1" applyAlignment="1" applyProtection="1">
      <alignment vertical="center"/>
      <protection locked="0"/>
    </xf>
    <xf numFmtId="165" fontId="51" fillId="3" borderId="35" xfId="6" applyFont="1" applyFill="1" applyBorder="1" applyAlignment="1" applyProtection="1">
      <alignment vertical="center"/>
      <protection locked="0"/>
    </xf>
    <xf numFmtId="165" fontId="12" fillId="3" borderId="35" xfId="6" applyFont="1" applyFill="1" applyBorder="1" applyAlignment="1" applyProtection="1">
      <alignment horizontal="center" vertical="center"/>
      <protection locked="0"/>
    </xf>
    <xf numFmtId="165" fontId="51" fillId="3" borderId="3" xfId="6" applyFont="1" applyFill="1" applyBorder="1" applyAlignment="1" applyProtection="1">
      <alignment vertical="center"/>
      <protection locked="0"/>
    </xf>
    <xf numFmtId="165" fontId="12" fillId="22" borderId="3" xfId="6" applyFont="1" applyFill="1" applyBorder="1" applyAlignment="1" applyProtection="1">
      <alignment vertical="center"/>
      <protection locked="0"/>
    </xf>
    <xf numFmtId="14" fontId="3" fillId="0" borderId="70" xfId="0" applyNumberFormat="1" applyFont="1" applyBorder="1" applyAlignment="1" applyProtection="1">
      <alignment horizontal="right" vertical="center"/>
      <protection locked="0"/>
    </xf>
    <xf numFmtId="14" fontId="47" fillId="0" borderId="35" xfId="0" applyNumberFormat="1" applyFont="1" applyBorder="1" applyAlignment="1" applyProtection="1">
      <alignment horizontal="right" vertical="center"/>
      <protection locked="0"/>
    </xf>
    <xf numFmtId="14" fontId="8" fillId="0" borderId="3" xfId="0" applyNumberFormat="1" applyFont="1" applyBorder="1" applyAlignment="1" applyProtection="1">
      <alignment vertical="center" wrapText="1"/>
      <protection locked="0"/>
    </xf>
    <xf numFmtId="14" fontId="3" fillId="0" borderId="3" xfId="0" applyNumberFormat="1" applyFont="1" applyBorder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165" fontId="24" fillId="3" borderId="1" xfId="1" applyFont="1" applyFill="1" applyBorder="1" applyAlignment="1" applyProtection="1">
      <alignment horizontal="center" vertical="center" wrapText="1"/>
    </xf>
    <xf numFmtId="165" fontId="24" fillId="3" borderId="24" xfId="1" applyFont="1" applyFill="1" applyBorder="1" applyAlignment="1" applyProtection="1">
      <alignment horizontal="center" vertical="center" wrapText="1"/>
    </xf>
    <xf numFmtId="165" fontId="37" fillId="3" borderId="1" xfId="1" applyFont="1" applyFill="1" applyBorder="1" applyAlignment="1" applyProtection="1">
      <alignment horizontal="center" vertical="center" wrapText="1"/>
    </xf>
    <xf numFmtId="165" fontId="37" fillId="3" borderId="24" xfId="1" applyFont="1" applyFill="1" applyBorder="1" applyAlignment="1" applyProtection="1">
      <alignment horizontal="center" vertical="center" wrapText="1"/>
    </xf>
    <xf numFmtId="165" fontId="37" fillId="3" borderId="3" xfId="1" applyFont="1" applyFill="1" applyBorder="1" applyAlignment="1" applyProtection="1">
      <alignment horizontal="center" vertical="center" wrapText="1"/>
    </xf>
    <xf numFmtId="165" fontId="12" fillId="3" borderId="2" xfId="1" applyFont="1" applyFill="1" applyBorder="1" applyAlignment="1" applyProtection="1">
      <alignment horizontal="center" vertical="center" wrapText="1"/>
    </xf>
    <xf numFmtId="165" fontId="12" fillId="3" borderId="44" xfId="1" applyFont="1" applyFill="1" applyBorder="1" applyAlignment="1" applyProtection="1">
      <alignment horizontal="center" vertical="center" wrapText="1"/>
    </xf>
    <xf numFmtId="0" fontId="16" fillId="0" borderId="20" xfId="0" applyFont="1" applyBorder="1" applyAlignment="1" applyProtection="1">
      <alignment horizontal="center" vertical="center"/>
      <protection locked="0"/>
    </xf>
    <xf numFmtId="0" fontId="16" fillId="0" borderId="21" xfId="0" applyFont="1" applyBorder="1" applyAlignment="1" applyProtection="1">
      <alignment horizontal="center" vertical="center"/>
      <protection locked="0"/>
    </xf>
    <xf numFmtId="0" fontId="16" fillId="0" borderId="22" xfId="0" applyFont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" xfId="4" applyFont="1" applyFill="1" applyBorder="1" applyAlignment="1">
      <alignment horizontal="center" vertical="center" wrapText="1"/>
    </xf>
    <xf numFmtId="0" fontId="12" fillId="3" borderId="24" xfId="4" applyFont="1" applyFill="1" applyBorder="1" applyAlignment="1">
      <alignment horizontal="center" vertical="center" wrapText="1"/>
    </xf>
    <xf numFmtId="0" fontId="13" fillId="3" borderId="1" xfId="4" applyFont="1" applyFill="1" applyBorder="1" applyAlignment="1">
      <alignment horizontal="center" vertical="center" wrapText="1"/>
    </xf>
    <xf numFmtId="0" fontId="13" fillId="3" borderId="24" xfId="4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65" fontId="24" fillId="3" borderId="3" xfId="1" applyFont="1" applyFill="1" applyBorder="1" applyAlignment="1" applyProtection="1">
      <alignment horizontal="center" vertical="center" wrapText="1"/>
    </xf>
    <xf numFmtId="165" fontId="12" fillId="3" borderId="3" xfId="1" applyFont="1" applyFill="1" applyBorder="1" applyAlignment="1" applyProtection="1">
      <alignment horizontal="center" vertical="center" wrapText="1"/>
    </xf>
    <xf numFmtId="165" fontId="35" fillId="0" borderId="1" xfId="1" applyFont="1" applyBorder="1" applyAlignment="1" applyProtection="1">
      <alignment horizontal="center" vertical="center" wrapText="1"/>
      <protection locked="0"/>
    </xf>
    <xf numFmtId="165" fontId="35" fillId="0" borderId="24" xfId="1" applyFont="1" applyBorder="1" applyAlignment="1" applyProtection="1">
      <alignment horizontal="center" vertical="center" wrapText="1"/>
      <protection locked="0"/>
    </xf>
    <xf numFmtId="165" fontId="35" fillId="0" borderId="50" xfId="1" applyFont="1" applyBorder="1" applyAlignment="1" applyProtection="1">
      <alignment horizontal="center" vertical="center" wrapText="1"/>
      <protection locked="0"/>
    </xf>
    <xf numFmtId="165" fontId="33" fillId="0" borderId="3" xfId="1" applyFont="1" applyBorder="1" applyAlignment="1" applyProtection="1">
      <alignment horizontal="center" vertical="center" wrapText="1"/>
      <protection locked="0"/>
    </xf>
    <xf numFmtId="0" fontId="29" fillId="14" borderId="30" xfId="0" applyFont="1" applyFill="1" applyBorder="1" applyAlignment="1">
      <alignment horizontal="center" vertical="center"/>
    </xf>
    <xf numFmtId="0" fontId="29" fillId="14" borderId="31" xfId="0" applyFont="1" applyFill="1" applyBorder="1" applyAlignment="1">
      <alignment horizontal="center" vertical="center"/>
    </xf>
    <xf numFmtId="0" fontId="29" fillId="14" borderId="27" xfId="0" applyFont="1" applyFill="1" applyBorder="1" applyAlignment="1">
      <alignment horizontal="center" vertical="center"/>
    </xf>
    <xf numFmtId="0" fontId="29" fillId="14" borderId="34" xfId="0" applyFont="1" applyFill="1" applyBorder="1" applyAlignment="1">
      <alignment horizontal="center" vertical="center"/>
    </xf>
    <xf numFmtId="0" fontId="5" fillId="20" borderId="5" xfId="0" applyFont="1" applyFill="1" applyBorder="1" applyAlignment="1">
      <alignment horizontal="left" vertical="center" wrapText="1"/>
    </xf>
    <xf numFmtId="0" fontId="5" fillId="20" borderId="6" xfId="0" applyFont="1" applyFill="1" applyBorder="1" applyAlignment="1">
      <alignment horizontal="left" vertical="center" wrapText="1"/>
    </xf>
    <xf numFmtId="0" fontId="5" fillId="20" borderId="7" xfId="0" applyFont="1" applyFill="1" applyBorder="1" applyAlignment="1">
      <alignment horizontal="left" vertical="center" wrapText="1"/>
    </xf>
    <xf numFmtId="0" fontId="5" fillId="20" borderId="12" xfId="0" applyFont="1" applyFill="1" applyBorder="1" applyAlignment="1">
      <alignment horizontal="left" vertical="center" wrapText="1"/>
    </xf>
    <xf numFmtId="0" fontId="5" fillId="20" borderId="0" xfId="0" applyFont="1" applyFill="1" applyAlignment="1">
      <alignment horizontal="left" vertical="center" wrapText="1"/>
    </xf>
    <xf numFmtId="0" fontId="5" fillId="20" borderId="13" xfId="0" applyFont="1" applyFill="1" applyBorder="1" applyAlignment="1">
      <alignment horizontal="left" vertical="center" wrapText="1"/>
    </xf>
    <xf numFmtId="165" fontId="10" fillId="3" borderId="3" xfId="1" applyFont="1" applyFill="1" applyBorder="1" applyAlignment="1" applyProtection="1">
      <alignment horizontal="center" vertical="center" wrapText="1"/>
    </xf>
    <xf numFmtId="4" fontId="26" fillId="0" borderId="0" xfId="0" applyNumberFormat="1" applyFont="1" applyAlignment="1" applyProtection="1">
      <alignment horizontal="center" vertical="center"/>
      <protection locked="0"/>
    </xf>
    <xf numFmtId="0" fontId="5" fillId="10" borderId="20" xfId="0" applyFont="1" applyFill="1" applyBorder="1" applyAlignment="1" applyProtection="1">
      <alignment horizontal="center" vertical="center"/>
      <protection locked="0"/>
    </xf>
    <xf numFmtId="0" fontId="5" fillId="10" borderId="22" xfId="0" applyFont="1" applyFill="1" applyBorder="1" applyAlignment="1" applyProtection="1">
      <alignment horizontal="center" vertical="center"/>
      <protection locked="0"/>
    </xf>
    <xf numFmtId="0" fontId="24" fillId="5" borderId="0" xfId="0" applyFont="1" applyFill="1" applyAlignment="1" applyProtection="1">
      <alignment horizontal="center" vertical="center"/>
      <protection locked="0"/>
    </xf>
    <xf numFmtId="0" fontId="17" fillId="4" borderId="5" xfId="0" applyFont="1" applyFill="1" applyBorder="1" applyAlignment="1" applyProtection="1">
      <alignment horizontal="center" vertical="center"/>
      <protection locked="0"/>
    </xf>
    <xf numFmtId="0" fontId="17" fillId="4" borderId="6" xfId="0" applyFont="1" applyFill="1" applyBorder="1" applyAlignment="1" applyProtection="1">
      <alignment horizontal="center" vertical="center"/>
      <protection locked="0"/>
    </xf>
    <xf numFmtId="0" fontId="17" fillId="4" borderId="7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0" borderId="18" xfId="0" applyFont="1" applyBorder="1" applyAlignment="1" applyProtection="1">
      <alignment horizontal="center" vertical="center" wrapText="1"/>
      <protection locked="0"/>
    </xf>
    <xf numFmtId="0" fontId="9" fillId="0" borderId="15" xfId="0" applyFont="1" applyBorder="1" applyAlignment="1" applyProtection="1">
      <alignment horizontal="center" vertical="center" wrapText="1"/>
      <protection locked="0" hidden="1"/>
    </xf>
    <xf numFmtId="0" fontId="9" fillId="0" borderId="19" xfId="0" applyFont="1" applyBorder="1" applyAlignment="1" applyProtection="1">
      <alignment horizontal="center" vertical="center" wrapText="1"/>
      <protection locked="0" hidden="1"/>
    </xf>
    <xf numFmtId="4" fontId="6" fillId="0" borderId="0" xfId="0" applyNumberFormat="1" applyFont="1" applyAlignment="1" applyProtection="1">
      <alignment horizontal="center" vertical="center" wrapText="1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4" fontId="3" fillId="0" borderId="0" xfId="0" applyNumberFormat="1" applyFont="1" applyAlignment="1" applyProtection="1">
      <alignment horizontal="right" vertical="center"/>
      <protection locked="0"/>
    </xf>
    <xf numFmtId="0" fontId="24" fillId="3" borderId="20" xfId="0" applyFont="1" applyFill="1" applyBorder="1" applyAlignment="1" applyProtection="1">
      <alignment horizontal="center" vertical="center"/>
      <protection locked="0"/>
    </xf>
    <xf numFmtId="0" fontId="24" fillId="3" borderId="21" xfId="0" applyFont="1" applyFill="1" applyBorder="1" applyAlignment="1" applyProtection="1">
      <alignment horizontal="center" vertical="center"/>
      <protection locked="0"/>
    </xf>
    <xf numFmtId="0" fontId="24" fillId="3" borderId="22" xfId="0" applyFont="1" applyFill="1" applyBorder="1" applyAlignment="1" applyProtection="1">
      <alignment horizontal="center" vertical="center"/>
      <protection locked="0"/>
    </xf>
    <xf numFmtId="0" fontId="25" fillId="3" borderId="21" xfId="0" applyFont="1" applyFill="1" applyBorder="1" applyAlignment="1" applyProtection="1">
      <alignment horizontal="center" vertical="center"/>
      <protection locked="0"/>
    </xf>
    <xf numFmtId="0" fontId="24" fillId="3" borderId="23" xfId="0" applyFont="1" applyFill="1" applyBorder="1" applyAlignment="1" applyProtection="1">
      <alignment horizontal="center" vertical="center"/>
      <protection locked="0"/>
    </xf>
  </cellXfs>
  <cellStyles count="7">
    <cellStyle name="Lien hypertexte" xfId="2" builtinId="8"/>
    <cellStyle name="Milliers" xfId="1" builtinId="3"/>
    <cellStyle name="Milliers 13" xfId="6" xr:uid="{B9B7511C-7A46-40F2-84AF-0284791825B0}"/>
    <cellStyle name="Normal" xfId="0" builtinId="0"/>
    <cellStyle name="Normal 12" xfId="5" xr:uid="{4878581A-9458-4867-A31E-2D78803DA31A}"/>
    <cellStyle name="Normal 14" xfId="4" xr:uid="{DC4C4176-613F-4F48-8424-C04B27A48119}"/>
    <cellStyle name="Normal 2" xfId="3" xr:uid="{BE8AD93E-9508-4D8D-8D27-5D5A41F84C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2</xdr:row>
          <xdr:rowOff>19050</xdr:rowOff>
        </xdr:from>
        <xdr:to>
          <xdr:col>8</xdr:col>
          <xdr:colOff>1762125</xdr:colOff>
          <xdr:row>4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1790700</xdr:colOff>
          <xdr:row>2</xdr:row>
          <xdr:rowOff>38100</xdr:rowOff>
        </xdr:from>
        <xdr:to>
          <xdr:col>9</xdr:col>
          <xdr:colOff>9525</xdr:colOff>
          <xdr:row>4</xdr:row>
          <xdr:rowOff>66675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RO_PS\Transverse\Suivi_FIN\SUIVI%20FIN%20BS18%20OP1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.monatte/Desktop/Copie%20de%20SUIVI%20RC%20BS18-lot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 pas supprimer"/>
      <sheetName val="BS18-1"/>
      <sheetName val="BS18-2"/>
      <sheetName val="M15T490020-RSA MEUSE"/>
    </sheetNames>
    <sheetDataSet>
      <sheetData sheetId="0">
        <row r="16">
          <cell r="D16" t="str">
            <v>Notifié</v>
          </cell>
          <cell r="I16" t="str">
            <v>RPX</v>
          </cell>
        </row>
        <row r="17">
          <cell r="D17" t="str">
            <v>Engagé</v>
          </cell>
          <cell r="I17" t="str">
            <v>PPD</v>
          </cell>
        </row>
        <row r="18">
          <cell r="D18" t="str">
            <v>Annulé</v>
          </cell>
          <cell r="I18" t="str">
            <v>SOLDE</v>
          </cell>
        </row>
        <row r="19">
          <cell r="D19" t="str">
            <v>Résilié</v>
          </cell>
          <cell r="I19" t="str">
            <v>ACPT</v>
          </cell>
        </row>
        <row r="20">
          <cell r="D20" t="str">
            <v>EJ en cours</v>
          </cell>
          <cell r="I20" t="str">
            <v>AV</v>
          </cell>
        </row>
        <row r="21">
          <cell r="D21" t="str">
            <v>Ajourné</v>
          </cell>
          <cell r="I21" t="str">
            <v>LR</v>
          </cell>
        </row>
        <row r="22">
          <cell r="D22" t="str">
            <v>En attente facture</v>
          </cell>
          <cell r="I22" t="str">
            <v>Remb. Pénalité</v>
          </cell>
        </row>
        <row r="23">
          <cell r="D23" t="str">
            <v>Retour facture</v>
          </cell>
        </row>
        <row r="24">
          <cell r="D24" t="str">
            <v>En attente DR/PVCDA</v>
          </cell>
        </row>
        <row r="25">
          <cell r="D25" t="str">
            <v>En attente ACSIA</v>
          </cell>
        </row>
        <row r="26">
          <cell r="D26" t="str">
            <v>En attente RDP</v>
          </cell>
        </row>
        <row r="27">
          <cell r="D27" t="str">
            <v>En attente ACCT</v>
          </cell>
        </row>
        <row r="28">
          <cell r="D28" t="str">
            <v>Payé</v>
          </cell>
        </row>
        <row r="29">
          <cell r="D29" t="str">
            <v>Rejet ACSIA</v>
          </cell>
        </row>
        <row r="30">
          <cell r="D30" t="str">
            <v>DFT non atteinte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gramme des taches"/>
      <sheetName val="plannigramme du forfait"/>
      <sheetName val="Général"/>
      <sheetName val="Dates clés"/>
      <sheetName val="Publipostage BC"/>
      <sheetName val="Publipostage Forfait"/>
      <sheetName val="Publipostage AM"/>
      <sheetName val="Forfait"/>
      <sheetName val="Traitement DR BC"/>
      <sheetName val="Achat en masse"/>
      <sheetName val="BC"/>
      <sheetName val="Reference Achat en masse"/>
      <sheetName val="AAG"/>
      <sheetName val="OS"/>
      <sheetName val="COMPARATIF"/>
      <sheetName val="Publipostage OS - AAG"/>
      <sheetName val="Suivi Conso"/>
      <sheetName val="Contrôles"/>
      <sheetName val="Suivi Conso-BAD"/>
      <sheetName val="Indicateurs"/>
      <sheetName val="Etat financier"/>
    </sheetNames>
    <sheetDataSet>
      <sheetData sheetId="0" refreshError="1"/>
      <sheetData sheetId="1" refreshError="1"/>
      <sheetData sheetId="2">
        <row r="62">
          <cell r="B62" t="str">
            <v>NOM du bateau</v>
          </cell>
        </row>
        <row r="101">
          <cell r="E101" t="str">
            <v>Etude</v>
          </cell>
          <cell r="I101">
            <v>20</v>
          </cell>
        </row>
        <row r="102">
          <cell r="E102" t="str">
            <v>Notifié</v>
          </cell>
        </row>
        <row r="103">
          <cell r="E103" t="str">
            <v>Ajourné</v>
          </cell>
        </row>
        <row r="104">
          <cell r="E104" t="str">
            <v>Sans suite</v>
          </cell>
        </row>
        <row r="105">
          <cell r="E105" t="str">
            <v>Soldé</v>
          </cell>
        </row>
        <row r="106">
          <cell r="E106" t="str">
            <v>Annulé</v>
          </cell>
        </row>
        <row r="107">
          <cell r="E107" t="str">
            <v>Visas</v>
          </cell>
        </row>
      </sheetData>
      <sheetData sheetId="3">
        <row r="55">
          <cell r="F55">
            <v>44505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6">
          <cell r="AK6" t="str">
            <v>Délai réception</v>
          </cell>
        </row>
      </sheetData>
      <sheetData sheetId="11" refreshError="1"/>
      <sheetData sheetId="12" refreshError="1"/>
      <sheetData sheetId="13">
        <row r="203">
          <cell r="J203" t="str">
            <v>BCR VAR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05657-202F-44DF-AA49-58DB77C36EFD}">
  <sheetPr codeName="Feuil4">
    <tabColor rgb="FF99FF66"/>
  </sheetPr>
  <dimension ref="A1:GZ38"/>
  <sheetViews>
    <sheetView showGridLines="0" showZeros="0" tabSelected="1" zoomScale="85" zoomScaleNormal="85" workbookViewId="0">
      <pane xSplit="9" ySplit="9" topLeftCell="DL10" activePane="bottomRight" state="frozen"/>
      <selection pane="topRight" activeCell="J1" sqref="J1"/>
      <selection pane="bottomLeft" activeCell="A10" sqref="A10"/>
      <selection pane="bottomRight" activeCell="A18" sqref="A18"/>
    </sheetView>
  </sheetViews>
  <sheetFormatPr baseColWidth="10" defaultColWidth="11.42578125" defaultRowHeight="25.5" customHeight="1" outlineLevelCol="1" x14ac:dyDescent="0.2"/>
  <cols>
    <col min="1" max="1" width="10.140625" customWidth="1" outlineLevel="1"/>
    <col min="2" max="2" width="23.5703125" customWidth="1" outlineLevel="1"/>
    <col min="3" max="3" width="11.5703125" customWidth="1" outlineLevel="1"/>
    <col min="4" max="4" width="12.85546875" customWidth="1"/>
    <col min="5" max="5" width="13.7109375" customWidth="1"/>
    <col min="6" max="6" width="8.85546875" customWidth="1" outlineLevel="1"/>
    <col min="7" max="7" width="2.42578125" customWidth="1" outlineLevel="1"/>
    <col min="8" max="8" width="7.85546875" customWidth="1"/>
    <col min="9" max="9" width="55.85546875" customWidth="1" outlineLevel="1"/>
    <col min="10" max="10" width="19" customWidth="1"/>
    <col min="11" max="11" width="5.7109375" customWidth="1"/>
    <col min="12" max="12" width="16.42578125" customWidth="1" outlineLevel="1"/>
    <col min="13" max="13" width="10.7109375" customWidth="1" outlineLevel="1"/>
    <col min="14" max="14" width="10" customWidth="1" outlineLevel="1"/>
    <col min="15" max="15" width="6.5703125" customWidth="1" outlineLevel="1"/>
    <col min="16" max="16" width="4.42578125" customWidth="1" outlineLevel="1"/>
    <col min="17" max="17" width="5.7109375" customWidth="1" outlineLevel="1"/>
    <col min="18" max="18" width="16.5703125" customWidth="1"/>
    <col min="19" max="19" width="16.85546875" customWidth="1" outlineLevel="1" collapsed="1"/>
    <col min="20" max="20" width="17.85546875" customWidth="1" outlineLevel="1"/>
    <col min="21" max="21" width="17.7109375" customWidth="1" outlineLevel="1" collapsed="1"/>
    <col min="22" max="22" width="18.140625" customWidth="1" outlineLevel="1" collapsed="1"/>
    <col min="23" max="23" width="14.7109375" customWidth="1" outlineLevel="1"/>
    <col min="24" max="24" width="13.7109375" customWidth="1"/>
    <col min="25" max="25" width="13.7109375" customWidth="1" outlineLevel="1"/>
    <col min="26" max="26" width="12.7109375" customWidth="1"/>
    <col min="27" max="27" width="13.7109375" customWidth="1"/>
    <col min="28" max="28" width="13" customWidth="1" outlineLevel="1"/>
    <col min="29" max="29" width="15.140625" customWidth="1" outlineLevel="1"/>
    <col min="30" max="30" width="13.28515625" customWidth="1" outlineLevel="1"/>
    <col min="31" max="31" width="10.28515625" customWidth="1" outlineLevel="1"/>
    <col min="32" max="32" width="11.140625" customWidth="1" outlineLevel="1"/>
    <col min="33" max="33" width="14.85546875" customWidth="1" outlineLevel="1"/>
    <col min="34" max="34" width="12" customWidth="1"/>
    <col min="35" max="35" width="34.140625" customWidth="1" outlineLevel="1"/>
    <col min="36" max="36" width="11.28515625" customWidth="1"/>
    <col min="37" max="37" width="11.7109375" customWidth="1" outlineLevel="1"/>
    <col min="38" max="38" width="7.42578125" customWidth="1"/>
    <col min="39" max="39" width="11.85546875" customWidth="1" outlineLevel="1"/>
    <col min="40" max="40" width="9" customWidth="1"/>
    <col min="41" max="41" width="8.28515625" customWidth="1"/>
    <col min="42" max="42" width="10.7109375" customWidth="1" outlineLevel="1"/>
    <col min="43" max="43" width="11.140625" customWidth="1"/>
    <col min="44" max="44" width="12.7109375" customWidth="1" outlineLevel="1"/>
    <col min="45" max="45" width="14.7109375" customWidth="1" outlineLevel="1"/>
    <col min="46" max="46" width="15.140625" customWidth="1" outlineLevel="1"/>
    <col min="47" max="47" width="12.28515625" customWidth="1" outlineLevel="1"/>
    <col min="48" max="48" width="15.5703125" customWidth="1" outlineLevel="1"/>
    <col min="49" max="49" width="16.7109375" customWidth="1"/>
    <col min="50" max="50" width="15.28515625" customWidth="1" outlineLevel="1"/>
    <col min="51" max="51" width="13.85546875" customWidth="1" outlineLevel="1"/>
    <col min="52" max="52" width="17.7109375" customWidth="1" outlineLevel="1"/>
    <col min="53" max="53" width="15" customWidth="1" outlineLevel="1"/>
    <col min="54" max="54" width="16" customWidth="1" outlineLevel="1"/>
    <col min="55" max="55" width="12.5703125" customWidth="1" outlineLevel="1"/>
    <col min="56" max="56" width="11" customWidth="1" outlineLevel="1"/>
    <col min="57" max="57" width="11.42578125" customWidth="1" outlineLevel="1"/>
    <col min="58" max="58" width="17.85546875" customWidth="1" outlineLevel="1"/>
    <col min="59" max="59" width="12" customWidth="1" outlineLevel="1"/>
    <col min="60" max="60" width="17" customWidth="1" outlineLevel="1"/>
    <col min="61" max="61" width="16" customWidth="1" outlineLevel="1"/>
    <col min="62" max="62" width="15.85546875" customWidth="1" outlineLevel="1"/>
    <col min="63" max="63" width="11.5703125" customWidth="1" outlineLevel="1"/>
    <col min="64" max="64" width="18" customWidth="1" outlineLevel="1"/>
    <col min="65" max="65" width="20.140625" customWidth="1"/>
    <col min="66" max="66" width="12.5703125" customWidth="1"/>
    <col min="67" max="70" width="12.28515625" customWidth="1"/>
    <col min="71" max="71" width="10.7109375" bestFit="1" customWidth="1"/>
    <col min="72" max="72" width="10.85546875" customWidth="1" outlineLevel="1"/>
    <col min="73" max="73" width="10.5703125" customWidth="1" outlineLevel="1"/>
    <col min="74" max="74" width="13.7109375" customWidth="1" outlineLevel="1"/>
    <col min="75" max="75" width="12.7109375" customWidth="1" outlineLevel="1"/>
    <col min="76" max="76" width="11.7109375" customWidth="1" outlineLevel="1"/>
    <col min="77" max="77" width="12.28515625" customWidth="1"/>
    <col min="78" max="78" width="14.42578125" customWidth="1"/>
    <col min="79" max="79" width="12.28515625" customWidth="1"/>
    <col min="80" max="80" width="11.42578125" customWidth="1"/>
    <col min="81" max="81" width="11.7109375" customWidth="1"/>
    <col min="82" max="82" width="10.7109375" customWidth="1"/>
    <col min="83" max="83" width="11" customWidth="1"/>
    <col min="84" max="84" width="8.140625" customWidth="1" outlineLevel="1"/>
    <col min="85" max="94" width="10.28515625" customWidth="1" outlineLevel="1"/>
    <col min="95" max="95" width="0.7109375" customWidth="1" outlineLevel="1"/>
    <col min="96" max="96" width="9.140625" customWidth="1" outlineLevel="1"/>
    <col min="97" max="97" width="12" customWidth="1"/>
    <col min="98" max="101" width="12.28515625" customWidth="1"/>
    <col min="102" max="102" width="13.140625" customWidth="1"/>
    <col min="103" max="103" width="15.42578125" customWidth="1" outlineLevel="1"/>
    <col min="104" max="106" width="16.85546875" customWidth="1" outlineLevel="1"/>
    <col min="107" max="107" width="18.42578125" customWidth="1" outlineLevel="1"/>
    <col min="108" max="108" width="17.42578125" customWidth="1" outlineLevel="1"/>
    <col min="109" max="109" width="9.7109375" customWidth="1"/>
    <col min="110" max="110" width="8.5703125" hidden="1" customWidth="1"/>
    <col min="111" max="111" width="10.85546875" hidden="1" customWidth="1"/>
    <col min="112" max="112" width="19.28515625" hidden="1" customWidth="1"/>
    <col min="113" max="113" width="12" hidden="1" customWidth="1"/>
    <col min="114" max="114" width="9.7109375" hidden="1" customWidth="1"/>
    <col min="115" max="115" width="3.5703125" hidden="1" customWidth="1"/>
    <col min="116" max="116" width="13.7109375" customWidth="1" collapsed="1"/>
    <col min="117" max="117" width="13.7109375" customWidth="1"/>
    <col min="118" max="119" width="14" customWidth="1"/>
    <col min="120" max="121" width="13.28515625" customWidth="1"/>
    <col min="122" max="123" width="13.85546875" customWidth="1"/>
    <col min="124" max="124" width="15.28515625" customWidth="1"/>
    <col min="125" max="125" width="11.28515625" customWidth="1"/>
    <col min="126" max="126" width="12" customWidth="1"/>
    <col min="127" max="127" width="11.140625" customWidth="1" collapsed="1"/>
    <col min="128" max="130" width="11" customWidth="1"/>
    <col min="131" max="131" width="14.85546875" customWidth="1"/>
    <col min="132" max="132" width="12.7109375" customWidth="1"/>
    <col min="133" max="133" width="14" customWidth="1"/>
    <col min="134" max="134" width="14" customWidth="1" outlineLevel="1"/>
    <col min="135" max="135" width="11" customWidth="1"/>
    <col min="136" max="137" width="13.42578125" customWidth="1"/>
    <col min="138" max="138" width="13.28515625" customWidth="1" outlineLevel="1"/>
    <col min="139" max="139" width="14.42578125" customWidth="1" outlineLevel="1"/>
    <col min="140" max="140" width="11.85546875" customWidth="1" outlineLevel="1"/>
    <col min="141" max="141" width="7.42578125" customWidth="1" outlineLevel="1"/>
    <col min="142" max="142" width="12.5703125" customWidth="1" outlineLevel="1"/>
    <col min="143" max="143" width="21.28515625" customWidth="1" outlineLevel="1"/>
    <col min="144" max="144" width="19" customWidth="1" outlineLevel="1"/>
    <col min="145" max="145" width="16.42578125" customWidth="1"/>
    <col min="146" max="146" width="11.42578125" customWidth="1"/>
    <col min="147" max="147" width="12.7109375" customWidth="1"/>
    <col min="148" max="149" width="11.42578125" customWidth="1"/>
    <col min="150" max="151" width="11.5703125" customWidth="1"/>
    <col min="152" max="152" width="11.42578125" customWidth="1"/>
    <col min="153" max="153" width="11.7109375" customWidth="1"/>
    <col min="154" max="154" width="11.42578125" customWidth="1"/>
    <col min="155" max="155" width="12.140625" customWidth="1"/>
    <col min="156" max="156" width="13.5703125" customWidth="1"/>
    <col min="157" max="157" width="10.140625" customWidth="1"/>
    <col min="158" max="159" width="11.42578125" customWidth="1"/>
    <col min="160" max="160" width="11.140625" customWidth="1" collapsed="1"/>
    <col min="161" max="161" width="10.5703125" customWidth="1"/>
    <col min="162" max="162" width="12.28515625" customWidth="1"/>
    <col min="163" max="163" width="11.85546875" customWidth="1"/>
    <col min="164" max="164" width="17.28515625" customWidth="1"/>
    <col min="165" max="165" width="12.28515625" customWidth="1" outlineLevel="1"/>
    <col min="166" max="166" width="6.7109375" customWidth="1" outlineLevel="1"/>
    <col min="167" max="167" width="10.140625" customWidth="1" outlineLevel="1"/>
    <col min="168" max="168" width="5.5703125" customWidth="1" outlineLevel="1"/>
    <col min="169" max="169" width="21.28515625" customWidth="1" outlineLevel="1"/>
    <col min="170" max="170" width="16.42578125" customWidth="1" outlineLevel="1"/>
    <col min="171" max="172" width="11.42578125" customWidth="1" outlineLevel="1"/>
    <col min="173" max="173" width="3.28515625" customWidth="1" outlineLevel="1"/>
    <col min="174" max="178" width="11.42578125" customWidth="1" outlineLevel="1"/>
    <col min="179" max="179" width="9.140625" customWidth="1" outlineLevel="1"/>
    <col min="180" max="197" width="11.42578125" customWidth="1" outlineLevel="1"/>
    <col min="198" max="198" width="11.42578125" customWidth="1" outlineLevel="1" collapsed="1"/>
    <col min="199" max="199" width="16" customWidth="1" outlineLevel="1" collapsed="1"/>
    <col min="200" max="200" width="16" customWidth="1" outlineLevel="1"/>
    <col min="201" max="202" width="11" customWidth="1" outlineLevel="1"/>
    <col min="203" max="205" width="11.42578125" customWidth="1" outlineLevel="1"/>
    <col min="206" max="206" width="11.42578125" customWidth="1" outlineLevel="1" collapsed="1"/>
    <col min="207" max="208" width="11.42578125" customWidth="1" outlineLevel="1"/>
  </cols>
  <sheetData>
    <row r="1" spans="1:207" ht="18" customHeight="1" thickBot="1" x14ac:dyDescent="0.25">
      <c r="A1" s="1" t="s">
        <v>0</v>
      </c>
      <c r="B1" s="2"/>
      <c r="C1" s="3"/>
      <c r="D1" s="3"/>
      <c r="E1" s="4"/>
      <c r="F1" s="3"/>
      <c r="G1" s="3"/>
      <c r="H1" s="5"/>
      <c r="I1" s="6" t="s">
        <v>1</v>
      </c>
      <c r="J1" s="3"/>
      <c r="K1" s="3"/>
      <c r="L1" s="7"/>
      <c r="M1" s="8"/>
      <c r="N1" s="9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10"/>
      <c r="AK1" s="11" t="s">
        <v>2</v>
      </c>
      <c r="AL1" s="12"/>
      <c r="AM1" s="12"/>
      <c r="AN1" s="12"/>
      <c r="AO1" s="4"/>
      <c r="AP1" s="4"/>
      <c r="AQ1" s="4"/>
      <c r="AR1" s="3"/>
      <c r="AS1" s="3"/>
      <c r="AT1" s="3"/>
      <c r="AU1" s="3"/>
      <c r="AV1" s="3"/>
      <c r="AW1" s="3"/>
      <c r="AX1" s="3"/>
      <c r="AY1" s="3"/>
      <c r="AZ1" s="3"/>
      <c r="BA1" s="4"/>
      <c r="BB1" s="3" t="e">
        <f>IF(AND(#REF!&lt;&gt;"",#REF!&lt;&gt;""),BE5,"")</f>
        <v>#REF!</v>
      </c>
      <c r="BC1" s="3"/>
      <c r="BD1" s="3"/>
      <c r="BE1" s="3"/>
      <c r="BF1" s="13"/>
      <c r="BG1" s="3"/>
      <c r="BH1" s="3"/>
      <c r="BI1" s="3"/>
      <c r="BJ1" s="3"/>
      <c r="BK1" s="3"/>
      <c r="BL1" s="14"/>
      <c r="BM1" s="15"/>
      <c r="BN1" s="16"/>
      <c r="BO1" s="3"/>
      <c r="BP1" s="17"/>
      <c r="BQ1" s="17"/>
      <c r="BR1" s="17"/>
      <c r="BS1" s="3"/>
      <c r="BT1" s="18" t="s">
        <v>3</v>
      </c>
      <c r="BU1" s="19">
        <v>1.01919</v>
      </c>
      <c r="BV1" s="20"/>
      <c r="BW1" s="20"/>
      <c r="BX1" s="20"/>
      <c r="BY1" s="21"/>
      <c r="BZ1" s="22"/>
      <c r="CA1" s="20"/>
      <c r="CB1" s="20"/>
      <c r="CC1" s="23"/>
      <c r="CD1" s="23"/>
      <c r="CE1" s="23"/>
      <c r="CF1" s="23"/>
      <c r="CG1" s="23"/>
      <c r="CH1" s="23"/>
      <c r="CI1" s="24"/>
      <c r="CJ1" s="23"/>
      <c r="CK1" s="23"/>
      <c r="CL1" s="23"/>
      <c r="CM1" s="24"/>
      <c r="CN1" s="24"/>
      <c r="CO1" s="24"/>
      <c r="CP1" s="24"/>
      <c r="CQ1" s="24"/>
      <c r="CR1" s="23"/>
      <c r="CS1" s="23"/>
      <c r="CT1" s="23"/>
      <c r="CU1" s="23"/>
      <c r="CV1" s="23"/>
      <c r="CW1" s="24"/>
      <c r="CX1" s="24"/>
      <c r="CY1" s="24"/>
      <c r="CZ1" s="24"/>
      <c r="DA1" s="24"/>
      <c r="DB1" s="24"/>
      <c r="DC1" s="25"/>
      <c r="DD1" s="25"/>
      <c r="DE1" s="26"/>
      <c r="DF1" s="26"/>
      <c r="DG1" s="26"/>
      <c r="DH1" s="26"/>
      <c r="DI1" s="26"/>
      <c r="DJ1" s="26"/>
      <c r="DK1" s="27"/>
      <c r="DL1" s="28"/>
      <c r="DM1" s="17"/>
      <c r="DN1" s="29"/>
      <c r="DO1" s="29"/>
      <c r="DP1" s="30"/>
      <c r="DQ1" s="30"/>
      <c r="DR1" s="30"/>
      <c r="DS1" s="30"/>
      <c r="DT1" s="30"/>
      <c r="DU1" s="30"/>
      <c r="DV1" s="30"/>
      <c r="DW1" s="31"/>
      <c r="DX1" s="30"/>
      <c r="DY1" s="30"/>
      <c r="DZ1" s="30"/>
      <c r="EA1" s="30"/>
      <c r="EB1" s="30"/>
      <c r="EC1" s="32"/>
      <c r="ED1" s="33"/>
      <c r="EE1" s="3"/>
      <c r="EF1" s="34"/>
      <c r="EG1" s="34"/>
      <c r="EH1" s="4"/>
      <c r="EI1" s="4"/>
      <c r="EJ1" s="3"/>
      <c r="EK1" s="35"/>
      <c r="EL1" s="3"/>
      <c r="EM1" s="4"/>
      <c r="EN1" s="4"/>
      <c r="EO1" s="36"/>
      <c r="EP1" s="4"/>
      <c r="EQ1" s="4"/>
      <c r="ER1" s="4"/>
      <c r="ES1" s="37"/>
      <c r="ET1" s="37"/>
      <c r="EU1" s="37"/>
      <c r="EV1" s="4"/>
      <c r="EW1" s="34"/>
      <c r="EX1" s="4"/>
      <c r="EY1" s="4"/>
      <c r="EZ1" s="38"/>
      <c r="FA1" s="38"/>
      <c r="FB1" s="38"/>
      <c r="FC1" s="34"/>
      <c r="FD1" s="34"/>
      <c r="FE1" s="38"/>
      <c r="FF1" s="3"/>
      <c r="FG1" s="4"/>
      <c r="FH1" s="3"/>
      <c r="FI1" s="38"/>
      <c r="FJ1" s="39"/>
      <c r="FK1" s="40"/>
      <c r="FL1" s="41"/>
      <c r="FM1" s="42"/>
      <c r="FN1" s="3"/>
      <c r="FO1" s="3"/>
      <c r="FP1" s="3"/>
      <c r="FQ1" s="3"/>
      <c r="FR1" s="3"/>
      <c r="FS1" s="3"/>
      <c r="FT1" s="3"/>
      <c r="FU1" s="3"/>
      <c r="FV1" s="3"/>
      <c r="FW1" s="4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447" t="s">
        <v>4</v>
      </c>
      <c r="GR1" s="448"/>
      <c r="GS1" s="448"/>
      <c r="GT1" s="448"/>
      <c r="GU1" s="448"/>
      <c r="GV1" s="448"/>
      <c r="GW1" s="448"/>
      <c r="GX1" s="448"/>
      <c r="GY1" s="449"/>
    </row>
    <row r="2" spans="1:207" ht="18" customHeight="1" thickTop="1" x14ac:dyDescent="0.2">
      <c r="A2" s="44"/>
      <c r="B2" s="45" t="s">
        <v>5</v>
      </c>
      <c r="C2" s="46" t="s">
        <v>6</v>
      </c>
      <c r="D2" s="45" t="s">
        <v>7</v>
      </c>
      <c r="E2" s="47" t="s">
        <v>8</v>
      </c>
      <c r="F2" s="48" t="s">
        <v>9</v>
      </c>
      <c r="G2" s="3"/>
      <c r="H2" s="3"/>
      <c r="I2" s="49">
        <f>MAX(BC!H10:H160)+1</f>
        <v>1</v>
      </c>
      <c r="J2" s="3"/>
      <c r="K2" s="3"/>
      <c r="L2" s="7"/>
      <c r="M2" s="50"/>
      <c r="N2" s="9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10"/>
      <c r="AK2" s="12"/>
      <c r="AL2" s="6" t="s">
        <v>10</v>
      </c>
      <c r="AM2" s="6"/>
      <c r="AN2" s="51" t="e">
        <f t="array" ref="AN2">MAX(MAX(IF((#REF!&lt;&gt;"PVCA"),#REF!)),MAX(IF((BC!AN10:AN160&lt;&gt;"PVCA"),BC!AO10:AO160)),MAX(#REF!))+1</f>
        <v>#REF!</v>
      </c>
      <c r="AO2" s="4"/>
      <c r="AP2" s="4"/>
      <c r="AQ2" s="4"/>
      <c r="AR2" s="3"/>
      <c r="AS2" s="3"/>
      <c r="AT2" s="3"/>
      <c r="AU2" s="3"/>
      <c r="AV2" s="3"/>
      <c r="AW2" s="3"/>
      <c r="AX2" s="3"/>
      <c r="AY2" s="3"/>
      <c r="AZ2" s="3"/>
      <c r="BA2" s="4"/>
      <c r="BB2" s="3"/>
      <c r="BC2" s="3"/>
      <c r="BD2" s="3"/>
      <c r="BE2" s="3"/>
      <c r="BF2" s="13"/>
      <c r="BG2" s="3"/>
      <c r="BH2" s="3"/>
      <c r="BI2" s="3"/>
      <c r="BJ2" s="3"/>
      <c r="BK2" s="3"/>
      <c r="BL2" s="14"/>
      <c r="BM2" s="15"/>
      <c r="BN2" s="16"/>
      <c r="BO2" s="3"/>
      <c r="BP2" s="17"/>
      <c r="BQ2" s="17"/>
      <c r="BR2" s="17"/>
      <c r="BS2" s="3"/>
      <c r="BT2" s="18" t="s">
        <v>11</v>
      </c>
      <c r="BU2" s="52">
        <v>1.04495</v>
      </c>
      <c r="BV2" s="20"/>
      <c r="BW2" s="20"/>
      <c r="BX2" s="20"/>
      <c r="BY2" s="21"/>
      <c r="BZ2" s="22"/>
      <c r="CA2" s="20"/>
      <c r="CB2" s="20"/>
      <c r="CC2" s="23"/>
      <c r="CD2" s="23"/>
      <c r="CE2" s="23"/>
      <c r="CF2" s="23"/>
      <c r="CG2" s="23"/>
      <c r="CH2" s="23"/>
      <c r="CI2" s="24"/>
      <c r="CJ2" s="23"/>
      <c r="CK2" s="53"/>
      <c r="CL2" s="23"/>
      <c r="CM2" s="24"/>
      <c r="CN2" s="24"/>
      <c r="CO2" s="24"/>
      <c r="CP2" s="24"/>
      <c r="CQ2" s="24"/>
      <c r="CR2" s="23"/>
      <c r="CS2" s="23"/>
      <c r="CT2" s="23"/>
      <c r="CU2" s="23"/>
      <c r="CV2" s="23"/>
      <c r="CW2" s="24"/>
      <c r="CX2" s="24"/>
      <c r="CY2" s="24"/>
      <c r="CZ2" s="24"/>
      <c r="DA2" s="24"/>
      <c r="DB2" s="24"/>
      <c r="DC2" s="25"/>
      <c r="DD2" s="25"/>
      <c r="DE2" s="26"/>
      <c r="DF2" s="26"/>
      <c r="DG2" s="26"/>
      <c r="DH2" s="26"/>
      <c r="DI2" s="26"/>
      <c r="DJ2" s="26"/>
      <c r="DK2" s="27"/>
      <c r="DL2" s="54" t="s">
        <v>12</v>
      </c>
      <c r="DM2" s="17"/>
      <c r="DN2" s="29"/>
      <c r="DO2" s="29"/>
      <c r="DP2" s="30"/>
      <c r="DQ2" s="30"/>
      <c r="DR2" s="30"/>
      <c r="DS2" s="30"/>
      <c r="DT2" s="30"/>
      <c r="DU2" s="55" t="s">
        <v>13</v>
      </c>
      <c r="DV2" s="30"/>
      <c r="DW2" s="31"/>
      <c r="DX2" s="30"/>
      <c r="DY2" s="30"/>
      <c r="DZ2" s="30"/>
      <c r="EA2" s="30"/>
      <c r="EB2" s="56"/>
      <c r="EC2" s="32"/>
      <c r="ED2" s="33"/>
      <c r="EE2" s="3"/>
      <c r="EF2" s="34"/>
      <c r="EG2" s="34"/>
      <c r="EH2" s="4"/>
      <c r="EI2" s="4"/>
      <c r="EJ2" s="3"/>
      <c r="EK2" s="35"/>
      <c r="EL2" s="3"/>
      <c r="EM2" s="4"/>
      <c r="EN2" s="4"/>
      <c r="EO2" s="57" t="s">
        <v>14</v>
      </c>
      <c r="EP2" s="4"/>
      <c r="EQ2" s="4"/>
      <c r="ER2" s="4"/>
      <c r="ES2" s="37"/>
      <c r="ET2" s="37"/>
      <c r="EU2" s="37"/>
      <c r="EV2" s="4"/>
      <c r="EW2" s="34"/>
      <c r="EX2" s="4"/>
      <c r="EY2" s="4"/>
      <c r="EZ2" s="38"/>
      <c r="FA2" s="38"/>
      <c r="FB2" s="38"/>
      <c r="FC2" s="34"/>
      <c r="FD2" s="34"/>
      <c r="FE2" s="38"/>
      <c r="FF2" s="3"/>
      <c r="FG2" s="4"/>
      <c r="FH2" s="3"/>
      <c r="FI2" s="38"/>
      <c r="FJ2" s="39"/>
      <c r="FK2" s="40"/>
      <c r="FL2" s="41"/>
      <c r="FM2" s="42"/>
      <c r="FN2" s="3"/>
      <c r="FO2" s="3"/>
      <c r="FP2" s="3"/>
      <c r="FQ2" s="3"/>
      <c r="FR2" s="3"/>
      <c r="FS2" s="3"/>
      <c r="FT2" s="3"/>
      <c r="FU2" s="3"/>
      <c r="FV2" s="3"/>
      <c r="FW2" s="4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58"/>
      <c r="GR2" s="3"/>
      <c r="GS2" s="3"/>
      <c r="GT2" s="3"/>
      <c r="GU2" s="3"/>
      <c r="GV2" s="3"/>
      <c r="GW2" s="3"/>
      <c r="GX2" s="3"/>
      <c r="GY2" s="59"/>
    </row>
    <row r="3" spans="1:207" ht="18" customHeight="1" thickBot="1" x14ac:dyDescent="0.25">
      <c r="A3" s="60"/>
      <c r="B3" s="55" t="s">
        <v>15</v>
      </c>
      <c r="C3" s="450" t="s">
        <v>16</v>
      </c>
      <c r="D3" s="450" t="s">
        <v>17</v>
      </c>
      <c r="E3" s="450" t="s">
        <v>18</v>
      </c>
      <c r="F3" s="452" t="s">
        <v>19</v>
      </c>
      <c r="G3" s="3"/>
      <c r="H3" s="3"/>
      <c r="I3" s="61"/>
      <c r="J3" s="3"/>
      <c r="K3" s="3"/>
      <c r="L3" s="7"/>
      <c r="M3" s="454"/>
      <c r="N3" s="9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62"/>
      <c r="AJ3" s="10"/>
      <c r="AK3" s="12"/>
      <c r="AL3" s="6" t="s">
        <v>20</v>
      </c>
      <c r="AM3" s="6"/>
      <c r="AN3" s="63" t="e">
        <f t="array" ref="AN3">MAX(MAX(IF(#REF!="PVCA",#REF!)),MAX(IF(BC!AN10:AN160="PVCA",BC!AO10:AO160)))+1</f>
        <v>#REF!</v>
      </c>
      <c r="AO3" s="4"/>
      <c r="AP3" s="4"/>
      <c r="AQ3" s="64"/>
      <c r="AR3" s="3"/>
      <c r="AS3" s="65"/>
      <c r="AT3" s="65"/>
      <c r="AU3" s="65"/>
      <c r="AV3" s="65"/>
      <c r="AW3" s="65"/>
      <c r="AX3" s="65"/>
      <c r="AY3" s="65"/>
      <c r="AZ3" s="65"/>
      <c r="BA3" s="4"/>
      <c r="BB3" s="3"/>
      <c r="BC3" s="3"/>
      <c r="BD3" s="3"/>
      <c r="BE3" s="3"/>
      <c r="BF3" s="13"/>
      <c r="BG3" s="3"/>
      <c r="BH3" s="3"/>
      <c r="BI3" s="3"/>
      <c r="BJ3" s="3"/>
      <c r="BK3" s="3"/>
      <c r="BL3" s="14"/>
      <c r="BM3" s="15"/>
      <c r="BN3" s="16"/>
      <c r="BO3" s="3"/>
      <c r="BP3" s="17"/>
      <c r="BQ3" s="17"/>
      <c r="BR3" s="17"/>
      <c r="BS3" s="3"/>
      <c r="BT3" s="18" t="s">
        <v>21</v>
      </c>
      <c r="BU3" s="52"/>
      <c r="BV3" s="20"/>
      <c r="BW3" s="20"/>
      <c r="BX3" s="20"/>
      <c r="BY3" s="21"/>
      <c r="BZ3" s="22"/>
      <c r="CA3" s="20"/>
      <c r="CB3" s="20"/>
      <c r="CC3" s="23"/>
      <c r="CD3" s="23"/>
      <c r="CE3" s="23"/>
      <c r="CF3" s="23"/>
      <c r="CG3" s="23"/>
      <c r="CH3" s="23"/>
      <c r="CI3" s="24"/>
      <c r="CJ3" s="23"/>
      <c r="CK3" s="23"/>
      <c r="CL3" s="23"/>
      <c r="CM3" s="24"/>
      <c r="CN3" s="24"/>
      <c r="CO3" s="24"/>
      <c r="CP3" s="24"/>
      <c r="CQ3" s="24"/>
      <c r="CR3" s="23"/>
      <c r="CS3" s="23"/>
      <c r="CT3" s="23"/>
      <c r="CU3" s="23"/>
      <c r="CV3" s="23"/>
      <c r="CW3" s="24"/>
      <c r="CX3" s="24"/>
      <c r="CY3" s="24"/>
      <c r="CZ3" s="24"/>
      <c r="DA3" s="24"/>
      <c r="DB3" s="24"/>
      <c r="DC3" s="25"/>
      <c r="DD3" s="25"/>
      <c r="DE3" s="26"/>
      <c r="DF3" s="26"/>
      <c r="DG3" s="26"/>
      <c r="DH3" s="26"/>
      <c r="DI3" s="26"/>
      <c r="DJ3" s="26"/>
      <c r="DK3" s="27"/>
      <c r="DL3" s="28"/>
      <c r="DM3" s="17"/>
      <c r="DN3" s="29"/>
      <c r="DO3" s="29"/>
      <c r="DP3" s="30"/>
      <c r="DQ3" s="30"/>
      <c r="DR3" s="30"/>
      <c r="DS3" s="30"/>
      <c r="DT3" s="30"/>
      <c r="DU3" s="30"/>
      <c r="DV3" s="30"/>
      <c r="DW3" s="31"/>
      <c r="DX3" s="30"/>
      <c r="DY3" s="30"/>
      <c r="DZ3" s="30"/>
      <c r="EA3" s="30"/>
      <c r="EB3" s="456"/>
      <c r="EC3" s="32"/>
      <c r="ED3" s="33"/>
      <c r="EE3" s="3"/>
      <c r="EF3" s="34"/>
      <c r="EG3" s="34"/>
      <c r="EH3" s="4"/>
      <c r="EI3" s="4"/>
      <c r="EJ3" s="3"/>
      <c r="EK3" s="35"/>
      <c r="EL3" s="3"/>
      <c r="EM3" s="3"/>
      <c r="EN3" s="3"/>
      <c r="EO3" s="36"/>
      <c r="EP3" s="4"/>
      <c r="EQ3" s="4"/>
      <c r="ER3" s="4"/>
      <c r="ES3" s="37"/>
      <c r="ET3" s="37"/>
      <c r="EU3" s="37"/>
      <c r="EV3" s="4"/>
      <c r="EW3" s="34"/>
      <c r="EX3" s="4"/>
      <c r="EY3" s="4"/>
      <c r="EZ3" s="38"/>
      <c r="FA3" s="38"/>
      <c r="FB3" s="38"/>
      <c r="FC3" s="34"/>
      <c r="FD3" s="34"/>
      <c r="FE3" s="38"/>
      <c r="FF3" s="3"/>
      <c r="FG3" s="4"/>
      <c r="FH3" s="3"/>
      <c r="FI3" s="38"/>
      <c r="FJ3" s="39"/>
      <c r="FK3" s="40"/>
      <c r="FL3" s="41"/>
      <c r="FM3" s="42"/>
      <c r="FN3" s="3"/>
      <c r="FO3" s="3"/>
      <c r="FP3" s="3"/>
      <c r="FQ3" s="3"/>
      <c r="FR3" s="3"/>
      <c r="FS3" s="3"/>
      <c r="FT3" s="3"/>
      <c r="FU3" s="3"/>
      <c r="FV3" s="3"/>
      <c r="FW3" s="4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58"/>
      <c r="GR3" s="3"/>
      <c r="GS3" s="3"/>
      <c r="GT3" s="3"/>
      <c r="GU3" s="3"/>
      <c r="GV3" s="3"/>
      <c r="GW3" s="66" t="s">
        <v>22</v>
      </c>
      <c r="GX3" s="3"/>
      <c r="GY3" s="59"/>
    </row>
    <row r="4" spans="1:207" ht="18" customHeight="1" thickBot="1" x14ac:dyDescent="0.25">
      <c r="A4" s="67" t="s">
        <v>23</v>
      </c>
      <c r="B4" s="68" t="s">
        <v>24</v>
      </c>
      <c r="C4" s="451"/>
      <c r="D4" s="451"/>
      <c r="E4" s="451"/>
      <c r="F4" s="453"/>
      <c r="G4" s="3"/>
      <c r="H4" s="3"/>
      <c r="I4" s="69"/>
      <c r="J4" s="3"/>
      <c r="K4" s="3"/>
      <c r="L4" s="7"/>
      <c r="M4" s="455"/>
      <c r="N4" s="9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62"/>
      <c r="AJ4" s="10"/>
      <c r="AK4" s="12"/>
      <c r="AL4" s="6" t="s">
        <v>25</v>
      </c>
      <c r="AM4" s="6"/>
      <c r="AN4" s="70" t="e">
        <f>MAX(MAX(#REF!:#REF!),MAX(BC!AL10:AL160),MAX(#REF!))+1</f>
        <v>#REF!</v>
      </c>
      <c r="AO4" s="4"/>
      <c r="AP4" s="4"/>
      <c r="AQ4" s="4"/>
      <c r="AR4" s="3"/>
      <c r="AS4" s="65"/>
      <c r="AT4" s="65"/>
      <c r="AU4" s="65"/>
      <c r="AV4" s="65"/>
      <c r="AW4" s="65"/>
      <c r="AX4" s="65"/>
      <c r="AY4" s="65"/>
      <c r="AZ4" s="65"/>
      <c r="BA4" s="4"/>
      <c r="BB4" s="3"/>
      <c r="BC4" s="3"/>
      <c r="BD4" s="3"/>
      <c r="BE4" s="3"/>
      <c r="BF4" s="13"/>
      <c r="BG4" s="3"/>
      <c r="BH4" s="3"/>
      <c r="BI4" s="3"/>
      <c r="BJ4" s="3"/>
      <c r="BK4" s="3"/>
      <c r="BL4" s="14"/>
      <c r="BM4" s="15"/>
      <c r="BN4" s="16"/>
      <c r="BO4" s="3"/>
      <c r="BP4" s="17"/>
      <c r="BQ4" s="17"/>
      <c r="BR4" s="17"/>
      <c r="BS4" s="3"/>
      <c r="BT4" s="18" t="s">
        <v>26</v>
      </c>
      <c r="BU4" s="52"/>
      <c r="BV4" s="20"/>
      <c r="BW4" s="20"/>
      <c r="BX4" s="20"/>
      <c r="BY4" s="71"/>
      <c r="BZ4" s="22"/>
      <c r="CA4" s="20"/>
      <c r="CB4" s="20"/>
      <c r="CC4" s="457" t="s">
        <v>27</v>
      </c>
      <c r="CD4" s="458"/>
      <c r="CE4" s="458"/>
      <c r="CF4" s="458"/>
      <c r="CG4" s="458"/>
      <c r="CH4" s="458"/>
      <c r="CI4" s="459"/>
      <c r="CJ4" s="458"/>
      <c r="CK4" s="457"/>
      <c r="CL4" s="458"/>
      <c r="CM4" s="458"/>
      <c r="CN4" s="458"/>
      <c r="CO4" s="458"/>
      <c r="CP4" s="458"/>
      <c r="CQ4" s="458"/>
      <c r="CR4" s="458"/>
      <c r="CS4" s="458"/>
      <c r="CT4" s="458"/>
      <c r="CU4" s="458"/>
      <c r="CV4" s="458"/>
      <c r="CW4" s="458"/>
      <c r="CX4" s="459"/>
      <c r="CY4" s="458"/>
      <c r="CZ4" s="458"/>
      <c r="DA4" s="458"/>
      <c r="DB4" s="458"/>
      <c r="DC4" s="460"/>
      <c r="DD4" s="460"/>
      <c r="DE4" s="461"/>
      <c r="DF4" s="26"/>
      <c r="DG4" s="26"/>
      <c r="DH4" s="72"/>
      <c r="DI4" s="72"/>
      <c r="DJ4" s="73"/>
      <c r="DK4" s="27"/>
      <c r="DL4" s="28"/>
      <c r="DM4" s="17"/>
      <c r="DN4" s="29"/>
      <c r="DO4" s="29"/>
      <c r="DP4" s="30"/>
      <c r="DQ4" s="30"/>
      <c r="DR4" s="30"/>
      <c r="DS4" s="30"/>
      <c r="DT4" s="30"/>
      <c r="DU4" s="30"/>
      <c r="DV4" s="30"/>
      <c r="DW4" s="31"/>
      <c r="DX4" s="30"/>
      <c r="DY4" s="30"/>
      <c r="DZ4" s="30"/>
      <c r="EA4" s="30"/>
      <c r="EB4" s="456"/>
      <c r="EC4" s="32"/>
      <c r="ED4" s="33"/>
      <c r="EE4" s="3"/>
      <c r="EF4" s="34"/>
      <c r="EG4" s="34"/>
      <c r="EH4" s="4"/>
      <c r="EI4" s="4"/>
      <c r="EJ4" s="3"/>
      <c r="EK4" s="35"/>
      <c r="EL4" s="3"/>
      <c r="EM4" s="3"/>
      <c r="EN4" s="3"/>
      <c r="EO4" s="36"/>
      <c r="EP4" s="4"/>
      <c r="EQ4" s="4"/>
      <c r="ER4" s="4"/>
      <c r="ES4" s="37"/>
      <c r="ET4" s="37"/>
      <c r="EU4" s="37"/>
      <c r="EV4" s="4"/>
      <c r="EW4" s="34"/>
      <c r="EX4" s="4"/>
      <c r="EY4" s="4"/>
      <c r="EZ4" s="38"/>
      <c r="FA4" s="38"/>
      <c r="FB4" s="38"/>
      <c r="FC4" s="34"/>
      <c r="FD4" s="34"/>
      <c r="FE4" s="38"/>
      <c r="FF4" s="3"/>
      <c r="FG4" s="4"/>
      <c r="FH4" s="3"/>
      <c r="FI4" s="38"/>
      <c r="FJ4" s="39"/>
      <c r="FK4" s="40"/>
      <c r="FL4" s="41"/>
      <c r="FM4" s="42"/>
      <c r="FN4" s="3"/>
      <c r="FO4" s="3"/>
      <c r="FP4" s="3"/>
      <c r="FQ4" s="3"/>
      <c r="FR4" s="3"/>
      <c r="FS4" s="3"/>
      <c r="FT4" s="3"/>
      <c r="FU4" s="3"/>
      <c r="FV4" s="3"/>
      <c r="FW4" s="4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58"/>
      <c r="GR4" s="3"/>
      <c r="GS4" s="3"/>
      <c r="GT4" s="3"/>
      <c r="GU4" s="3"/>
      <c r="GV4" s="3"/>
      <c r="GW4" s="3"/>
      <c r="GX4" s="3"/>
      <c r="GY4" s="59"/>
    </row>
    <row r="5" spans="1:207" ht="18" customHeight="1" thickTop="1" thickBot="1" x14ac:dyDescent="0.25">
      <c r="A5" s="74" t="s">
        <v>28</v>
      </c>
      <c r="B5" s="75"/>
      <c r="C5" s="75"/>
      <c r="D5" s="39"/>
      <c r="E5" s="4"/>
      <c r="F5" s="76" t="s">
        <v>29</v>
      </c>
      <c r="G5" s="3"/>
      <c r="H5" s="3"/>
      <c r="I5" s="69"/>
      <c r="J5" s="443"/>
      <c r="K5" s="443"/>
      <c r="L5" s="443"/>
      <c r="M5" s="443"/>
      <c r="N5" s="44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62"/>
      <c r="AJ5" s="10"/>
      <c r="AK5" s="3"/>
      <c r="AL5" s="4"/>
      <c r="AM5" s="4"/>
      <c r="AN5" s="4"/>
      <c r="AO5" s="4"/>
      <c r="AP5" s="4"/>
      <c r="AQ5" s="4"/>
      <c r="AR5" s="3"/>
      <c r="AS5" s="3"/>
      <c r="AT5" s="3"/>
      <c r="AU5" s="3"/>
      <c r="AV5" s="3"/>
      <c r="AW5" s="3"/>
      <c r="AX5" s="3"/>
      <c r="AY5" s="3"/>
      <c r="AZ5" s="3"/>
      <c r="BA5" s="4"/>
      <c r="BB5" s="77" t="s">
        <v>30</v>
      </c>
      <c r="BC5" s="3"/>
      <c r="BD5" s="78" t="s">
        <v>13</v>
      </c>
      <c r="BE5" s="79" t="s">
        <v>31</v>
      </c>
      <c r="BF5" s="13"/>
      <c r="BG5" s="3"/>
      <c r="BH5" s="3"/>
      <c r="BI5" s="3"/>
      <c r="BJ5" s="3"/>
      <c r="BK5" s="3"/>
      <c r="BL5" s="14"/>
      <c r="BM5" s="15"/>
      <c r="BN5" s="16"/>
      <c r="BO5" s="3"/>
      <c r="BP5" s="17"/>
      <c r="BQ5" s="17"/>
      <c r="BR5" s="17"/>
      <c r="BS5" s="3"/>
      <c r="BT5" s="20"/>
      <c r="BU5" s="20"/>
      <c r="BV5" s="20"/>
      <c r="BW5" s="20"/>
      <c r="BX5" s="20"/>
      <c r="BY5" s="21"/>
      <c r="BZ5" s="22"/>
      <c r="CA5" s="20"/>
      <c r="CB5" s="20"/>
      <c r="CC5" s="80" t="s">
        <v>32</v>
      </c>
      <c r="CD5" s="80" t="s">
        <v>33</v>
      </c>
      <c r="CE5" s="81" t="s">
        <v>34</v>
      </c>
      <c r="CF5" s="23"/>
      <c r="CG5" s="23"/>
      <c r="CH5" s="23"/>
      <c r="CI5" s="24"/>
      <c r="CJ5" s="23"/>
      <c r="CK5" s="82"/>
      <c r="CL5" s="82"/>
      <c r="CM5" s="24"/>
      <c r="CN5" s="82" t="s">
        <v>35</v>
      </c>
      <c r="CO5" s="82" t="s">
        <v>36</v>
      </c>
      <c r="CP5" s="82" t="s">
        <v>37</v>
      </c>
      <c r="CQ5" s="82"/>
      <c r="CR5" s="23"/>
      <c r="CS5" s="83"/>
      <c r="CT5" s="83"/>
      <c r="CU5" s="23"/>
      <c r="CV5" s="23"/>
      <c r="CW5" s="24"/>
      <c r="CX5" s="24"/>
      <c r="CY5" s="24"/>
      <c r="CZ5" s="24"/>
      <c r="DA5" s="24"/>
      <c r="DB5" s="24"/>
      <c r="DC5" s="25"/>
      <c r="DD5" s="25"/>
      <c r="DE5" s="26"/>
      <c r="DF5" s="26"/>
      <c r="DG5" s="26"/>
      <c r="DH5" s="84"/>
      <c r="DI5" s="84"/>
      <c r="DJ5" s="26"/>
      <c r="DK5" s="27"/>
      <c r="DL5" s="85" t="s">
        <v>38</v>
      </c>
      <c r="DM5" s="17"/>
      <c r="DN5" s="29"/>
      <c r="DO5" s="29"/>
      <c r="DP5" s="30"/>
      <c r="DQ5" s="30"/>
      <c r="DR5" s="30"/>
      <c r="DS5" s="30"/>
      <c r="DT5" s="30"/>
      <c r="DU5" s="30"/>
      <c r="DV5" s="30"/>
      <c r="DW5" s="31"/>
      <c r="DX5" s="30"/>
      <c r="DY5" s="30"/>
      <c r="DZ5" s="30"/>
      <c r="EA5" s="30"/>
      <c r="EB5" s="86"/>
      <c r="EC5" s="32"/>
      <c r="ED5" s="33"/>
      <c r="EE5" s="3"/>
      <c r="EF5" s="34"/>
      <c r="EG5" s="34"/>
      <c r="EH5" s="4"/>
      <c r="EI5" s="4"/>
      <c r="EJ5" s="3"/>
      <c r="EK5" s="35"/>
      <c r="EL5" s="3"/>
      <c r="EM5" s="3"/>
      <c r="EN5" s="3"/>
      <c r="EO5" s="36"/>
      <c r="EP5" s="4"/>
      <c r="EQ5" s="4"/>
      <c r="ER5" s="4"/>
      <c r="ES5" s="37"/>
      <c r="ET5" s="444" t="s">
        <v>39</v>
      </c>
      <c r="EU5" s="445"/>
      <c r="EV5" s="4"/>
      <c r="EW5" s="34"/>
      <c r="EX5" s="4"/>
      <c r="EY5" s="4"/>
      <c r="EZ5" s="38"/>
      <c r="FA5" s="38"/>
      <c r="FB5" s="38"/>
      <c r="FC5" s="34"/>
      <c r="FD5" s="34"/>
      <c r="FE5" s="38"/>
      <c r="FF5" s="3"/>
      <c r="FG5" s="4"/>
      <c r="FH5" s="3"/>
      <c r="FI5" s="38"/>
      <c r="FJ5" s="39"/>
      <c r="FK5" s="40"/>
      <c r="FL5" s="41"/>
      <c r="FM5" s="42"/>
      <c r="FN5" s="3"/>
      <c r="FO5" s="3"/>
      <c r="FP5" s="3"/>
      <c r="FQ5" s="3"/>
      <c r="FR5" s="3"/>
      <c r="FS5" s="3"/>
      <c r="FT5" s="3"/>
      <c r="FU5" s="3"/>
      <c r="FV5" s="3"/>
      <c r="FW5" s="43"/>
      <c r="FX5" s="87" t="s">
        <v>40</v>
      </c>
      <c r="FY5" s="88"/>
      <c r="FZ5" s="88"/>
      <c r="GA5" s="88"/>
      <c r="GB5" s="88"/>
      <c r="GC5" s="88"/>
      <c r="GD5" s="88"/>
      <c r="GE5" s="88"/>
      <c r="GF5" s="88"/>
      <c r="GG5" s="88"/>
      <c r="GH5" s="88"/>
      <c r="GI5" s="88"/>
      <c r="GJ5" s="88"/>
      <c r="GK5" s="88"/>
      <c r="GL5" s="88"/>
      <c r="GM5" s="88"/>
      <c r="GN5" s="88"/>
      <c r="GO5" s="88"/>
      <c r="GP5" s="3"/>
      <c r="GQ5" s="58"/>
      <c r="GR5" s="3"/>
      <c r="GS5" s="3"/>
      <c r="GT5" s="3"/>
      <c r="GU5" s="3"/>
      <c r="GV5" s="3"/>
      <c r="GW5" s="3"/>
      <c r="GX5" s="3"/>
      <c r="GY5" s="59"/>
    </row>
    <row r="6" spans="1:207" ht="18" customHeight="1" thickTop="1" thickBot="1" x14ac:dyDescent="0.25">
      <c r="A6" s="89" t="s">
        <v>41</v>
      </c>
      <c r="B6" s="45" t="s">
        <v>5</v>
      </c>
      <c r="C6" s="90" t="s">
        <v>42</v>
      </c>
      <c r="D6" s="45" t="s">
        <v>43</v>
      </c>
      <c r="E6" s="91" t="s">
        <v>5</v>
      </c>
      <c r="F6" s="92" t="s">
        <v>44</v>
      </c>
      <c r="G6" s="3"/>
      <c r="H6" s="3"/>
      <c r="I6" s="69"/>
      <c r="J6" s="443"/>
      <c r="K6" s="443"/>
      <c r="L6" s="443"/>
      <c r="M6" s="443"/>
      <c r="N6" s="44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62"/>
      <c r="AJ6" s="10"/>
      <c r="AK6" s="93" t="s">
        <v>45</v>
      </c>
      <c r="AL6" s="94" t="e">
        <f>#REF!</f>
        <v>#REF!</v>
      </c>
      <c r="AM6" s="94"/>
      <c r="AN6" s="4"/>
      <c r="AO6" s="4"/>
      <c r="AP6" s="4"/>
      <c r="AQ6" s="95"/>
      <c r="AR6" s="3"/>
      <c r="AS6" s="3"/>
      <c r="AT6" s="3"/>
      <c r="AU6" s="3"/>
      <c r="AV6" s="3"/>
      <c r="AW6" s="3"/>
      <c r="AX6" s="3"/>
      <c r="AY6" s="3"/>
      <c r="AZ6" s="3"/>
      <c r="BA6" s="4"/>
      <c r="BB6" s="93" t="s">
        <v>46</v>
      </c>
      <c r="BC6" s="3"/>
      <c r="BD6" s="3"/>
      <c r="BE6" s="3"/>
      <c r="BF6" s="96"/>
      <c r="BG6" s="3"/>
      <c r="BH6" s="3"/>
      <c r="BI6" s="3"/>
      <c r="BJ6" s="3"/>
      <c r="BK6" s="3"/>
      <c r="BL6" s="14"/>
      <c r="BM6" s="15"/>
      <c r="BN6" s="16"/>
      <c r="BO6" s="3"/>
      <c r="BP6" s="17"/>
      <c r="BQ6" s="17"/>
      <c r="BR6" s="17"/>
      <c r="BS6" s="3"/>
      <c r="BT6" s="20"/>
      <c r="BU6" s="20"/>
      <c r="BV6" s="20"/>
      <c r="BW6" s="20"/>
      <c r="BX6" s="20"/>
      <c r="BY6" s="21"/>
      <c r="BZ6" s="22"/>
      <c r="CA6" s="20"/>
      <c r="CB6" s="20"/>
      <c r="CC6" s="97" t="s">
        <v>47</v>
      </c>
      <c r="CD6" s="97" t="s">
        <v>47</v>
      </c>
      <c r="CE6" s="98" t="s">
        <v>48</v>
      </c>
      <c r="CF6" s="99"/>
      <c r="CG6" s="446" t="s">
        <v>49</v>
      </c>
      <c r="CH6" s="446"/>
      <c r="CI6" s="100"/>
      <c r="CJ6" s="83"/>
      <c r="CK6" s="446" t="s">
        <v>49</v>
      </c>
      <c r="CL6" s="446"/>
      <c r="CM6" s="100"/>
      <c r="CN6" s="446" t="s">
        <v>49</v>
      </c>
      <c r="CO6" s="446"/>
      <c r="CP6" s="100"/>
      <c r="CQ6" s="100"/>
      <c r="CR6" s="99"/>
      <c r="CS6" s="83"/>
      <c r="CT6" s="101"/>
      <c r="CU6" s="83"/>
      <c r="CV6" s="101"/>
      <c r="CW6" s="83"/>
      <c r="CX6" s="83"/>
      <c r="CY6" s="102" t="s">
        <v>49</v>
      </c>
      <c r="CZ6" s="24"/>
      <c r="DA6" s="24"/>
      <c r="DB6" s="24"/>
      <c r="DC6" s="25"/>
      <c r="DD6" s="103"/>
      <c r="DE6" s="73"/>
      <c r="DF6" s="73"/>
      <c r="DG6" s="72"/>
      <c r="DH6" s="72"/>
      <c r="DI6" s="72"/>
      <c r="DJ6" s="73"/>
      <c r="DK6" s="27"/>
      <c r="DL6" s="28"/>
      <c r="DM6" s="17"/>
      <c r="DN6" s="29"/>
      <c r="DO6" s="29"/>
      <c r="DP6" s="30"/>
      <c r="DQ6" s="30"/>
      <c r="DR6" s="30"/>
      <c r="DS6" s="30"/>
      <c r="DT6" s="30"/>
      <c r="DU6" s="30"/>
      <c r="DV6" s="30"/>
      <c r="DW6" s="31"/>
      <c r="DX6" s="30"/>
      <c r="DY6" s="30"/>
      <c r="DZ6" s="30"/>
      <c r="EA6" s="30"/>
      <c r="EB6" s="86"/>
      <c r="EC6" s="32"/>
      <c r="ED6" s="33"/>
      <c r="EE6" s="3"/>
      <c r="EF6" s="34"/>
      <c r="EG6" s="34"/>
      <c r="EH6" s="4"/>
      <c r="EI6" s="4" t="s">
        <v>50</v>
      </c>
      <c r="EJ6" s="3"/>
      <c r="EK6" s="35"/>
      <c r="EL6" s="3"/>
      <c r="EM6" s="4"/>
      <c r="EN6" s="4"/>
      <c r="EO6" s="36"/>
      <c r="EP6" s="4"/>
      <c r="EQ6" s="4"/>
      <c r="ER6" s="4"/>
      <c r="ES6" s="37"/>
      <c r="ET6" s="37"/>
      <c r="EU6" s="37"/>
      <c r="EV6" s="4"/>
      <c r="EW6" s="34"/>
      <c r="EX6" s="4"/>
      <c r="EY6" s="4"/>
      <c r="EZ6" s="38"/>
      <c r="FA6" s="38"/>
      <c r="FB6" s="38"/>
      <c r="FC6" s="34"/>
      <c r="FD6" s="34"/>
      <c r="FE6" s="38"/>
      <c r="FF6" s="3"/>
      <c r="FG6" s="4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58"/>
      <c r="GR6" s="3"/>
      <c r="GS6" s="3"/>
      <c r="GT6" s="3"/>
      <c r="GU6" s="3"/>
      <c r="GV6" s="3"/>
      <c r="GW6" s="3"/>
      <c r="GX6" s="3"/>
      <c r="GY6" s="59"/>
    </row>
    <row r="7" spans="1:207" ht="17.25" customHeight="1" thickTop="1" thickBot="1" x14ac:dyDescent="0.25">
      <c r="A7" s="104" t="s">
        <v>6</v>
      </c>
      <c r="B7" s="105" t="s">
        <v>9</v>
      </c>
      <c r="C7" s="55" t="s">
        <v>16</v>
      </c>
      <c r="D7" s="55" t="s">
        <v>17</v>
      </c>
      <c r="E7" s="106" t="s">
        <v>18</v>
      </c>
      <c r="F7" s="432" t="s">
        <v>51</v>
      </c>
      <c r="G7" s="432"/>
      <c r="H7" s="432"/>
      <c r="I7" s="432"/>
      <c r="J7" s="432"/>
      <c r="K7" s="432"/>
      <c r="L7" s="432"/>
      <c r="M7" s="432"/>
      <c r="N7" s="432"/>
      <c r="O7" s="432"/>
      <c r="P7" s="433"/>
      <c r="Q7" s="107"/>
      <c r="R7" s="108"/>
      <c r="S7" s="108"/>
      <c r="T7" s="108"/>
      <c r="U7" s="108"/>
      <c r="V7" s="108"/>
      <c r="W7" s="108"/>
      <c r="X7" s="109"/>
      <c r="Y7" s="110"/>
      <c r="Z7" s="110"/>
      <c r="AA7" s="111"/>
      <c r="AB7" s="111"/>
      <c r="AC7" s="112"/>
      <c r="AD7" s="113" t="s">
        <v>52</v>
      </c>
      <c r="AE7" s="114"/>
      <c r="AF7" s="115"/>
      <c r="AG7" s="116" t="s">
        <v>53</v>
      </c>
      <c r="AH7" s="117"/>
      <c r="AI7" s="118"/>
      <c r="AJ7" s="119"/>
      <c r="AK7" s="120" t="s">
        <v>54</v>
      </c>
      <c r="AL7" s="121"/>
      <c r="AM7" s="121"/>
      <c r="AN7" s="121"/>
      <c r="AO7" s="122"/>
      <c r="AP7" s="121"/>
      <c r="AQ7" s="121"/>
      <c r="AR7" s="121"/>
      <c r="AS7" s="121"/>
      <c r="AT7" s="121"/>
      <c r="AU7" s="121"/>
      <c r="AV7" s="121"/>
      <c r="AW7" s="123"/>
      <c r="AX7" s="124"/>
      <c r="AY7" s="125"/>
      <c r="AZ7" s="126" t="s">
        <v>55</v>
      </c>
      <c r="BA7" s="127"/>
      <c r="BB7" s="127"/>
      <c r="BC7" s="127"/>
      <c r="BD7" s="127"/>
      <c r="BE7" s="127"/>
      <c r="BF7" s="128"/>
      <c r="BG7" s="436" t="s">
        <v>56</v>
      </c>
      <c r="BH7" s="437"/>
      <c r="BI7" s="437"/>
      <c r="BJ7" s="437"/>
      <c r="BK7" s="437"/>
      <c r="BL7" s="437"/>
      <c r="BM7" s="437"/>
      <c r="BN7" s="437"/>
      <c r="BO7" s="438"/>
      <c r="BP7" s="129"/>
      <c r="BQ7" s="129"/>
      <c r="BR7" s="129"/>
      <c r="BS7" s="130"/>
      <c r="BT7" s="130">
        <v>72</v>
      </c>
      <c r="BU7" s="130"/>
      <c r="BV7" s="130"/>
      <c r="BW7" s="130"/>
      <c r="BX7" s="130"/>
      <c r="BY7" s="130"/>
      <c r="BZ7" s="131"/>
      <c r="CA7" s="132"/>
      <c r="CB7" s="132"/>
      <c r="CC7" s="442" t="s">
        <v>57</v>
      </c>
      <c r="CD7" s="442" t="s">
        <v>58</v>
      </c>
      <c r="CE7" s="427" t="s">
        <v>59</v>
      </c>
      <c r="CF7" s="425" t="s">
        <v>60</v>
      </c>
      <c r="CG7" s="425" t="s">
        <v>61</v>
      </c>
      <c r="CH7" s="425" t="s">
        <v>62</v>
      </c>
      <c r="CI7" s="425" t="s">
        <v>63</v>
      </c>
      <c r="CJ7" s="431" t="s">
        <v>64</v>
      </c>
      <c r="CK7" s="417" t="s">
        <v>65</v>
      </c>
      <c r="CL7" s="425" t="s">
        <v>66</v>
      </c>
      <c r="CM7" s="427" t="s">
        <v>67</v>
      </c>
      <c r="CN7" s="417" t="s">
        <v>68</v>
      </c>
      <c r="CO7" s="425" t="s">
        <v>69</v>
      </c>
      <c r="CP7" s="425" t="s">
        <v>70</v>
      </c>
      <c r="CQ7" s="133"/>
      <c r="CR7" s="428" t="s">
        <v>71</v>
      </c>
      <c r="CS7" s="425" t="s">
        <v>72</v>
      </c>
      <c r="CT7" s="425" t="s">
        <v>73</v>
      </c>
      <c r="CU7" s="425" t="s">
        <v>74</v>
      </c>
      <c r="CV7" s="425" t="s">
        <v>75</v>
      </c>
      <c r="CW7" s="426" t="s">
        <v>76</v>
      </c>
      <c r="CX7" s="426" t="s">
        <v>77</v>
      </c>
      <c r="CY7" s="417" t="s">
        <v>78</v>
      </c>
      <c r="CZ7" s="417" t="s">
        <v>79</v>
      </c>
      <c r="DA7" s="419" t="s">
        <v>80</v>
      </c>
      <c r="DB7" s="419" t="s">
        <v>81</v>
      </c>
      <c r="DC7" s="421" t="s">
        <v>82</v>
      </c>
      <c r="DD7" s="421" t="s">
        <v>83</v>
      </c>
      <c r="DE7" s="423" t="s">
        <v>84</v>
      </c>
      <c r="DF7" s="407" t="s">
        <v>85</v>
      </c>
      <c r="DG7" s="407" t="s">
        <v>86</v>
      </c>
      <c r="DH7" s="409" t="s">
        <v>87</v>
      </c>
      <c r="DI7" s="411" t="s">
        <v>88</v>
      </c>
      <c r="DJ7" s="412" t="s">
        <v>89</v>
      </c>
      <c r="DK7" s="134"/>
      <c r="DL7" s="135" t="s">
        <v>5</v>
      </c>
      <c r="DM7" s="136" t="s">
        <v>90</v>
      </c>
      <c r="DN7" s="55" t="s">
        <v>7</v>
      </c>
      <c r="DO7" s="136" t="s">
        <v>91</v>
      </c>
      <c r="DP7" s="137" t="s">
        <v>92</v>
      </c>
      <c r="DQ7" s="137" t="s">
        <v>93</v>
      </c>
      <c r="DR7" s="137" t="s">
        <v>94</v>
      </c>
      <c r="DS7" s="136" t="s">
        <v>95</v>
      </c>
      <c r="DT7" s="138" t="s">
        <v>9</v>
      </c>
      <c r="DU7" s="135" t="s">
        <v>5</v>
      </c>
      <c r="DV7" s="135" t="s">
        <v>23</v>
      </c>
      <c r="DW7" s="139" t="s">
        <v>96</v>
      </c>
      <c r="DX7" s="135" t="s">
        <v>24</v>
      </c>
      <c r="DY7" s="135" t="s">
        <v>15</v>
      </c>
      <c r="DZ7" s="55" t="s">
        <v>16</v>
      </c>
      <c r="EA7" s="55" t="s">
        <v>17</v>
      </c>
      <c r="EB7" s="55" t="s">
        <v>18</v>
      </c>
      <c r="EC7" s="135" t="s">
        <v>41</v>
      </c>
      <c r="ED7" s="140"/>
      <c r="EE7" s="4"/>
      <c r="EF7" s="34"/>
      <c r="EG7" s="34"/>
      <c r="EH7" s="141"/>
      <c r="EI7" s="141"/>
      <c r="EJ7" s="141"/>
      <c r="EK7" s="141"/>
      <c r="EL7" s="141"/>
      <c r="EM7" s="141"/>
      <c r="EN7" s="141"/>
      <c r="EO7" s="142" t="s">
        <v>97</v>
      </c>
      <c r="EP7" s="142" t="s">
        <v>42</v>
      </c>
      <c r="EQ7" s="142" t="s">
        <v>98</v>
      </c>
      <c r="ER7" s="4"/>
      <c r="ES7" s="143" t="s">
        <v>99</v>
      </c>
      <c r="ET7" s="144" t="s">
        <v>43</v>
      </c>
      <c r="EU7" s="144" t="s">
        <v>100</v>
      </c>
      <c r="EV7" s="145" t="s">
        <v>9</v>
      </c>
      <c r="EW7" s="142" t="s">
        <v>5</v>
      </c>
      <c r="EX7" s="144" t="s">
        <v>23</v>
      </c>
      <c r="EY7" s="146" t="s">
        <v>96</v>
      </c>
      <c r="EZ7" s="147" t="s">
        <v>24</v>
      </c>
      <c r="FA7" s="146" t="s">
        <v>101</v>
      </c>
      <c r="FB7" s="142" t="s">
        <v>16</v>
      </c>
      <c r="FC7" s="144" t="s">
        <v>17</v>
      </c>
      <c r="FD7" s="148" t="s">
        <v>19</v>
      </c>
      <c r="FE7" s="144" t="s">
        <v>102</v>
      </c>
      <c r="FF7" s="4"/>
      <c r="FG7" s="4"/>
      <c r="FH7" s="4"/>
      <c r="FI7" s="38"/>
      <c r="FJ7" s="149"/>
      <c r="FK7" s="150"/>
      <c r="FL7" s="151"/>
      <c r="FM7" s="4"/>
      <c r="FN7" s="4"/>
      <c r="FO7" s="4"/>
      <c r="FP7" s="4"/>
      <c r="FQ7" s="4"/>
      <c r="FR7" s="152" t="s">
        <v>103</v>
      </c>
      <c r="FS7" s="4"/>
      <c r="FT7" s="4"/>
      <c r="FU7" s="4"/>
      <c r="FV7" s="4"/>
      <c r="FW7" s="153"/>
      <c r="FX7" s="154" t="s">
        <v>104</v>
      </c>
      <c r="FY7" s="154" t="s">
        <v>105</v>
      </c>
      <c r="FZ7" s="154" t="s">
        <v>106</v>
      </c>
      <c r="GA7" s="154" t="s">
        <v>107</v>
      </c>
      <c r="GB7" s="154" t="s">
        <v>108</v>
      </c>
      <c r="GC7" s="154" t="s">
        <v>109</v>
      </c>
      <c r="GD7" s="154" t="s">
        <v>110</v>
      </c>
      <c r="GE7" s="154" t="s">
        <v>111</v>
      </c>
      <c r="GF7" s="154" t="s">
        <v>112</v>
      </c>
      <c r="GG7" s="154" t="s">
        <v>113</v>
      </c>
      <c r="GH7" s="154" t="s">
        <v>114</v>
      </c>
      <c r="GI7" s="154" t="s">
        <v>115</v>
      </c>
      <c r="GJ7" s="154" t="s">
        <v>116</v>
      </c>
      <c r="GK7" s="154" t="s">
        <v>105</v>
      </c>
      <c r="GL7" s="154" t="s">
        <v>106</v>
      </c>
      <c r="GM7" s="154" t="s">
        <v>107</v>
      </c>
      <c r="GN7" s="154" t="s">
        <v>108</v>
      </c>
      <c r="GO7" s="154" t="s">
        <v>109</v>
      </c>
      <c r="GP7" s="4"/>
      <c r="GQ7" s="155" t="s">
        <v>30</v>
      </c>
      <c r="GR7" s="151"/>
      <c r="GS7" s="151" t="s">
        <v>13</v>
      </c>
      <c r="GT7" s="151"/>
      <c r="GU7" s="156" t="s">
        <v>117</v>
      </c>
      <c r="GV7" s="4"/>
      <c r="GW7" s="4"/>
      <c r="GX7" s="4"/>
      <c r="GY7" s="157"/>
    </row>
    <row r="8" spans="1:207" ht="26.25" customHeight="1" thickBot="1" x14ac:dyDescent="0.25">
      <c r="A8" s="158" t="s">
        <v>102</v>
      </c>
      <c r="B8" s="68" t="s">
        <v>30</v>
      </c>
      <c r="C8" s="68" t="s">
        <v>13</v>
      </c>
      <c r="D8" s="159" t="s">
        <v>117</v>
      </c>
      <c r="E8" s="160" t="s">
        <v>118</v>
      </c>
      <c r="F8" s="434"/>
      <c r="G8" s="434"/>
      <c r="H8" s="434"/>
      <c r="I8" s="434"/>
      <c r="J8" s="434"/>
      <c r="K8" s="434"/>
      <c r="L8" s="434"/>
      <c r="M8" s="434"/>
      <c r="N8" s="434"/>
      <c r="O8" s="434"/>
      <c r="P8" s="435"/>
      <c r="Q8" s="161"/>
      <c r="R8" s="110"/>
      <c r="S8" s="110"/>
      <c r="T8" s="110"/>
      <c r="U8" s="110"/>
      <c r="V8" s="162"/>
      <c r="W8" s="112"/>
      <c r="X8" s="163" t="s">
        <v>119</v>
      </c>
      <c r="Y8" s="164"/>
      <c r="Z8" s="165" t="s">
        <v>19</v>
      </c>
      <c r="AA8" s="166"/>
      <c r="AB8" s="167" t="s">
        <v>119</v>
      </c>
      <c r="AC8" s="168"/>
      <c r="AD8" s="169"/>
      <c r="AE8" s="170" t="s">
        <v>120</v>
      </c>
      <c r="AF8" s="170" t="s">
        <v>120</v>
      </c>
      <c r="AG8" s="171" t="s">
        <v>119</v>
      </c>
      <c r="AH8" s="172" t="s">
        <v>119</v>
      </c>
      <c r="AI8" s="173"/>
      <c r="AJ8" s="173"/>
      <c r="AK8" s="174" t="s">
        <v>119</v>
      </c>
      <c r="AL8" s="175"/>
      <c r="AM8" s="175"/>
      <c r="AN8" s="176" t="s">
        <v>121</v>
      </c>
      <c r="AO8" s="177"/>
      <c r="AP8" s="178"/>
      <c r="AQ8" s="174" t="s">
        <v>119</v>
      </c>
      <c r="AR8" s="175"/>
      <c r="AS8" s="179"/>
      <c r="AT8" s="179"/>
      <c r="AU8" s="179"/>
      <c r="AV8" s="180"/>
      <c r="AW8" s="174" t="s">
        <v>119</v>
      </c>
      <c r="AX8" s="181" t="s">
        <v>119</v>
      </c>
      <c r="AY8" s="182"/>
      <c r="AZ8" s="183" t="s">
        <v>122</v>
      </c>
      <c r="BA8" s="184"/>
      <c r="BB8" s="184"/>
      <c r="BC8" s="184"/>
      <c r="BD8" s="184"/>
      <c r="BE8" s="184"/>
      <c r="BF8" s="185"/>
      <c r="BG8" s="439"/>
      <c r="BH8" s="440"/>
      <c r="BI8" s="440"/>
      <c r="BJ8" s="440"/>
      <c r="BK8" s="440"/>
      <c r="BL8" s="440"/>
      <c r="BM8" s="440"/>
      <c r="BN8" s="440"/>
      <c r="BO8" s="441"/>
      <c r="BP8" s="186"/>
      <c r="BQ8" s="186"/>
      <c r="BR8" s="186"/>
      <c r="BS8" s="187"/>
      <c r="BT8" s="187"/>
      <c r="BU8" s="187"/>
      <c r="BV8" s="187"/>
      <c r="BW8" s="187"/>
      <c r="BX8" s="187"/>
      <c r="BY8" s="187"/>
      <c r="BZ8" s="22"/>
      <c r="CA8" s="188"/>
      <c r="CB8" s="188"/>
      <c r="CC8" s="442"/>
      <c r="CD8" s="442"/>
      <c r="CE8" s="427"/>
      <c r="CF8" s="425"/>
      <c r="CG8" s="425"/>
      <c r="CH8" s="425"/>
      <c r="CI8" s="425"/>
      <c r="CJ8" s="431"/>
      <c r="CK8" s="418"/>
      <c r="CL8" s="425"/>
      <c r="CM8" s="427"/>
      <c r="CN8" s="418"/>
      <c r="CO8" s="425"/>
      <c r="CP8" s="425"/>
      <c r="CQ8" s="189"/>
      <c r="CR8" s="429"/>
      <c r="CS8" s="425"/>
      <c r="CT8" s="425"/>
      <c r="CU8" s="425"/>
      <c r="CV8" s="425"/>
      <c r="CW8" s="426"/>
      <c r="CX8" s="426"/>
      <c r="CY8" s="418"/>
      <c r="CZ8" s="418"/>
      <c r="DA8" s="420"/>
      <c r="DB8" s="420"/>
      <c r="DC8" s="422"/>
      <c r="DD8" s="422"/>
      <c r="DE8" s="424"/>
      <c r="DF8" s="408"/>
      <c r="DG8" s="408"/>
      <c r="DH8" s="410"/>
      <c r="DI8" s="411"/>
      <c r="DJ8" s="413"/>
      <c r="DK8" s="27"/>
      <c r="DL8" s="414" t="s">
        <v>123</v>
      </c>
      <c r="DM8" s="415"/>
      <c r="DN8" s="415"/>
      <c r="DO8" s="415"/>
      <c r="DP8" s="415"/>
      <c r="DQ8" s="415"/>
      <c r="DR8" s="415"/>
      <c r="DS8" s="415"/>
      <c r="DT8" s="415"/>
      <c r="DU8" s="416"/>
      <c r="DV8" s="190" t="s">
        <v>124</v>
      </c>
      <c r="DW8" s="191"/>
      <c r="DX8" s="191"/>
      <c r="DY8" s="191"/>
      <c r="DZ8" s="191"/>
      <c r="EA8" s="191"/>
      <c r="EB8" s="191"/>
      <c r="EC8" s="192"/>
      <c r="ED8" s="193"/>
      <c r="EE8" s="401" t="s">
        <v>125</v>
      </c>
      <c r="EF8" s="402"/>
      <c r="EG8" s="403"/>
      <c r="EH8" s="194"/>
      <c r="EI8" s="194"/>
      <c r="EJ8" s="195" t="s">
        <v>126</v>
      </c>
      <c r="EK8" s="196"/>
      <c r="EL8" s="196"/>
      <c r="EM8" s="196"/>
      <c r="EN8" s="196"/>
      <c r="EO8" s="404" t="s">
        <v>127</v>
      </c>
      <c r="EP8" s="405"/>
      <c r="EQ8" s="405"/>
      <c r="ER8" s="405"/>
      <c r="ES8" s="405"/>
      <c r="ET8" s="405"/>
      <c r="EU8" s="405"/>
      <c r="EV8" s="405"/>
      <c r="EW8" s="405"/>
      <c r="EX8" s="404" t="s">
        <v>128</v>
      </c>
      <c r="EY8" s="405"/>
      <c r="EZ8" s="405"/>
      <c r="FA8" s="405"/>
      <c r="FB8" s="405"/>
      <c r="FC8" s="405"/>
      <c r="FD8" s="405"/>
      <c r="FE8" s="406"/>
      <c r="FF8" s="401" t="s">
        <v>125</v>
      </c>
      <c r="FG8" s="402"/>
      <c r="FH8" s="403"/>
      <c r="FI8" s="197"/>
      <c r="FJ8" s="149" t="s">
        <v>129</v>
      </c>
      <c r="FK8" s="150"/>
      <c r="FL8" s="41"/>
      <c r="FM8" s="42"/>
      <c r="FN8" s="3"/>
      <c r="FO8" s="3"/>
      <c r="FP8" s="3"/>
      <c r="FQ8" s="3"/>
      <c r="FR8" s="16">
        <v>43466</v>
      </c>
      <c r="FS8" s="3"/>
      <c r="FT8" s="3"/>
      <c r="FU8" s="3"/>
      <c r="FV8" s="3"/>
      <c r="FW8" s="43"/>
      <c r="FX8" s="198">
        <v>42186</v>
      </c>
      <c r="FY8" s="198">
        <v>42217</v>
      </c>
      <c r="FZ8" s="198">
        <v>42248</v>
      </c>
      <c r="GA8" s="198">
        <v>42278</v>
      </c>
      <c r="GB8" s="198">
        <v>42309</v>
      </c>
      <c r="GC8" s="198">
        <v>42339</v>
      </c>
      <c r="GD8" s="198">
        <v>42370</v>
      </c>
      <c r="GE8" s="198">
        <v>42401</v>
      </c>
      <c r="GF8" s="198">
        <v>42430</v>
      </c>
      <c r="GG8" s="198">
        <v>42461</v>
      </c>
      <c r="GH8" s="198">
        <v>42491</v>
      </c>
      <c r="GI8" s="198">
        <v>42522</v>
      </c>
      <c r="GJ8" s="198">
        <v>42552</v>
      </c>
      <c r="GK8" s="198">
        <v>42583</v>
      </c>
      <c r="GL8" s="198">
        <v>42614</v>
      </c>
      <c r="GM8" s="198">
        <v>42644</v>
      </c>
      <c r="GN8" s="198">
        <v>42675</v>
      </c>
      <c r="GO8" s="198">
        <v>42705</v>
      </c>
      <c r="GP8" s="3"/>
      <c r="GQ8" s="58"/>
      <c r="GR8" s="3"/>
      <c r="GS8" s="3"/>
      <c r="GT8" s="3"/>
      <c r="GU8" s="3"/>
      <c r="GV8" s="3"/>
      <c r="GW8" s="3"/>
      <c r="GX8" s="3"/>
      <c r="GY8" s="59"/>
    </row>
    <row r="9" spans="1:207" ht="58.5" customHeight="1" thickTop="1" thickBot="1" x14ac:dyDescent="0.25">
      <c r="A9" s="199" t="s">
        <v>130</v>
      </c>
      <c r="B9" s="200" t="s">
        <v>131</v>
      </c>
      <c r="C9" s="201" t="s">
        <v>132</v>
      </c>
      <c r="D9" s="202" t="s">
        <v>133</v>
      </c>
      <c r="E9" s="203" t="s">
        <v>134</v>
      </c>
      <c r="F9" s="204" t="s">
        <v>135</v>
      </c>
      <c r="G9" s="204" t="s">
        <v>136</v>
      </c>
      <c r="H9" s="204" t="s">
        <v>137</v>
      </c>
      <c r="I9" s="205" t="s">
        <v>138</v>
      </c>
      <c r="J9" s="205" t="s">
        <v>139</v>
      </c>
      <c r="K9" s="206" t="s">
        <v>140</v>
      </c>
      <c r="L9" s="205" t="s">
        <v>141</v>
      </c>
      <c r="M9" s="204" t="s">
        <v>142</v>
      </c>
      <c r="N9" s="204" t="s">
        <v>143</v>
      </c>
      <c r="O9" s="204" t="s">
        <v>144</v>
      </c>
      <c r="P9" s="205" t="s">
        <v>145</v>
      </c>
      <c r="Q9" s="204" t="s">
        <v>146</v>
      </c>
      <c r="R9" s="207" t="s">
        <v>147</v>
      </c>
      <c r="S9" s="205" t="s">
        <v>148</v>
      </c>
      <c r="T9" s="205" t="s">
        <v>149</v>
      </c>
      <c r="U9" s="205" t="s">
        <v>150</v>
      </c>
      <c r="V9" s="205" t="s">
        <v>151</v>
      </c>
      <c r="W9" s="205" t="s">
        <v>152</v>
      </c>
      <c r="X9" s="205" t="s">
        <v>153</v>
      </c>
      <c r="Y9" s="208" t="s">
        <v>154</v>
      </c>
      <c r="Z9" s="209" t="s">
        <v>155</v>
      </c>
      <c r="AA9" s="205" t="s">
        <v>156</v>
      </c>
      <c r="AB9" s="205" t="s">
        <v>157</v>
      </c>
      <c r="AC9" s="210" t="s">
        <v>158</v>
      </c>
      <c r="AD9" s="211" t="s">
        <v>159</v>
      </c>
      <c r="AE9" s="211" t="s">
        <v>160</v>
      </c>
      <c r="AF9" s="211" t="s">
        <v>161</v>
      </c>
      <c r="AG9" s="212" t="s">
        <v>162</v>
      </c>
      <c r="AH9" s="212" t="s">
        <v>163</v>
      </c>
      <c r="AI9" s="212" t="s">
        <v>164</v>
      </c>
      <c r="AJ9" s="213" t="s">
        <v>165</v>
      </c>
      <c r="AK9" s="214" t="s">
        <v>166</v>
      </c>
      <c r="AL9" s="215" t="s">
        <v>167</v>
      </c>
      <c r="AM9" s="216" t="s">
        <v>168</v>
      </c>
      <c r="AN9" s="217" t="s">
        <v>169</v>
      </c>
      <c r="AO9" s="217" t="s">
        <v>170</v>
      </c>
      <c r="AP9" s="216" t="s">
        <v>171</v>
      </c>
      <c r="AQ9" s="218" t="s">
        <v>172</v>
      </c>
      <c r="AR9" s="218" t="s">
        <v>173</v>
      </c>
      <c r="AS9" s="218" t="s">
        <v>174</v>
      </c>
      <c r="AT9" s="218" t="s">
        <v>175</v>
      </c>
      <c r="AU9" s="218" t="s">
        <v>176</v>
      </c>
      <c r="AV9" s="219" t="s">
        <v>177</v>
      </c>
      <c r="AW9" s="220" t="s">
        <v>178</v>
      </c>
      <c r="AX9" s="221" t="s">
        <v>179</v>
      </c>
      <c r="AY9" s="221" t="s">
        <v>180</v>
      </c>
      <c r="AZ9" s="222" t="s">
        <v>181</v>
      </c>
      <c r="BA9" s="222" t="s">
        <v>182</v>
      </c>
      <c r="BB9" s="222" t="s">
        <v>183</v>
      </c>
      <c r="BC9" s="223" t="s">
        <v>184</v>
      </c>
      <c r="BD9" s="222" t="s">
        <v>185</v>
      </c>
      <c r="BE9" s="222" t="s">
        <v>186</v>
      </c>
      <c r="BF9" s="224" t="s">
        <v>187</v>
      </c>
      <c r="BG9" s="225" t="s">
        <v>188</v>
      </c>
      <c r="BH9" s="226" t="s">
        <v>189</v>
      </c>
      <c r="BI9" s="226" t="s">
        <v>190</v>
      </c>
      <c r="BJ9" s="226" t="s">
        <v>191</v>
      </c>
      <c r="BK9" s="226" t="s">
        <v>192</v>
      </c>
      <c r="BL9" s="226" t="s">
        <v>193</v>
      </c>
      <c r="BM9" s="227" t="s">
        <v>194</v>
      </c>
      <c r="BN9" s="226" t="s">
        <v>195</v>
      </c>
      <c r="BO9" s="226" t="s">
        <v>196</v>
      </c>
      <c r="BP9" s="228" t="s">
        <v>197</v>
      </c>
      <c r="BQ9" s="229" t="s">
        <v>198</v>
      </c>
      <c r="BR9" s="230" t="s">
        <v>199</v>
      </c>
      <c r="BS9" s="231" t="s">
        <v>200</v>
      </c>
      <c r="BT9" s="232" t="s">
        <v>201</v>
      </c>
      <c r="BU9" s="233" t="s">
        <v>202</v>
      </c>
      <c r="BV9" s="233" t="s">
        <v>203</v>
      </c>
      <c r="BW9" s="233" t="s">
        <v>204</v>
      </c>
      <c r="BX9" s="233" t="s">
        <v>205</v>
      </c>
      <c r="BY9" s="234" t="s">
        <v>206</v>
      </c>
      <c r="BZ9" s="235" t="s">
        <v>207</v>
      </c>
      <c r="CA9" s="236" t="s">
        <v>208</v>
      </c>
      <c r="CB9" s="236" t="s">
        <v>209</v>
      </c>
      <c r="CC9" s="442"/>
      <c r="CD9" s="442"/>
      <c r="CE9" s="427"/>
      <c r="CF9" s="425"/>
      <c r="CG9" s="425"/>
      <c r="CH9" s="425"/>
      <c r="CI9" s="425"/>
      <c r="CJ9" s="431"/>
      <c r="CK9" s="418"/>
      <c r="CL9" s="425"/>
      <c r="CM9" s="427"/>
      <c r="CN9" s="418"/>
      <c r="CO9" s="425"/>
      <c r="CP9" s="425"/>
      <c r="CQ9" s="237"/>
      <c r="CR9" s="430"/>
      <c r="CS9" s="425"/>
      <c r="CT9" s="425"/>
      <c r="CU9" s="425"/>
      <c r="CV9" s="425"/>
      <c r="CW9" s="426"/>
      <c r="CX9" s="426"/>
      <c r="CY9" s="418"/>
      <c r="CZ9" s="418"/>
      <c r="DA9" s="420"/>
      <c r="DB9" s="420"/>
      <c r="DC9" s="422"/>
      <c r="DD9" s="422"/>
      <c r="DE9" s="424"/>
      <c r="DF9" s="408"/>
      <c r="DG9" s="408"/>
      <c r="DH9" s="410"/>
      <c r="DI9" s="411"/>
      <c r="DJ9" s="413"/>
      <c r="DK9" s="27"/>
      <c r="DL9" s="238" t="s">
        <v>210</v>
      </c>
      <c r="DM9" s="239" t="s">
        <v>211</v>
      </c>
      <c r="DN9" s="239" t="s">
        <v>212</v>
      </c>
      <c r="DO9" s="239" t="s">
        <v>213</v>
      </c>
      <c r="DP9" s="240" t="s">
        <v>214</v>
      </c>
      <c r="DQ9" s="240" t="s">
        <v>215</v>
      </c>
      <c r="DR9" s="240" t="s">
        <v>216</v>
      </c>
      <c r="DS9" s="240" t="s">
        <v>217</v>
      </c>
      <c r="DT9" s="241" t="s">
        <v>218</v>
      </c>
      <c r="DU9" s="242" t="s">
        <v>219</v>
      </c>
      <c r="DV9" s="243" t="s">
        <v>220</v>
      </c>
      <c r="DW9" s="244" t="s">
        <v>221</v>
      </c>
      <c r="DX9" s="245" t="s">
        <v>222</v>
      </c>
      <c r="DY9" s="245" t="s">
        <v>223</v>
      </c>
      <c r="DZ9" s="245" t="s">
        <v>224</v>
      </c>
      <c r="EA9" s="245" t="s">
        <v>225</v>
      </c>
      <c r="EB9" s="246" t="s">
        <v>226</v>
      </c>
      <c r="EC9" s="247" t="s">
        <v>227</v>
      </c>
      <c r="ED9" s="248" t="s">
        <v>228</v>
      </c>
      <c r="EE9" s="249" t="s">
        <v>229</v>
      </c>
      <c r="EF9" s="250" t="s">
        <v>230</v>
      </c>
      <c r="EG9" s="251" t="s">
        <v>231</v>
      </c>
      <c r="EH9" s="252" t="s">
        <v>232</v>
      </c>
      <c r="EI9" s="253" t="s">
        <v>233</v>
      </c>
      <c r="EJ9" s="254" t="s">
        <v>234</v>
      </c>
      <c r="EK9" s="254" t="s">
        <v>235</v>
      </c>
      <c r="EL9" s="254" t="s">
        <v>236</v>
      </c>
      <c r="EM9" s="255" t="s">
        <v>237</v>
      </c>
      <c r="EN9" s="256" t="s">
        <v>238</v>
      </c>
      <c r="EO9" s="257" t="s">
        <v>239</v>
      </c>
      <c r="EP9" s="258" t="s">
        <v>240</v>
      </c>
      <c r="EQ9" s="258" t="s">
        <v>241</v>
      </c>
      <c r="ER9" s="259" t="s">
        <v>242</v>
      </c>
      <c r="ES9" s="260" t="s">
        <v>243</v>
      </c>
      <c r="ET9" s="261" t="s">
        <v>244</v>
      </c>
      <c r="EU9" s="261" t="s">
        <v>245</v>
      </c>
      <c r="EV9" s="262" t="s">
        <v>246</v>
      </c>
      <c r="EW9" s="263" t="s">
        <v>247</v>
      </c>
      <c r="EX9" s="264" t="s">
        <v>248</v>
      </c>
      <c r="EY9" s="265" t="s">
        <v>249</v>
      </c>
      <c r="EZ9" s="266" t="s">
        <v>250</v>
      </c>
      <c r="FA9" s="266" t="s">
        <v>251</v>
      </c>
      <c r="FB9" s="267" t="s">
        <v>252</v>
      </c>
      <c r="FC9" s="240" t="s">
        <v>253</v>
      </c>
      <c r="FD9" s="268" t="s">
        <v>254</v>
      </c>
      <c r="FE9" s="269" t="s">
        <v>255</v>
      </c>
      <c r="FF9" s="270" t="s">
        <v>256</v>
      </c>
      <c r="FG9" s="271" t="s">
        <v>257</v>
      </c>
      <c r="FH9" s="272" t="s">
        <v>258</v>
      </c>
      <c r="FI9" s="273" t="s">
        <v>259</v>
      </c>
      <c r="FJ9" s="274" t="s">
        <v>260</v>
      </c>
      <c r="FK9" s="275" t="s">
        <v>261</v>
      </c>
      <c r="FL9" s="276"/>
      <c r="FM9" s="277" t="s">
        <v>262</v>
      </c>
      <c r="FN9" s="278" t="s">
        <v>263</v>
      </c>
      <c r="FO9" s="279" t="s">
        <v>264</v>
      </c>
      <c r="FP9" s="279" t="s">
        <v>265</v>
      </c>
      <c r="FQ9" s="3"/>
      <c r="FR9" s="280" t="s">
        <v>266</v>
      </c>
      <c r="FS9" s="281" t="s">
        <v>267</v>
      </c>
      <c r="FT9" s="281" t="s">
        <v>268</v>
      </c>
      <c r="FU9" s="282" t="s">
        <v>269</v>
      </c>
      <c r="FV9" s="282" t="s">
        <v>270</v>
      </c>
      <c r="FW9" s="43"/>
      <c r="FX9" s="283"/>
      <c r="FY9" s="283"/>
      <c r="FZ9" s="283"/>
      <c r="GA9" s="283"/>
      <c r="GB9" s="283"/>
      <c r="GC9" s="283"/>
      <c r="GD9" s="283"/>
      <c r="GE9" s="283"/>
      <c r="GF9" s="283"/>
      <c r="GG9" s="283"/>
      <c r="GH9" s="283"/>
      <c r="GI9" s="283"/>
      <c r="GJ9" s="283"/>
      <c r="GK9" s="283"/>
      <c r="GL9" s="283"/>
      <c r="GM9" s="283"/>
      <c r="GN9" s="283"/>
      <c r="GO9" s="283"/>
      <c r="GP9" s="3"/>
      <c r="GQ9" s="284" t="s">
        <v>183</v>
      </c>
      <c r="GR9" s="285"/>
      <c r="GS9" s="285" t="s">
        <v>185</v>
      </c>
      <c r="GT9" s="285"/>
      <c r="GU9" s="285" t="s">
        <v>186</v>
      </c>
      <c r="GV9" s="286"/>
      <c r="GW9" s="287"/>
      <c r="GX9" s="287"/>
      <c r="GY9" s="288"/>
    </row>
    <row r="10" spans="1:207" ht="25.5" customHeight="1" thickTop="1" thickBot="1" x14ac:dyDescent="0.25">
      <c r="A10" s="289"/>
      <c r="B10" s="290"/>
      <c r="C10" s="291" t="s">
        <v>271</v>
      </c>
      <c r="D10" s="292" t="str">
        <f t="shared" ref="D10:D37" si="0">IF(Z10&lt;&gt;"",$Z$8,"")</f>
        <v>Notifié</v>
      </c>
      <c r="E10" s="293"/>
      <c r="F10" s="294" t="s">
        <v>11</v>
      </c>
      <c r="G10" s="294">
        <v>6</v>
      </c>
      <c r="H10" s="295"/>
      <c r="I10" s="296"/>
      <c r="J10" s="294"/>
      <c r="K10" s="297" t="str">
        <f>IF($K$6="OUI",IF(J10&lt;&gt;"",COUNTIF($J$10:$J10,J10),""),"")</f>
        <v/>
      </c>
      <c r="L10" s="153" t="s">
        <v>272</v>
      </c>
      <c r="M10" s="294"/>
      <c r="N10" s="294"/>
      <c r="O10" s="294" t="s">
        <v>273</v>
      </c>
      <c r="P10" s="298" t="str">
        <f t="shared" ref="P10:P37" si="1">IF(M10&lt;&gt;"",IF(M10="ATM","F","G"),"")</f>
        <v/>
      </c>
      <c r="Q10" s="299" t="s">
        <v>274</v>
      </c>
      <c r="R10" s="299" t="s">
        <v>275</v>
      </c>
      <c r="S10" s="300">
        <v>100</v>
      </c>
      <c r="T10" s="53"/>
      <c r="U10" s="301">
        <f>IF(AND(ISBLANK(S10),ISBLANK(T10)),X10/(1+#REF!/100),S10+T10)</f>
        <v>100</v>
      </c>
      <c r="V10" s="300">
        <f t="shared" ref="V10:W33" si="2">1.2*S10</f>
        <v>120</v>
      </c>
      <c r="W10" s="53"/>
      <c r="X10" s="301">
        <f>IF(AND(ISBLANK(V10),ISBLANK(W10)),(S10+T10)*(1+#REF!/100),V10+W10)</f>
        <v>120</v>
      </c>
      <c r="Y10" s="302"/>
      <c r="Z10" s="303">
        <f t="shared" ref="Z10:Z35" si="3">IF(EB10="","",EB10)</f>
        <v>44208</v>
      </c>
      <c r="AA10" s="304">
        <v>44216</v>
      </c>
      <c r="AB10" s="305">
        <f t="shared" ref="AB10:AB36" si="4">AA10</f>
        <v>44216</v>
      </c>
      <c r="AC10" s="299"/>
      <c r="AD10" s="299"/>
      <c r="AE10" s="306"/>
      <c r="AF10" s="300"/>
      <c r="AG10" s="306" t="str">
        <f t="shared" ref="AG10:AG37" ca="1" si="5">IFERROR(date_ouvrable(AB10),"")</f>
        <v/>
      </c>
      <c r="AH10" s="306">
        <v>44288</v>
      </c>
      <c r="AI10" s="307" t="s">
        <v>276</v>
      </c>
      <c r="AJ10" s="308" t="str">
        <f t="shared" ref="AJ10:AJ37" si="6">IF(EP10="","",EP10)</f>
        <v>02/04/2021</v>
      </c>
      <c r="AK10" s="309"/>
      <c r="AL10" s="310">
        <v>981</v>
      </c>
      <c r="AM10" s="311" t="str">
        <f t="shared" ref="AM10:AM37" si="7">EQ10</f>
        <v>27/04/2021</v>
      </c>
      <c r="AN10" s="294" t="s">
        <v>277</v>
      </c>
      <c r="AO10">
        <v>972</v>
      </c>
      <c r="AP10" s="312" t="str">
        <f t="shared" ref="AP10:AP37" si="8">FC10</f>
        <v>29/04/2021</v>
      </c>
      <c r="AQ10" s="313" t="str">
        <f t="shared" ref="AQ10:AQ37" si="9">IF(FD10="","",FD10)</f>
        <v>29/04/2021</v>
      </c>
      <c r="AR10" s="64"/>
      <c r="AS10" s="300"/>
      <c r="AT10" s="64"/>
      <c r="AU10" s="300"/>
      <c r="AV10" s="64"/>
      <c r="AW10" s="314"/>
      <c r="AX10" s="299"/>
      <c r="AY10" s="315" t="str">
        <f ca="1">IFERROR(MAX(0,X10*(AH10-AG10)/1000),"")</f>
        <v/>
      </c>
      <c r="AZ10" s="316"/>
      <c r="BA10" s="317"/>
      <c r="BB10" s="306"/>
      <c r="BC10" s="309">
        <f>IFERROR(IF(ISBLANK(AQ10),IF(AK10="","",AK10+BC!$BC$6),AQ10+BC!$BC$6),"")</f>
        <v>44315</v>
      </c>
      <c r="BD10" s="306"/>
      <c r="BE10" s="306"/>
      <c r="BF10" s="318"/>
      <c r="BG10" s="319"/>
      <c r="BH10" s="301"/>
      <c r="BI10" s="301"/>
      <c r="BJ10" s="301"/>
      <c r="BK10" s="299"/>
      <c r="BL10" s="291"/>
      <c r="BM10" s="320" t="s">
        <v>278</v>
      </c>
      <c r="BN10" s="321"/>
      <c r="BO10" s="322">
        <f t="shared" ref="BO10:BO37" si="10">IF(AH10="","",AH10-AB10)</f>
        <v>72</v>
      </c>
      <c r="BP10" s="323" t="str">
        <f t="shared" ref="BP10:BQ36" si="11">IF(EP10="","",EP10)</f>
        <v>02/04/2021</v>
      </c>
      <c r="BQ10" s="323" t="str">
        <f t="shared" si="11"/>
        <v>27/04/2021</v>
      </c>
      <c r="BR10" s="323" t="str">
        <f t="shared" ref="BR10:BR37" si="12">IF(FC10="","",FC10)</f>
        <v>29/04/2021</v>
      </c>
      <c r="BS10" s="324">
        <f t="shared" ref="BS10:BS37" si="13">IF(Z10=0,DATEVALUE("01/04/2015"),Z10)</f>
        <v>44208</v>
      </c>
      <c r="BT10" s="325">
        <v>0</v>
      </c>
      <c r="BU10" s="325">
        <f t="shared" ref="BU10:BU37" si="14">BT10*1.2</f>
        <v>0</v>
      </c>
      <c r="BV10" s="326">
        <f t="shared" ref="BV10:BV33" si="15">U10-BT10</f>
        <v>100</v>
      </c>
      <c r="BW10" s="326">
        <f t="shared" ref="BW10:BW37" si="16">X10-BU10</f>
        <v>120</v>
      </c>
      <c r="BX10" s="327"/>
      <c r="BY10" s="328">
        <v>2</v>
      </c>
      <c r="BZ10" s="329">
        <f t="shared" ref="BZ10:BZ35" si="17">IF(OR(CA10="",CB10=""),"",MAX(CA10,CB10))</f>
        <v>44333</v>
      </c>
      <c r="CA10" s="306">
        <f t="shared" ref="CA10:CA35" si="18">IF(AH10="","",DATE(YEAR(AH10),MONTH(AH10),DAY(AH10)+45))</f>
        <v>44333</v>
      </c>
      <c r="CB10" s="306">
        <f t="shared" ref="CB10:CB35" si="19">IF(AA10="","",DATE(YEAR(AA10),MONTH(AA10),DAY(AA10)+45))</f>
        <v>44261</v>
      </c>
      <c r="CC10" s="330"/>
      <c r="CD10" s="53"/>
      <c r="CE10" s="331">
        <f t="shared" ref="CE10:CE37" si="20">CD10+CC10</f>
        <v>0</v>
      </c>
      <c r="CF10" s="53"/>
      <c r="CG10" s="53"/>
      <c r="CH10" s="300"/>
      <c r="CI10" s="53"/>
      <c r="CJ10" s="53"/>
      <c r="CK10" s="53"/>
      <c r="CL10" s="300"/>
      <c r="CM10" s="53"/>
      <c r="CN10" s="53"/>
      <c r="CO10" s="300"/>
      <c r="CP10" s="53"/>
      <c r="CQ10" s="332"/>
      <c r="CR10" s="53"/>
      <c r="CS10" s="333">
        <f t="shared" ref="CS10:CS37" si="21">IF(S10="",0,CC10-CG10-CK10-CN10)</f>
        <v>0</v>
      </c>
      <c r="CT10" s="332">
        <f t="shared" ref="CT10:CT37" si="22">IF(S10="",0,CS10*1.2)</f>
        <v>0</v>
      </c>
      <c r="CU10" s="333">
        <f t="shared" ref="CU10:CU37" si="23">IF(T10="",0,CD10-CH10-CL10-CO10)</f>
        <v>0</v>
      </c>
      <c r="CV10" s="332">
        <f t="shared" ref="CV10:CV37" si="24">IF(T10="",0,CU10*1.2)</f>
        <v>0</v>
      </c>
      <c r="CW10" s="334">
        <f t="shared" ref="CW10:CW37" si="25">CS10+CU10-CF10</f>
        <v>0</v>
      </c>
      <c r="CX10" s="335">
        <f t="shared" ref="CX10:CX34" si="26">CW10*1.2</f>
        <v>0</v>
      </c>
      <c r="CY10" s="335"/>
      <c r="CZ10" s="336">
        <f t="shared" ref="CZ10:CZ37" si="27">CY10*1.2</f>
        <v>0</v>
      </c>
      <c r="DA10" s="336">
        <f t="shared" ref="DA10:DA37" si="28">CS10-CY10</f>
        <v>0</v>
      </c>
      <c r="DB10" s="336">
        <f t="shared" ref="DB10:DB37" si="29">DA10*1.2</f>
        <v>0</v>
      </c>
      <c r="DC10" s="337">
        <f t="shared" ref="DC10:DC37" si="30">CW10-CY10</f>
        <v>0</v>
      </c>
      <c r="DD10" s="337">
        <f t="shared" ref="DD10:DD37" si="31">DC10*1.2</f>
        <v>0</v>
      </c>
      <c r="DE10" s="338">
        <f t="shared" ref="DE10:DE37" si="32">MAX(0,BO10)</f>
        <v>72</v>
      </c>
      <c r="DF10" s="339"/>
      <c r="DG10" s="340"/>
      <c r="DH10" s="335">
        <f t="shared" ref="DH10:DH37" si="33">MAX(0,(AW10/1.2)*DE10/1000)</f>
        <v>0</v>
      </c>
      <c r="DI10" s="341"/>
      <c r="DJ10" s="342">
        <f t="shared" ref="DJ10:DJ37" si="34">100/U10*(CF10+CG10+CH10+CK10+CL10)</f>
        <v>0</v>
      </c>
      <c r="DK10" s="343"/>
      <c r="DL10" s="344">
        <v>44207</v>
      </c>
      <c r="DM10" s="345">
        <v>44207</v>
      </c>
      <c r="DN10" s="346">
        <v>44207</v>
      </c>
      <c r="DO10" s="346">
        <v>44207</v>
      </c>
      <c r="DP10" s="345">
        <v>44207</v>
      </c>
      <c r="DQ10" s="345">
        <v>44207</v>
      </c>
      <c r="DR10" s="345">
        <v>44207</v>
      </c>
      <c r="DS10" s="345">
        <v>44208</v>
      </c>
      <c r="DT10" s="347">
        <v>44208</v>
      </c>
      <c r="DU10" s="348">
        <v>44208</v>
      </c>
      <c r="DV10" s="349"/>
      <c r="DW10" s="349"/>
      <c r="DX10" s="350"/>
      <c r="DY10" s="351">
        <v>44208</v>
      </c>
      <c r="DZ10" s="350">
        <v>44208</v>
      </c>
      <c r="EA10" s="352">
        <v>44208</v>
      </c>
      <c r="EB10" s="353">
        <v>44208</v>
      </c>
      <c r="EC10" s="354">
        <v>44209</v>
      </c>
      <c r="ED10" s="355">
        <v>580</v>
      </c>
      <c r="EE10" s="356">
        <f t="shared" ref="EE10:EE37" si="35">IF(OR(DR10="",DP10=""),"",(DR10-DP10))</f>
        <v>0</v>
      </c>
      <c r="EF10" s="355">
        <f t="shared" ref="EF10:EF37" si="36">IF(OR(DT10="",DL10=""),"",(DT10-DL10))</f>
        <v>1</v>
      </c>
      <c r="EG10" s="357">
        <f t="shared" ref="EG10:EG37" si="37">IF(OR(DL10="",EC10=""),"",(EC10-DL10))</f>
        <v>2</v>
      </c>
      <c r="EH10" s="358">
        <f t="shared" ref="EH10:EH37" si="38">Z10-DT10</f>
        <v>0</v>
      </c>
      <c r="EI10" s="359">
        <f t="shared" ref="EI10:EI37" si="39">EH10+EF10</f>
        <v>1</v>
      </c>
      <c r="EJ10" s="306"/>
      <c r="EK10" s="360"/>
      <c r="EL10" s="306"/>
      <c r="EM10" s="359">
        <f t="shared" ref="EM10:EM37" si="40">EL10-DT10</f>
        <v>-44208</v>
      </c>
      <c r="EN10" s="361">
        <f t="shared" ref="EN10:EN34" si="41">EL10-EJ10</f>
        <v>0</v>
      </c>
      <c r="EO10" s="362" t="s">
        <v>279</v>
      </c>
      <c r="EP10" s="313" t="s">
        <v>279</v>
      </c>
      <c r="EQ10" s="313" t="s">
        <v>280</v>
      </c>
      <c r="ER10" s="313" t="s">
        <v>281</v>
      </c>
      <c r="ES10" s="313" t="s">
        <v>280</v>
      </c>
      <c r="ET10" s="313" t="s">
        <v>282</v>
      </c>
      <c r="EU10" s="313" t="s">
        <v>282</v>
      </c>
      <c r="EV10" s="363" t="s">
        <v>280</v>
      </c>
      <c r="EW10" s="364" t="s">
        <v>280</v>
      </c>
      <c r="EX10" s="365" t="s">
        <v>282</v>
      </c>
      <c r="EY10" s="366" t="s">
        <v>282</v>
      </c>
      <c r="EZ10" s="313" t="s">
        <v>282</v>
      </c>
      <c r="FA10" s="313" t="s">
        <v>282</v>
      </c>
      <c r="FB10" s="313" t="s">
        <v>280</v>
      </c>
      <c r="FC10" s="367" t="s">
        <v>283</v>
      </c>
      <c r="FD10" s="368" t="s">
        <v>283</v>
      </c>
      <c r="FE10" s="369" t="s">
        <v>283</v>
      </c>
      <c r="FF10" s="356">
        <f t="shared" ref="FF10:FF36" si="42">IF(EQ10="","",EQ10-EO10)</f>
        <v>25</v>
      </c>
      <c r="FG10" s="355">
        <f t="shared" ref="FG10:FG36" si="43">IF(EW10="","",EW10-EO10)</f>
        <v>25</v>
      </c>
      <c r="FH10" s="357">
        <f t="shared" ref="FH10:FH37" si="44">IF(OR(EO10="",AQ10=""),"",(AQ10-EO10))</f>
        <v>27</v>
      </c>
      <c r="FI10" s="370" t="str">
        <f t="shared" ref="FI10:FI37" si="45">IF(AH10="","",IF(AH10&gt;AA10,"OUI","NON"))</f>
        <v>OUI</v>
      </c>
      <c r="FJ10" s="371"/>
      <c r="FK10" s="371"/>
      <c r="FL10" s="276"/>
      <c r="FM10" s="372"/>
      <c r="FN10" s="3"/>
      <c r="FO10" s="3"/>
      <c r="FP10" s="3"/>
      <c r="FQ10" s="3"/>
      <c r="FR10" s="373">
        <f t="shared" ref="FR10:FR37" si="46">IF(AH10&gt;$FR$8,1,0)</f>
        <v>1</v>
      </c>
      <c r="FS10" s="373">
        <f t="shared" ref="FS10:FS37" ca="1" si="47">IF(FR10=0,0,IF(AQ10&gt;0,IF(AQ10&gt;AH10+30,1,0),IF(TODAY()&gt;AH10+30,1,0)))</f>
        <v>1</v>
      </c>
      <c r="FT10" s="373">
        <f t="shared" ref="FT10:FT37" ca="1" si="48">IF(FR10=0,0,IF(AQ10&gt;0,IF(AQ10&gt;AH10+45,1,0),IF(TODAY()&gt;AH10+45,1,0)))</f>
        <v>1</v>
      </c>
      <c r="FU10" s="373">
        <f t="shared" ref="FU10:FU37" ca="1" si="49">IF(FR10=0,0,IF(BE10&gt;0,IF(BE10&gt;AH10+75,1,0),IF(TODAY()&gt;AH10+75,1,0)))</f>
        <v>0</v>
      </c>
      <c r="FV10" s="373">
        <f t="shared" ref="FV10:FV37" si="50">IF(FR10=0,0,IF(AQ10="",1,0))</f>
        <v>0</v>
      </c>
      <c r="FW10" s="3"/>
      <c r="FX10" s="299"/>
      <c r="FY10" s="299"/>
      <c r="FZ10" s="299"/>
      <c r="GA10" s="299"/>
      <c r="GB10" s="299"/>
      <c r="GC10" s="299"/>
      <c r="GD10" s="299"/>
      <c r="GE10" s="299"/>
      <c r="GF10" s="299"/>
      <c r="GG10" s="299"/>
      <c r="GH10" s="299"/>
      <c r="GI10" s="299"/>
      <c r="GJ10" s="299"/>
      <c r="GK10" s="299"/>
      <c r="GL10" s="299"/>
      <c r="GM10" s="299"/>
      <c r="GN10" s="299"/>
      <c r="GO10" s="299"/>
      <c r="GP10" s="3"/>
      <c r="GQ10" s="374" t="str">
        <f t="shared" ref="GQ10:GQ37" si="51">IF(BB10="","",BB10)</f>
        <v/>
      </c>
      <c r="GR10" s="374" t="str">
        <f t="shared" ref="GR10:GR26" si="52">IF(AND(AQ10&lt;&gt;"",BB10&lt;&gt;""),$BB$5,"")</f>
        <v/>
      </c>
      <c r="GS10" s="375" t="str">
        <f t="shared" ref="GS10:GS37" si="53">IF(BD10="","",BD10)</f>
        <v/>
      </c>
      <c r="GT10" s="375" t="str">
        <f t="shared" ref="GT10:GT26" si="54">IF(AND(AQ10&lt;&gt;"",BD10&lt;&gt;""),$BD$5,"")</f>
        <v/>
      </c>
      <c r="GU10" s="375" t="str">
        <f t="shared" ref="GU10:GU37" si="55">IF(BE10="","",BE10)</f>
        <v/>
      </c>
      <c r="GV10" s="306" t="str">
        <f t="shared" ref="GV10:GV26" si="56">IF(AND(AQ10&lt;&gt;"",BE10&lt;&gt;""),$BE$5,"")</f>
        <v/>
      </c>
      <c r="GW10" s="299" t="str">
        <f t="shared" ref="GW10:GW26" si="57">IF(AND(AQ10="",BE10&lt;&gt;""),$GW$3,"")</f>
        <v/>
      </c>
      <c r="GX10" s="376" t="s">
        <v>284</v>
      </c>
      <c r="GY10" s="377">
        <f t="shared" ref="GY10:GY37" si="58">ED10</f>
        <v>580</v>
      </c>
    </row>
    <row r="11" spans="1:207" ht="25.5" customHeight="1" thickTop="1" thickBot="1" x14ac:dyDescent="0.25">
      <c r="A11" s="289"/>
      <c r="B11" s="290"/>
      <c r="C11" s="291" t="s">
        <v>285</v>
      </c>
      <c r="D11" s="292" t="str">
        <f t="shared" si="0"/>
        <v>Notifié</v>
      </c>
      <c r="E11" s="293"/>
      <c r="F11" s="294" t="s">
        <v>11</v>
      </c>
      <c r="G11" s="294">
        <v>6</v>
      </c>
      <c r="H11" s="295"/>
      <c r="I11" s="296"/>
      <c r="J11" s="294"/>
      <c r="K11" s="297" t="str">
        <f>IF($K$6="OUI",IF(J11&lt;&gt;"",COUNTIF($J$10:$J11,J11),""),"")</f>
        <v/>
      </c>
      <c r="L11" s="153" t="s">
        <v>286</v>
      </c>
      <c r="M11" s="294"/>
      <c r="N11" s="294"/>
      <c r="O11" s="294" t="s">
        <v>273</v>
      </c>
      <c r="P11" s="298" t="str">
        <f t="shared" si="1"/>
        <v/>
      </c>
      <c r="Q11" s="299" t="s">
        <v>274</v>
      </c>
      <c r="R11" s="299" t="s">
        <v>275</v>
      </c>
      <c r="S11" s="300">
        <v>200</v>
      </c>
      <c r="T11" s="53"/>
      <c r="U11" s="301">
        <f>IF(AND(ISBLANK(S11),ISBLANK(T11)),X11/(1+#REF!/100),S11+T11)</f>
        <v>200</v>
      </c>
      <c r="V11" s="300">
        <f t="shared" si="2"/>
        <v>240</v>
      </c>
      <c r="W11" s="53"/>
      <c r="X11" s="301">
        <f>IF(AND(ISBLANK(V11),ISBLANK(W11)),(S11+T11)*(1+#REF!/100),V11+W11)</f>
        <v>240</v>
      </c>
      <c r="Y11" s="302"/>
      <c r="Z11" s="303">
        <f t="shared" si="3"/>
        <v>44210</v>
      </c>
      <c r="AA11" s="304">
        <v>44217</v>
      </c>
      <c r="AB11" s="305">
        <f t="shared" si="4"/>
        <v>44217</v>
      </c>
      <c r="AC11" s="299"/>
      <c r="AD11" s="299"/>
      <c r="AE11" s="306"/>
      <c r="AF11" s="300"/>
      <c r="AG11" s="306" t="str">
        <f t="shared" ca="1" si="5"/>
        <v/>
      </c>
      <c r="AH11" s="306">
        <v>44302</v>
      </c>
      <c r="AI11" s="307" t="s">
        <v>287</v>
      </c>
      <c r="AJ11" s="308" t="str">
        <f t="shared" si="6"/>
        <v>21/04/2021</v>
      </c>
      <c r="AK11" s="309"/>
      <c r="AL11" s="310">
        <v>995</v>
      </c>
      <c r="AM11" s="311" t="str">
        <f t="shared" si="7"/>
        <v/>
      </c>
      <c r="AN11" s="294"/>
      <c r="AO11" s="310">
        <v>984</v>
      </c>
      <c r="AP11" s="312" t="str">
        <f t="shared" si="8"/>
        <v/>
      </c>
      <c r="AQ11" s="313" t="str">
        <f t="shared" si="9"/>
        <v/>
      </c>
      <c r="AR11" s="300"/>
      <c r="AS11" s="300"/>
      <c r="AT11" s="300"/>
      <c r="AU11" s="300"/>
      <c r="AV11" s="300"/>
      <c r="AW11" s="314"/>
      <c r="AX11" s="299"/>
      <c r="AY11" s="315" t="str">
        <f ca="1">IFERROR(MAX(0,X11*(AH11-AG11)/1000),"")</f>
        <v/>
      </c>
      <c r="AZ11" s="316"/>
      <c r="BA11" s="317"/>
      <c r="BB11" s="306"/>
      <c r="BC11" s="309" t="str">
        <f>IFERROR(IF(ISBLANK(AQ11),IF(AK11="","",AK11+BC!$BC$6),AQ11+BC!$BC$6),"")</f>
        <v/>
      </c>
      <c r="BD11" s="306"/>
      <c r="BE11" s="306"/>
      <c r="BF11" s="318"/>
      <c r="BG11" s="319"/>
      <c r="BH11" s="301"/>
      <c r="BI11" s="301"/>
      <c r="BJ11" s="301"/>
      <c r="BK11" s="299"/>
      <c r="BL11" s="291"/>
      <c r="BM11" s="320" t="s">
        <v>288</v>
      </c>
      <c r="BN11" s="321"/>
      <c r="BO11" s="322">
        <f t="shared" si="10"/>
        <v>85</v>
      </c>
      <c r="BP11" s="323" t="str">
        <f t="shared" si="11"/>
        <v>21/04/2021</v>
      </c>
      <c r="BQ11" s="323" t="str">
        <f t="shared" si="11"/>
        <v/>
      </c>
      <c r="BR11" s="323" t="str">
        <f t="shared" si="12"/>
        <v/>
      </c>
      <c r="BS11" s="324">
        <f t="shared" si="13"/>
        <v>44210</v>
      </c>
      <c r="BT11" s="325">
        <v>0</v>
      </c>
      <c r="BU11" s="325">
        <f t="shared" si="14"/>
        <v>0</v>
      </c>
      <c r="BV11" s="326">
        <f t="shared" si="15"/>
        <v>200</v>
      </c>
      <c r="BW11" s="326">
        <f t="shared" si="16"/>
        <v>240</v>
      </c>
      <c r="BX11" s="327"/>
      <c r="BY11" s="328">
        <v>1</v>
      </c>
      <c r="BZ11" s="329">
        <f t="shared" si="17"/>
        <v>44347</v>
      </c>
      <c r="CA11" s="306">
        <f t="shared" si="18"/>
        <v>44347</v>
      </c>
      <c r="CB11" s="306">
        <f t="shared" si="19"/>
        <v>44262</v>
      </c>
      <c r="CC11" s="330"/>
      <c r="CD11" s="53"/>
      <c r="CE11" s="331">
        <f t="shared" si="20"/>
        <v>0</v>
      </c>
      <c r="CF11" s="332">
        <f t="shared" ref="CF11:CF37" si="59">AV11</f>
        <v>0</v>
      </c>
      <c r="CG11" s="336"/>
      <c r="CH11" s="300"/>
      <c r="CI11" s="336">
        <f t="shared" ref="CI11:CI34" si="60">CH11+CG11</f>
        <v>0</v>
      </c>
      <c r="CJ11" s="336">
        <f t="shared" ref="CJ11:CJ37" si="61">CI11-AR11</f>
        <v>0</v>
      </c>
      <c r="CK11" s="336"/>
      <c r="CL11" s="300"/>
      <c r="CM11" s="336">
        <f t="shared" ref="CM11:CM37" si="62">CL11+CK11</f>
        <v>0</v>
      </c>
      <c r="CN11" s="378"/>
      <c r="CO11" s="300"/>
      <c r="CP11" s="332">
        <f t="shared" ref="CP11:CP19" si="63">CN11+CO11</f>
        <v>0</v>
      </c>
      <c r="CQ11" s="332"/>
      <c r="CR11" s="332">
        <f t="shared" ref="CR11:CR37" si="64">CM11-AT11</f>
        <v>0</v>
      </c>
      <c r="CS11" s="333">
        <f t="shared" si="21"/>
        <v>0</v>
      </c>
      <c r="CT11" s="332">
        <f t="shared" si="22"/>
        <v>0</v>
      </c>
      <c r="CU11" s="333">
        <f t="shared" si="23"/>
        <v>0</v>
      </c>
      <c r="CV11" s="332">
        <f t="shared" si="24"/>
        <v>0</v>
      </c>
      <c r="CW11" s="334">
        <f t="shared" si="25"/>
        <v>0</v>
      </c>
      <c r="CX11" s="335">
        <f t="shared" si="26"/>
        <v>0</v>
      </c>
      <c r="CY11" s="335"/>
      <c r="CZ11" s="336">
        <f t="shared" si="27"/>
        <v>0</v>
      </c>
      <c r="DA11" s="336">
        <f t="shared" si="28"/>
        <v>0</v>
      </c>
      <c r="DB11" s="336">
        <f t="shared" si="29"/>
        <v>0</v>
      </c>
      <c r="DC11" s="337">
        <f t="shared" si="30"/>
        <v>0</v>
      </c>
      <c r="DD11" s="337">
        <f t="shared" si="31"/>
        <v>0</v>
      </c>
      <c r="DE11" s="338">
        <f t="shared" si="32"/>
        <v>85</v>
      </c>
      <c r="DF11" s="339"/>
      <c r="DG11" s="340"/>
      <c r="DH11" s="335">
        <f t="shared" si="33"/>
        <v>0</v>
      </c>
      <c r="DI11" s="341"/>
      <c r="DJ11" s="342">
        <f t="shared" si="34"/>
        <v>0</v>
      </c>
      <c r="DK11" s="343"/>
      <c r="DL11" s="344">
        <v>44208</v>
      </c>
      <c r="DM11" s="345">
        <v>44208</v>
      </c>
      <c r="DN11" s="345">
        <v>44208</v>
      </c>
      <c r="DO11" s="345">
        <v>44208</v>
      </c>
      <c r="DP11" s="345">
        <v>44208</v>
      </c>
      <c r="DQ11" s="345">
        <v>44209</v>
      </c>
      <c r="DR11" s="345">
        <v>44209</v>
      </c>
      <c r="DS11" s="345">
        <v>44209</v>
      </c>
      <c r="DT11" s="347">
        <v>44209</v>
      </c>
      <c r="DU11" s="348">
        <v>44209</v>
      </c>
      <c r="DV11" s="349">
        <v>44208</v>
      </c>
      <c r="DW11" s="349">
        <v>44209</v>
      </c>
      <c r="DX11" s="350">
        <v>44209</v>
      </c>
      <c r="DY11" s="350"/>
      <c r="DZ11" s="350">
        <v>44209</v>
      </c>
      <c r="EA11" s="352">
        <v>44209</v>
      </c>
      <c r="EB11" s="379">
        <v>44210</v>
      </c>
      <c r="EC11" s="354">
        <v>44210</v>
      </c>
      <c r="ED11" s="355">
        <v>581</v>
      </c>
      <c r="EE11" s="356">
        <f t="shared" si="35"/>
        <v>1</v>
      </c>
      <c r="EF11" s="355">
        <f t="shared" si="36"/>
        <v>1</v>
      </c>
      <c r="EG11" s="357">
        <f t="shared" si="37"/>
        <v>2</v>
      </c>
      <c r="EH11" s="358">
        <f t="shared" si="38"/>
        <v>1</v>
      </c>
      <c r="EI11" s="359">
        <f t="shared" si="39"/>
        <v>2</v>
      </c>
      <c r="EJ11" s="306"/>
      <c r="EK11" s="360"/>
      <c r="EL11" s="306"/>
      <c r="EM11" s="359">
        <f t="shared" si="40"/>
        <v>-44209</v>
      </c>
      <c r="EN11" s="361">
        <f t="shared" si="41"/>
        <v>0</v>
      </c>
      <c r="EO11" s="362" t="s">
        <v>289</v>
      </c>
      <c r="EP11" s="380" t="s">
        <v>290</v>
      </c>
      <c r="EQ11" s="313" t="s">
        <v>282</v>
      </c>
      <c r="ER11" s="313" t="s">
        <v>282</v>
      </c>
      <c r="ES11" s="313" t="s">
        <v>282</v>
      </c>
      <c r="ET11" s="313" t="s">
        <v>282</v>
      </c>
      <c r="EU11" s="313" t="s">
        <v>282</v>
      </c>
      <c r="EV11" s="363" t="s">
        <v>282</v>
      </c>
      <c r="EW11" s="364" t="s">
        <v>282</v>
      </c>
      <c r="EX11" s="365" t="s">
        <v>282</v>
      </c>
      <c r="EY11" s="366" t="s">
        <v>282</v>
      </c>
      <c r="EZ11" s="313" t="s">
        <v>282</v>
      </c>
      <c r="FA11" s="313" t="s">
        <v>282</v>
      </c>
      <c r="FB11" s="313" t="s">
        <v>282</v>
      </c>
      <c r="FC11" s="367" t="s">
        <v>282</v>
      </c>
      <c r="FD11" s="368"/>
      <c r="FE11" s="369" t="s">
        <v>282</v>
      </c>
      <c r="FF11" s="356" t="str">
        <f t="shared" si="42"/>
        <v/>
      </c>
      <c r="FG11" s="355" t="str">
        <f t="shared" si="43"/>
        <v/>
      </c>
      <c r="FH11" s="357" t="str">
        <f t="shared" si="44"/>
        <v/>
      </c>
      <c r="FI11" s="370" t="str">
        <f t="shared" si="45"/>
        <v>OUI</v>
      </c>
      <c r="FJ11" s="371"/>
      <c r="FK11" s="371"/>
      <c r="FL11" s="276"/>
      <c r="FM11" s="372"/>
      <c r="FN11" s="3"/>
      <c r="FO11" s="3"/>
      <c r="FP11" s="3"/>
      <c r="FQ11" s="3"/>
      <c r="FR11" s="373">
        <f t="shared" si="46"/>
        <v>1</v>
      </c>
      <c r="FS11" s="373">
        <f t="shared" ca="1" si="47"/>
        <v>1</v>
      </c>
      <c r="FT11" s="373">
        <f t="shared" ca="1" si="48"/>
        <v>1</v>
      </c>
      <c r="FU11" s="373">
        <f t="shared" ca="1" si="49"/>
        <v>0</v>
      </c>
      <c r="FV11" s="373">
        <f t="shared" si="50"/>
        <v>1</v>
      </c>
      <c r="FW11" s="3"/>
      <c r="FX11" s="299"/>
      <c r="FY11" s="299"/>
      <c r="FZ11" s="299"/>
      <c r="GA11" s="299"/>
      <c r="GB11" s="299"/>
      <c r="GC11" s="299"/>
      <c r="GD11" s="299"/>
      <c r="GE11" s="299"/>
      <c r="GF11" s="299"/>
      <c r="GG11" s="299"/>
      <c r="GH11" s="299"/>
      <c r="GI11" s="299"/>
      <c r="GJ11" s="299"/>
      <c r="GK11" s="299"/>
      <c r="GL11" s="299"/>
      <c r="GM11" s="299"/>
      <c r="GN11" s="299"/>
      <c r="GO11" s="299"/>
      <c r="GP11" s="3"/>
      <c r="GQ11" s="374" t="str">
        <f t="shared" si="51"/>
        <v/>
      </c>
      <c r="GR11" s="374" t="str">
        <f t="shared" si="52"/>
        <v/>
      </c>
      <c r="GS11" s="375" t="str">
        <f t="shared" si="53"/>
        <v/>
      </c>
      <c r="GT11" s="375" t="str">
        <f t="shared" si="54"/>
        <v/>
      </c>
      <c r="GU11" s="375" t="str">
        <f t="shared" si="55"/>
        <v/>
      </c>
      <c r="GV11" s="306" t="str">
        <f t="shared" si="56"/>
        <v/>
      </c>
      <c r="GW11" s="299" t="str">
        <f t="shared" si="57"/>
        <v/>
      </c>
      <c r="GX11" s="376" t="s">
        <v>284</v>
      </c>
      <c r="GY11" s="377">
        <f t="shared" si="58"/>
        <v>581</v>
      </c>
    </row>
    <row r="12" spans="1:207" ht="25.5" customHeight="1" thickTop="1" thickBot="1" x14ac:dyDescent="0.25">
      <c r="A12" s="289"/>
      <c r="B12" s="290"/>
      <c r="C12" s="291" t="s">
        <v>291</v>
      </c>
      <c r="D12" s="292" t="str">
        <f t="shared" si="0"/>
        <v>Notifié</v>
      </c>
      <c r="E12" s="293"/>
      <c r="F12" s="294" t="s">
        <v>11</v>
      </c>
      <c r="G12" s="294">
        <v>6</v>
      </c>
      <c r="H12" s="295"/>
      <c r="I12" s="296"/>
      <c r="J12" s="294"/>
      <c r="K12" s="297" t="str">
        <f>IF($K$6="OUI",IF(J12&lt;&gt;"",COUNTIF($J$10:$J12,J12),""),"")</f>
        <v/>
      </c>
      <c r="L12" s="153" t="s">
        <v>272</v>
      </c>
      <c r="M12" s="294"/>
      <c r="N12" s="294"/>
      <c r="O12" s="294" t="s">
        <v>292</v>
      </c>
      <c r="P12" s="298" t="str">
        <f t="shared" si="1"/>
        <v/>
      </c>
      <c r="Q12" s="299" t="s">
        <v>274</v>
      </c>
      <c r="R12" s="299" t="s">
        <v>275</v>
      </c>
      <c r="S12" s="300">
        <v>300</v>
      </c>
      <c r="T12" s="53"/>
      <c r="U12" s="301">
        <f>IF(AND(ISBLANK(S12),ISBLANK(T12)),X12/(1+#REF!/100),S12+T12)</f>
        <v>300</v>
      </c>
      <c r="V12" s="300">
        <f t="shared" si="2"/>
        <v>360</v>
      </c>
      <c r="W12" s="53"/>
      <c r="X12" s="301">
        <f>IF(AND(ISBLANK(V12),ISBLANK(W12)),(S12+T12)*(1+#REF!/100),V12+W12)</f>
        <v>360</v>
      </c>
      <c r="Y12" s="302"/>
      <c r="Z12" s="303">
        <f t="shared" si="3"/>
        <v>44211</v>
      </c>
      <c r="AA12" s="304">
        <v>44218</v>
      </c>
      <c r="AB12" s="305">
        <f t="shared" si="4"/>
        <v>44218</v>
      </c>
      <c r="AC12" s="299"/>
      <c r="AD12" s="299"/>
      <c r="AE12" s="306"/>
      <c r="AF12" s="300"/>
      <c r="AG12" s="306" t="str">
        <f t="shared" ca="1" si="5"/>
        <v/>
      </c>
      <c r="AH12" s="381">
        <v>44228</v>
      </c>
      <c r="AI12" s="307" t="s">
        <v>276</v>
      </c>
      <c r="AJ12" s="308">
        <f t="shared" si="6"/>
        <v>44235</v>
      </c>
      <c r="AK12" s="309"/>
      <c r="AL12" s="310">
        <v>943</v>
      </c>
      <c r="AM12" s="311">
        <f t="shared" si="7"/>
        <v>44235</v>
      </c>
      <c r="AN12" s="294" t="s">
        <v>277</v>
      </c>
      <c r="AO12">
        <v>936</v>
      </c>
      <c r="AP12" s="312">
        <f t="shared" si="8"/>
        <v>44245</v>
      </c>
      <c r="AQ12" s="313">
        <f t="shared" si="9"/>
        <v>44245</v>
      </c>
      <c r="AR12" s="64"/>
      <c r="AS12" s="300"/>
      <c r="AT12" s="64"/>
      <c r="AU12" s="300"/>
      <c r="AV12" s="64"/>
      <c r="AW12" s="314"/>
      <c r="AX12" s="299"/>
      <c r="AY12" s="315" t="str">
        <f t="shared" ref="AY12:AY36" ca="1" si="65">IFERROR(MAX(0,X12*(AH12-AG12)/1000),"")</f>
        <v/>
      </c>
      <c r="AZ12" s="316"/>
      <c r="BA12" s="317"/>
      <c r="BB12" s="306">
        <v>44253</v>
      </c>
      <c r="BC12" s="309">
        <f>IFERROR(IF(ISBLANK(AQ12),IF(AK12="","",AK12+BC!$BC$6),AQ12+BC!$BC$6),"")</f>
        <v>44245</v>
      </c>
      <c r="BD12" s="306">
        <v>44253</v>
      </c>
      <c r="BE12" s="306">
        <v>44259</v>
      </c>
      <c r="BF12" s="318">
        <v>3610.69</v>
      </c>
      <c r="BG12" s="319"/>
      <c r="BH12" s="301"/>
      <c r="BI12" s="301"/>
      <c r="BJ12" s="301"/>
      <c r="BK12" s="299"/>
      <c r="BL12" s="291"/>
      <c r="BM12" s="320" t="s">
        <v>293</v>
      </c>
      <c r="BN12" s="321"/>
      <c r="BO12" s="322">
        <f t="shared" si="10"/>
        <v>10</v>
      </c>
      <c r="BP12" s="323">
        <f t="shared" si="11"/>
        <v>44235</v>
      </c>
      <c r="BQ12" s="323">
        <f t="shared" si="11"/>
        <v>44235</v>
      </c>
      <c r="BR12" s="323">
        <f t="shared" si="12"/>
        <v>44245</v>
      </c>
      <c r="BS12" s="324">
        <f t="shared" si="13"/>
        <v>44211</v>
      </c>
      <c r="BT12" s="325">
        <v>0</v>
      </c>
      <c r="BU12" s="325">
        <f t="shared" si="14"/>
        <v>0</v>
      </c>
      <c r="BV12" s="326">
        <f t="shared" si="15"/>
        <v>300</v>
      </c>
      <c r="BW12" s="326">
        <f t="shared" si="16"/>
        <v>360</v>
      </c>
      <c r="BX12" s="327"/>
      <c r="BY12" s="328">
        <v>1</v>
      </c>
      <c r="BZ12" s="329">
        <f t="shared" si="17"/>
        <v>44273</v>
      </c>
      <c r="CA12" s="306">
        <f t="shared" si="18"/>
        <v>44273</v>
      </c>
      <c r="CB12" s="306">
        <f t="shared" si="19"/>
        <v>44263</v>
      </c>
      <c r="CC12" s="330"/>
      <c r="CD12" s="53"/>
      <c r="CE12" s="331">
        <f t="shared" si="20"/>
        <v>0</v>
      </c>
      <c r="CF12" s="53"/>
      <c r="CG12" s="53"/>
      <c r="CH12" s="300"/>
      <c r="CI12" s="53"/>
      <c r="CJ12" s="53"/>
      <c r="CK12" s="53"/>
      <c r="CL12" s="300"/>
      <c r="CM12" s="53"/>
      <c r="CN12" s="53"/>
      <c r="CO12" s="300"/>
      <c r="CP12" s="53"/>
      <c r="CQ12" s="332"/>
      <c r="CR12" s="53"/>
      <c r="CS12" s="333">
        <f t="shared" si="21"/>
        <v>0</v>
      </c>
      <c r="CT12" s="332">
        <f t="shared" si="22"/>
        <v>0</v>
      </c>
      <c r="CU12" s="333">
        <f t="shared" si="23"/>
        <v>0</v>
      </c>
      <c r="CV12" s="332">
        <f t="shared" si="24"/>
        <v>0</v>
      </c>
      <c r="CW12" s="334">
        <f t="shared" si="25"/>
        <v>0</v>
      </c>
      <c r="CX12" s="335">
        <f t="shared" si="26"/>
        <v>0</v>
      </c>
      <c r="CY12" s="335"/>
      <c r="CZ12" s="336">
        <f t="shared" si="27"/>
        <v>0</v>
      </c>
      <c r="DA12" s="336">
        <f t="shared" si="28"/>
        <v>0</v>
      </c>
      <c r="DB12" s="336">
        <f t="shared" si="29"/>
        <v>0</v>
      </c>
      <c r="DC12" s="337">
        <f t="shared" si="30"/>
        <v>0</v>
      </c>
      <c r="DD12" s="337">
        <f t="shared" si="31"/>
        <v>0</v>
      </c>
      <c r="DE12" s="338">
        <f t="shared" si="32"/>
        <v>10</v>
      </c>
      <c r="DF12" s="339"/>
      <c r="DG12" s="340"/>
      <c r="DH12" s="335">
        <f t="shared" si="33"/>
        <v>0</v>
      </c>
      <c r="DI12" s="341"/>
      <c r="DJ12" s="342">
        <f t="shared" si="34"/>
        <v>0</v>
      </c>
      <c r="DK12" s="343"/>
      <c r="DL12" s="344">
        <v>44208</v>
      </c>
      <c r="DM12" s="345">
        <v>44209</v>
      </c>
      <c r="DN12" s="346">
        <v>44209</v>
      </c>
      <c r="DO12" s="346">
        <v>44209</v>
      </c>
      <c r="DP12" s="345">
        <v>44209</v>
      </c>
      <c r="DQ12" s="345">
        <v>44210</v>
      </c>
      <c r="DR12" s="345">
        <v>44210</v>
      </c>
      <c r="DS12" s="345">
        <v>44211</v>
      </c>
      <c r="DT12" s="347">
        <v>44211</v>
      </c>
      <c r="DU12" s="348">
        <v>44211</v>
      </c>
      <c r="DV12" s="349"/>
      <c r="DW12" s="349"/>
      <c r="DX12" s="350"/>
      <c r="DY12" s="350">
        <v>44211</v>
      </c>
      <c r="DZ12" s="350">
        <v>44211</v>
      </c>
      <c r="EA12" s="352">
        <v>44211</v>
      </c>
      <c r="EB12" s="379">
        <v>44211</v>
      </c>
      <c r="EC12" s="354">
        <v>44211</v>
      </c>
      <c r="ED12" s="355">
        <v>582</v>
      </c>
      <c r="EE12" s="356">
        <f t="shared" si="35"/>
        <v>1</v>
      </c>
      <c r="EF12" s="355">
        <f t="shared" si="36"/>
        <v>3</v>
      </c>
      <c r="EG12" s="357">
        <f t="shared" si="37"/>
        <v>3</v>
      </c>
      <c r="EH12" s="358">
        <f t="shared" si="38"/>
        <v>0</v>
      </c>
      <c r="EI12" s="359">
        <f t="shared" si="39"/>
        <v>3</v>
      </c>
      <c r="EJ12" s="306"/>
      <c r="EK12" s="360"/>
      <c r="EL12" s="306"/>
      <c r="EM12" s="359">
        <f t="shared" si="40"/>
        <v>-44211</v>
      </c>
      <c r="EN12" s="361">
        <f t="shared" si="41"/>
        <v>0</v>
      </c>
      <c r="EO12" s="362">
        <v>44228</v>
      </c>
      <c r="EP12" s="380">
        <v>44235</v>
      </c>
      <c r="EQ12" s="313">
        <v>44235</v>
      </c>
      <c r="ER12" s="313">
        <v>44235</v>
      </c>
      <c r="ES12" s="313"/>
      <c r="ET12" s="313"/>
      <c r="EU12" s="313"/>
      <c r="EV12" s="363"/>
      <c r="EW12" s="364">
        <v>44245</v>
      </c>
      <c r="EX12" s="365"/>
      <c r="EY12" s="366"/>
      <c r="EZ12" s="313"/>
      <c r="FA12" s="313"/>
      <c r="FB12" s="313">
        <v>44245</v>
      </c>
      <c r="FC12" s="367">
        <v>44245</v>
      </c>
      <c r="FD12" s="368">
        <v>44245</v>
      </c>
      <c r="FE12" s="382">
        <v>44245</v>
      </c>
      <c r="FF12" s="356">
        <f t="shared" si="42"/>
        <v>7</v>
      </c>
      <c r="FG12" s="355">
        <f t="shared" si="43"/>
        <v>17</v>
      </c>
      <c r="FH12" s="357">
        <f t="shared" si="44"/>
        <v>17</v>
      </c>
      <c r="FI12" s="370" t="str">
        <f t="shared" si="45"/>
        <v>OUI</v>
      </c>
      <c r="FJ12" s="371"/>
      <c r="FK12" s="371"/>
      <c r="FL12" s="276"/>
      <c r="FM12" s="372"/>
      <c r="FN12" s="3"/>
      <c r="FO12" s="3"/>
      <c r="FP12" s="3"/>
      <c r="FQ12" s="3"/>
      <c r="FR12" s="373">
        <f t="shared" si="46"/>
        <v>1</v>
      </c>
      <c r="FS12" s="373">
        <f t="shared" ca="1" si="47"/>
        <v>0</v>
      </c>
      <c r="FT12" s="373">
        <f t="shared" ca="1" si="48"/>
        <v>0</v>
      </c>
      <c r="FU12" s="373">
        <f t="shared" ca="1" si="49"/>
        <v>0</v>
      </c>
      <c r="FV12" s="373">
        <f t="shared" si="50"/>
        <v>0</v>
      </c>
      <c r="FW12" s="3"/>
      <c r="FX12" s="299"/>
      <c r="FY12" s="299"/>
      <c r="FZ12" s="299"/>
      <c r="GA12" s="299"/>
      <c r="GB12" s="299"/>
      <c r="GC12" s="299"/>
      <c r="GD12" s="299"/>
      <c r="GE12" s="299"/>
      <c r="GF12" s="299"/>
      <c r="GG12" s="299"/>
      <c r="GH12" s="299"/>
      <c r="GI12" s="299"/>
      <c r="GJ12" s="299"/>
      <c r="GK12" s="299"/>
      <c r="GL12" s="299"/>
      <c r="GM12" s="299"/>
      <c r="GN12" s="299"/>
      <c r="GO12" s="299"/>
      <c r="GP12" s="3"/>
      <c r="GQ12" s="374">
        <f t="shared" si="51"/>
        <v>44253</v>
      </c>
      <c r="GR12" s="374" t="str">
        <f t="shared" si="52"/>
        <v>LIQUID</v>
      </c>
      <c r="GS12" s="375">
        <f t="shared" si="53"/>
        <v>44253</v>
      </c>
      <c r="GT12" s="375" t="str">
        <f t="shared" si="54"/>
        <v>ACSIA</v>
      </c>
      <c r="GU12" s="375">
        <f t="shared" si="55"/>
        <v>44259</v>
      </c>
      <c r="GV12" s="306" t="str">
        <f t="shared" si="56"/>
        <v>clos</v>
      </c>
      <c r="GW12" s="299" t="str">
        <f t="shared" si="57"/>
        <v/>
      </c>
      <c r="GX12" s="376" t="s">
        <v>284</v>
      </c>
      <c r="GY12" s="377">
        <f t="shared" si="58"/>
        <v>582</v>
      </c>
    </row>
    <row r="13" spans="1:207" ht="25.5" customHeight="1" thickTop="1" thickBot="1" x14ac:dyDescent="0.25">
      <c r="A13" s="289"/>
      <c r="B13" s="290"/>
      <c r="C13" s="291" t="s">
        <v>294</v>
      </c>
      <c r="D13" s="292" t="str">
        <f t="shared" si="0"/>
        <v>Notifié</v>
      </c>
      <c r="E13" s="293"/>
      <c r="F13" s="294" t="s">
        <v>11</v>
      </c>
      <c r="G13" s="294">
        <v>6</v>
      </c>
      <c r="H13" s="295"/>
      <c r="I13" s="296"/>
      <c r="J13" s="294"/>
      <c r="K13" s="297" t="str">
        <f>IF($K$6="OUI",IF(J13&lt;&gt;"",COUNTIF($J$10:$J13,J13),""),"")</f>
        <v/>
      </c>
      <c r="L13" s="153" t="s">
        <v>286</v>
      </c>
      <c r="M13" s="294"/>
      <c r="N13" s="294"/>
      <c r="O13" s="294" t="s">
        <v>273</v>
      </c>
      <c r="P13" s="298" t="str">
        <f t="shared" si="1"/>
        <v/>
      </c>
      <c r="Q13" s="299" t="s">
        <v>274</v>
      </c>
      <c r="R13" s="299" t="s">
        <v>275</v>
      </c>
      <c r="S13" s="300">
        <v>100</v>
      </c>
      <c r="T13" s="300">
        <v>400</v>
      </c>
      <c r="U13" s="301">
        <f>IF(AND(ISBLANK(S13),ISBLANK(T13)),X13/(1+#REF!/100),S13+T13)</f>
        <v>500</v>
      </c>
      <c r="V13" s="300">
        <f t="shared" si="2"/>
        <v>120</v>
      </c>
      <c r="W13" s="300">
        <f t="shared" si="2"/>
        <v>480</v>
      </c>
      <c r="X13" s="301">
        <f>IF(AND(ISBLANK(V13),ISBLANK(W13)),(S13+T13)*(1+#REF!/100),V13+W13)</f>
        <v>600</v>
      </c>
      <c r="Y13" s="302"/>
      <c r="Z13" s="303">
        <f t="shared" si="3"/>
        <v>44214</v>
      </c>
      <c r="AA13" s="304">
        <v>44219</v>
      </c>
      <c r="AB13" s="305">
        <f t="shared" si="4"/>
        <v>44219</v>
      </c>
      <c r="AC13" s="299"/>
      <c r="AD13" s="299"/>
      <c r="AE13" s="306"/>
      <c r="AF13" s="300"/>
      <c r="AG13" s="306" t="str">
        <f t="shared" ca="1" si="5"/>
        <v/>
      </c>
      <c r="AH13" s="306">
        <v>44298</v>
      </c>
      <c r="AI13" s="307" t="s">
        <v>287</v>
      </c>
      <c r="AJ13" s="308" t="str">
        <f t="shared" si="6"/>
        <v>13/04/2021</v>
      </c>
      <c r="AK13" s="309"/>
      <c r="AL13" s="310">
        <v>990</v>
      </c>
      <c r="AM13" s="311" t="str">
        <f t="shared" si="7"/>
        <v>29/04/2021</v>
      </c>
      <c r="AN13" s="294" t="s">
        <v>277</v>
      </c>
      <c r="AO13">
        <v>980</v>
      </c>
      <c r="AP13" s="312" t="str">
        <f t="shared" si="8"/>
        <v>04/05/2021</v>
      </c>
      <c r="AQ13" s="313" t="str">
        <f t="shared" si="9"/>
        <v>04/05/2021</v>
      </c>
      <c r="AR13" s="300">
        <v>944.43</v>
      </c>
      <c r="AS13" s="64"/>
      <c r="AT13" s="64"/>
      <c r="AU13" s="64"/>
      <c r="AV13" s="64"/>
      <c r="AW13" s="314"/>
      <c r="AX13" s="299"/>
      <c r="AY13" s="315" t="str">
        <f t="shared" ca="1" si="65"/>
        <v/>
      </c>
      <c r="AZ13" s="316"/>
      <c r="BA13" s="317"/>
      <c r="BB13" s="306"/>
      <c r="BC13" s="309">
        <f>IFERROR(IF(ISBLANK(AQ13),IF(AK13="","",AK13+BC!$BC$6),AQ13+BC!$BC$6),"")</f>
        <v>44320</v>
      </c>
      <c r="BD13" s="306"/>
      <c r="BE13" s="306"/>
      <c r="BF13" s="318"/>
      <c r="BG13" s="319"/>
      <c r="BH13" s="301"/>
      <c r="BI13" s="301"/>
      <c r="BJ13" s="301"/>
      <c r="BK13" s="299"/>
      <c r="BL13" s="291"/>
      <c r="BM13" s="320" t="s">
        <v>295</v>
      </c>
      <c r="BN13" s="321"/>
      <c r="BO13" s="322">
        <f t="shared" si="10"/>
        <v>79</v>
      </c>
      <c r="BP13" s="323" t="str">
        <f t="shared" si="11"/>
        <v>13/04/2021</v>
      </c>
      <c r="BQ13" s="323" t="str">
        <f t="shared" si="11"/>
        <v>29/04/2021</v>
      </c>
      <c r="BR13" s="323" t="str">
        <f t="shared" si="12"/>
        <v>04/05/2021</v>
      </c>
      <c r="BS13" s="324">
        <f t="shared" si="13"/>
        <v>44214</v>
      </c>
      <c r="BT13" s="325">
        <v>0</v>
      </c>
      <c r="BU13" s="325">
        <f t="shared" si="14"/>
        <v>0</v>
      </c>
      <c r="BV13" s="326">
        <f t="shared" si="15"/>
        <v>500</v>
      </c>
      <c r="BW13" s="326">
        <f t="shared" si="16"/>
        <v>600</v>
      </c>
      <c r="BX13" s="327"/>
      <c r="BY13" s="328">
        <v>5</v>
      </c>
      <c r="BZ13" s="329">
        <f t="shared" si="17"/>
        <v>44343</v>
      </c>
      <c r="CA13" s="306">
        <f t="shared" si="18"/>
        <v>44343</v>
      </c>
      <c r="CB13" s="306">
        <f t="shared" si="19"/>
        <v>44264</v>
      </c>
      <c r="CC13" s="330"/>
      <c r="CD13" s="330"/>
      <c r="CE13" s="331">
        <f t="shared" si="20"/>
        <v>0</v>
      </c>
      <c r="CF13" s="53"/>
      <c r="CG13" s="336">
        <v>944.43</v>
      </c>
      <c r="CH13" s="53"/>
      <c r="CI13" s="336">
        <f t="shared" si="60"/>
        <v>944.43</v>
      </c>
      <c r="CJ13" s="53"/>
      <c r="CK13" s="53"/>
      <c r="CL13" s="53"/>
      <c r="CM13" s="53"/>
      <c r="CN13" s="53"/>
      <c r="CO13" s="53"/>
      <c r="CP13" s="53"/>
      <c r="CQ13" s="332"/>
      <c r="CR13" s="53"/>
      <c r="CS13" s="333"/>
      <c r="CT13" s="332"/>
      <c r="CU13" s="333">
        <f t="shared" si="23"/>
        <v>0</v>
      </c>
      <c r="CV13" s="332">
        <f t="shared" si="24"/>
        <v>0</v>
      </c>
      <c r="CW13" s="334">
        <f t="shared" si="25"/>
        <v>0</v>
      </c>
      <c r="CX13" s="335">
        <f t="shared" si="26"/>
        <v>0</v>
      </c>
      <c r="CY13" s="335"/>
      <c r="CZ13" s="336">
        <f t="shared" si="27"/>
        <v>0</v>
      </c>
      <c r="DA13" s="336">
        <f t="shared" si="28"/>
        <v>0</v>
      </c>
      <c r="DB13" s="336">
        <f t="shared" si="29"/>
        <v>0</v>
      </c>
      <c r="DC13" s="337">
        <f t="shared" si="30"/>
        <v>0</v>
      </c>
      <c r="DD13" s="337">
        <f t="shared" si="31"/>
        <v>0</v>
      </c>
      <c r="DE13" s="338">
        <f t="shared" si="32"/>
        <v>79</v>
      </c>
      <c r="DF13" s="339"/>
      <c r="DG13" s="340"/>
      <c r="DH13" s="335">
        <f t="shared" si="33"/>
        <v>0</v>
      </c>
      <c r="DI13" s="341"/>
      <c r="DJ13" s="342">
        <f t="shared" si="34"/>
        <v>188.886</v>
      </c>
      <c r="DK13" s="343"/>
      <c r="DL13" s="344">
        <v>44210</v>
      </c>
      <c r="DM13" s="345">
        <v>44210</v>
      </c>
      <c r="DN13" s="346">
        <v>44211</v>
      </c>
      <c r="DO13" s="346">
        <v>44211</v>
      </c>
      <c r="DP13" s="345">
        <v>44211</v>
      </c>
      <c r="DQ13" s="345">
        <v>44214</v>
      </c>
      <c r="DR13" s="345">
        <v>44214</v>
      </c>
      <c r="DS13" s="345">
        <v>44214</v>
      </c>
      <c r="DT13" s="347">
        <v>44214</v>
      </c>
      <c r="DU13" s="348">
        <v>44214</v>
      </c>
      <c r="DV13" s="349"/>
      <c r="DW13" s="349"/>
      <c r="DX13" s="350"/>
      <c r="DY13" s="350">
        <v>44214</v>
      </c>
      <c r="DZ13" s="350">
        <v>44214</v>
      </c>
      <c r="EA13" s="352">
        <v>44214</v>
      </c>
      <c r="EB13" s="379">
        <v>44214</v>
      </c>
      <c r="EC13" s="354">
        <v>44215</v>
      </c>
      <c r="ED13" s="355">
        <v>583</v>
      </c>
      <c r="EE13" s="356">
        <f t="shared" si="35"/>
        <v>3</v>
      </c>
      <c r="EF13" s="355">
        <f t="shared" si="36"/>
        <v>4</v>
      </c>
      <c r="EG13" s="357">
        <f t="shared" si="37"/>
        <v>5</v>
      </c>
      <c r="EH13" s="358">
        <f t="shared" si="38"/>
        <v>0</v>
      </c>
      <c r="EI13" s="359">
        <f t="shared" si="39"/>
        <v>4</v>
      </c>
      <c r="EJ13" s="306"/>
      <c r="EK13" s="360"/>
      <c r="EL13" s="306"/>
      <c r="EM13" s="359">
        <f t="shared" si="40"/>
        <v>-44214</v>
      </c>
      <c r="EN13" s="361">
        <f t="shared" si="41"/>
        <v>0</v>
      </c>
      <c r="EO13" s="362" t="s">
        <v>296</v>
      </c>
      <c r="EP13" s="380" t="s">
        <v>296</v>
      </c>
      <c r="EQ13" s="313" t="s">
        <v>283</v>
      </c>
      <c r="ER13" s="313" t="s">
        <v>280</v>
      </c>
      <c r="ES13" s="313" t="s">
        <v>283</v>
      </c>
      <c r="ET13" s="313" t="s">
        <v>297</v>
      </c>
      <c r="EU13" s="313" t="s">
        <v>297</v>
      </c>
      <c r="EV13" s="363" t="s">
        <v>297</v>
      </c>
      <c r="EW13" s="364" t="s">
        <v>297</v>
      </c>
      <c r="EX13" s="365" t="s">
        <v>282</v>
      </c>
      <c r="EY13" s="366" t="s">
        <v>282</v>
      </c>
      <c r="EZ13" s="313" t="s">
        <v>282</v>
      </c>
      <c r="FA13" s="313" t="s">
        <v>282</v>
      </c>
      <c r="FB13" s="313" t="s">
        <v>297</v>
      </c>
      <c r="FC13" s="367" t="s">
        <v>298</v>
      </c>
      <c r="FD13" s="368" t="s">
        <v>298</v>
      </c>
      <c r="FE13" s="369" t="s">
        <v>298</v>
      </c>
      <c r="FF13" s="356">
        <f t="shared" si="42"/>
        <v>16</v>
      </c>
      <c r="FG13" s="355">
        <f t="shared" si="43"/>
        <v>20</v>
      </c>
      <c r="FH13" s="357">
        <f t="shared" si="44"/>
        <v>21</v>
      </c>
      <c r="FI13" s="370" t="str">
        <f t="shared" si="45"/>
        <v>OUI</v>
      </c>
      <c r="FJ13" s="371"/>
      <c r="FK13" s="371"/>
      <c r="FL13" s="276"/>
      <c r="FM13" s="372"/>
      <c r="FN13" s="3"/>
      <c r="FO13" s="3"/>
      <c r="FP13" s="3"/>
      <c r="FQ13" s="3"/>
      <c r="FR13" s="373">
        <f t="shared" si="46"/>
        <v>1</v>
      </c>
      <c r="FS13" s="373">
        <f t="shared" ca="1" si="47"/>
        <v>1</v>
      </c>
      <c r="FT13" s="373">
        <f t="shared" ca="1" si="48"/>
        <v>1</v>
      </c>
      <c r="FU13" s="373">
        <f t="shared" ca="1" si="49"/>
        <v>0</v>
      </c>
      <c r="FV13" s="373">
        <f t="shared" si="50"/>
        <v>0</v>
      </c>
      <c r="FW13" s="3"/>
      <c r="FX13" s="299"/>
      <c r="FY13" s="299"/>
      <c r="FZ13" s="299"/>
      <c r="GA13" s="299"/>
      <c r="GB13" s="299"/>
      <c r="GC13" s="299"/>
      <c r="GD13" s="299"/>
      <c r="GE13" s="299"/>
      <c r="GF13" s="299"/>
      <c r="GG13" s="299"/>
      <c r="GH13" s="299"/>
      <c r="GI13" s="299"/>
      <c r="GJ13" s="299"/>
      <c r="GK13" s="299"/>
      <c r="GL13" s="299"/>
      <c r="GM13" s="299"/>
      <c r="GN13" s="299"/>
      <c r="GO13" s="299"/>
      <c r="GP13" s="3"/>
      <c r="GQ13" s="374" t="str">
        <f t="shared" si="51"/>
        <v/>
      </c>
      <c r="GR13" s="374" t="str">
        <f t="shared" si="52"/>
        <v/>
      </c>
      <c r="GS13" s="375" t="str">
        <f t="shared" si="53"/>
        <v/>
      </c>
      <c r="GT13" s="375" t="str">
        <f t="shared" si="54"/>
        <v/>
      </c>
      <c r="GU13" s="375" t="str">
        <f t="shared" si="55"/>
        <v/>
      </c>
      <c r="GV13" s="306" t="str">
        <f t="shared" si="56"/>
        <v/>
      </c>
      <c r="GW13" s="299" t="str">
        <f t="shared" si="57"/>
        <v/>
      </c>
      <c r="GX13" s="376" t="s">
        <v>284</v>
      </c>
      <c r="GY13" s="377">
        <f t="shared" si="58"/>
        <v>583</v>
      </c>
    </row>
    <row r="14" spans="1:207" ht="25.5" customHeight="1" thickTop="1" thickBot="1" x14ac:dyDescent="0.25">
      <c r="A14" s="289"/>
      <c r="B14" s="290"/>
      <c r="C14" s="291" t="s">
        <v>299</v>
      </c>
      <c r="D14" s="292" t="str">
        <f t="shared" si="0"/>
        <v>Notifié</v>
      </c>
      <c r="E14" s="293"/>
      <c r="F14" s="294" t="s">
        <v>11</v>
      </c>
      <c r="G14" s="294">
        <v>6</v>
      </c>
      <c r="H14" s="295"/>
      <c r="I14" s="296"/>
      <c r="J14" s="294"/>
      <c r="K14" s="297" t="str">
        <f>IF($K$6="OUI",IF(J14&lt;&gt;"",COUNTIF($J$10:$J14,J14),""),"")</f>
        <v/>
      </c>
      <c r="L14" s="153" t="s">
        <v>272</v>
      </c>
      <c r="M14" s="294"/>
      <c r="N14" s="294"/>
      <c r="O14" s="294" t="s">
        <v>273</v>
      </c>
      <c r="P14" s="298" t="str">
        <f t="shared" si="1"/>
        <v/>
      </c>
      <c r="Q14" s="299" t="s">
        <v>274</v>
      </c>
      <c r="R14" s="299" t="s">
        <v>275</v>
      </c>
      <c r="S14" s="300">
        <v>1000</v>
      </c>
      <c r="T14" s="300">
        <v>2000</v>
      </c>
      <c r="U14" s="301">
        <f>IF(AND(ISBLANK(S14),ISBLANK(T14)),X14/(1+#REF!/100),S14+T14)</f>
        <v>3000</v>
      </c>
      <c r="V14" s="300">
        <f t="shared" si="2"/>
        <v>1200</v>
      </c>
      <c r="W14" s="300">
        <f t="shared" si="2"/>
        <v>2400</v>
      </c>
      <c r="X14" s="301">
        <f>IF(AND(ISBLANK(V14),ISBLANK(W14)),(S14+T14)*(1+#REF!/100),V14+W14)</f>
        <v>3600</v>
      </c>
      <c r="Y14" s="302"/>
      <c r="Z14" s="303">
        <f t="shared" si="3"/>
        <v>44221</v>
      </c>
      <c r="AA14" s="304">
        <v>44220</v>
      </c>
      <c r="AB14" s="305">
        <f t="shared" si="4"/>
        <v>44220</v>
      </c>
      <c r="AC14" s="299"/>
      <c r="AD14" s="299"/>
      <c r="AE14" s="306"/>
      <c r="AF14" s="300"/>
      <c r="AG14" s="306" t="str">
        <f t="shared" ca="1" si="5"/>
        <v/>
      </c>
      <c r="AH14" s="306">
        <v>44253</v>
      </c>
      <c r="AI14" s="307" t="s">
        <v>276</v>
      </c>
      <c r="AJ14" s="308">
        <f t="shared" si="6"/>
        <v>44257</v>
      </c>
      <c r="AK14" s="309"/>
      <c r="AL14" s="310">
        <v>952</v>
      </c>
      <c r="AM14" s="311">
        <f t="shared" si="7"/>
        <v>44264</v>
      </c>
      <c r="AN14" s="294" t="s">
        <v>277</v>
      </c>
      <c r="AO14">
        <v>943</v>
      </c>
      <c r="AP14" s="312">
        <f t="shared" si="8"/>
        <v>44271</v>
      </c>
      <c r="AQ14" s="313">
        <f t="shared" si="9"/>
        <v>44271</v>
      </c>
      <c r="AR14" s="64"/>
      <c r="AS14" s="64"/>
      <c r="AT14" s="64"/>
      <c r="AU14" s="64"/>
      <c r="AV14" s="64"/>
      <c r="AW14" s="314"/>
      <c r="AX14" s="299"/>
      <c r="AY14" s="315" t="str">
        <f t="shared" ca="1" si="65"/>
        <v/>
      </c>
      <c r="AZ14" s="316"/>
      <c r="BA14" s="317"/>
      <c r="BB14" s="306">
        <v>44281</v>
      </c>
      <c r="BC14" s="309">
        <f>IFERROR(IF(ISBLANK(AQ14),IF(AK14="","",AK14+BC!$BC$6),AQ14+BC!$BC$6),"")</f>
        <v>44271</v>
      </c>
      <c r="BD14" s="306">
        <v>44281</v>
      </c>
      <c r="BE14" s="306">
        <v>44219</v>
      </c>
      <c r="BF14" s="318">
        <v>18223.5</v>
      </c>
      <c r="BG14" s="319"/>
      <c r="BH14" s="301"/>
      <c r="BI14" s="301"/>
      <c r="BJ14" s="301"/>
      <c r="BK14" s="299"/>
      <c r="BL14" s="291"/>
      <c r="BM14" s="320" t="s">
        <v>300</v>
      </c>
      <c r="BN14" s="321"/>
      <c r="BO14" s="322">
        <f t="shared" si="10"/>
        <v>33</v>
      </c>
      <c r="BP14" s="323">
        <f t="shared" si="11"/>
        <v>44257</v>
      </c>
      <c r="BQ14" s="323">
        <f t="shared" si="11"/>
        <v>44264</v>
      </c>
      <c r="BR14" s="323">
        <f t="shared" si="12"/>
        <v>44271</v>
      </c>
      <c r="BS14" s="324">
        <f t="shared" si="13"/>
        <v>44221</v>
      </c>
      <c r="BT14" s="325">
        <v>0</v>
      </c>
      <c r="BU14" s="325">
        <f t="shared" si="14"/>
        <v>0</v>
      </c>
      <c r="BV14" s="326">
        <f t="shared" si="15"/>
        <v>3000</v>
      </c>
      <c r="BW14" s="326">
        <f t="shared" si="16"/>
        <v>3600</v>
      </c>
      <c r="BX14" s="327"/>
      <c r="BY14" s="328">
        <v>4</v>
      </c>
      <c r="BZ14" s="329">
        <f t="shared" si="17"/>
        <v>44298</v>
      </c>
      <c r="CA14" s="306">
        <f t="shared" si="18"/>
        <v>44298</v>
      </c>
      <c r="CB14" s="306">
        <f t="shared" si="19"/>
        <v>44265</v>
      </c>
      <c r="CC14" s="330"/>
      <c r="CD14" s="330"/>
      <c r="CE14" s="331">
        <f t="shared" si="20"/>
        <v>0</v>
      </c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332"/>
      <c r="CR14" s="53"/>
      <c r="CS14" s="333">
        <f t="shared" si="21"/>
        <v>0</v>
      </c>
      <c r="CT14" s="332">
        <f t="shared" si="22"/>
        <v>0</v>
      </c>
      <c r="CU14" s="333">
        <f t="shared" si="23"/>
        <v>0</v>
      </c>
      <c r="CV14" s="332">
        <f t="shared" si="24"/>
        <v>0</v>
      </c>
      <c r="CW14" s="334">
        <f t="shared" si="25"/>
        <v>0</v>
      </c>
      <c r="CX14" s="335">
        <f t="shared" si="26"/>
        <v>0</v>
      </c>
      <c r="CY14" s="335"/>
      <c r="CZ14" s="336">
        <f t="shared" si="27"/>
        <v>0</v>
      </c>
      <c r="DA14" s="336">
        <f t="shared" si="28"/>
        <v>0</v>
      </c>
      <c r="DB14" s="336">
        <f t="shared" si="29"/>
        <v>0</v>
      </c>
      <c r="DC14" s="337">
        <f t="shared" si="30"/>
        <v>0</v>
      </c>
      <c r="DD14" s="337">
        <f t="shared" si="31"/>
        <v>0</v>
      </c>
      <c r="DE14" s="338">
        <f t="shared" si="32"/>
        <v>33</v>
      </c>
      <c r="DF14" s="339"/>
      <c r="DG14" s="340"/>
      <c r="DH14" s="335">
        <f t="shared" si="33"/>
        <v>0</v>
      </c>
      <c r="DI14" s="341"/>
      <c r="DJ14" s="342">
        <f t="shared" si="34"/>
        <v>0</v>
      </c>
      <c r="DK14" s="343"/>
      <c r="DL14" s="344">
        <v>44214</v>
      </c>
      <c r="DM14" s="345">
        <v>44214</v>
      </c>
      <c r="DN14" s="346">
        <v>44214</v>
      </c>
      <c r="DO14" s="346">
        <v>44214</v>
      </c>
      <c r="DP14" s="345">
        <v>44214</v>
      </c>
      <c r="DQ14" s="345">
        <v>44217</v>
      </c>
      <c r="DR14" s="345">
        <v>44217</v>
      </c>
      <c r="DS14" s="345">
        <v>44217</v>
      </c>
      <c r="DT14" s="347">
        <v>44221</v>
      </c>
      <c r="DU14" s="348">
        <v>44221</v>
      </c>
      <c r="DV14" s="349"/>
      <c r="DW14" s="349"/>
      <c r="DX14" s="350"/>
      <c r="DY14" s="350">
        <v>44221</v>
      </c>
      <c r="DZ14" s="350">
        <v>44221</v>
      </c>
      <c r="EA14" s="352">
        <v>44221</v>
      </c>
      <c r="EB14" s="379">
        <v>44221</v>
      </c>
      <c r="EC14" s="354">
        <v>44221</v>
      </c>
      <c r="ED14" s="355">
        <v>584</v>
      </c>
      <c r="EE14" s="356">
        <f t="shared" si="35"/>
        <v>3</v>
      </c>
      <c r="EF14" s="355">
        <f t="shared" si="36"/>
        <v>7</v>
      </c>
      <c r="EG14" s="357">
        <f t="shared" si="37"/>
        <v>7</v>
      </c>
      <c r="EH14" s="358">
        <f t="shared" si="38"/>
        <v>0</v>
      </c>
      <c r="EI14" s="359">
        <f t="shared" si="39"/>
        <v>7</v>
      </c>
      <c r="EJ14" s="306"/>
      <c r="EK14" s="360"/>
      <c r="EL14" s="306"/>
      <c r="EM14" s="359">
        <f t="shared" si="40"/>
        <v>-44221</v>
      </c>
      <c r="EN14" s="361">
        <f t="shared" si="41"/>
        <v>0</v>
      </c>
      <c r="EO14" s="362">
        <v>44256</v>
      </c>
      <c r="EP14" s="380">
        <v>44257</v>
      </c>
      <c r="EQ14" s="313">
        <v>44264</v>
      </c>
      <c r="ER14" s="313">
        <v>44264</v>
      </c>
      <c r="ES14" s="313">
        <v>44267</v>
      </c>
      <c r="ET14" s="313"/>
      <c r="EU14" s="313"/>
      <c r="EV14" s="363">
        <v>44271</v>
      </c>
      <c r="EW14" s="364">
        <v>44271</v>
      </c>
      <c r="EX14" s="365"/>
      <c r="EY14" s="366"/>
      <c r="EZ14" s="313"/>
      <c r="FA14" s="313"/>
      <c r="FB14" s="313">
        <v>44271</v>
      </c>
      <c r="FC14" s="367">
        <v>44271</v>
      </c>
      <c r="FD14" s="368">
        <v>44271</v>
      </c>
      <c r="FE14" s="382">
        <v>44272</v>
      </c>
      <c r="FF14" s="356">
        <f t="shared" si="42"/>
        <v>8</v>
      </c>
      <c r="FG14" s="355">
        <f t="shared" si="43"/>
        <v>15</v>
      </c>
      <c r="FH14" s="357">
        <f t="shared" si="44"/>
        <v>15</v>
      </c>
      <c r="FI14" s="370" t="str">
        <f t="shared" si="45"/>
        <v>OUI</v>
      </c>
      <c r="FJ14" s="371"/>
      <c r="FK14" s="371"/>
      <c r="FL14" s="276"/>
      <c r="FM14" s="372"/>
      <c r="FN14" s="3"/>
      <c r="FO14" s="3"/>
      <c r="FP14" s="3"/>
      <c r="FQ14" s="3"/>
      <c r="FR14" s="373">
        <f t="shared" si="46"/>
        <v>1</v>
      </c>
      <c r="FS14" s="373">
        <f t="shared" ca="1" si="47"/>
        <v>0</v>
      </c>
      <c r="FT14" s="373">
        <f t="shared" ca="1" si="48"/>
        <v>0</v>
      </c>
      <c r="FU14" s="373">
        <f t="shared" ca="1" si="49"/>
        <v>0</v>
      </c>
      <c r="FV14" s="373">
        <f t="shared" si="50"/>
        <v>0</v>
      </c>
      <c r="FW14" s="3"/>
      <c r="FX14" s="299"/>
      <c r="FY14" s="299"/>
      <c r="FZ14" s="299"/>
      <c r="GA14" s="299"/>
      <c r="GB14" s="299"/>
      <c r="GC14" s="299"/>
      <c r="GD14" s="299"/>
      <c r="GE14" s="299"/>
      <c r="GF14" s="299"/>
      <c r="GG14" s="299"/>
      <c r="GH14" s="299"/>
      <c r="GI14" s="299"/>
      <c r="GJ14" s="299"/>
      <c r="GK14" s="299"/>
      <c r="GL14" s="299"/>
      <c r="GM14" s="299"/>
      <c r="GN14" s="299"/>
      <c r="GO14" s="299"/>
      <c r="GP14" s="3"/>
      <c r="GQ14" s="374">
        <f t="shared" si="51"/>
        <v>44281</v>
      </c>
      <c r="GR14" s="374" t="str">
        <f t="shared" si="52"/>
        <v>LIQUID</v>
      </c>
      <c r="GS14" s="375">
        <f t="shared" si="53"/>
        <v>44281</v>
      </c>
      <c r="GT14" s="375" t="str">
        <f t="shared" si="54"/>
        <v>ACSIA</v>
      </c>
      <c r="GU14" s="375">
        <f t="shared" si="55"/>
        <v>44219</v>
      </c>
      <c r="GV14" s="306" t="str">
        <f t="shared" si="56"/>
        <v>clos</v>
      </c>
      <c r="GW14" s="299" t="str">
        <f t="shared" si="57"/>
        <v/>
      </c>
      <c r="GX14" s="376" t="s">
        <v>284</v>
      </c>
      <c r="GY14" s="377">
        <f t="shared" si="58"/>
        <v>584</v>
      </c>
    </row>
    <row r="15" spans="1:207" ht="25.5" customHeight="1" thickTop="1" thickBot="1" x14ac:dyDescent="0.25">
      <c r="A15" s="289"/>
      <c r="B15" s="290"/>
      <c r="C15" s="291" t="s">
        <v>301</v>
      </c>
      <c r="D15" s="292" t="str">
        <f t="shared" si="0"/>
        <v>Notifié</v>
      </c>
      <c r="E15" s="293"/>
      <c r="F15" s="294" t="s">
        <v>11</v>
      </c>
      <c r="G15" s="294">
        <v>6</v>
      </c>
      <c r="H15" s="295"/>
      <c r="I15" s="296"/>
      <c r="J15" s="294"/>
      <c r="K15" s="297" t="str">
        <f>IF($K$6="OUI",IF(J15&lt;&gt;"",COUNTIF($J$10:$J15,J15),""),"")</f>
        <v/>
      </c>
      <c r="L15" s="153" t="s">
        <v>286</v>
      </c>
      <c r="M15" s="294"/>
      <c r="N15" s="294"/>
      <c r="O15" s="294" t="s">
        <v>273</v>
      </c>
      <c r="P15" s="298" t="str">
        <f t="shared" si="1"/>
        <v/>
      </c>
      <c r="Q15" s="299" t="s">
        <v>274</v>
      </c>
      <c r="R15" s="299" t="s">
        <v>275</v>
      </c>
      <c r="S15" s="300">
        <v>1200</v>
      </c>
      <c r="T15" s="53"/>
      <c r="U15" s="301">
        <f>IF(AND(ISBLANK(S15),ISBLANK(T15)),X15/(1+#REF!/100),S15+T15)</f>
        <v>1200</v>
      </c>
      <c r="V15" s="300">
        <f t="shared" si="2"/>
        <v>1440</v>
      </c>
      <c r="W15" s="53"/>
      <c r="X15" s="301">
        <f>IF(AND(ISBLANK(V15),ISBLANK(W15)),(S15+T15)*(1+#REF!/100),V15+W15)</f>
        <v>1440</v>
      </c>
      <c r="Y15" s="302"/>
      <c r="Z15" s="303">
        <f t="shared" si="3"/>
        <v>44222</v>
      </c>
      <c r="AA15" s="304">
        <v>44221</v>
      </c>
      <c r="AB15" s="383">
        <f t="shared" si="4"/>
        <v>44221</v>
      </c>
      <c r="AC15" s="299"/>
      <c r="AD15" s="299"/>
      <c r="AE15" s="306"/>
      <c r="AF15" s="300"/>
      <c r="AG15" s="306" t="str">
        <f t="shared" ca="1" si="5"/>
        <v/>
      </c>
      <c r="AH15" s="306">
        <v>44278</v>
      </c>
      <c r="AI15" s="307" t="s">
        <v>287</v>
      </c>
      <c r="AJ15" s="308">
        <f t="shared" si="6"/>
        <v>44279</v>
      </c>
      <c r="AK15" s="309"/>
      <c r="AL15" s="310">
        <v>962</v>
      </c>
      <c r="AM15" s="311">
        <f t="shared" si="7"/>
        <v>0</v>
      </c>
      <c r="AN15" s="294"/>
      <c r="AO15" s="310">
        <v>953</v>
      </c>
      <c r="AP15" s="312">
        <f t="shared" si="8"/>
        <v>0</v>
      </c>
      <c r="AQ15" s="313" t="str">
        <f t="shared" si="9"/>
        <v/>
      </c>
      <c r="AR15" s="300"/>
      <c r="AS15" s="300"/>
      <c r="AT15" s="300"/>
      <c r="AU15" s="300"/>
      <c r="AV15" s="300"/>
      <c r="AW15" s="314"/>
      <c r="AX15" s="299"/>
      <c r="AY15" s="315" t="str">
        <f t="shared" ca="1" si="65"/>
        <v/>
      </c>
      <c r="AZ15" s="316"/>
      <c r="BA15" s="317"/>
      <c r="BB15" s="306"/>
      <c r="BC15" s="309" t="str">
        <f>IFERROR(IF(ISBLANK(AQ15),IF(AK15="","",AK15+BC!$BC$6),AQ15+BC!$BC$6),"")</f>
        <v/>
      </c>
      <c r="BD15" s="306"/>
      <c r="BE15" s="306"/>
      <c r="BF15" s="318"/>
      <c r="BG15" s="319"/>
      <c r="BH15" s="301"/>
      <c r="BI15" s="301"/>
      <c r="BJ15" s="301"/>
      <c r="BK15" s="299"/>
      <c r="BL15" s="291"/>
      <c r="BM15" s="320" t="s">
        <v>302</v>
      </c>
      <c r="BN15" s="321"/>
      <c r="BO15" s="322">
        <f t="shared" si="10"/>
        <v>57</v>
      </c>
      <c r="BP15" s="323">
        <f t="shared" si="11"/>
        <v>44279</v>
      </c>
      <c r="BQ15" s="323" t="str">
        <f t="shared" si="11"/>
        <v/>
      </c>
      <c r="BR15" s="323" t="str">
        <f t="shared" si="12"/>
        <v/>
      </c>
      <c r="BS15" s="324">
        <f t="shared" si="13"/>
        <v>44222</v>
      </c>
      <c r="BT15" s="325">
        <v>0</v>
      </c>
      <c r="BU15" s="325">
        <f t="shared" si="14"/>
        <v>0</v>
      </c>
      <c r="BV15" s="326">
        <f t="shared" si="15"/>
        <v>1200</v>
      </c>
      <c r="BW15" s="326">
        <f t="shared" si="16"/>
        <v>1440</v>
      </c>
      <c r="BX15" s="327"/>
      <c r="BY15" s="328">
        <v>4</v>
      </c>
      <c r="BZ15" s="329">
        <f t="shared" si="17"/>
        <v>44323</v>
      </c>
      <c r="CA15" s="306">
        <f t="shared" si="18"/>
        <v>44323</v>
      </c>
      <c r="CB15" s="306">
        <f t="shared" si="19"/>
        <v>44266</v>
      </c>
      <c r="CC15" s="330"/>
      <c r="CD15" s="53"/>
      <c r="CE15" s="331">
        <f t="shared" si="20"/>
        <v>0</v>
      </c>
      <c r="CF15" s="332">
        <f t="shared" si="59"/>
        <v>0</v>
      </c>
      <c r="CG15" s="336"/>
      <c r="CH15" s="300"/>
      <c r="CI15" s="336">
        <f t="shared" si="60"/>
        <v>0</v>
      </c>
      <c r="CJ15" s="336">
        <f t="shared" si="61"/>
        <v>0</v>
      </c>
      <c r="CK15" s="336"/>
      <c r="CL15" s="300"/>
      <c r="CM15" s="336">
        <f t="shared" si="62"/>
        <v>0</v>
      </c>
      <c r="CN15" s="378"/>
      <c r="CO15" s="300"/>
      <c r="CP15" s="332">
        <f t="shared" si="63"/>
        <v>0</v>
      </c>
      <c r="CQ15" s="332"/>
      <c r="CR15" s="332">
        <f t="shared" si="64"/>
        <v>0</v>
      </c>
      <c r="CS15" s="333">
        <f t="shared" si="21"/>
        <v>0</v>
      </c>
      <c r="CT15" s="332">
        <f t="shared" si="22"/>
        <v>0</v>
      </c>
      <c r="CU15" s="333">
        <f t="shared" si="23"/>
        <v>0</v>
      </c>
      <c r="CV15" s="332">
        <f t="shared" si="24"/>
        <v>0</v>
      </c>
      <c r="CW15" s="334">
        <f t="shared" si="25"/>
        <v>0</v>
      </c>
      <c r="CX15" s="335">
        <f t="shared" si="26"/>
        <v>0</v>
      </c>
      <c r="CY15" s="335"/>
      <c r="CZ15" s="336">
        <f t="shared" si="27"/>
        <v>0</v>
      </c>
      <c r="DA15" s="336">
        <f t="shared" si="28"/>
        <v>0</v>
      </c>
      <c r="DB15" s="336">
        <f t="shared" si="29"/>
        <v>0</v>
      </c>
      <c r="DC15" s="337">
        <f t="shared" si="30"/>
        <v>0</v>
      </c>
      <c r="DD15" s="337">
        <f t="shared" si="31"/>
        <v>0</v>
      </c>
      <c r="DE15" s="338">
        <f t="shared" si="32"/>
        <v>57</v>
      </c>
      <c r="DF15" s="339"/>
      <c r="DG15" s="340"/>
      <c r="DH15" s="335">
        <f t="shared" si="33"/>
        <v>0</v>
      </c>
      <c r="DI15" s="341"/>
      <c r="DJ15" s="342">
        <f t="shared" si="34"/>
        <v>0</v>
      </c>
      <c r="DK15" s="343"/>
      <c r="DL15" s="344">
        <v>44217</v>
      </c>
      <c r="DM15" s="345">
        <v>44217</v>
      </c>
      <c r="DN15" s="346">
        <v>44218</v>
      </c>
      <c r="DO15" s="346">
        <v>44218</v>
      </c>
      <c r="DP15" s="345">
        <v>44218</v>
      </c>
      <c r="DQ15" s="345">
        <v>44221</v>
      </c>
      <c r="DR15" s="345">
        <v>44221</v>
      </c>
      <c r="DS15" s="345">
        <v>44222</v>
      </c>
      <c r="DT15" s="347">
        <v>44222</v>
      </c>
      <c r="DU15" s="348">
        <v>44222</v>
      </c>
      <c r="DV15" s="349"/>
      <c r="DW15" s="349"/>
      <c r="DX15" s="350"/>
      <c r="DY15" s="350">
        <v>44222</v>
      </c>
      <c r="DZ15" s="350">
        <v>44222</v>
      </c>
      <c r="EA15" s="352">
        <v>44222</v>
      </c>
      <c r="EB15" s="379">
        <v>44222</v>
      </c>
      <c r="EC15" s="354">
        <v>44222</v>
      </c>
      <c r="ED15" s="355">
        <v>585</v>
      </c>
      <c r="EE15" s="356">
        <f t="shared" si="35"/>
        <v>3</v>
      </c>
      <c r="EF15" s="355">
        <f t="shared" si="36"/>
        <v>5</v>
      </c>
      <c r="EG15" s="357">
        <f t="shared" si="37"/>
        <v>5</v>
      </c>
      <c r="EH15" s="358">
        <f t="shared" si="38"/>
        <v>0</v>
      </c>
      <c r="EI15" s="359">
        <f t="shared" si="39"/>
        <v>5</v>
      </c>
      <c r="EJ15" s="306"/>
      <c r="EK15" s="360"/>
      <c r="EL15" s="306"/>
      <c r="EM15" s="359">
        <f t="shared" si="40"/>
        <v>-44222</v>
      </c>
      <c r="EN15" s="361">
        <f t="shared" si="41"/>
        <v>0</v>
      </c>
      <c r="EO15" s="362">
        <v>44278</v>
      </c>
      <c r="EP15" s="380">
        <v>44279</v>
      </c>
      <c r="EQ15" s="313"/>
      <c r="ER15" s="313"/>
      <c r="ES15" s="313"/>
      <c r="ET15" s="313"/>
      <c r="EU15" s="313"/>
      <c r="EV15" s="363"/>
      <c r="EW15" s="364"/>
      <c r="EX15" s="365"/>
      <c r="EY15" s="366"/>
      <c r="EZ15" s="313"/>
      <c r="FA15" s="313"/>
      <c r="FB15" s="313"/>
      <c r="FC15" s="367"/>
      <c r="FD15" s="368"/>
      <c r="FE15" s="369"/>
      <c r="FF15" s="356" t="str">
        <f t="shared" si="42"/>
        <v/>
      </c>
      <c r="FG15" s="355" t="str">
        <f t="shared" si="43"/>
        <v/>
      </c>
      <c r="FH15" s="357" t="str">
        <f t="shared" si="44"/>
        <v/>
      </c>
      <c r="FI15" s="370" t="str">
        <f t="shared" si="45"/>
        <v>OUI</v>
      </c>
      <c r="FJ15" s="371"/>
      <c r="FK15" s="371"/>
      <c r="FL15" s="276"/>
      <c r="FM15" s="372"/>
      <c r="FN15" s="3"/>
      <c r="FO15" s="3"/>
      <c r="FP15" s="3"/>
      <c r="FQ15" s="3"/>
      <c r="FR15" s="373">
        <f t="shared" si="46"/>
        <v>1</v>
      </c>
      <c r="FS15" s="373">
        <f t="shared" ca="1" si="47"/>
        <v>1</v>
      </c>
      <c r="FT15" s="373">
        <f t="shared" ca="1" si="48"/>
        <v>1</v>
      </c>
      <c r="FU15" s="373">
        <f t="shared" ca="1" si="49"/>
        <v>0</v>
      </c>
      <c r="FV15" s="373">
        <f t="shared" si="50"/>
        <v>1</v>
      </c>
      <c r="FW15" s="3"/>
      <c r="FX15" s="299"/>
      <c r="FY15" s="299"/>
      <c r="FZ15" s="299"/>
      <c r="GA15" s="299"/>
      <c r="GB15" s="299"/>
      <c r="GC15" s="299"/>
      <c r="GD15" s="299"/>
      <c r="GE15" s="299"/>
      <c r="GF15" s="299"/>
      <c r="GG15" s="299"/>
      <c r="GH15" s="299"/>
      <c r="GI15" s="299"/>
      <c r="GJ15" s="299"/>
      <c r="GK15" s="299"/>
      <c r="GL15" s="299"/>
      <c r="GM15" s="299"/>
      <c r="GN15" s="299"/>
      <c r="GO15" s="299"/>
      <c r="GP15" s="3"/>
      <c r="GQ15" s="374" t="str">
        <f t="shared" si="51"/>
        <v/>
      </c>
      <c r="GR15" s="374" t="str">
        <f t="shared" si="52"/>
        <v/>
      </c>
      <c r="GS15" s="375" t="str">
        <f t="shared" si="53"/>
        <v/>
      </c>
      <c r="GT15" s="375" t="str">
        <f t="shared" si="54"/>
        <v/>
      </c>
      <c r="GU15" s="375" t="str">
        <f t="shared" si="55"/>
        <v/>
      </c>
      <c r="GV15" s="306" t="str">
        <f t="shared" si="56"/>
        <v/>
      </c>
      <c r="GW15" s="299" t="str">
        <f t="shared" si="57"/>
        <v/>
      </c>
      <c r="GX15" s="376" t="s">
        <v>284</v>
      </c>
      <c r="GY15" s="377">
        <f t="shared" si="58"/>
        <v>585</v>
      </c>
    </row>
    <row r="16" spans="1:207" ht="25.5" customHeight="1" thickTop="1" thickBot="1" x14ac:dyDescent="0.25">
      <c r="A16" s="289"/>
      <c r="B16" s="290"/>
      <c r="C16" s="291" t="s">
        <v>303</v>
      </c>
      <c r="D16" s="292" t="str">
        <f t="shared" si="0"/>
        <v>Notifié</v>
      </c>
      <c r="E16" s="293"/>
      <c r="F16" s="294" t="s">
        <v>11</v>
      </c>
      <c r="G16" s="294">
        <v>6</v>
      </c>
      <c r="H16" s="295"/>
      <c r="I16" s="296"/>
      <c r="J16" s="294"/>
      <c r="K16" s="297" t="str">
        <f>IF($K$6="OUI",IF(J16&lt;&gt;"",COUNTIF($J$10:$J16,J16),""),"")</f>
        <v/>
      </c>
      <c r="L16" s="153" t="s">
        <v>272</v>
      </c>
      <c r="M16" s="294"/>
      <c r="N16" s="294"/>
      <c r="O16" s="294" t="s">
        <v>273</v>
      </c>
      <c r="P16" s="298" t="str">
        <f t="shared" si="1"/>
        <v/>
      </c>
      <c r="Q16" s="299" t="s">
        <v>274</v>
      </c>
      <c r="R16" s="299" t="s">
        <v>275</v>
      </c>
      <c r="S16" s="300">
        <v>200</v>
      </c>
      <c r="T16" s="300">
        <v>400</v>
      </c>
      <c r="U16" s="301">
        <f>IF(AND(ISBLANK(S16),ISBLANK(T16)),X16/(1+#REF!/100),S16+T16)</f>
        <v>600</v>
      </c>
      <c r="V16" s="300">
        <f t="shared" si="2"/>
        <v>240</v>
      </c>
      <c r="W16" s="300">
        <f t="shared" si="2"/>
        <v>480</v>
      </c>
      <c r="X16" s="301">
        <f>IF(AND(ISBLANK(V16),ISBLANK(W16)),(S16+T16)*(1+#REF!/100),V16+W16)</f>
        <v>720</v>
      </c>
      <c r="Y16" s="302"/>
      <c r="Z16" s="303">
        <f t="shared" si="3"/>
        <v>44228</v>
      </c>
      <c r="AA16" s="304">
        <v>44222</v>
      </c>
      <c r="AB16" s="305">
        <f t="shared" si="4"/>
        <v>44222</v>
      </c>
      <c r="AC16" s="299"/>
      <c r="AD16" s="299"/>
      <c r="AE16" s="306"/>
      <c r="AF16" s="300"/>
      <c r="AG16" s="306" t="str">
        <f t="shared" ca="1" si="5"/>
        <v/>
      </c>
      <c r="AH16" s="306">
        <v>44288</v>
      </c>
      <c r="AI16" s="307" t="s">
        <v>276</v>
      </c>
      <c r="AJ16" s="308">
        <f t="shared" si="6"/>
        <v>44288</v>
      </c>
      <c r="AK16" s="309"/>
      <c r="AL16" s="310">
        <v>982</v>
      </c>
      <c r="AM16" s="311">
        <f t="shared" si="7"/>
        <v>0</v>
      </c>
      <c r="AN16" s="294"/>
      <c r="AO16" s="310">
        <v>973</v>
      </c>
      <c r="AP16" s="312">
        <f t="shared" si="8"/>
        <v>0</v>
      </c>
      <c r="AQ16" s="313" t="str">
        <f t="shared" si="9"/>
        <v/>
      </c>
      <c r="AR16" s="300"/>
      <c r="AS16" s="300"/>
      <c r="AT16" s="300"/>
      <c r="AU16" s="300"/>
      <c r="AV16" s="300"/>
      <c r="AW16" s="314"/>
      <c r="AX16" s="299"/>
      <c r="AY16" s="315" t="str">
        <f t="shared" ca="1" si="65"/>
        <v/>
      </c>
      <c r="AZ16" s="316"/>
      <c r="BA16" s="317"/>
      <c r="BB16" s="306"/>
      <c r="BC16" s="309" t="str">
        <f>IFERROR(IF(ISBLANK(AQ16),IF(AK16="","",AK16+BC!$BC$6),AQ16+BC!$BC$6),"")</f>
        <v/>
      </c>
      <c r="BD16" s="306"/>
      <c r="BE16" s="306"/>
      <c r="BF16" s="318"/>
      <c r="BG16" s="319"/>
      <c r="BH16" s="301"/>
      <c r="BI16" s="301"/>
      <c r="BJ16" s="301"/>
      <c r="BK16" s="299"/>
      <c r="BL16" s="291"/>
      <c r="BM16" s="320" t="s">
        <v>304</v>
      </c>
      <c r="BN16" s="321"/>
      <c r="BO16" s="322">
        <f t="shared" si="10"/>
        <v>66</v>
      </c>
      <c r="BP16" s="323">
        <f t="shared" si="11"/>
        <v>44288</v>
      </c>
      <c r="BQ16" s="323" t="str">
        <f t="shared" si="11"/>
        <v/>
      </c>
      <c r="BR16" s="323" t="str">
        <f t="shared" si="12"/>
        <v/>
      </c>
      <c r="BS16" s="324">
        <f t="shared" si="13"/>
        <v>44228</v>
      </c>
      <c r="BT16" s="325">
        <v>0</v>
      </c>
      <c r="BU16" s="325">
        <f t="shared" si="14"/>
        <v>0</v>
      </c>
      <c r="BV16" s="326">
        <f t="shared" si="15"/>
        <v>600</v>
      </c>
      <c r="BW16" s="326">
        <f t="shared" si="16"/>
        <v>720</v>
      </c>
      <c r="BX16" s="327"/>
      <c r="BY16" s="328">
        <v>4</v>
      </c>
      <c r="BZ16" s="329">
        <f t="shared" si="17"/>
        <v>44333</v>
      </c>
      <c r="CA16" s="306">
        <f t="shared" si="18"/>
        <v>44333</v>
      </c>
      <c r="CB16" s="306">
        <f t="shared" si="19"/>
        <v>44267</v>
      </c>
      <c r="CC16" s="330"/>
      <c r="CD16" s="330"/>
      <c r="CE16" s="331">
        <f t="shared" si="20"/>
        <v>0</v>
      </c>
      <c r="CF16" s="332">
        <f t="shared" si="59"/>
        <v>0</v>
      </c>
      <c r="CG16" s="336"/>
      <c r="CH16" s="300"/>
      <c r="CI16" s="336">
        <f t="shared" si="60"/>
        <v>0</v>
      </c>
      <c r="CJ16" s="336">
        <f t="shared" si="61"/>
        <v>0</v>
      </c>
      <c r="CK16" s="336"/>
      <c r="CL16" s="336"/>
      <c r="CM16" s="336">
        <f t="shared" si="62"/>
        <v>0</v>
      </c>
      <c r="CN16" s="378"/>
      <c r="CO16" s="378"/>
      <c r="CP16" s="332">
        <f t="shared" si="63"/>
        <v>0</v>
      </c>
      <c r="CQ16" s="332"/>
      <c r="CR16" s="332">
        <f t="shared" si="64"/>
        <v>0</v>
      </c>
      <c r="CS16" s="333">
        <f t="shared" si="21"/>
        <v>0</v>
      </c>
      <c r="CT16" s="332">
        <f t="shared" si="22"/>
        <v>0</v>
      </c>
      <c r="CU16" s="333">
        <f t="shared" si="23"/>
        <v>0</v>
      </c>
      <c r="CV16" s="332">
        <f t="shared" si="24"/>
        <v>0</v>
      </c>
      <c r="CW16" s="334">
        <f t="shared" si="25"/>
        <v>0</v>
      </c>
      <c r="CX16" s="335">
        <f t="shared" si="26"/>
        <v>0</v>
      </c>
      <c r="CY16" s="335"/>
      <c r="CZ16" s="336">
        <f t="shared" si="27"/>
        <v>0</v>
      </c>
      <c r="DA16" s="336">
        <f t="shared" si="28"/>
        <v>0</v>
      </c>
      <c r="DB16" s="336">
        <f t="shared" si="29"/>
        <v>0</v>
      </c>
      <c r="DC16" s="337">
        <f t="shared" si="30"/>
        <v>0</v>
      </c>
      <c r="DD16" s="337">
        <f t="shared" si="31"/>
        <v>0</v>
      </c>
      <c r="DE16" s="338">
        <f t="shared" si="32"/>
        <v>66</v>
      </c>
      <c r="DF16" s="339"/>
      <c r="DG16" s="340"/>
      <c r="DH16" s="335">
        <f t="shared" si="33"/>
        <v>0</v>
      </c>
      <c r="DI16" s="341"/>
      <c r="DJ16" s="342">
        <f t="shared" si="34"/>
        <v>0</v>
      </c>
      <c r="DK16" s="343"/>
      <c r="DL16" s="344">
        <v>44224</v>
      </c>
      <c r="DM16" s="345">
        <v>44224</v>
      </c>
      <c r="DN16" s="346">
        <v>44224</v>
      </c>
      <c r="DO16" s="346">
        <v>44224</v>
      </c>
      <c r="DP16" s="345">
        <v>44224</v>
      </c>
      <c r="DQ16" s="345">
        <v>44225</v>
      </c>
      <c r="DR16" s="345">
        <v>44228</v>
      </c>
      <c r="DS16" s="345">
        <v>44228</v>
      </c>
      <c r="DT16" s="347">
        <v>44228</v>
      </c>
      <c r="DU16" s="348">
        <v>44228</v>
      </c>
      <c r="DV16" s="349"/>
      <c r="DW16" s="349"/>
      <c r="DX16" s="350"/>
      <c r="DY16" s="350">
        <v>44228</v>
      </c>
      <c r="DZ16" s="350">
        <v>44228</v>
      </c>
      <c r="EA16" s="352">
        <v>44228</v>
      </c>
      <c r="EB16" s="379">
        <v>44228</v>
      </c>
      <c r="EC16" s="354">
        <v>44228</v>
      </c>
      <c r="ED16" s="355">
        <v>586</v>
      </c>
      <c r="EE16" s="356">
        <f t="shared" si="35"/>
        <v>4</v>
      </c>
      <c r="EF16" s="355">
        <f t="shared" si="36"/>
        <v>4</v>
      </c>
      <c r="EG16" s="357">
        <f t="shared" si="37"/>
        <v>4</v>
      </c>
      <c r="EH16" s="358">
        <f t="shared" si="38"/>
        <v>0</v>
      </c>
      <c r="EI16" s="359">
        <f t="shared" si="39"/>
        <v>4</v>
      </c>
      <c r="EJ16" s="306"/>
      <c r="EK16" s="360"/>
      <c r="EL16" s="306"/>
      <c r="EM16" s="359">
        <f t="shared" si="40"/>
        <v>-44228</v>
      </c>
      <c r="EN16" s="361">
        <f t="shared" si="41"/>
        <v>0</v>
      </c>
      <c r="EO16" s="362">
        <v>44288</v>
      </c>
      <c r="EP16" s="313">
        <v>44288</v>
      </c>
      <c r="EQ16" s="313"/>
      <c r="ER16" s="313"/>
      <c r="ES16" s="313"/>
      <c r="ET16" s="313"/>
      <c r="EU16" s="313"/>
      <c r="EV16" s="363"/>
      <c r="EW16" s="364"/>
      <c r="EX16" s="365"/>
      <c r="EY16" s="366"/>
      <c r="EZ16" s="313"/>
      <c r="FA16" s="313"/>
      <c r="FB16" s="313"/>
      <c r="FC16" s="367"/>
      <c r="FD16" s="368"/>
      <c r="FE16" s="369"/>
      <c r="FF16" s="356" t="str">
        <f t="shared" si="42"/>
        <v/>
      </c>
      <c r="FG16" s="355" t="str">
        <f t="shared" si="43"/>
        <v/>
      </c>
      <c r="FH16" s="357" t="str">
        <f t="shared" si="44"/>
        <v/>
      </c>
      <c r="FI16" s="370" t="str">
        <f t="shared" si="45"/>
        <v>OUI</v>
      </c>
      <c r="FJ16" s="371"/>
      <c r="FK16" s="371"/>
      <c r="FL16" s="276"/>
      <c r="FM16" s="372"/>
      <c r="FN16" s="3"/>
      <c r="FO16" s="3"/>
      <c r="FP16" s="3"/>
      <c r="FQ16" s="3"/>
      <c r="FR16" s="373">
        <f t="shared" si="46"/>
        <v>1</v>
      </c>
      <c r="FS16" s="373">
        <f t="shared" ca="1" si="47"/>
        <v>1</v>
      </c>
      <c r="FT16" s="373">
        <f t="shared" ca="1" si="48"/>
        <v>1</v>
      </c>
      <c r="FU16" s="373">
        <f t="shared" ca="1" si="49"/>
        <v>0</v>
      </c>
      <c r="FV16" s="373">
        <f t="shared" si="50"/>
        <v>1</v>
      </c>
      <c r="FW16" s="3"/>
      <c r="FX16" s="299"/>
      <c r="FY16" s="299"/>
      <c r="FZ16" s="299"/>
      <c r="GA16" s="299"/>
      <c r="GB16" s="299"/>
      <c r="GC16" s="299"/>
      <c r="GD16" s="299"/>
      <c r="GE16" s="299"/>
      <c r="GF16" s="299"/>
      <c r="GG16" s="299"/>
      <c r="GH16" s="299"/>
      <c r="GI16" s="299"/>
      <c r="GJ16" s="299"/>
      <c r="GK16" s="299"/>
      <c r="GL16" s="299"/>
      <c r="GM16" s="299"/>
      <c r="GN16" s="299"/>
      <c r="GO16" s="299"/>
      <c r="GP16" s="3"/>
      <c r="GQ16" s="374" t="str">
        <f t="shared" si="51"/>
        <v/>
      </c>
      <c r="GR16" s="374" t="str">
        <f t="shared" si="52"/>
        <v/>
      </c>
      <c r="GS16" s="375" t="str">
        <f t="shared" si="53"/>
        <v/>
      </c>
      <c r="GT16" s="375" t="str">
        <f t="shared" si="54"/>
        <v/>
      </c>
      <c r="GU16" s="375" t="str">
        <f t="shared" si="55"/>
        <v/>
      </c>
      <c r="GV16" s="306" t="str">
        <f t="shared" si="56"/>
        <v/>
      </c>
      <c r="GW16" s="299" t="str">
        <f t="shared" si="57"/>
        <v/>
      </c>
      <c r="GX16" s="376" t="s">
        <v>284</v>
      </c>
      <c r="GY16" s="377">
        <f t="shared" si="58"/>
        <v>586</v>
      </c>
    </row>
    <row r="17" spans="1:207" ht="25.5" customHeight="1" thickTop="1" thickBot="1" x14ac:dyDescent="0.25">
      <c r="A17" s="289"/>
      <c r="B17" s="384"/>
      <c r="C17" s="291" t="s">
        <v>305</v>
      </c>
      <c r="D17" s="292" t="str">
        <f t="shared" si="0"/>
        <v>Notifié</v>
      </c>
      <c r="E17" s="293"/>
      <c r="F17" s="294" t="s">
        <v>11</v>
      </c>
      <c r="G17" s="294">
        <v>6</v>
      </c>
      <c r="H17" s="295"/>
      <c r="I17" s="296"/>
      <c r="J17" s="294"/>
      <c r="K17" s="297" t="str">
        <f>IF($K$6="OUI",IF(J17&lt;&gt;"",COUNTIF($J$10:$J17,J17),""),"")</f>
        <v/>
      </c>
      <c r="L17" s="153" t="s">
        <v>286</v>
      </c>
      <c r="M17" s="294"/>
      <c r="N17" s="294"/>
      <c r="O17" s="294" t="s">
        <v>273</v>
      </c>
      <c r="P17" s="298" t="str">
        <f t="shared" si="1"/>
        <v/>
      </c>
      <c r="Q17" s="299" t="s">
        <v>274</v>
      </c>
      <c r="R17" s="299" t="s">
        <v>275</v>
      </c>
      <c r="S17" s="300">
        <v>400</v>
      </c>
      <c r="T17" s="53"/>
      <c r="U17" s="301">
        <f>IF(AND(ISBLANK(S17),ISBLANK(T17)),X17/(1+#REF!/100),S17+T17)</f>
        <v>400</v>
      </c>
      <c r="V17" s="300">
        <f t="shared" si="2"/>
        <v>480</v>
      </c>
      <c r="W17" s="53"/>
      <c r="X17" s="301">
        <f>IF(AND(ISBLANK(V17),ISBLANK(W17)),(S17+T17)*(1+#REF!/100),V17+W17)</f>
        <v>480</v>
      </c>
      <c r="Y17" s="302"/>
      <c r="Z17" s="303">
        <f t="shared" si="3"/>
        <v>44246</v>
      </c>
      <c r="AA17" s="304">
        <v>44223</v>
      </c>
      <c r="AB17" s="305">
        <f t="shared" si="4"/>
        <v>44223</v>
      </c>
      <c r="AC17" s="299"/>
      <c r="AD17" s="299"/>
      <c r="AE17" s="306"/>
      <c r="AF17" s="300"/>
      <c r="AG17" s="306" t="str">
        <f t="shared" ca="1" si="5"/>
        <v/>
      </c>
      <c r="AH17" s="306">
        <v>44278</v>
      </c>
      <c r="AI17" s="307" t="s">
        <v>287</v>
      </c>
      <c r="AJ17" s="308">
        <f t="shared" si="6"/>
        <v>44279</v>
      </c>
      <c r="AK17" s="309"/>
      <c r="AL17" s="310">
        <v>963</v>
      </c>
      <c r="AM17" s="311">
        <f t="shared" si="7"/>
        <v>0</v>
      </c>
      <c r="AN17" s="294"/>
      <c r="AO17" s="310">
        <v>954</v>
      </c>
      <c r="AP17" s="312">
        <f t="shared" si="8"/>
        <v>0</v>
      </c>
      <c r="AQ17" s="313" t="str">
        <f t="shared" si="9"/>
        <v/>
      </c>
      <c r="AR17" s="300"/>
      <c r="AS17" s="300"/>
      <c r="AT17" s="300"/>
      <c r="AU17" s="300"/>
      <c r="AV17" s="300"/>
      <c r="AW17" s="314"/>
      <c r="AX17" s="299"/>
      <c r="AY17" s="315" t="str">
        <f t="shared" ca="1" si="65"/>
        <v/>
      </c>
      <c r="AZ17" s="316"/>
      <c r="BA17" s="317"/>
      <c r="BB17" s="306"/>
      <c r="BC17" s="309" t="str">
        <f>IFERROR(IF(ISBLANK(AQ17),IF(AK17="","",AK17+BC!$BC$6),AQ17+BC!$BC$6),"")</f>
        <v/>
      </c>
      <c r="BD17" s="306"/>
      <c r="BE17" s="306"/>
      <c r="BF17" s="318"/>
      <c r="BG17" s="319"/>
      <c r="BH17" s="301"/>
      <c r="BI17" s="301"/>
      <c r="BJ17" s="301"/>
      <c r="BK17" s="299"/>
      <c r="BL17" s="291"/>
      <c r="BM17" s="320" t="s">
        <v>306</v>
      </c>
      <c r="BN17" s="321"/>
      <c r="BO17" s="322">
        <f t="shared" si="10"/>
        <v>55</v>
      </c>
      <c r="BP17" s="323">
        <f t="shared" si="11"/>
        <v>44279</v>
      </c>
      <c r="BQ17" s="323" t="str">
        <f t="shared" si="11"/>
        <v/>
      </c>
      <c r="BR17" s="323" t="str">
        <f t="shared" si="12"/>
        <v/>
      </c>
      <c r="BS17" s="324">
        <f t="shared" si="13"/>
        <v>44246</v>
      </c>
      <c r="BT17" s="325">
        <v>0</v>
      </c>
      <c r="BU17" s="325">
        <f t="shared" si="14"/>
        <v>0</v>
      </c>
      <c r="BV17" s="326">
        <f t="shared" si="15"/>
        <v>400</v>
      </c>
      <c r="BW17" s="326">
        <f t="shared" si="16"/>
        <v>480</v>
      </c>
      <c r="BX17" s="327"/>
      <c r="BY17" s="328">
        <v>1</v>
      </c>
      <c r="BZ17" s="329">
        <f t="shared" si="17"/>
        <v>44323</v>
      </c>
      <c r="CA17" s="306">
        <f t="shared" si="18"/>
        <v>44323</v>
      </c>
      <c r="CB17" s="306">
        <f t="shared" si="19"/>
        <v>44268</v>
      </c>
      <c r="CC17" s="300"/>
      <c r="CD17" s="53"/>
      <c r="CE17" s="331">
        <f t="shared" si="20"/>
        <v>0</v>
      </c>
      <c r="CF17" s="332">
        <f t="shared" si="59"/>
        <v>0</v>
      </c>
      <c r="CG17" s="300"/>
      <c r="CH17" s="300"/>
      <c r="CI17" s="336">
        <f t="shared" si="60"/>
        <v>0</v>
      </c>
      <c r="CJ17" s="336">
        <f t="shared" si="61"/>
        <v>0</v>
      </c>
      <c r="CK17" s="300"/>
      <c r="CL17" s="336"/>
      <c r="CM17" s="336">
        <f t="shared" si="62"/>
        <v>0</v>
      </c>
      <c r="CN17" s="300"/>
      <c r="CO17" s="378"/>
      <c r="CP17" s="332">
        <f t="shared" si="63"/>
        <v>0</v>
      </c>
      <c r="CQ17" s="332"/>
      <c r="CR17" s="332">
        <f t="shared" si="64"/>
        <v>0</v>
      </c>
      <c r="CS17" s="333">
        <f t="shared" si="21"/>
        <v>0</v>
      </c>
      <c r="CT17" s="332">
        <f t="shared" si="22"/>
        <v>0</v>
      </c>
      <c r="CU17" s="333">
        <f t="shared" si="23"/>
        <v>0</v>
      </c>
      <c r="CV17" s="332">
        <f t="shared" si="24"/>
        <v>0</v>
      </c>
      <c r="CW17" s="334">
        <f t="shared" si="25"/>
        <v>0</v>
      </c>
      <c r="CX17" s="335">
        <f t="shared" si="26"/>
        <v>0</v>
      </c>
      <c r="CY17" s="335"/>
      <c r="CZ17" s="336">
        <f t="shared" si="27"/>
        <v>0</v>
      </c>
      <c r="DA17" s="336">
        <f t="shared" si="28"/>
        <v>0</v>
      </c>
      <c r="DB17" s="336">
        <f t="shared" si="29"/>
        <v>0</v>
      </c>
      <c r="DC17" s="337">
        <f t="shared" si="30"/>
        <v>0</v>
      </c>
      <c r="DD17" s="337">
        <f t="shared" si="31"/>
        <v>0</v>
      </c>
      <c r="DE17" s="338">
        <f t="shared" si="32"/>
        <v>55</v>
      </c>
      <c r="DF17" s="339"/>
      <c r="DG17" s="340"/>
      <c r="DH17" s="335">
        <f t="shared" si="33"/>
        <v>0</v>
      </c>
      <c r="DI17" s="341"/>
      <c r="DJ17" s="342">
        <f t="shared" si="34"/>
        <v>0</v>
      </c>
      <c r="DK17" s="343"/>
      <c r="DL17" s="344">
        <v>44223</v>
      </c>
      <c r="DM17" s="345">
        <v>44243</v>
      </c>
      <c r="DN17" s="345">
        <v>44243</v>
      </c>
      <c r="DO17" s="346">
        <v>44243</v>
      </c>
      <c r="DP17" s="345">
        <v>44243</v>
      </c>
      <c r="DQ17" s="345">
        <v>44245</v>
      </c>
      <c r="DR17" s="345">
        <v>44246</v>
      </c>
      <c r="DS17" s="345">
        <v>44243</v>
      </c>
      <c r="DT17" s="347">
        <v>44246</v>
      </c>
      <c r="DU17" s="348">
        <v>44246</v>
      </c>
      <c r="DV17" s="349"/>
      <c r="DW17" s="349"/>
      <c r="DX17" s="350"/>
      <c r="DY17" s="350">
        <v>44246</v>
      </c>
      <c r="DZ17" s="350">
        <v>44246</v>
      </c>
      <c r="EA17" s="352">
        <v>44246</v>
      </c>
      <c r="EB17" s="379">
        <v>44246</v>
      </c>
      <c r="EC17" s="354">
        <v>44246</v>
      </c>
      <c r="ED17" s="355">
        <v>587</v>
      </c>
      <c r="EE17" s="356">
        <f t="shared" si="35"/>
        <v>3</v>
      </c>
      <c r="EF17" s="355">
        <f t="shared" si="36"/>
        <v>23</v>
      </c>
      <c r="EG17" s="357">
        <f t="shared" si="37"/>
        <v>23</v>
      </c>
      <c r="EH17" s="358">
        <f t="shared" si="38"/>
        <v>0</v>
      </c>
      <c r="EI17" s="359">
        <f t="shared" si="39"/>
        <v>23</v>
      </c>
      <c r="EJ17" s="306"/>
      <c r="EK17" s="360"/>
      <c r="EL17" s="306"/>
      <c r="EM17" s="359">
        <f t="shared" si="40"/>
        <v>-44246</v>
      </c>
      <c r="EN17" s="361">
        <f t="shared" si="41"/>
        <v>0</v>
      </c>
      <c r="EO17" s="362">
        <v>44278</v>
      </c>
      <c r="EP17" s="380">
        <v>44279</v>
      </c>
      <c r="EQ17" s="313"/>
      <c r="ER17" s="313"/>
      <c r="ES17" s="313"/>
      <c r="ET17" s="313"/>
      <c r="EU17" s="313"/>
      <c r="EV17" s="363"/>
      <c r="EW17" s="364"/>
      <c r="EX17" s="365"/>
      <c r="EY17" s="366"/>
      <c r="EZ17" s="313"/>
      <c r="FA17" s="313"/>
      <c r="FB17" s="313"/>
      <c r="FC17" s="367"/>
      <c r="FD17" s="368"/>
      <c r="FE17" s="369"/>
      <c r="FF17" s="356" t="str">
        <f t="shared" si="42"/>
        <v/>
      </c>
      <c r="FG17" s="355" t="str">
        <f t="shared" si="43"/>
        <v/>
      </c>
      <c r="FH17" s="357" t="str">
        <f t="shared" si="44"/>
        <v/>
      </c>
      <c r="FI17" s="370" t="str">
        <f t="shared" si="45"/>
        <v>OUI</v>
      </c>
      <c r="FJ17" s="371"/>
      <c r="FK17" s="371"/>
      <c r="FL17" s="276"/>
      <c r="FM17" s="372"/>
      <c r="FN17" s="3"/>
      <c r="FO17" s="3"/>
      <c r="FP17" s="3"/>
      <c r="FQ17" s="3"/>
      <c r="FR17" s="373">
        <f t="shared" si="46"/>
        <v>1</v>
      </c>
      <c r="FS17" s="373">
        <f t="shared" ca="1" si="47"/>
        <v>1</v>
      </c>
      <c r="FT17" s="373">
        <f t="shared" ca="1" si="48"/>
        <v>1</v>
      </c>
      <c r="FU17" s="373">
        <f t="shared" ca="1" si="49"/>
        <v>0</v>
      </c>
      <c r="FV17" s="373">
        <f t="shared" si="50"/>
        <v>1</v>
      </c>
      <c r="FW17" s="3"/>
      <c r="FX17" s="299"/>
      <c r="FY17" s="299"/>
      <c r="FZ17" s="299"/>
      <c r="GA17" s="299"/>
      <c r="GB17" s="299"/>
      <c r="GC17" s="299"/>
      <c r="GD17" s="299"/>
      <c r="GE17" s="299"/>
      <c r="GF17" s="299"/>
      <c r="GG17" s="299"/>
      <c r="GH17" s="299"/>
      <c r="GI17" s="299"/>
      <c r="GJ17" s="299"/>
      <c r="GK17" s="299"/>
      <c r="GL17" s="299"/>
      <c r="GM17" s="299"/>
      <c r="GN17" s="299"/>
      <c r="GO17" s="299"/>
      <c r="GP17" s="3"/>
      <c r="GQ17" s="374" t="str">
        <f t="shared" si="51"/>
        <v/>
      </c>
      <c r="GR17" s="374" t="str">
        <f t="shared" si="52"/>
        <v/>
      </c>
      <c r="GS17" s="375" t="str">
        <f t="shared" si="53"/>
        <v/>
      </c>
      <c r="GT17" s="375" t="str">
        <f t="shared" si="54"/>
        <v/>
      </c>
      <c r="GU17" s="375" t="str">
        <f t="shared" si="55"/>
        <v/>
      </c>
      <c r="GV17" s="306" t="str">
        <f t="shared" si="56"/>
        <v/>
      </c>
      <c r="GW17" s="299" t="str">
        <f t="shared" si="57"/>
        <v/>
      </c>
      <c r="GX17" s="376" t="s">
        <v>284</v>
      </c>
      <c r="GY17" s="377">
        <f t="shared" si="58"/>
        <v>587</v>
      </c>
    </row>
    <row r="18" spans="1:207" ht="25.5" customHeight="1" thickTop="1" thickBot="1" x14ac:dyDescent="0.25">
      <c r="A18" s="289"/>
      <c r="B18" s="384"/>
      <c r="C18" s="291" t="s">
        <v>307</v>
      </c>
      <c r="D18" s="292" t="str">
        <f t="shared" si="0"/>
        <v>Notifié</v>
      </c>
      <c r="E18" s="293"/>
      <c r="F18" s="294" t="s">
        <v>11</v>
      </c>
      <c r="G18" s="294">
        <v>6</v>
      </c>
      <c r="H18" s="295"/>
      <c r="I18" s="296"/>
      <c r="J18" s="294"/>
      <c r="K18" s="297" t="str">
        <f>IF($K$6="OUI",IF(J18&lt;&gt;"",COUNTIF($J$10:$J18,J18),""),"")</f>
        <v/>
      </c>
      <c r="L18" s="153" t="s">
        <v>272</v>
      </c>
      <c r="M18" s="294"/>
      <c r="N18" s="294"/>
      <c r="O18" s="294" t="s">
        <v>273</v>
      </c>
      <c r="P18" s="298" t="str">
        <f t="shared" si="1"/>
        <v/>
      </c>
      <c r="Q18" s="299" t="s">
        <v>274</v>
      </c>
      <c r="R18" s="299" t="s">
        <v>275</v>
      </c>
      <c r="S18" s="300">
        <v>500</v>
      </c>
      <c r="T18" s="53"/>
      <c r="U18" s="301">
        <f>IF(AND(ISBLANK(S18),ISBLANK(T18)),X18/(1+#REF!/100),S18+T18)</f>
        <v>500</v>
      </c>
      <c r="V18" s="300">
        <f t="shared" si="2"/>
        <v>600</v>
      </c>
      <c r="W18" s="53"/>
      <c r="X18" s="301">
        <f>IF(AND(ISBLANK(V18),ISBLANK(W18)),(S18+T18)*(1+#REF!/100),V18+W18)</f>
        <v>600</v>
      </c>
      <c r="Y18" s="302"/>
      <c r="Z18" s="303">
        <f t="shared" si="3"/>
        <v>44230</v>
      </c>
      <c r="AA18" s="304">
        <v>44224</v>
      </c>
      <c r="AB18" s="305">
        <f t="shared" si="4"/>
        <v>44224</v>
      </c>
      <c r="AC18" s="299"/>
      <c r="AD18" s="299"/>
      <c r="AE18" s="306"/>
      <c r="AF18" s="300"/>
      <c r="AG18" s="306" t="str">
        <f t="shared" ca="1" si="5"/>
        <v/>
      </c>
      <c r="AH18" s="306">
        <v>44253</v>
      </c>
      <c r="AI18" s="307" t="s">
        <v>276</v>
      </c>
      <c r="AJ18" s="308">
        <f t="shared" si="6"/>
        <v>44257</v>
      </c>
      <c r="AK18" s="309"/>
      <c r="AL18" s="310">
        <v>951</v>
      </c>
      <c r="AM18" s="311">
        <f t="shared" si="7"/>
        <v>44264</v>
      </c>
      <c r="AN18" s="294" t="s">
        <v>277</v>
      </c>
      <c r="AO18">
        <v>942</v>
      </c>
      <c r="AP18" s="312">
        <f t="shared" si="8"/>
        <v>44271</v>
      </c>
      <c r="AQ18" s="313">
        <f t="shared" si="9"/>
        <v>44271</v>
      </c>
      <c r="AR18" s="64"/>
      <c r="AS18" s="300"/>
      <c r="AT18" s="64"/>
      <c r="AU18" s="300"/>
      <c r="AV18" s="64"/>
      <c r="AW18" s="314"/>
      <c r="AX18" s="299"/>
      <c r="AY18" s="315" t="str">
        <f t="shared" ca="1" si="65"/>
        <v/>
      </c>
      <c r="AZ18" s="316"/>
      <c r="BA18" s="317"/>
      <c r="BB18" s="306">
        <v>44281</v>
      </c>
      <c r="BC18" s="309">
        <f>IFERROR(IF(ISBLANK(AQ18),IF(AK18="","",AK18+BC!$BC$6),AQ18+BC!$BC$6),"")</f>
        <v>44271</v>
      </c>
      <c r="BD18" s="306">
        <v>44286</v>
      </c>
      <c r="BE18" s="306">
        <v>44287</v>
      </c>
      <c r="BF18" s="318">
        <v>4905.4799999999996</v>
      </c>
      <c r="BG18" s="319"/>
      <c r="BH18" s="301"/>
      <c r="BI18" s="301"/>
      <c r="BJ18" s="301"/>
      <c r="BK18" s="299"/>
      <c r="BL18" s="291"/>
      <c r="BM18" s="320" t="s">
        <v>308</v>
      </c>
      <c r="BN18" s="321"/>
      <c r="BO18" s="322">
        <f t="shared" si="10"/>
        <v>29</v>
      </c>
      <c r="BP18" s="323">
        <f t="shared" si="11"/>
        <v>44257</v>
      </c>
      <c r="BQ18" s="323">
        <f t="shared" si="11"/>
        <v>44264</v>
      </c>
      <c r="BR18" s="323">
        <f t="shared" si="12"/>
        <v>44271</v>
      </c>
      <c r="BS18" s="324">
        <f t="shared" si="13"/>
        <v>44230</v>
      </c>
      <c r="BT18" s="325">
        <v>0</v>
      </c>
      <c r="BU18" s="325">
        <f t="shared" si="14"/>
        <v>0</v>
      </c>
      <c r="BV18" s="326">
        <f t="shared" si="15"/>
        <v>500</v>
      </c>
      <c r="BW18" s="326">
        <f t="shared" si="16"/>
        <v>600</v>
      </c>
      <c r="BX18" s="327"/>
      <c r="BY18" s="328">
        <v>1</v>
      </c>
      <c r="BZ18" s="329">
        <f t="shared" si="17"/>
        <v>44298</v>
      </c>
      <c r="CA18" s="306">
        <f t="shared" si="18"/>
        <v>44298</v>
      </c>
      <c r="CB18" s="306">
        <f t="shared" si="19"/>
        <v>44269</v>
      </c>
      <c r="CC18" s="330"/>
      <c r="CD18" s="53"/>
      <c r="CE18" s="331">
        <f t="shared" si="20"/>
        <v>0</v>
      </c>
      <c r="CF18" s="53"/>
      <c r="CG18" s="53"/>
      <c r="CH18" s="300"/>
      <c r="CI18" s="53"/>
      <c r="CJ18" s="53"/>
      <c r="CK18" s="53"/>
      <c r="CL18" s="300"/>
      <c r="CM18" s="53"/>
      <c r="CN18" s="53"/>
      <c r="CO18" s="300"/>
      <c r="CP18" s="53"/>
      <c r="CQ18" s="332"/>
      <c r="CR18" s="53"/>
      <c r="CS18" s="333">
        <f t="shared" si="21"/>
        <v>0</v>
      </c>
      <c r="CT18" s="332">
        <f t="shared" si="22"/>
        <v>0</v>
      </c>
      <c r="CU18" s="333">
        <f t="shared" si="23"/>
        <v>0</v>
      </c>
      <c r="CV18" s="332">
        <f t="shared" si="24"/>
        <v>0</v>
      </c>
      <c r="CW18" s="334">
        <f t="shared" si="25"/>
        <v>0</v>
      </c>
      <c r="CX18" s="335">
        <f t="shared" si="26"/>
        <v>0</v>
      </c>
      <c r="CY18" s="335"/>
      <c r="CZ18" s="336">
        <f t="shared" si="27"/>
        <v>0</v>
      </c>
      <c r="DA18" s="336">
        <f t="shared" si="28"/>
        <v>0</v>
      </c>
      <c r="DB18" s="336">
        <f t="shared" si="29"/>
        <v>0</v>
      </c>
      <c r="DC18" s="337">
        <f t="shared" si="30"/>
        <v>0</v>
      </c>
      <c r="DD18" s="337">
        <f t="shared" si="31"/>
        <v>0</v>
      </c>
      <c r="DE18" s="338">
        <f t="shared" si="32"/>
        <v>29</v>
      </c>
      <c r="DF18" s="339"/>
      <c r="DG18" s="340"/>
      <c r="DH18" s="335">
        <f t="shared" si="33"/>
        <v>0</v>
      </c>
      <c r="DI18" s="341"/>
      <c r="DJ18" s="342">
        <f t="shared" si="34"/>
        <v>0</v>
      </c>
      <c r="DK18" s="343"/>
      <c r="DL18" s="344">
        <v>44223</v>
      </c>
      <c r="DM18" s="345">
        <v>44224</v>
      </c>
      <c r="DN18" s="346">
        <v>44224</v>
      </c>
      <c r="DO18" s="346">
        <v>44225</v>
      </c>
      <c r="DP18" s="345">
        <v>44225</v>
      </c>
      <c r="DQ18" s="345">
        <v>44228</v>
      </c>
      <c r="DR18" s="345">
        <v>44229</v>
      </c>
      <c r="DS18" s="345">
        <v>44229</v>
      </c>
      <c r="DT18" s="347">
        <v>44229</v>
      </c>
      <c r="DU18" s="348">
        <v>44229</v>
      </c>
      <c r="DV18" s="349"/>
      <c r="DW18" s="349"/>
      <c r="DX18" s="350"/>
      <c r="DY18" s="350">
        <v>44230</v>
      </c>
      <c r="DZ18" s="350">
        <v>44230</v>
      </c>
      <c r="EA18" s="352">
        <v>44230</v>
      </c>
      <c r="EB18" s="379">
        <v>44230</v>
      </c>
      <c r="EC18" s="354">
        <v>44230</v>
      </c>
      <c r="ED18" s="355">
        <v>588</v>
      </c>
      <c r="EE18" s="356">
        <f t="shared" si="35"/>
        <v>4</v>
      </c>
      <c r="EF18" s="355">
        <f t="shared" si="36"/>
        <v>6</v>
      </c>
      <c r="EG18" s="357">
        <f t="shared" si="37"/>
        <v>7</v>
      </c>
      <c r="EH18" s="358">
        <f t="shared" si="38"/>
        <v>1</v>
      </c>
      <c r="EI18" s="359">
        <f t="shared" si="39"/>
        <v>7</v>
      </c>
      <c r="EJ18" s="306"/>
      <c r="EK18" s="360"/>
      <c r="EL18" s="306"/>
      <c r="EM18" s="359">
        <f t="shared" si="40"/>
        <v>-44229</v>
      </c>
      <c r="EN18" s="361">
        <f t="shared" si="41"/>
        <v>0</v>
      </c>
      <c r="EO18" s="362">
        <v>44256</v>
      </c>
      <c r="EP18" s="380">
        <v>44257</v>
      </c>
      <c r="EQ18" s="313">
        <v>44264</v>
      </c>
      <c r="ER18" s="313">
        <v>44264</v>
      </c>
      <c r="ES18" s="313">
        <v>44267</v>
      </c>
      <c r="ET18" s="313"/>
      <c r="EU18" s="313"/>
      <c r="EV18" s="363">
        <v>44271</v>
      </c>
      <c r="EW18" s="364">
        <v>44271</v>
      </c>
      <c r="EX18" s="365"/>
      <c r="EY18" s="366"/>
      <c r="EZ18" s="313"/>
      <c r="FA18" s="313"/>
      <c r="FB18" s="313">
        <v>44271</v>
      </c>
      <c r="FC18" s="367">
        <v>44271</v>
      </c>
      <c r="FD18" s="368">
        <v>44271</v>
      </c>
      <c r="FE18" s="382">
        <v>44272</v>
      </c>
      <c r="FF18" s="356">
        <f t="shared" si="42"/>
        <v>8</v>
      </c>
      <c r="FG18" s="355">
        <f t="shared" si="43"/>
        <v>15</v>
      </c>
      <c r="FH18" s="357">
        <f t="shared" si="44"/>
        <v>15</v>
      </c>
      <c r="FI18" s="370" t="str">
        <f t="shared" si="45"/>
        <v>OUI</v>
      </c>
      <c r="FJ18" s="371"/>
      <c r="FK18" s="371"/>
      <c r="FL18" s="276"/>
      <c r="FM18" s="372"/>
      <c r="FN18" s="3"/>
      <c r="FO18" s="3"/>
      <c r="FP18" s="3"/>
      <c r="FQ18" s="3"/>
      <c r="FR18" s="373">
        <f t="shared" si="46"/>
        <v>1</v>
      </c>
      <c r="FS18" s="373">
        <f t="shared" ca="1" si="47"/>
        <v>0</v>
      </c>
      <c r="FT18" s="373">
        <f t="shared" ca="1" si="48"/>
        <v>0</v>
      </c>
      <c r="FU18" s="373">
        <f t="shared" ca="1" si="49"/>
        <v>0</v>
      </c>
      <c r="FV18" s="373">
        <f t="shared" si="50"/>
        <v>0</v>
      </c>
      <c r="FW18" s="3"/>
      <c r="FX18" s="299"/>
      <c r="FY18" s="299"/>
      <c r="FZ18" s="299"/>
      <c r="GA18" s="299"/>
      <c r="GB18" s="299"/>
      <c r="GC18" s="299"/>
      <c r="GD18" s="299"/>
      <c r="GE18" s="299"/>
      <c r="GF18" s="299"/>
      <c r="GG18" s="299"/>
      <c r="GH18" s="299"/>
      <c r="GI18" s="299"/>
      <c r="GJ18" s="299"/>
      <c r="GK18" s="299"/>
      <c r="GL18" s="299"/>
      <c r="GM18" s="299"/>
      <c r="GN18" s="299"/>
      <c r="GO18" s="299"/>
      <c r="GP18" s="3"/>
      <c r="GQ18" s="374">
        <f t="shared" si="51"/>
        <v>44281</v>
      </c>
      <c r="GR18" s="374" t="str">
        <f t="shared" si="52"/>
        <v>LIQUID</v>
      </c>
      <c r="GS18" s="375">
        <f t="shared" si="53"/>
        <v>44286</v>
      </c>
      <c r="GT18" s="375" t="str">
        <f t="shared" si="54"/>
        <v>ACSIA</v>
      </c>
      <c r="GU18" s="375">
        <f t="shared" si="55"/>
        <v>44287</v>
      </c>
      <c r="GV18" s="306" t="str">
        <f t="shared" si="56"/>
        <v>clos</v>
      </c>
      <c r="GW18" s="299" t="str">
        <f t="shared" si="57"/>
        <v/>
      </c>
      <c r="GX18" s="376" t="s">
        <v>284</v>
      </c>
      <c r="GY18" s="377">
        <f t="shared" si="58"/>
        <v>588</v>
      </c>
    </row>
    <row r="19" spans="1:207" ht="25.5" customHeight="1" thickTop="1" thickBot="1" x14ac:dyDescent="0.25">
      <c r="A19" s="289"/>
      <c r="B19" s="385"/>
      <c r="C19" s="291" t="s">
        <v>309</v>
      </c>
      <c r="D19" s="292" t="str">
        <f t="shared" si="0"/>
        <v>Notifié</v>
      </c>
      <c r="E19" s="293"/>
      <c r="F19" s="294" t="s">
        <v>11</v>
      </c>
      <c r="G19" s="294">
        <v>6</v>
      </c>
      <c r="H19" s="295"/>
      <c r="I19" s="296"/>
      <c r="J19" s="294"/>
      <c r="K19" s="297" t="str">
        <f>IF($K$6="OUI",IF(J19&lt;&gt;"",COUNTIF($J$10:$J19,J19),""),"")</f>
        <v/>
      </c>
      <c r="L19" s="153" t="s">
        <v>286</v>
      </c>
      <c r="M19" s="294"/>
      <c r="N19" s="294"/>
      <c r="O19" s="294" t="s">
        <v>273</v>
      </c>
      <c r="P19" s="298" t="str">
        <f t="shared" si="1"/>
        <v/>
      </c>
      <c r="Q19" s="299" t="s">
        <v>274</v>
      </c>
      <c r="R19" s="299" t="s">
        <v>275</v>
      </c>
      <c r="S19" s="300">
        <v>600</v>
      </c>
      <c r="T19" s="300">
        <v>500</v>
      </c>
      <c r="U19" s="301">
        <f>IF(AND(ISBLANK(S19),ISBLANK(T19)),X19/(1+#REF!/100),S19+T19)</f>
        <v>1100</v>
      </c>
      <c r="V19" s="300">
        <f t="shared" si="2"/>
        <v>720</v>
      </c>
      <c r="W19" s="300">
        <f t="shared" si="2"/>
        <v>600</v>
      </c>
      <c r="X19" s="301">
        <f>IF(AND(ISBLANK(V19),ISBLANK(W19)),(S19+T19)*(1+#REF!/100),V19+W19)</f>
        <v>1320</v>
      </c>
      <c r="Y19" s="302"/>
      <c r="Z19" s="303">
        <f t="shared" si="3"/>
        <v>44232</v>
      </c>
      <c r="AA19" s="304">
        <v>44225</v>
      </c>
      <c r="AB19" s="305">
        <f t="shared" si="4"/>
        <v>44225</v>
      </c>
      <c r="AC19" s="299"/>
      <c r="AD19" s="299"/>
      <c r="AE19" s="306"/>
      <c r="AF19" s="300"/>
      <c r="AG19" s="306" t="str">
        <f t="shared" ca="1" si="5"/>
        <v/>
      </c>
      <c r="AH19" s="306">
        <v>44308</v>
      </c>
      <c r="AI19" s="307" t="s">
        <v>287</v>
      </c>
      <c r="AJ19" s="308">
        <f t="shared" si="6"/>
        <v>44271</v>
      </c>
      <c r="AK19" s="309"/>
      <c r="AL19" s="310">
        <v>960</v>
      </c>
      <c r="AM19" s="311">
        <f t="shared" si="7"/>
        <v>0</v>
      </c>
      <c r="AN19" s="294"/>
      <c r="AO19" s="310">
        <v>951</v>
      </c>
      <c r="AP19" s="312">
        <f t="shared" si="8"/>
        <v>0</v>
      </c>
      <c r="AQ19" s="313" t="str">
        <f t="shared" si="9"/>
        <v/>
      </c>
      <c r="AR19" s="300"/>
      <c r="AS19" s="300"/>
      <c r="AT19" s="300"/>
      <c r="AU19" s="300"/>
      <c r="AV19" s="300"/>
      <c r="AW19" s="314"/>
      <c r="AX19" s="299"/>
      <c r="AY19" s="315" t="str">
        <f t="shared" ca="1" si="65"/>
        <v/>
      </c>
      <c r="AZ19" s="316"/>
      <c r="BA19" s="317"/>
      <c r="BB19" s="306"/>
      <c r="BC19" s="309" t="str">
        <f>IFERROR(IF(ISBLANK(AQ19),IF(AK19="","",AK19+BC!$BC$6),AQ19+BC!$BC$6),"")</f>
        <v/>
      </c>
      <c r="BD19" s="306"/>
      <c r="BE19" s="306"/>
      <c r="BF19" s="318"/>
      <c r="BG19" s="319"/>
      <c r="BH19" s="301"/>
      <c r="BI19" s="301"/>
      <c r="BJ19" s="301"/>
      <c r="BK19" s="299"/>
      <c r="BL19" s="291"/>
      <c r="BM19" s="320" t="s">
        <v>310</v>
      </c>
      <c r="BN19" s="321"/>
      <c r="BO19" s="322">
        <f t="shared" si="10"/>
        <v>83</v>
      </c>
      <c r="BP19" s="323">
        <f t="shared" si="11"/>
        <v>44271</v>
      </c>
      <c r="BQ19" s="323" t="str">
        <f t="shared" si="11"/>
        <v/>
      </c>
      <c r="BR19" s="323" t="str">
        <f t="shared" si="12"/>
        <v/>
      </c>
      <c r="BS19" s="324">
        <f t="shared" si="13"/>
        <v>44232</v>
      </c>
      <c r="BT19" s="325">
        <v>0</v>
      </c>
      <c r="BU19" s="325">
        <f t="shared" si="14"/>
        <v>0</v>
      </c>
      <c r="BV19" s="326">
        <f t="shared" si="15"/>
        <v>1100</v>
      </c>
      <c r="BW19" s="326">
        <f t="shared" si="16"/>
        <v>1320</v>
      </c>
      <c r="BX19" s="327"/>
      <c r="BY19" s="328">
        <v>4</v>
      </c>
      <c r="BZ19" s="329">
        <f t="shared" si="17"/>
        <v>44353</v>
      </c>
      <c r="CA19" s="306">
        <f t="shared" si="18"/>
        <v>44353</v>
      </c>
      <c r="CB19" s="306">
        <f t="shared" si="19"/>
        <v>44270</v>
      </c>
      <c r="CC19" s="330"/>
      <c r="CD19" s="330"/>
      <c r="CE19" s="331">
        <f t="shared" si="20"/>
        <v>0</v>
      </c>
      <c r="CF19" s="332">
        <f t="shared" si="59"/>
        <v>0</v>
      </c>
      <c r="CG19" s="336"/>
      <c r="CH19" s="336"/>
      <c r="CI19" s="336">
        <f t="shared" si="60"/>
        <v>0</v>
      </c>
      <c r="CJ19" s="336">
        <f t="shared" si="61"/>
        <v>0</v>
      </c>
      <c r="CK19" s="336"/>
      <c r="CL19" s="336"/>
      <c r="CM19" s="336">
        <f t="shared" si="62"/>
        <v>0</v>
      </c>
      <c r="CN19" s="378"/>
      <c r="CO19" s="378"/>
      <c r="CP19" s="332">
        <f t="shared" si="63"/>
        <v>0</v>
      </c>
      <c r="CQ19" s="332"/>
      <c r="CR19" s="332">
        <f t="shared" si="64"/>
        <v>0</v>
      </c>
      <c r="CS19" s="333">
        <f t="shared" si="21"/>
        <v>0</v>
      </c>
      <c r="CT19" s="332">
        <f t="shared" si="22"/>
        <v>0</v>
      </c>
      <c r="CU19" s="333">
        <f t="shared" si="23"/>
        <v>0</v>
      </c>
      <c r="CV19" s="332">
        <f t="shared" si="24"/>
        <v>0</v>
      </c>
      <c r="CW19" s="334">
        <f t="shared" si="25"/>
        <v>0</v>
      </c>
      <c r="CX19" s="335">
        <f t="shared" si="26"/>
        <v>0</v>
      </c>
      <c r="CY19" s="335"/>
      <c r="CZ19" s="336">
        <f t="shared" si="27"/>
        <v>0</v>
      </c>
      <c r="DA19" s="336">
        <f t="shared" si="28"/>
        <v>0</v>
      </c>
      <c r="DB19" s="336">
        <f t="shared" si="29"/>
        <v>0</v>
      </c>
      <c r="DC19" s="337">
        <f t="shared" si="30"/>
        <v>0</v>
      </c>
      <c r="DD19" s="337">
        <f t="shared" si="31"/>
        <v>0</v>
      </c>
      <c r="DE19" s="338">
        <f t="shared" si="32"/>
        <v>83</v>
      </c>
      <c r="DF19" s="339"/>
      <c r="DG19" s="340"/>
      <c r="DH19" s="335">
        <f t="shared" si="33"/>
        <v>0</v>
      </c>
      <c r="DI19" s="341"/>
      <c r="DJ19" s="342">
        <f t="shared" si="34"/>
        <v>0</v>
      </c>
      <c r="DK19" s="343"/>
      <c r="DL19" s="344">
        <v>44228</v>
      </c>
      <c r="DM19" s="345">
        <v>44230</v>
      </c>
      <c r="DN19" s="346">
        <v>44230</v>
      </c>
      <c r="DO19" s="346">
        <v>44231</v>
      </c>
      <c r="DP19" s="345">
        <v>44231</v>
      </c>
      <c r="DQ19" s="345">
        <v>44231</v>
      </c>
      <c r="DR19" s="345">
        <v>44231</v>
      </c>
      <c r="DS19" s="345">
        <v>44231</v>
      </c>
      <c r="DT19" s="347">
        <v>44231</v>
      </c>
      <c r="DU19" s="348">
        <v>44232</v>
      </c>
      <c r="DV19" s="349"/>
      <c r="DW19" s="349"/>
      <c r="DX19" s="350"/>
      <c r="DY19" s="350">
        <v>44232</v>
      </c>
      <c r="DZ19" s="350">
        <v>44232</v>
      </c>
      <c r="EA19" s="352">
        <v>44232</v>
      </c>
      <c r="EB19" s="379">
        <v>44232</v>
      </c>
      <c r="EC19" s="354">
        <v>44232</v>
      </c>
      <c r="ED19" s="355">
        <v>589</v>
      </c>
      <c r="EE19" s="356">
        <f t="shared" si="35"/>
        <v>0</v>
      </c>
      <c r="EF19" s="355">
        <f t="shared" si="36"/>
        <v>3</v>
      </c>
      <c r="EG19" s="357">
        <f t="shared" si="37"/>
        <v>4</v>
      </c>
      <c r="EH19" s="358">
        <f t="shared" si="38"/>
        <v>1</v>
      </c>
      <c r="EI19" s="359">
        <f t="shared" si="39"/>
        <v>4</v>
      </c>
      <c r="EJ19" s="306"/>
      <c r="EK19" s="360"/>
      <c r="EL19" s="306"/>
      <c r="EM19" s="359">
        <f t="shared" si="40"/>
        <v>-44231</v>
      </c>
      <c r="EN19" s="361">
        <f t="shared" si="41"/>
        <v>0</v>
      </c>
      <c r="EO19" s="362">
        <v>44270</v>
      </c>
      <c r="EP19" s="380">
        <v>44271</v>
      </c>
      <c r="EQ19" s="313"/>
      <c r="ER19" s="313"/>
      <c r="ES19" s="313"/>
      <c r="ET19" s="313"/>
      <c r="EU19" s="313"/>
      <c r="EV19" s="363"/>
      <c r="EW19" s="364"/>
      <c r="EX19" s="365"/>
      <c r="EY19" s="366"/>
      <c r="EZ19" s="313"/>
      <c r="FA19" s="313"/>
      <c r="FB19" s="313"/>
      <c r="FC19" s="367"/>
      <c r="FD19" s="368"/>
      <c r="FE19" s="369"/>
      <c r="FF19" s="356" t="str">
        <f t="shared" si="42"/>
        <v/>
      </c>
      <c r="FG19" s="355" t="str">
        <f t="shared" si="43"/>
        <v/>
      </c>
      <c r="FH19" s="357" t="str">
        <f t="shared" si="44"/>
        <v/>
      </c>
      <c r="FI19" s="370" t="str">
        <f t="shared" si="45"/>
        <v>OUI</v>
      </c>
      <c r="FJ19" s="371"/>
      <c r="FK19" s="371"/>
      <c r="FL19" s="276"/>
      <c r="FM19" s="372"/>
      <c r="FN19" s="3"/>
      <c r="FO19" s="3"/>
      <c r="FP19" s="3"/>
      <c r="FQ19" s="3"/>
      <c r="FR19" s="373">
        <f t="shared" si="46"/>
        <v>1</v>
      </c>
      <c r="FS19" s="373">
        <f t="shared" ca="1" si="47"/>
        <v>1</v>
      </c>
      <c r="FT19" s="373">
        <f t="shared" ca="1" si="48"/>
        <v>1</v>
      </c>
      <c r="FU19" s="373">
        <f t="shared" ca="1" si="49"/>
        <v>0</v>
      </c>
      <c r="FV19" s="373">
        <f t="shared" si="50"/>
        <v>1</v>
      </c>
      <c r="FW19" s="3"/>
      <c r="FX19" s="299"/>
      <c r="FY19" s="299"/>
      <c r="FZ19" s="299"/>
      <c r="GA19" s="299"/>
      <c r="GB19" s="299"/>
      <c r="GC19" s="299"/>
      <c r="GD19" s="299"/>
      <c r="GE19" s="299"/>
      <c r="GF19" s="299"/>
      <c r="GG19" s="299"/>
      <c r="GH19" s="299"/>
      <c r="GI19" s="299"/>
      <c r="GJ19" s="299"/>
      <c r="GK19" s="299"/>
      <c r="GL19" s="299"/>
      <c r="GM19" s="299"/>
      <c r="GN19" s="299"/>
      <c r="GO19" s="299"/>
      <c r="GP19" s="3"/>
      <c r="GQ19" s="374" t="str">
        <f t="shared" si="51"/>
        <v/>
      </c>
      <c r="GR19" s="374" t="str">
        <f t="shared" si="52"/>
        <v/>
      </c>
      <c r="GS19" s="375" t="str">
        <f t="shared" si="53"/>
        <v/>
      </c>
      <c r="GT19" s="375" t="str">
        <f t="shared" si="54"/>
        <v/>
      </c>
      <c r="GU19" s="375" t="str">
        <f t="shared" si="55"/>
        <v/>
      </c>
      <c r="GV19" s="306" t="str">
        <f t="shared" si="56"/>
        <v/>
      </c>
      <c r="GW19" s="299" t="str">
        <f t="shared" si="57"/>
        <v/>
      </c>
      <c r="GX19" s="376" t="s">
        <v>284</v>
      </c>
      <c r="GY19" s="377">
        <f t="shared" si="58"/>
        <v>589</v>
      </c>
    </row>
    <row r="20" spans="1:207" ht="25.5" customHeight="1" thickTop="1" thickBot="1" x14ac:dyDescent="0.25">
      <c r="A20" s="289"/>
      <c r="B20" s="290"/>
      <c r="C20" s="291" t="s">
        <v>311</v>
      </c>
      <c r="D20" s="292" t="str">
        <f t="shared" si="0"/>
        <v>Notifié</v>
      </c>
      <c r="E20" s="293"/>
      <c r="F20" s="294" t="s">
        <v>312</v>
      </c>
      <c r="G20" s="294">
        <v>6</v>
      </c>
      <c r="H20" s="295"/>
      <c r="I20" s="296"/>
      <c r="J20" s="294"/>
      <c r="K20" s="297" t="str">
        <f>IF($K$6="OUI",IF(J20&lt;&gt;"",COUNTIF($J$10:$J20,J20),""),"")</f>
        <v/>
      </c>
      <c r="L20" s="153" t="s">
        <v>272</v>
      </c>
      <c r="M20" s="294"/>
      <c r="N20" s="294"/>
      <c r="O20" s="294" t="s">
        <v>273</v>
      </c>
      <c r="P20" s="298" t="str">
        <f t="shared" si="1"/>
        <v/>
      </c>
      <c r="Q20" s="299" t="s">
        <v>274</v>
      </c>
      <c r="R20" s="299" t="s">
        <v>275</v>
      </c>
      <c r="S20" s="53"/>
      <c r="T20" s="300">
        <v>600</v>
      </c>
      <c r="U20" s="301">
        <f>IF(AND(ISBLANK(S20),ISBLANK(T20)),X20/(1+#REF!/100),S20+T20)</f>
        <v>600</v>
      </c>
      <c r="V20" s="53"/>
      <c r="W20" s="300">
        <f t="shared" si="2"/>
        <v>720</v>
      </c>
      <c r="X20" s="301">
        <f>IF(AND(ISBLANK(V20),ISBLANK(W20)),(S20+T20)*(1+#REF!/100),V20+W20)</f>
        <v>720</v>
      </c>
      <c r="Y20" s="302"/>
      <c r="Z20" s="303">
        <f t="shared" si="3"/>
        <v>44232</v>
      </c>
      <c r="AA20" s="304">
        <v>44226</v>
      </c>
      <c r="AB20" s="305">
        <f t="shared" si="4"/>
        <v>44226</v>
      </c>
      <c r="AC20" s="299"/>
      <c r="AD20" s="299"/>
      <c r="AE20" s="306"/>
      <c r="AF20" s="300"/>
      <c r="AG20" s="306" t="str">
        <f t="shared" ca="1" si="5"/>
        <v/>
      </c>
      <c r="AH20" s="306">
        <v>44246</v>
      </c>
      <c r="AI20" s="307" t="s">
        <v>276</v>
      </c>
      <c r="AJ20" s="308" t="str">
        <f t="shared" si="6"/>
        <v>25/02/2021</v>
      </c>
      <c r="AK20" s="309"/>
      <c r="AL20" s="310">
        <v>949</v>
      </c>
      <c r="AM20" s="311" t="str">
        <f t="shared" si="7"/>
        <v>25/02/2021</v>
      </c>
      <c r="AN20" s="294" t="s">
        <v>277</v>
      </c>
      <c r="AO20">
        <v>940</v>
      </c>
      <c r="AP20" s="312" t="str">
        <f t="shared" si="8"/>
        <v>16/03/2021</v>
      </c>
      <c r="AQ20" s="313" t="str">
        <f t="shared" si="9"/>
        <v>16/03/2021</v>
      </c>
      <c r="AR20" s="300"/>
      <c r="AS20" s="64"/>
      <c r="AT20" s="300"/>
      <c r="AU20" s="64"/>
      <c r="AV20" s="64"/>
      <c r="AW20" s="314"/>
      <c r="AX20" s="299"/>
      <c r="AY20" s="315" t="str">
        <f t="shared" ca="1" si="65"/>
        <v/>
      </c>
      <c r="AZ20" s="316"/>
      <c r="BA20" s="317"/>
      <c r="BB20" s="306">
        <v>44281</v>
      </c>
      <c r="BC20" s="309">
        <f>IFERROR(IF(ISBLANK(AQ20),IF(AK20="","",AK20+BC!$BC$6),AQ20+BC!$BC$6),"")</f>
        <v>44271</v>
      </c>
      <c r="BD20" s="306">
        <v>44286</v>
      </c>
      <c r="BE20" s="306">
        <v>44287</v>
      </c>
      <c r="BF20" s="318">
        <v>826.5</v>
      </c>
      <c r="BG20" s="319"/>
      <c r="BH20" s="301"/>
      <c r="BI20" s="301"/>
      <c r="BJ20" s="301"/>
      <c r="BK20" s="299"/>
      <c r="BL20" s="291"/>
      <c r="BM20" s="320" t="s">
        <v>313</v>
      </c>
      <c r="BN20" s="321"/>
      <c r="BO20" s="322">
        <f t="shared" si="10"/>
        <v>20</v>
      </c>
      <c r="BP20" s="323" t="str">
        <f t="shared" si="11"/>
        <v>25/02/2021</v>
      </c>
      <c r="BQ20" s="323" t="str">
        <f t="shared" si="11"/>
        <v>25/02/2021</v>
      </c>
      <c r="BR20" s="323" t="str">
        <f t="shared" si="12"/>
        <v>16/03/2021</v>
      </c>
      <c r="BS20" s="324">
        <f t="shared" si="13"/>
        <v>44232</v>
      </c>
      <c r="BT20" s="325">
        <v>0</v>
      </c>
      <c r="BU20" s="325">
        <f t="shared" si="14"/>
        <v>0</v>
      </c>
      <c r="BV20" s="326">
        <f t="shared" si="15"/>
        <v>600</v>
      </c>
      <c r="BW20" s="326">
        <f t="shared" si="16"/>
        <v>720</v>
      </c>
      <c r="BX20" s="327"/>
      <c r="BY20" s="328">
        <v>1</v>
      </c>
      <c r="BZ20" s="329">
        <f t="shared" si="17"/>
        <v>44291</v>
      </c>
      <c r="CA20" s="306">
        <f t="shared" si="18"/>
        <v>44291</v>
      </c>
      <c r="CB20" s="306">
        <f t="shared" si="19"/>
        <v>44271</v>
      </c>
      <c r="CC20" s="53"/>
      <c r="CD20" s="330"/>
      <c r="CE20" s="331">
        <f t="shared" si="20"/>
        <v>0</v>
      </c>
      <c r="CF20" s="53"/>
      <c r="CG20" s="300"/>
      <c r="CH20" s="53"/>
      <c r="CI20" s="53"/>
      <c r="CJ20" s="53"/>
      <c r="CK20" s="300"/>
      <c r="CL20" s="53"/>
      <c r="CM20" s="53"/>
      <c r="CN20" s="300"/>
      <c r="CO20" s="53"/>
      <c r="CP20" s="53"/>
      <c r="CQ20" s="332"/>
      <c r="CR20" s="53"/>
      <c r="CS20" s="333">
        <f t="shared" si="21"/>
        <v>0</v>
      </c>
      <c r="CT20" s="332">
        <f t="shared" si="22"/>
        <v>0</v>
      </c>
      <c r="CU20" s="333">
        <f t="shared" si="23"/>
        <v>0</v>
      </c>
      <c r="CV20" s="332">
        <f t="shared" si="24"/>
        <v>0</v>
      </c>
      <c r="CW20" s="334">
        <f t="shared" si="25"/>
        <v>0</v>
      </c>
      <c r="CX20" s="335">
        <f t="shared" si="26"/>
        <v>0</v>
      </c>
      <c r="CY20" s="335"/>
      <c r="CZ20" s="336">
        <f t="shared" si="27"/>
        <v>0</v>
      </c>
      <c r="DA20" s="336">
        <f t="shared" si="28"/>
        <v>0</v>
      </c>
      <c r="DB20" s="336">
        <f t="shared" si="29"/>
        <v>0</v>
      </c>
      <c r="DC20" s="337">
        <f t="shared" si="30"/>
        <v>0</v>
      </c>
      <c r="DD20" s="337">
        <f t="shared" si="31"/>
        <v>0</v>
      </c>
      <c r="DE20" s="338">
        <f t="shared" si="32"/>
        <v>20</v>
      </c>
      <c r="DF20" s="339"/>
      <c r="DG20" s="340"/>
      <c r="DH20" s="335">
        <f t="shared" si="33"/>
        <v>0</v>
      </c>
      <c r="DI20" s="341"/>
      <c r="DJ20" s="342">
        <f t="shared" si="34"/>
        <v>0</v>
      </c>
      <c r="DK20" s="343"/>
      <c r="DL20" s="344">
        <v>44229</v>
      </c>
      <c r="DM20" s="345">
        <v>44230</v>
      </c>
      <c r="DN20" s="346">
        <v>44230</v>
      </c>
      <c r="DO20" s="346">
        <v>44230</v>
      </c>
      <c r="DP20" s="345">
        <v>44230</v>
      </c>
      <c r="DQ20" s="345">
        <v>44231</v>
      </c>
      <c r="DR20" s="345">
        <v>44231</v>
      </c>
      <c r="DS20" s="345">
        <v>44231</v>
      </c>
      <c r="DT20" s="347">
        <v>44231</v>
      </c>
      <c r="DU20" s="348">
        <v>44232</v>
      </c>
      <c r="DV20" s="349"/>
      <c r="DW20" s="349"/>
      <c r="DX20" s="350"/>
      <c r="DY20" s="350">
        <v>44232</v>
      </c>
      <c r="DZ20" s="350">
        <v>44232</v>
      </c>
      <c r="EA20" s="352">
        <v>44232</v>
      </c>
      <c r="EB20" s="379">
        <v>44232</v>
      </c>
      <c r="EC20" s="354">
        <v>44232</v>
      </c>
      <c r="ED20" s="355">
        <v>590</v>
      </c>
      <c r="EE20" s="356">
        <f t="shared" si="35"/>
        <v>1</v>
      </c>
      <c r="EF20" s="355">
        <f t="shared" si="36"/>
        <v>2</v>
      </c>
      <c r="EG20" s="357">
        <f t="shared" si="37"/>
        <v>3</v>
      </c>
      <c r="EH20" s="358">
        <f t="shared" si="38"/>
        <v>1</v>
      </c>
      <c r="EI20" s="359">
        <f t="shared" si="39"/>
        <v>3</v>
      </c>
      <c r="EJ20" s="306"/>
      <c r="EK20" s="360"/>
      <c r="EL20" s="306"/>
      <c r="EM20" s="359">
        <f t="shared" si="40"/>
        <v>-44231</v>
      </c>
      <c r="EN20" s="361">
        <f t="shared" si="41"/>
        <v>0</v>
      </c>
      <c r="EO20" s="362" t="s">
        <v>314</v>
      </c>
      <c r="EP20" s="380" t="s">
        <v>315</v>
      </c>
      <c r="EQ20" s="313" t="s">
        <v>315</v>
      </c>
      <c r="ER20" s="313" t="s">
        <v>315</v>
      </c>
      <c r="ES20" s="313" t="s">
        <v>316</v>
      </c>
      <c r="ET20" s="313" t="s">
        <v>282</v>
      </c>
      <c r="EU20" s="313" t="s">
        <v>282</v>
      </c>
      <c r="EV20" s="363" t="s">
        <v>317</v>
      </c>
      <c r="EW20" s="364" t="s">
        <v>317</v>
      </c>
      <c r="EX20" s="365" t="s">
        <v>282</v>
      </c>
      <c r="EY20" s="366" t="s">
        <v>282</v>
      </c>
      <c r="EZ20" s="313" t="s">
        <v>282</v>
      </c>
      <c r="FA20" s="313" t="s">
        <v>282</v>
      </c>
      <c r="FB20" s="313" t="s">
        <v>317</v>
      </c>
      <c r="FC20" s="367" t="s">
        <v>317</v>
      </c>
      <c r="FD20" s="368" t="s">
        <v>317</v>
      </c>
      <c r="FE20" s="382" t="s">
        <v>318</v>
      </c>
      <c r="FF20" s="356">
        <f t="shared" si="42"/>
        <v>2</v>
      </c>
      <c r="FG20" s="355">
        <f t="shared" si="43"/>
        <v>21</v>
      </c>
      <c r="FH20" s="357">
        <f t="shared" si="44"/>
        <v>21</v>
      </c>
      <c r="FI20" s="370" t="str">
        <f t="shared" si="45"/>
        <v>OUI</v>
      </c>
      <c r="FJ20" s="371"/>
      <c r="FK20" s="371"/>
      <c r="FL20" s="276"/>
      <c r="FM20" s="372"/>
      <c r="FN20" s="3"/>
      <c r="FO20" s="3"/>
      <c r="FP20" s="3"/>
      <c r="FQ20" s="3"/>
      <c r="FR20" s="373">
        <f t="shared" si="46"/>
        <v>1</v>
      </c>
      <c r="FS20" s="373">
        <f t="shared" ca="1" si="47"/>
        <v>1</v>
      </c>
      <c r="FT20" s="373">
        <f t="shared" ca="1" si="48"/>
        <v>1</v>
      </c>
      <c r="FU20" s="373">
        <f t="shared" ca="1" si="49"/>
        <v>0</v>
      </c>
      <c r="FV20" s="373">
        <f t="shared" si="50"/>
        <v>0</v>
      </c>
      <c r="FW20" s="3"/>
      <c r="FX20" s="299"/>
      <c r="FY20" s="299"/>
      <c r="FZ20" s="299"/>
      <c r="GA20" s="299"/>
      <c r="GB20" s="299"/>
      <c r="GC20" s="299"/>
      <c r="GD20" s="299"/>
      <c r="GE20" s="299"/>
      <c r="GF20" s="299"/>
      <c r="GG20" s="299"/>
      <c r="GH20" s="299"/>
      <c r="GI20" s="299"/>
      <c r="GJ20" s="299"/>
      <c r="GK20" s="299"/>
      <c r="GL20" s="299"/>
      <c r="GM20" s="299"/>
      <c r="GN20" s="299"/>
      <c r="GO20" s="299"/>
      <c r="GP20" s="3"/>
      <c r="GQ20" s="374">
        <f t="shared" si="51"/>
        <v>44281</v>
      </c>
      <c r="GR20" s="374" t="str">
        <f t="shared" si="52"/>
        <v>LIQUID</v>
      </c>
      <c r="GS20" s="375">
        <f t="shared" si="53"/>
        <v>44286</v>
      </c>
      <c r="GT20" s="375" t="str">
        <f t="shared" si="54"/>
        <v>ACSIA</v>
      </c>
      <c r="GU20" s="375">
        <f t="shared" si="55"/>
        <v>44287</v>
      </c>
      <c r="GV20" s="306" t="str">
        <f t="shared" si="56"/>
        <v>clos</v>
      </c>
      <c r="GW20" s="299" t="str">
        <f t="shared" si="57"/>
        <v/>
      </c>
      <c r="GX20" s="376" t="s">
        <v>284</v>
      </c>
      <c r="GY20" s="377">
        <f t="shared" si="58"/>
        <v>590</v>
      </c>
    </row>
    <row r="21" spans="1:207" ht="25.5" customHeight="1" thickTop="1" thickBot="1" x14ac:dyDescent="0.25">
      <c r="A21" s="289"/>
      <c r="B21" s="290"/>
      <c r="C21" s="291" t="s">
        <v>319</v>
      </c>
      <c r="D21" s="292" t="str">
        <f t="shared" si="0"/>
        <v>Notifié</v>
      </c>
      <c r="E21" s="293"/>
      <c r="F21" s="294" t="s">
        <v>11</v>
      </c>
      <c r="G21" s="294">
        <v>6</v>
      </c>
      <c r="H21" s="295"/>
      <c r="I21" s="296"/>
      <c r="J21" s="294"/>
      <c r="K21" s="297" t="str">
        <f>IF($K$6="OUI",IF(J21&lt;&gt;"",COUNTIF($J$10:$J21,J21),""),"")</f>
        <v/>
      </c>
      <c r="L21" s="153" t="s">
        <v>286</v>
      </c>
      <c r="M21" s="294"/>
      <c r="N21" s="294"/>
      <c r="O21" s="294" t="s">
        <v>273</v>
      </c>
      <c r="P21" s="298" t="str">
        <f t="shared" si="1"/>
        <v/>
      </c>
      <c r="Q21" s="299" t="s">
        <v>274</v>
      </c>
      <c r="R21" s="299" t="s">
        <v>275</v>
      </c>
      <c r="S21" s="53"/>
      <c r="T21" s="300">
        <v>300</v>
      </c>
      <c r="U21" s="301">
        <f>IF(AND(ISBLANK(S21),ISBLANK(T21)),X21/(1+#REF!/100),S21+T21)</f>
        <v>300</v>
      </c>
      <c r="V21" s="53"/>
      <c r="W21" s="300">
        <f t="shared" si="2"/>
        <v>360</v>
      </c>
      <c r="X21" s="301">
        <f>IF(AND(ISBLANK(V21),ISBLANK(W21)),(S21+T21)*(1+#REF!/100),V21+W21)</f>
        <v>360</v>
      </c>
      <c r="Y21" s="302"/>
      <c r="Z21" s="303">
        <f t="shared" si="3"/>
        <v>44242</v>
      </c>
      <c r="AA21" s="304">
        <v>44227</v>
      </c>
      <c r="AB21" s="305">
        <f t="shared" si="4"/>
        <v>44227</v>
      </c>
      <c r="AC21" s="299"/>
      <c r="AD21" s="299"/>
      <c r="AE21" s="306"/>
      <c r="AF21" s="300"/>
      <c r="AG21" s="306" t="str">
        <f t="shared" ca="1" si="5"/>
        <v/>
      </c>
      <c r="AH21" s="306">
        <v>44278</v>
      </c>
      <c r="AI21" s="307" t="s">
        <v>287</v>
      </c>
      <c r="AJ21" s="308">
        <f t="shared" si="6"/>
        <v>44279</v>
      </c>
      <c r="AK21" s="309"/>
      <c r="AL21" s="310">
        <v>964</v>
      </c>
      <c r="AM21" s="311">
        <f t="shared" si="7"/>
        <v>0</v>
      </c>
      <c r="AN21" s="294"/>
      <c r="AO21" s="310">
        <v>955</v>
      </c>
      <c r="AP21" s="312">
        <f t="shared" si="8"/>
        <v>0</v>
      </c>
      <c r="AQ21" s="313" t="str">
        <f t="shared" si="9"/>
        <v/>
      </c>
      <c r="AR21" s="300"/>
      <c r="AS21" s="300"/>
      <c r="AT21" s="300"/>
      <c r="AU21" s="300"/>
      <c r="AV21" s="300"/>
      <c r="AW21" s="314"/>
      <c r="AX21" s="299"/>
      <c r="AY21" s="315" t="str">
        <f t="shared" ca="1" si="65"/>
        <v/>
      </c>
      <c r="AZ21" s="316"/>
      <c r="BA21" s="317"/>
      <c r="BB21" s="306"/>
      <c r="BC21" s="309" t="str">
        <f>IFERROR(IF(ISBLANK(AQ21),IF(AK21="","",AK21+BC!$BC$6),AQ21+BC!$BC$6),"")</f>
        <v/>
      </c>
      <c r="BD21" s="306"/>
      <c r="BE21" s="306"/>
      <c r="BF21" s="318"/>
      <c r="BG21" s="319"/>
      <c r="BH21" s="301"/>
      <c r="BI21" s="301"/>
      <c r="BJ21" s="301"/>
      <c r="BK21" s="299"/>
      <c r="BL21" s="291"/>
      <c r="BM21" s="320" t="s">
        <v>320</v>
      </c>
      <c r="BN21" s="321"/>
      <c r="BO21" s="322">
        <f t="shared" si="10"/>
        <v>51</v>
      </c>
      <c r="BP21" s="323">
        <f t="shared" si="11"/>
        <v>44279</v>
      </c>
      <c r="BQ21" s="323" t="str">
        <f t="shared" si="11"/>
        <v/>
      </c>
      <c r="BR21" s="323" t="str">
        <f t="shared" si="12"/>
        <v/>
      </c>
      <c r="BS21" s="324">
        <f t="shared" si="13"/>
        <v>44242</v>
      </c>
      <c r="BT21" s="325">
        <v>0</v>
      </c>
      <c r="BU21" s="325">
        <f t="shared" si="14"/>
        <v>0</v>
      </c>
      <c r="BV21" s="326">
        <f t="shared" si="15"/>
        <v>300</v>
      </c>
      <c r="BW21" s="326">
        <f t="shared" si="16"/>
        <v>360</v>
      </c>
      <c r="BX21" s="327"/>
      <c r="BY21" s="328">
        <v>1</v>
      </c>
      <c r="BZ21" s="329">
        <f t="shared" si="17"/>
        <v>44323</v>
      </c>
      <c r="CA21" s="306">
        <f t="shared" si="18"/>
        <v>44323</v>
      </c>
      <c r="CB21" s="306">
        <f t="shared" si="19"/>
        <v>44272</v>
      </c>
      <c r="CC21" s="53"/>
      <c r="CD21" s="330"/>
      <c r="CE21" s="331">
        <f t="shared" si="20"/>
        <v>0</v>
      </c>
      <c r="CF21" s="332">
        <f t="shared" si="59"/>
        <v>0</v>
      </c>
      <c r="CG21" s="300"/>
      <c r="CH21" s="336"/>
      <c r="CI21" s="336">
        <f t="shared" si="60"/>
        <v>0</v>
      </c>
      <c r="CJ21" s="336">
        <f t="shared" si="61"/>
        <v>0</v>
      </c>
      <c r="CK21" s="300"/>
      <c r="CL21" s="336"/>
      <c r="CM21" s="336">
        <f t="shared" si="62"/>
        <v>0</v>
      </c>
      <c r="CN21" s="300"/>
      <c r="CO21" s="378"/>
      <c r="CP21" s="332">
        <f t="shared" ref="CP21:CP37" si="66">CN21+CO21</f>
        <v>0</v>
      </c>
      <c r="CQ21" s="332"/>
      <c r="CR21" s="332">
        <f t="shared" si="64"/>
        <v>0</v>
      </c>
      <c r="CS21" s="333">
        <f t="shared" si="21"/>
        <v>0</v>
      </c>
      <c r="CT21" s="332">
        <f t="shared" si="22"/>
        <v>0</v>
      </c>
      <c r="CU21" s="333">
        <f t="shared" si="23"/>
        <v>0</v>
      </c>
      <c r="CV21" s="332">
        <f t="shared" si="24"/>
        <v>0</v>
      </c>
      <c r="CW21" s="334">
        <f t="shared" si="25"/>
        <v>0</v>
      </c>
      <c r="CX21" s="335">
        <f t="shared" si="26"/>
        <v>0</v>
      </c>
      <c r="CY21" s="335"/>
      <c r="CZ21" s="336">
        <f t="shared" si="27"/>
        <v>0</v>
      </c>
      <c r="DA21" s="336">
        <f t="shared" si="28"/>
        <v>0</v>
      </c>
      <c r="DB21" s="336">
        <f t="shared" si="29"/>
        <v>0</v>
      </c>
      <c r="DC21" s="337">
        <f t="shared" si="30"/>
        <v>0</v>
      </c>
      <c r="DD21" s="337">
        <f t="shared" si="31"/>
        <v>0</v>
      </c>
      <c r="DE21" s="338">
        <f t="shared" si="32"/>
        <v>51</v>
      </c>
      <c r="DF21" s="339"/>
      <c r="DG21" s="340"/>
      <c r="DH21" s="335">
        <f t="shared" si="33"/>
        <v>0</v>
      </c>
      <c r="DI21" s="341"/>
      <c r="DJ21" s="342">
        <f t="shared" si="34"/>
        <v>0</v>
      </c>
      <c r="DK21" s="343"/>
      <c r="DL21" s="344">
        <v>44235</v>
      </c>
      <c r="DM21" s="345">
        <v>44238</v>
      </c>
      <c r="DN21" s="346">
        <v>44238</v>
      </c>
      <c r="DO21" s="346">
        <v>44238</v>
      </c>
      <c r="DP21" s="345">
        <v>44238</v>
      </c>
      <c r="DQ21" s="345">
        <v>44239</v>
      </c>
      <c r="DR21" s="345">
        <v>44239</v>
      </c>
      <c r="DS21" s="345"/>
      <c r="DT21" s="347">
        <v>44239</v>
      </c>
      <c r="DU21" s="348">
        <v>44239</v>
      </c>
      <c r="DV21" s="349"/>
      <c r="DW21" s="349"/>
      <c r="DX21" s="350"/>
      <c r="DY21" s="350">
        <v>44239</v>
      </c>
      <c r="DZ21" s="350">
        <v>44242</v>
      </c>
      <c r="EA21" s="352">
        <v>44242</v>
      </c>
      <c r="EB21" s="379">
        <v>44242</v>
      </c>
      <c r="EC21" s="354">
        <v>44242</v>
      </c>
      <c r="ED21" s="355">
        <v>591</v>
      </c>
      <c r="EE21" s="356">
        <f t="shared" si="35"/>
        <v>1</v>
      </c>
      <c r="EF21" s="355">
        <f t="shared" si="36"/>
        <v>4</v>
      </c>
      <c r="EG21" s="357">
        <f t="shared" si="37"/>
        <v>7</v>
      </c>
      <c r="EH21" s="358">
        <f t="shared" si="38"/>
        <v>3</v>
      </c>
      <c r="EI21" s="359">
        <f t="shared" si="39"/>
        <v>7</v>
      </c>
      <c r="EJ21" s="306"/>
      <c r="EK21" s="360"/>
      <c r="EL21" s="306"/>
      <c r="EM21" s="359">
        <f t="shared" si="40"/>
        <v>-44239</v>
      </c>
      <c r="EN21" s="361">
        <f t="shared" si="41"/>
        <v>0</v>
      </c>
      <c r="EO21" s="362">
        <v>44278</v>
      </c>
      <c r="EP21" s="380">
        <v>44279</v>
      </c>
      <c r="EQ21" s="313"/>
      <c r="ER21" s="313"/>
      <c r="ES21" s="313"/>
      <c r="ET21" s="313"/>
      <c r="EU21" s="313"/>
      <c r="EV21" s="363"/>
      <c r="EW21" s="364"/>
      <c r="EX21" s="365"/>
      <c r="EY21" s="366"/>
      <c r="EZ21" s="313"/>
      <c r="FA21" s="313"/>
      <c r="FB21" s="313"/>
      <c r="FC21" s="367"/>
      <c r="FD21" s="368"/>
      <c r="FE21" s="369"/>
      <c r="FF21" s="356" t="str">
        <f t="shared" si="42"/>
        <v/>
      </c>
      <c r="FG21" s="355" t="str">
        <f t="shared" si="43"/>
        <v/>
      </c>
      <c r="FH21" s="357" t="str">
        <f t="shared" si="44"/>
        <v/>
      </c>
      <c r="FI21" s="370" t="str">
        <f t="shared" si="45"/>
        <v>OUI</v>
      </c>
      <c r="FJ21" s="371"/>
      <c r="FK21" s="371"/>
      <c r="FL21" s="276"/>
      <c r="FM21" s="372"/>
      <c r="FN21" s="3"/>
      <c r="FO21" s="3"/>
      <c r="FP21" s="3"/>
      <c r="FQ21" s="3"/>
      <c r="FR21" s="373">
        <f t="shared" si="46"/>
        <v>1</v>
      </c>
      <c r="FS21" s="373">
        <f t="shared" ca="1" si="47"/>
        <v>1</v>
      </c>
      <c r="FT21" s="373">
        <f t="shared" ca="1" si="48"/>
        <v>1</v>
      </c>
      <c r="FU21" s="373">
        <f t="shared" ca="1" si="49"/>
        <v>0</v>
      </c>
      <c r="FV21" s="373">
        <f t="shared" si="50"/>
        <v>1</v>
      </c>
      <c r="FW21" s="3"/>
      <c r="FX21" s="299"/>
      <c r="FY21" s="299"/>
      <c r="FZ21" s="299"/>
      <c r="GA21" s="299"/>
      <c r="GB21" s="299"/>
      <c r="GC21" s="299"/>
      <c r="GD21" s="299"/>
      <c r="GE21" s="299"/>
      <c r="GF21" s="299"/>
      <c r="GG21" s="299"/>
      <c r="GH21" s="299"/>
      <c r="GI21" s="299"/>
      <c r="GJ21" s="299"/>
      <c r="GK21" s="299"/>
      <c r="GL21" s="299"/>
      <c r="GM21" s="299"/>
      <c r="GN21" s="299"/>
      <c r="GO21" s="299"/>
      <c r="GP21" s="3"/>
      <c r="GQ21" s="374" t="str">
        <f t="shared" si="51"/>
        <v/>
      </c>
      <c r="GR21" s="374" t="str">
        <f t="shared" si="52"/>
        <v/>
      </c>
      <c r="GS21" s="375" t="str">
        <f t="shared" si="53"/>
        <v/>
      </c>
      <c r="GT21" s="375" t="str">
        <f t="shared" si="54"/>
        <v/>
      </c>
      <c r="GU21" s="375" t="str">
        <f t="shared" si="55"/>
        <v/>
      </c>
      <c r="GV21" s="306" t="str">
        <f t="shared" si="56"/>
        <v/>
      </c>
      <c r="GW21" s="299" t="str">
        <f t="shared" si="57"/>
        <v/>
      </c>
      <c r="GX21" s="376" t="s">
        <v>284</v>
      </c>
      <c r="GY21" s="377">
        <f t="shared" si="58"/>
        <v>591</v>
      </c>
    </row>
    <row r="22" spans="1:207" ht="25.5" customHeight="1" thickTop="1" thickBot="1" x14ac:dyDescent="0.25">
      <c r="A22" s="289"/>
      <c r="B22" s="290"/>
      <c r="C22" s="291" t="s">
        <v>321</v>
      </c>
      <c r="D22" s="292" t="str">
        <f t="shared" si="0"/>
        <v>Notifié</v>
      </c>
      <c r="E22" s="293"/>
      <c r="F22" s="294" t="s">
        <v>11</v>
      </c>
      <c r="G22" s="294">
        <v>6</v>
      </c>
      <c r="H22" s="295"/>
      <c r="I22" s="296"/>
      <c r="J22" s="294"/>
      <c r="K22" s="297" t="str">
        <f>IF($K$6="OUI",IF(J22&lt;&gt;"",COUNTIF($J$10:$J22,J22),""),"")</f>
        <v/>
      </c>
      <c r="L22" s="153" t="s">
        <v>272</v>
      </c>
      <c r="M22" s="294"/>
      <c r="N22" s="294"/>
      <c r="O22" s="294" t="s">
        <v>273</v>
      </c>
      <c r="P22" s="298" t="str">
        <f t="shared" si="1"/>
        <v/>
      </c>
      <c r="Q22" s="299" t="s">
        <v>274</v>
      </c>
      <c r="R22" s="299" t="s">
        <v>275</v>
      </c>
      <c r="S22" s="300">
        <v>500</v>
      </c>
      <c r="T22" s="53"/>
      <c r="U22" s="301">
        <f>IF(AND(ISBLANK(S22),ISBLANK(T22)),X22/(1+#REF!/100),S22+T22)</f>
        <v>500</v>
      </c>
      <c r="V22" s="300">
        <f t="shared" si="2"/>
        <v>600</v>
      </c>
      <c r="W22" s="53"/>
      <c r="X22" s="301">
        <f>IF(AND(ISBLANK(V22),ISBLANK(W22)),(S22+T22)*(1+#REF!/100),V22+W22)</f>
        <v>600</v>
      </c>
      <c r="Y22" s="302"/>
      <c r="Z22" s="303">
        <f t="shared" si="3"/>
        <v>44239</v>
      </c>
      <c r="AA22" s="304">
        <v>44228</v>
      </c>
      <c r="AB22" s="305">
        <f t="shared" si="4"/>
        <v>44228</v>
      </c>
      <c r="AC22" s="299"/>
      <c r="AD22" s="299"/>
      <c r="AE22" s="306"/>
      <c r="AF22" s="300"/>
      <c r="AG22" s="306" t="str">
        <f t="shared" ca="1" si="5"/>
        <v/>
      </c>
      <c r="AH22" s="306">
        <v>44253</v>
      </c>
      <c r="AI22" s="307" t="s">
        <v>276</v>
      </c>
      <c r="AJ22" s="308">
        <f t="shared" si="6"/>
        <v>44257</v>
      </c>
      <c r="AK22" s="309"/>
      <c r="AL22" s="310">
        <v>950</v>
      </c>
      <c r="AM22" s="311">
        <f t="shared" si="7"/>
        <v>44293</v>
      </c>
      <c r="AN22" s="294" t="s">
        <v>277</v>
      </c>
      <c r="AO22">
        <v>941</v>
      </c>
      <c r="AP22" s="312">
        <f t="shared" si="8"/>
        <v>44294</v>
      </c>
      <c r="AQ22" s="313">
        <f t="shared" si="9"/>
        <v>44294</v>
      </c>
      <c r="AR22" s="64"/>
      <c r="AS22" s="300"/>
      <c r="AT22" s="64"/>
      <c r="AU22" s="300"/>
      <c r="AV22" s="64"/>
      <c r="AW22" s="314"/>
      <c r="AX22" s="299"/>
      <c r="AY22" s="315" t="str">
        <f t="shared" ca="1" si="65"/>
        <v/>
      </c>
      <c r="AZ22" s="316"/>
      <c r="BA22" s="317"/>
      <c r="BB22" s="306">
        <v>44302</v>
      </c>
      <c r="BC22" s="309">
        <f>IFERROR(IF(ISBLANK(AQ22),IF(AK22="","",AK22+BC!$BC$6),AQ22+BC!$BC$6),"")</f>
        <v>44294</v>
      </c>
      <c r="BD22" s="306"/>
      <c r="BE22" s="306"/>
      <c r="BF22" s="318"/>
      <c r="BG22" s="319"/>
      <c r="BH22" s="301"/>
      <c r="BI22" s="301"/>
      <c r="BJ22" s="301"/>
      <c r="BK22" s="299"/>
      <c r="BL22" s="291"/>
      <c r="BM22" s="320" t="s">
        <v>322</v>
      </c>
      <c r="BN22" s="321"/>
      <c r="BO22" s="322">
        <f t="shared" si="10"/>
        <v>25</v>
      </c>
      <c r="BP22" s="323">
        <f t="shared" si="11"/>
        <v>44257</v>
      </c>
      <c r="BQ22" s="323">
        <f t="shared" si="11"/>
        <v>44293</v>
      </c>
      <c r="BR22" s="323">
        <f t="shared" si="12"/>
        <v>44294</v>
      </c>
      <c r="BS22" s="324">
        <f t="shared" si="13"/>
        <v>44239</v>
      </c>
      <c r="BT22" s="325">
        <v>0</v>
      </c>
      <c r="BU22" s="325">
        <f t="shared" si="14"/>
        <v>0</v>
      </c>
      <c r="BV22" s="326">
        <f t="shared" si="15"/>
        <v>500</v>
      </c>
      <c r="BW22" s="326">
        <f t="shared" si="16"/>
        <v>600</v>
      </c>
      <c r="BX22" s="327"/>
      <c r="BY22" s="328">
        <v>2</v>
      </c>
      <c r="BZ22" s="329">
        <f t="shared" si="17"/>
        <v>44298</v>
      </c>
      <c r="CA22" s="306">
        <f t="shared" si="18"/>
        <v>44298</v>
      </c>
      <c r="CB22" s="306">
        <f t="shared" si="19"/>
        <v>44273</v>
      </c>
      <c r="CC22" s="330"/>
      <c r="CD22" s="53"/>
      <c r="CE22" s="331">
        <f t="shared" si="20"/>
        <v>0</v>
      </c>
      <c r="CF22" s="53"/>
      <c r="CG22" s="53"/>
      <c r="CH22" s="300"/>
      <c r="CI22" s="53"/>
      <c r="CJ22" s="53"/>
      <c r="CK22" s="53"/>
      <c r="CL22" s="300"/>
      <c r="CM22" s="53"/>
      <c r="CN22" s="53"/>
      <c r="CO22" s="300"/>
      <c r="CP22" s="53"/>
      <c r="CQ22" s="332"/>
      <c r="CR22" s="53"/>
      <c r="CS22" s="333">
        <f t="shared" si="21"/>
        <v>0</v>
      </c>
      <c r="CT22" s="332">
        <f t="shared" si="22"/>
        <v>0</v>
      </c>
      <c r="CU22" s="333">
        <f t="shared" si="23"/>
        <v>0</v>
      </c>
      <c r="CV22" s="332">
        <f t="shared" si="24"/>
        <v>0</v>
      </c>
      <c r="CW22" s="334">
        <f t="shared" si="25"/>
        <v>0</v>
      </c>
      <c r="CX22" s="335">
        <f t="shared" si="26"/>
        <v>0</v>
      </c>
      <c r="CY22" s="335"/>
      <c r="CZ22" s="336">
        <f t="shared" si="27"/>
        <v>0</v>
      </c>
      <c r="DA22" s="336">
        <f t="shared" si="28"/>
        <v>0</v>
      </c>
      <c r="DB22" s="336">
        <f t="shared" si="29"/>
        <v>0</v>
      </c>
      <c r="DC22" s="337">
        <f t="shared" si="30"/>
        <v>0</v>
      </c>
      <c r="DD22" s="337">
        <f t="shared" si="31"/>
        <v>0</v>
      </c>
      <c r="DE22" s="338">
        <f t="shared" si="32"/>
        <v>25</v>
      </c>
      <c r="DF22" s="339"/>
      <c r="DG22" s="340"/>
      <c r="DH22" s="335">
        <f t="shared" si="33"/>
        <v>0</v>
      </c>
      <c r="DI22" s="341"/>
      <c r="DJ22" s="342">
        <f t="shared" si="34"/>
        <v>0</v>
      </c>
      <c r="DK22" s="343"/>
      <c r="DL22" s="344">
        <v>44236</v>
      </c>
      <c r="DM22" s="345">
        <v>44236</v>
      </c>
      <c r="DN22" s="346">
        <v>44236</v>
      </c>
      <c r="DO22" s="346">
        <v>44236</v>
      </c>
      <c r="DP22" s="345">
        <v>44236</v>
      </c>
      <c r="DQ22" s="345">
        <v>44237</v>
      </c>
      <c r="DR22" s="345">
        <v>44238</v>
      </c>
      <c r="DS22" s="345">
        <v>44238</v>
      </c>
      <c r="DT22" s="347">
        <v>44238</v>
      </c>
      <c r="DU22" s="348">
        <v>44238</v>
      </c>
      <c r="DV22" s="349"/>
      <c r="DW22" s="349"/>
      <c r="DX22" s="350"/>
      <c r="DY22" s="350">
        <v>44238</v>
      </c>
      <c r="DZ22" s="350">
        <v>44239</v>
      </c>
      <c r="EA22" s="352">
        <v>44239</v>
      </c>
      <c r="EB22" s="379">
        <v>44239</v>
      </c>
      <c r="EC22" s="354">
        <v>44239</v>
      </c>
      <c r="ED22" s="355">
        <v>592</v>
      </c>
      <c r="EE22" s="356">
        <f t="shared" si="35"/>
        <v>2</v>
      </c>
      <c r="EF22" s="355">
        <f t="shared" si="36"/>
        <v>2</v>
      </c>
      <c r="EG22" s="357">
        <f t="shared" si="37"/>
        <v>3</v>
      </c>
      <c r="EH22" s="358">
        <f t="shared" si="38"/>
        <v>1</v>
      </c>
      <c r="EI22" s="359">
        <f t="shared" si="39"/>
        <v>3</v>
      </c>
      <c r="EJ22" s="306"/>
      <c r="EK22" s="360"/>
      <c r="EL22" s="306"/>
      <c r="EM22" s="359">
        <f t="shared" si="40"/>
        <v>-44238</v>
      </c>
      <c r="EN22" s="361">
        <f t="shared" si="41"/>
        <v>0</v>
      </c>
      <c r="EO22" s="362">
        <v>44256</v>
      </c>
      <c r="EP22" s="380">
        <v>44257</v>
      </c>
      <c r="EQ22" s="313">
        <v>44293</v>
      </c>
      <c r="ER22" s="313">
        <v>44293</v>
      </c>
      <c r="ES22" s="313">
        <v>44293</v>
      </c>
      <c r="ET22" s="313"/>
      <c r="EU22" s="313"/>
      <c r="EV22" s="363">
        <v>44293</v>
      </c>
      <c r="EW22" s="364">
        <v>44293</v>
      </c>
      <c r="EX22" s="365"/>
      <c r="EY22" s="366"/>
      <c r="EZ22" s="313"/>
      <c r="FA22" s="313"/>
      <c r="FB22" s="386">
        <v>44293</v>
      </c>
      <c r="FC22" s="387">
        <v>44294</v>
      </c>
      <c r="FD22" s="368">
        <v>44294</v>
      </c>
      <c r="FE22" s="382">
        <v>44294</v>
      </c>
      <c r="FF22" s="356">
        <f t="shared" si="42"/>
        <v>37</v>
      </c>
      <c r="FG22" s="355">
        <f t="shared" si="43"/>
        <v>37</v>
      </c>
      <c r="FH22" s="357">
        <f t="shared" si="44"/>
        <v>38</v>
      </c>
      <c r="FI22" s="370" t="str">
        <f t="shared" si="45"/>
        <v>OUI</v>
      </c>
      <c r="FJ22" s="371"/>
      <c r="FK22" s="371"/>
      <c r="FL22" s="276"/>
      <c r="FM22" s="372"/>
      <c r="FN22" s="3"/>
      <c r="FO22" s="3"/>
      <c r="FP22" s="3"/>
      <c r="FQ22" s="3"/>
      <c r="FR22" s="373">
        <f t="shared" si="46"/>
        <v>1</v>
      </c>
      <c r="FS22" s="373">
        <f t="shared" ca="1" si="47"/>
        <v>1</v>
      </c>
      <c r="FT22" s="373">
        <f t="shared" ca="1" si="48"/>
        <v>0</v>
      </c>
      <c r="FU22" s="373">
        <f t="shared" ca="1" si="49"/>
        <v>1</v>
      </c>
      <c r="FV22" s="373">
        <f t="shared" si="50"/>
        <v>0</v>
      </c>
      <c r="FW22" s="3"/>
      <c r="FX22" s="299"/>
      <c r="FY22" s="299"/>
      <c r="FZ22" s="299"/>
      <c r="GA22" s="299"/>
      <c r="GB22" s="299"/>
      <c r="GC22" s="299"/>
      <c r="GD22" s="299"/>
      <c r="GE22" s="299"/>
      <c r="GF22" s="299"/>
      <c r="GG22" s="299"/>
      <c r="GH22" s="299"/>
      <c r="GI22" s="299"/>
      <c r="GJ22" s="299"/>
      <c r="GK22" s="299"/>
      <c r="GL22" s="299"/>
      <c r="GM22" s="299"/>
      <c r="GN22" s="299"/>
      <c r="GO22" s="299"/>
      <c r="GP22" s="3"/>
      <c r="GQ22" s="374">
        <f t="shared" si="51"/>
        <v>44302</v>
      </c>
      <c r="GR22" s="374" t="str">
        <f t="shared" si="52"/>
        <v>LIQUID</v>
      </c>
      <c r="GS22" s="375" t="str">
        <f t="shared" si="53"/>
        <v/>
      </c>
      <c r="GT22" s="375" t="str">
        <f t="shared" si="54"/>
        <v/>
      </c>
      <c r="GU22" s="375" t="str">
        <f t="shared" si="55"/>
        <v/>
      </c>
      <c r="GV22" s="306" t="str">
        <f t="shared" si="56"/>
        <v/>
      </c>
      <c r="GW22" s="299" t="str">
        <f t="shared" si="57"/>
        <v/>
      </c>
      <c r="GX22" s="376" t="s">
        <v>284</v>
      </c>
      <c r="GY22" s="377">
        <f t="shared" si="58"/>
        <v>592</v>
      </c>
    </row>
    <row r="23" spans="1:207" ht="25.5" customHeight="1" thickTop="1" thickBot="1" x14ac:dyDescent="0.25">
      <c r="A23" s="289"/>
      <c r="B23" s="290"/>
      <c r="C23" s="291" t="s">
        <v>323</v>
      </c>
      <c r="D23" s="292" t="str">
        <f t="shared" si="0"/>
        <v>Notifié</v>
      </c>
      <c r="E23" s="293"/>
      <c r="F23" s="294" t="s">
        <v>11</v>
      </c>
      <c r="G23" s="294">
        <v>6</v>
      </c>
      <c r="H23" s="295"/>
      <c r="I23" s="296"/>
      <c r="J23" s="294"/>
      <c r="K23" s="297" t="str">
        <f>IF($K$6="OUI",IF(J23&lt;&gt;"",COUNTIF($J$10:$J23,J23),""),"")</f>
        <v/>
      </c>
      <c r="L23" s="153" t="s">
        <v>286</v>
      </c>
      <c r="M23" s="294"/>
      <c r="N23" s="294"/>
      <c r="O23" s="294" t="s">
        <v>273</v>
      </c>
      <c r="P23" s="298" t="str">
        <f t="shared" si="1"/>
        <v/>
      </c>
      <c r="Q23" s="299" t="s">
        <v>274</v>
      </c>
      <c r="R23" s="299" t="s">
        <v>275</v>
      </c>
      <c r="S23" s="300">
        <v>100</v>
      </c>
      <c r="T23" s="300">
        <v>1000</v>
      </c>
      <c r="U23" s="301">
        <f>IF(AND(ISBLANK(S23),ISBLANK(T23)),X23/(1+#REF!/100),S23+T23)</f>
        <v>1100</v>
      </c>
      <c r="V23" s="300">
        <f t="shared" si="2"/>
        <v>120</v>
      </c>
      <c r="W23" s="300">
        <f t="shared" si="2"/>
        <v>1200</v>
      </c>
      <c r="X23" s="301">
        <f>IF(AND(ISBLANK(V23),ISBLANK(W23)),(S23+T23)*(1+#REF!/100),V23+W23)</f>
        <v>1320</v>
      </c>
      <c r="Y23" s="302"/>
      <c r="Z23" s="303">
        <f t="shared" si="3"/>
        <v>44246</v>
      </c>
      <c r="AA23" s="304">
        <v>44229</v>
      </c>
      <c r="AB23" s="305">
        <f t="shared" si="4"/>
        <v>44229</v>
      </c>
      <c r="AC23" s="299"/>
      <c r="AD23" s="299"/>
      <c r="AE23" s="306"/>
      <c r="AF23" s="300"/>
      <c r="AG23" s="306" t="str">
        <f t="shared" ca="1" si="5"/>
        <v/>
      </c>
      <c r="AH23" s="306">
        <v>44285</v>
      </c>
      <c r="AI23" s="307" t="s">
        <v>287</v>
      </c>
      <c r="AJ23" s="308" t="str">
        <f t="shared" si="6"/>
        <v>31/03/2021</v>
      </c>
      <c r="AK23" s="309"/>
      <c r="AL23" s="310">
        <v>975</v>
      </c>
      <c r="AM23" s="311" t="str">
        <f t="shared" si="7"/>
        <v>06/05/2021</v>
      </c>
      <c r="AN23" s="294" t="s">
        <v>277</v>
      </c>
      <c r="AO23">
        <v>966</v>
      </c>
      <c r="AP23" s="312" t="str">
        <f t="shared" si="8"/>
        <v>17/05/2021</v>
      </c>
      <c r="AQ23" s="313" t="str">
        <f t="shared" si="9"/>
        <v>18/05/2021</v>
      </c>
      <c r="AR23" s="64"/>
      <c r="AS23" s="64"/>
      <c r="AT23" s="64"/>
      <c r="AU23" s="64"/>
      <c r="AV23" s="64"/>
      <c r="AW23" s="314"/>
      <c r="AX23" s="299"/>
      <c r="AY23" s="315" t="str">
        <f t="shared" ca="1" si="65"/>
        <v/>
      </c>
      <c r="AZ23" s="316"/>
      <c r="BA23" s="317"/>
      <c r="BB23" s="306"/>
      <c r="BC23" s="309">
        <f>IFERROR(IF(ISBLANK(AQ23),IF(AK23="","",AK23+BC!$BC$6),AQ23+BC!$BC$6),"")</f>
        <v>44334</v>
      </c>
      <c r="BD23" s="306"/>
      <c r="BE23" s="306"/>
      <c r="BF23" s="318"/>
      <c r="BG23" s="319"/>
      <c r="BH23" s="301"/>
      <c r="BI23" s="301"/>
      <c r="BJ23" s="301"/>
      <c r="BK23" s="299"/>
      <c r="BL23" s="291"/>
      <c r="BM23" s="320" t="s">
        <v>324</v>
      </c>
      <c r="BN23" s="321"/>
      <c r="BO23" s="322">
        <f t="shared" si="10"/>
        <v>56</v>
      </c>
      <c r="BP23" s="323" t="str">
        <f t="shared" si="11"/>
        <v>31/03/2021</v>
      </c>
      <c r="BQ23" s="323" t="str">
        <f t="shared" si="11"/>
        <v>06/05/2021</v>
      </c>
      <c r="BR23" s="323" t="str">
        <f t="shared" si="12"/>
        <v>17/05/2021</v>
      </c>
      <c r="BS23" s="324">
        <f t="shared" si="13"/>
        <v>44246</v>
      </c>
      <c r="BT23" s="325">
        <v>0</v>
      </c>
      <c r="BU23" s="325">
        <f t="shared" si="14"/>
        <v>0</v>
      </c>
      <c r="BV23" s="326">
        <f t="shared" si="15"/>
        <v>1100</v>
      </c>
      <c r="BW23" s="326">
        <f t="shared" si="16"/>
        <v>1320</v>
      </c>
      <c r="BX23" s="327"/>
      <c r="BY23" s="328">
        <v>8</v>
      </c>
      <c r="BZ23" s="329">
        <f t="shared" si="17"/>
        <v>44330</v>
      </c>
      <c r="CA23" s="306">
        <f t="shared" si="18"/>
        <v>44330</v>
      </c>
      <c r="CB23" s="306">
        <f t="shared" si="19"/>
        <v>44274</v>
      </c>
      <c r="CC23" s="330"/>
      <c r="CD23" s="330"/>
      <c r="CE23" s="331">
        <f t="shared" si="20"/>
        <v>0</v>
      </c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332"/>
      <c r="CR23" s="53"/>
      <c r="CS23" s="333">
        <f t="shared" si="21"/>
        <v>0</v>
      </c>
      <c r="CT23" s="332">
        <f t="shared" si="22"/>
        <v>0</v>
      </c>
      <c r="CU23" s="333">
        <f t="shared" si="23"/>
        <v>0</v>
      </c>
      <c r="CV23" s="332">
        <f t="shared" si="24"/>
        <v>0</v>
      </c>
      <c r="CW23" s="334">
        <f t="shared" si="25"/>
        <v>0</v>
      </c>
      <c r="CX23" s="335">
        <f t="shared" si="26"/>
        <v>0</v>
      </c>
      <c r="CY23" s="335"/>
      <c r="CZ23" s="336">
        <f t="shared" si="27"/>
        <v>0</v>
      </c>
      <c r="DA23" s="336">
        <f t="shared" si="28"/>
        <v>0</v>
      </c>
      <c r="DB23" s="336">
        <f t="shared" si="29"/>
        <v>0</v>
      </c>
      <c r="DC23" s="337">
        <f t="shared" si="30"/>
        <v>0</v>
      </c>
      <c r="DD23" s="337">
        <f t="shared" si="31"/>
        <v>0</v>
      </c>
      <c r="DE23" s="338">
        <f t="shared" si="32"/>
        <v>56</v>
      </c>
      <c r="DF23" s="339"/>
      <c r="DG23" s="340"/>
      <c r="DH23" s="335">
        <f t="shared" si="33"/>
        <v>0</v>
      </c>
      <c r="DI23" s="341"/>
      <c r="DJ23" s="342">
        <f t="shared" si="34"/>
        <v>0</v>
      </c>
      <c r="DK23" s="343"/>
      <c r="DL23" s="344">
        <v>44238</v>
      </c>
      <c r="DM23" s="345">
        <v>44243</v>
      </c>
      <c r="DN23" s="346">
        <v>44243</v>
      </c>
      <c r="DO23" s="346">
        <v>44243</v>
      </c>
      <c r="DP23" s="345">
        <v>44243</v>
      </c>
      <c r="DQ23" s="345">
        <v>44245</v>
      </c>
      <c r="DR23" s="345">
        <v>44246</v>
      </c>
      <c r="DS23" s="345">
        <v>44243</v>
      </c>
      <c r="DT23" s="347">
        <v>44246</v>
      </c>
      <c r="DU23" s="348">
        <v>44246</v>
      </c>
      <c r="DV23" s="349"/>
      <c r="DW23" s="349"/>
      <c r="DX23" s="350"/>
      <c r="DY23" s="350">
        <v>44246</v>
      </c>
      <c r="DZ23" s="350">
        <v>44246</v>
      </c>
      <c r="EA23" s="352">
        <v>44246</v>
      </c>
      <c r="EB23" s="379">
        <v>44246</v>
      </c>
      <c r="EC23" s="354">
        <v>44246</v>
      </c>
      <c r="ED23" s="355">
        <v>593</v>
      </c>
      <c r="EE23" s="356">
        <f t="shared" si="35"/>
        <v>3</v>
      </c>
      <c r="EF23" s="355">
        <f t="shared" si="36"/>
        <v>8</v>
      </c>
      <c r="EG23" s="357">
        <f t="shared" si="37"/>
        <v>8</v>
      </c>
      <c r="EH23" s="358">
        <f t="shared" si="38"/>
        <v>0</v>
      </c>
      <c r="EI23" s="359">
        <f t="shared" si="39"/>
        <v>8</v>
      </c>
      <c r="EJ23" s="306"/>
      <c r="EK23" s="360"/>
      <c r="EL23" s="306"/>
      <c r="EM23" s="359">
        <f t="shared" si="40"/>
        <v>-44246</v>
      </c>
      <c r="EN23" s="361">
        <f t="shared" si="41"/>
        <v>0</v>
      </c>
      <c r="EO23" s="362" t="s">
        <v>325</v>
      </c>
      <c r="EP23" s="380" t="s">
        <v>325</v>
      </c>
      <c r="EQ23" s="313" t="s">
        <v>326</v>
      </c>
      <c r="ER23" s="313" t="s">
        <v>327</v>
      </c>
      <c r="ES23" s="313" t="s">
        <v>326</v>
      </c>
      <c r="ET23" s="313" t="s">
        <v>282</v>
      </c>
      <c r="EU23" s="313" t="s">
        <v>282</v>
      </c>
      <c r="EV23" s="363" t="s">
        <v>328</v>
      </c>
      <c r="EW23" s="364" t="s">
        <v>328</v>
      </c>
      <c r="EX23" s="365" t="s">
        <v>282</v>
      </c>
      <c r="EY23" s="366" t="s">
        <v>282</v>
      </c>
      <c r="EZ23" s="313" t="s">
        <v>282</v>
      </c>
      <c r="FA23" s="313" t="s">
        <v>282</v>
      </c>
      <c r="FB23" s="313" t="s">
        <v>328</v>
      </c>
      <c r="FC23" s="367" t="s">
        <v>328</v>
      </c>
      <c r="FD23" s="368" t="s">
        <v>329</v>
      </c>
      <c r="FE23" s="369" t="s">
        <v>329</v>
      </c>
      <c r="FF23" s="356">
        <f t="shared" si="42"/>
        <v>36</v>
      </c>
      <c r="FG23" s="355">
        <f t="shared" si="43"/>
        <v>47</v>
      </c>
      <c r="FH23" s="357">
        <f t="shared" si="44"/>
        <v>48</v>
      </c>
      <c r="FI23" s="370" t="str">
        <f t="shared" si="45"/>
        <v>OUI</v>
      </c>
      <c r="FJ23" s="371"/>
      <c r="FK23" s="371"/>
      <c r="FL23" s="276"/>
      <c r="FM23" s="372"/>
      <c r="FN23" s="3"/>
      <c r="FO23" s="3"/>
      <c r="FP23" s="3"/>
      <c r="FQ23" s="3"/>
      <c r="FR23" s="373">
        <f t="shared" si="46"/>
        <v>1</v>
      </c>
      <c r="FS23" s="373">
        <f t="shared" ca="1" si="47"/>
        <v>1</v>
      </c>
      <c r="FT23" s="373">
        <f t="shared" ca="1" si="48"/>
        <v>1</v>
      </c>
      <c r="FU23" s="373">
        <f t="shared" ca="1" si="49"/>
        <v>0</v>
      </c>
      <c r="FV23" s="373">
        <f t="shared" si="50"/>
        <v>0</v>
      </c>
      <c r="FW23" s="3"/>
      <c r="FX23" s="299"/>
      <c r="FY23" s="299"/>
      <c r="FZ23" s="299"/>
      <c r="GA23" s="299"/>
      <c r="GB23" s="299"/>
      <c r="GC23" s="299"/>
      <c r="GD23" s="299"/>
      <c r="GE23" s="299"/>
      <c r="GF23" s="299"/>
      <c r="GG23" s="299"/>
      <c r="GH23" s="299"/>
      <c r="GI23" s="299"/>
      <c r="GJ23" s="299"/>
      <c r="GK23" s="299"/>
      <c r="GL23" s="299"/>
      <c r="GM23" s="299"/>
      <c r="GN23" s="299"/>
      <c r="GO23" s="299"/>
      <c r="GP23" s="3"/>
      <c r="GQ23" s="374" t="str">
        <f t="shared" si="51"/>
        <v/>
      </c>
      <c r="GR23" s="374" t="str">
        <f t="shared" si="52"/>
        <v/>
      </c>
      <c r="GS23" s="375" t="str">
        <f t="shared" si="53"/>
        <v/>
      </c>
      <c r="GT23" s="375" t="str">
        <f t="shared" si="54"/>
        <v/>
      </c>
      <c r="GU23" s="375" t="str">
        <f t="shared" si="55"/>
        <v/>
      </c>
      <c r="GV23" s="306" t="str">
        <f t="shared" si="56"/>
        <v/>
      </c>
      <c r="GW23" s="299" t="str">
        <f t="shared" si="57"/>
        <v/>
      </c>
      <c r="GX23" s="376" t="s">
        <v>284</v>
      </c>
      <c r="GY23" s="377">
        <f t="shared" si="58"/>
        <v>593</v>
      </c>
    </row>
    <row r="24" spans="1:207" ht="25.5" customHeight="1" thickTop="1" thickBot="1" x14ac:dyDescent="0.25">
      <c r="A24" s="289"/>
      <c r="B24" s="290"/>
      <c r="C24" s="291" t="s">
        <v>330</v>
      </c>
      <c r="D24" s="292" t="str">
        <f t="shared" si="0"/>
        <v>Notifié</v>
      </c>
      <c r="E24" s="293"/>
      <c r="F24" s="294" t="s">
        <v>11</v>
      </c>
      <c r="G24" s="294">
        <v>6</v>
      </c>
      <c r="H24" s="295"/>
      <c r="I24" s="296"/>
      <c r="J24" s="294"/>
      <c r="K24" s="297" t="str">
        <f>IF($K$6="OUI",IF(J24&lt;&gt;"",COUNTIF($J$10:$J24,J24),""),"")</f>
        <v/>
      </c>
      <c r="L24" s="153" t="s">
        <v>272</v>
      </c>
      <c r="M24" s="294"/>
      <c r="N24" s="294"/>
      <c r="O24" s="294" t="s">
        <v>273</v>
      </c>
      <c r="P24" s="298" t="str">
        <f t="shared" si="1"/>
        <v/>
      </c>
      <c r="Q24" s="299" t="s">
        <v>274</v>
      </c>
      <c r="R24" s="299" t="s">
        <v>275</v>
      </c>
      <c r="S24" s="300">
        <v>1500</v>
      </c>
      <c r="T24" s="300">
        <v>2000</v>
      </c>
      <c r="U24" s="301">
        <f>IF(AND(ISBLANK(S24),ISBLANK(T24)),X24/(1+#REF!/100),S24+T24)</f>
        <v>3500</v>
      </c>
      <c r="V24" s="300">
        <f t="shared" si="2"/>
        <v>1800</v>
      </c>
      <c r="W24" s="300">
        <f t="shared" si="2"/>
        <v>2400</v>
      </c>
      <c r="X24" s="301">
        <f>IF(AND(ISBLANK(V24),ISBLANK(W24)),(S24+T24)*(1+#REF!/100),V24+W24)</f>
        <v>4200</v>
      </c>
      <c r="Y24" s="302"/>
      <c r="Z24" s="303">
        <f t="shared" si="3"/>
        <v>44249</v>
      </c>
      <c r="AA24" s="304">
        <v>44230</v>
      </c>
      <c r="AB24" s="305">
        <f t="shared" si="4"/>
        <v>44230</v>
      </c>
      <c r="AC24" s="299"/>
      <c r="AD24" s="299"/>
      <c r="AE24" s="306"/>
      <c r="AF24" s="300"/>
      <c r="AG24" s="306" t="str">
        <f t="shared" ca="1" si="5"/>
        <v/>
      </c>
      <c r="AH24" s="306">
        <v>44286</v>
      </c>
      <c r="AI24" s="307" t="s">
        <v>276</v>
      </c>
      <c r="AJ24" s="308" t="str">
        <f t="shared" si="6"/>
        <v>01/04/2021</v>
      </c>
      <c r="AK24" s="309"/>
      <c r="AL24" s="310">
        <v>976</v>
      </c>
      <c r="AM24" s="311" t="str">
        <f t="shared" si="7"/>
        <v>30/04/2021</v>
      </c>
      <c r="AN24" s="294" t="s">
        <v>277</v>
      </c>
      <c r="AO24">
        <v>967</v>
      </c>
      <c r="AP24" s="312" t="str">
        <f t="shared" si="8"/>
        <v>03/05/2021</v>
      </c>
      <c r="AQ24" s="313" t="str">
        <f t="shared" si="9"/>
        <v>03/05/2021</v>
      </c>
      <c r="AR24" s="64"/>
      <c r="AS24" s="64"/>
      <c r="AT24" s="64"/>
      <c r="AU24" s="64"/>
      <c r="AV24" s="64"/>
      <c r="AW24" s="314"/>
      <c r="AX24" s="299"/>
      <c r="AY24" s="315" t="str">
        <f t="shared" ca="1" si="65"/>
        <v/>
      </c>
      <c r="AZ24" s="316"/>
      <c r="BA24" s="317"/>
      <c r="BB24" s="306"/>
      <c r="BC24" s="309">
        <f>IFERROR(IF(ISBLANK(AQ24),IF(AK24="","",AK24+BC!$BC$6),AQ24+BC!$BC$6),"")</f>
        <v>44319</v>
      </c>
      <c r="BD24" s="306"/>
      <c r="BE24" s="306"/>
      <c r="BF24" s="318"/>
      <c r="BG24" s="319"/>
      <c r="BH24" s="301"/>
      <c r="BI24" s="301"/>
      <c r="BJ24" s="301"/>
      <c r="BK24" s="299"/>
      <c r="BL24" s="291"/>
      <c r="BM24" s="320" t="s">
        <v>331</v>
      </c>
      <c r="BN24" s="321"/>
      <c r="BO24" s="322">
        <f t="shared" si="10"/>
        <v>56</v>
      </c>
      <c r="BP24" s="323" t="str">
        <f t="shared" si="11"/>
        <v>01/04/2021</v>
      </c>
      <c r="BQ24" s="323" t="str">
        <f t="shared" si="11"/>
        <v>30/04/2021</v>
      </c>
      <c r="BR24" s="323" t="str">
        <f t="shared" si="12"/>
        <v>03/05/2021</v>
      </c>
      <c r="BS24" s="324">
        <f t="shared" si="13"/>
        <v>44249</v>
      </c>
      <c r="BT24" s="325">
        <v>0</v>
      </c>
      <c r="BU24" s="325">
        <f t="shared" si="14"/>
        <v>0</v>
      </c>
      <c r="BV24" s="326">
        <f t="shared" si="15"/>
        <v>3500</v>
      </c>
      <c r="BW24" s="326">
        <f t="shared" si="16"/>
        <v>4200</v>
      </c>
      <c r="BX24" s="327"/>
      <c r="BY24" s="328">
        <v>1</v>
      </c>
      <c r="BZ24" s="329">
        <f t="shared" si="17"/>
        <v>44331</v>
      </c>
      <c r="CA24" s="306">
        <f t="shared" si="18"/>
        <v>44331</v>
      </c>
      <c r="CB24" s="306">
        <f t="shared" si="19"/>
        <v>44275</v>
      </c>
      <c r="CC24" s="378"/>
      <c r="CD24" s="378"/>
      <c r="CE24" s="331">
        <f t="shared" si="20"/>
        <v>0</v>
      </c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332"/>
      <c r="CR24" s="53"/>
      <c r="CS24" s="333">
        <f t="shared" si="21"/>
        <v>0</v>
      </c>
      <c r="CT24" s="332">
        <f t="shared" si="22"/>
        <v>0</v>
      </c>
      <c r="CU24" s="333">
        <f t="shared" si="23"/>
        <v>0</v>
      </c>
      <c r="CV24" s="332">
        <f t="shared" si="24"/>
        <v>0</v>
      </c>
      <c r="CW24" s="334">
        <f t="shared" si="25"/>
        <v>0</v>
      </c>
      <c r="CX24" s="335">
        <f t="shared" si="26"/>
        <v>0</v>
      </c>
      <c r="CY24" s="335"/>
      <c r="CZ24" s="336">
        <f t="shared" si="27"/>
        <v>0</v>
      </c>
      <c r="DA24" s="336">
        <f t="shared" si="28"/>
        <v>0</v>
      </c>
      <c r="DB24" s="336">
        <f t="shared" si="29"/>
        <v>0</v>
      </c>
      <c r="DC24" s="337">
        <f t="shared" si="30"/>
        <v>0</v>
      </c>
      <c r="DD24" s="337">
        <f t="shared" si="31"/>
        <v>0</v>
      </c>
      <c r="DE24" s="338">
        <f t="shared" si="32"/>
        <v>56</v>
      </c>
      <c r="DF24" s="339"/>
      <c r="DG24" s="340"/>
      <c r="DH24" s="335">
        <f t="shared" si="33"/>
        <v>0</v>
      </c>
      <c r="DI24" s="341"/>
      <c r="DJ24" s="342">
        <f t="shared" si="34"/>
        <v>0</v>
      </c>
      <c r="DK24" s="343"/>
      <c r="DL24" s="344">
        <v>44243</v>
      </c>
      <c r="DM24" s="345">
        <v>44244</v>
      </c>
      <c r="DN24" s="346">
        <v>44244</v>
      </c>
      <c r="DO24" s="346">
        <v>44244</v>
      </c>
      <c r="DP24" s="345">
        <v>44244</v>
      </c>
      <c r="DQ24" s="345">
        <v>44249</v>
      </c>
      <c r="DR24" s="345">
        <v>44249</v>
      </c>
      <c r="DS24" s="345"/>
      <c r="DT24" s="347">
        <v>44244</v>
      </c>
      <c r="DU24" s="348">
        <v>44244</v>
      </c>
      <c r="DV24" s="349">
        <v>44244</v>
      </c>
      <c r="DW24" s="349">
        <v>44244</v>
      </c>
      <c r="DX24" s="350">
        <v>44249</v>
      </c>
      <c r="DY24" s="350"/>
      <c r="DZ24" s="350">
        <v>44249</v>
      </c>
      <c r="EA24" s="352">
        <v>44249</v>
      </c>
      <c r="EB24" s="379">
        <v>44249</v>
      </c>
      <c r="EC24" s="388">
        <v>44249</v>
      </c>
      <c r="ED24" s="355">
        <v>594</v>
      </c>
      <c r="EE24" s="356">
        <f t="shared" si="35"/>
        <v>5</v>
      </c>
      <c r="EF24" s="355">
        <f t="shared" si="36"/>
        <v>1</v>
      </c>
      <c r="EG24" s="357">
        <f t="shared" si="37"/>
        <v>6</v>
      </c>
      <c r="EH24" s="358">
        <f t="shared" si="38"/>
        <v>5</v>
      </c>
      <c r="EI24" s="359">
        <f t="shared" si="39"/>
        <v>6</v>
      </c>
      <c r="EJ24" s="306"/>
      <c r="EK24" s="360"/>
      <c r="EL24" s="306"/>
      <c r="EM24" s="359">
        <f t="shared" si="40"/>
        <v>-44244</v>
      </c>
      <c r="EN24" s="361">
        <f t="shared" si="41"/>
        <v>0</v>
      </c>
      <c r="EO24" s="362" t="s">
        <v>332</v>
      </c>
      <c r="EP24" s="380" t="s">
        <v>332</v>
      </c>
      <c r="EQ24" s="313" t="s">
        <v>333</v>
      </c>
      <c r="ER24" s="313" t="s">
        <v>333</v>
      </c>
      <c r="ES24" s="313" t="s">
        <v>333</v>
      </c>
      <c r="ET24" s="313" t="s">
        <v>282</v>
      </c>
      <c r="EU24" s="313" t="s">
        <v>282</v>
      </c>
      <c r="EV24" s="363" t="s">
        <v>297</v>
      </c>
      <c r="EW24" s="364" t="s">
        <v>297</v>
      </c>
      <c r="EX24" s="365" t="s">
        <v>282</v>
      </c>
      <c r="EY24" s="366" t="s">
        <v>282</v>
      </c>
      <c r="EZ24" s="313" t="s">
        <v>282</v>
      </c>
      <c r="FA24" s="313" t="s">
        <v>282</v>
      </c>
      <c r="FB24" s="313" t="s">
        <v>297</v>
      </c>
      <c r="FC24" s="367" t="s">
        <v>297</v>
      </c>
      <c r="FD24" s="368" t="s">
        <v>297</v>
      </c>
      <c r="FE24" s="369" t="s">
        <v>297</v>
      </c>
      <c r="FF24" s="356">
        <f t="shared" si="42"/>
        <v>29</v>
      </c>
      <c r="FG24" s="355">
        <f t="shared" si="43"/>
        <v>32</v>
      </c>
      <c r="FH24" s="357">
        <f t="shared" si="44"/>
        <v>32</v>
      </c>
      <c r="FI24" s="370" t="str">
        <f t="shared" si="45"/>
        <v>OUI</v>
      </c>
      <c r="FJ24" s="371"/>
      <c r="FK24" s="371"/>
      <c r="FL24" s="276"/>
      <c r="FM24" s="372"/>
      <c r="FN24" s="3"/>
      <c r="FO24" s="3"/>
      <c r="FP24" s="3"/>
      <c r="FQ24" s="3"/>
      <c r="FR24" s="373">
        <f t="shared" si="46"/>
        <v>1</v>
      </c>
      <c r="FS24" s="373">
        <f t="shared" ca="1" si="47"/>
        <v>1</v>
      </c>
      <c r="FT24" s="373">
        <f t="shared" ca="1" si="48"/>
        <v>1</v>
      </c>
      <c r="FU24" s="373">
        <f t="shared" ca="1" si="49"/>
        <v>0</v>
      </c>
      <c r="FV24" s="373">
        <f t="shared" si="50"/>
        <v>0</v>
      </c>
      <c r="FW24" s="3"/>
      <c r="FX24" s="299"/>
      <c r="FY24" s="299"/>
      <c r="FZ24" s="299"/>
      <c r="GA24" s="299"/>
      <c r="GB24" s="299"/>
      <c r="GC24" s="299"/>
      <c r="GD24" s="299"/>
      <c r="GE24" s="299"/>
      <c r="GF24" s="299"/>
      <c r="GG24" s="299"/>
      <c r="GH24" s="299"/>
      <c r="GI24" s="299"/>
      <c r="GJ24" s="299"/>
      <c r="GK24" s="299"/>
      <c r="GL24" s="299"/>
      <c r="GM24" s="299"/>
      <c r="GN24" s="299"/>
      <c r="GO24" s="299"/>
      <c r="GP24" s="3"/>
      <c r="GQ24" s="374" t="str">
        <f t="shared" si="51"/>
        <v/>
      </c>
      <c r="GR24" s="374" t="str">
        <f t="shared" si="52"/>
        <v/>
      </c>
      <c r="GS24" s="375" t="str">
        <f t="shared" si="53"/>
        <v/>
      </c>
      <c r="GT24" s="375" t="str">
        <f t="shared" si="54"/>
        <v/>
      </c>
      <c r="GU24" s="375" t="str">
        <f t="shared" si="55"/>
        <v/>
      </c>
      <c r="GV24" s="306" t="str">
        <f t="shared" si="56"/>
        <v/>
      </c>
      <c r="GW24" s="299" t="str">
        <f t="shared" si="57"/>
        <v/>
      </c>
      <c r="GX24" s="376" t="s">
        <v>284</v>
      </c>
      <c r="GY24" s="377">
        <f t="shared" si="58"/>
        <v>594</v>
      </c>
    </row>
    <row r="25" spans="1:207" ht="25.5" customHeight="1" thickTop="1" thickBot="1" x14ac:dyDescent="0.25">
      <c r="A25" s="289"/>
      <c r="B25" s="290"/>
      <c r="C25" s="291" t="s">
        <v>334</v>
      </c>
      <c r="D25" s="292" t="str">
        <f t="shared" si="0"/>
        <v>Notifié</v>
      </c>
      <c r="E25" s="293"/>
      <c r="F25" s="294" t="s">
        <v>11</v>
      </c>
      <c r="G25" s="294">
        <v>6</v>
      </c>
      <c r="H25" s="295"/>
      <c r="I25" s="296"/>
      <c r="J25" s="294"/>
      <c r="K25" s="297" t="str">
        <f>IF($K$6="OUI",IF(J25&lt;&gt;"",COUNTIF($J$10:$J25,J25),""),"")</f>
        <v/>
      </c>
      <c r="L25" s="153" t="s">
        <v>286</v>
      </c>
      <c r="M25" s="294"/>
      <c r="N25" s="294"/>
      <c r="O25" s="294" t="s">
        <v>273</v>
      </c>
      <c r="P25" s="298" t="str">
        <f t="shared" si="1"/>
        <v/>
      </c>
      <c r="Q25" s="299" t="s">
        <v>274</v>
      </c>
      <c r="R25" s="299" t="s">
        <v>275</v>
      </c>
      <c r="S25" s="300">
        <v>5000</v>
      </c>
      <c r="T25" s="53"/>
      <c r="U25" s="301">
        <f>IF(AND(ISBLANK(S25),ISBLANK(T25)),X25/(1+#REF!/100),S25+T25)</f>
        <v>5000</v>
      </c>
      <c r="V25" s="300">
        <f t="shared" si="2"/>
        <v>6000</v>
      </c>
      <c r="W25" s="53"/>
      <c r="X25" s="301">
        <f>IF(AND(ISBLANK(V25),ISBLANK(W25)),(S25+T25)*(1+#REF!/100),V25+W25)</f>
        <v>6000</v>
      </c>
      <c r="Y25" s="302"/>
      <c r="Z25" s="303">
        <f t="shared" si="3"/>
        <v>44249</v>
      </c>
      <c r="AA25" s="304">
        <v>44231</v>
      </c>
      <c r="AB25" s="305">
        <f t="shared" si="4"/>
        <v>44231</v>
      </c>
      <c r="AC25" s="299"/>
      <c r="AD25" s="299"/>
      <c r="AE25" s="306"/>
      <c r="AF25" s="300"/>
      <c r="AG25" s="306" t="str">
        <f t="shared" ca="1" si="5"/>
        <v/>
      </c>
      <c r="AH25" s="306">
        <v>44302</v>
      </c>
      <c r="AI25" s="307" t="s">
        <v>287</v>
      </c>
      <c r="AJ25" s="308" t="str">
        <f t="shared" si="6"/>
        <v>22/04/2021</v>
      </c>
      <c r="AK25" s="309"/>
      <c r="AL25" s="310">
        <v>997</v>
      </c>
      <c r="AM25" s="311" t="str">
        <f t="shared" si="7"/>
        <v/>
      </c>
      <c r="AN25" s="294"/>
      <c r="AO25" s="310">
        <v>986</v>
      </c>
      <c r="AP25" s="312" t="str">
        <f t="shared" si="8"/>
        <v/>
      </c>
      <c r="AQ25" s="313" t="str">
        <f t="shared" si="9"/>
        <v/>
      </c>
      <c r="AR25" s="300"/>
      <c r="AS25" s="300"/>
      <c r="AT25" s="300"/>
      <c r="AU25" s="300"/>
      <c r="AV25" s="300"/>
      <c r="AW25" s="314"/>
      <c r="AX25" s="299"/>
      <c r="AY25" s="315" t="str">
        <f t="shared" ca="1" si="65"/>
        <v/>
      </c>
      <c r="AZ25" s="316"/>
      <c r="BA25" s="317"/>
      <c r="BB25" s="306"/>
      <c r="BC25" s="309" t="str">
        <f>IFERROR(IF(ISBLANK(AQ25),IF(AK25="","",AK25+BC!$BC$6),AQ25+BC!$BC$6),"")</f>
        <v/>
      </c>
      <c r="BD25" s="306" t="s">
        <v>282</v>
      </c>
      <c r="BE25" s="306" t="s">
        <v>282</v>
      </c>
      <c r="BF25" s="318">
        <v>27332.06</v>
      </c>
      <c r="BG25" s="319"/>
      <c r="BH25" s="301"/>
      <c r="BI25" s="301"/>
      <c r="BJ25" s="301"/>
      <c r="BK25" s="299"/>
      <c r="BL25" s="291"/>
      <c r="BM25" s="320" t="s">
        <v>335</v>
      </c>
      <c r="BN25" s="321"/>
      <c r="BO25" s="322">
        <f t="shared" si="10"/>
        <v>71</v>
      </c>
      <c r="BP25" s="323" t="str">
        <f t="shared" si="11"/>
        <v>22/04/2021</v>
      </c>
      <c r="BQ25" s="323" t="str">
        <f t="shared" si="11"/>
        <v/>
      </c>
      <c r="BR25" s="323" t="str">
        <f t="shared" si="12"/>
        <v/>
      </c>
      <c r="BS25" s="324">
        <f t="shared" si="13"/>
        <v>44249</v>
      </c>
      <c r="BT25" s="325">
        <v>0</v>
      </c>
      <c r="BU25" s="325">
        <f t="shared" si="14"/>
        <v>0</v>
      </c>
      <c r="BV25" s="326">
        <f t="shared" si="15"/>
        <v>5000</v>
      </c>
      <c r="BW25" s="326">
        <f t="shared" si="16"/>
        <v>6000</v>
      </c>
      <c r="BX25" s="327"/>
      <c r="BY25" s="328">
        <v>7</v>
      </c>
      <c r="BZ25" s="329">
        <f t="shared" si="17"/>
        <v>44347</v>
      </c>
      <c r="CA25" s="306">
        <f t="shared" si="18"/>
        <v>44347</v>
      </c>
      <c r="CB25" s="306">
        <f t="shared" si="19"/>
        <v>44276</v>
      </c>
      <c r="CC25" s="330"/>
      <c r="CD25" s="53"/>
      <c r="CE25" s="331">
        <f t="shared" si="20"/>
        <v>0</v>
      </c>
      <c r="CF25" s="332">
        <f t="shared" si="59"/>
        <v>0</v>
      </c>
      <c r="CG25" s="336"/>
      <c r="CH25" s="300"/>
      <c r="CI25" s="336">
        <f t="shared" si="60"/>
        <v>0</v>
      </c>
      <c r="CJ25" s="336">
        <f t="shared" si="61"/>
        <v>0</v>
      </c>
      <c r="CK25" s="336"/>
      <c r="CL25" s="300"/>
      <c r="CM25" s="336">
        <f t="shared" si="62"/>
        <v>0</v>
      </c>
      <c r="CN25" s="378"/>
      <c r="CO25" s="300"/>
      <c r="CP25" s="332">
        <f t="shared" si="66"/>
        <v>0</v>
      </c>
      <c r="CQ25" s="332"/>
      <c r="CR25" s="332">
        <f t="shared" si="64"/>
        <v>0</v>
      </c>
      <c r="CS25" s="333">
        <f t="shared" si="21"/>
        <v>0</v>
      </c>
      <c r="CT25" s="332">
        <f t="shared" si="22"/>
        <v>0</v>
      </c>
      <c r="CU25" s="333">
        <f t="shared" si="23"/>
        <v>0</v>
      </c>
      <c r="CV25" s="332">
        <f t="shared" si="24"/>
        <v>0</v>
      </c>
      <c r="CW25" s="334">
        <f t="shared" si="25"/>
        <v>0</v>
      </c>
      <c r="CX25" s="335">
        <f t="shared" si="26"/>
        <v>0</v>
      </c>
      <c r="CY25" s="335"/>
      <c r="CZ25" s="336">
        <f t="shared" si="27"/>
        <v>0</v>
      </c>
      <c r="DA25" s="336">
        <f t="shared" si="28"/>
        <v>0</v>
      </c>
      <c r="DB25" s="336">
        <f t="shared" si="29"/>
        <v>0</v>
      </c>
      <c r="DC25" s="337">
        <f t="shared" si="30"/>
        <v>0</v>
      </c>
      <c r="DD25" s="337">
        <f t="shared" si="31"/>
        <v>0</v>
      </c>
      <c r="DE25" s="338">
        <f t="shared" si="32"/>
        <v>71</v>
      </c>
      <c r="DF25" s="339"/>
      <c r="DG25" s="340"/>
      <c r="DH25" s="335">
        <f t="shared" si="33"/>
        <v>0</v>
      </c>
      <c r="DI25" s="341"/>
      <c r="DJ25" s="342">
        <f t="shared" si="34"/>
        <v>0</v>
      </c>
      <c r="DK25" s="343"/>
      <c r="DL25" s="344">
        <v>44243</v>
      </c>
      <c r="DM25" s="345">
        <v>44245</v>
      </c>
      <c r="DN25" s="346">
        <v>44245</v>
      </c>
      <c r="DO25" s="346">
        <v>44245</v>
      </c>
      <c r="DP25" s="345">
        <v>44245</v>
      </c>
      <c r="DQ25" s="345">
        <v>44246</v>
      </c>
      <c r="DR25" s="345">
        <v>44246</v>
      </c>
      <c r="DS25" s="345">
        <v>44245</v>
      </c>
      <c r="DT25" s="347">
        <v>44246</v>
      </c>
      <c r="DU25" s="348">
        <v>44249</v>
      </c>
      <c r="DV25" s="349"/>
      <c r="DW25" s="349"/>
      <c r="DX25" s="350"/>
      <c r="DY25" s="350">
        <v>44249</v>
      </c>
      <c r="DZ25" s="350">
        <v>44249</v>
      </c>
      <c r="EA25" s="352">
        <v>44249</v>
      </c>
      <c r="EB25" s="379">
        <v>44249</v>
      </c>
      <c r="EC25" s="388">
        <v>44249</v>
      </c>
      <c r="ED25" s="355">
        <v>595</v>
      </c>
      <c r="EE25" s="356">
        <f t="shared" si="35"/>
        <v>1</v>
      </c>
      <c r="EF25" s="355">
        <f t="shared" si="36"/>
        <v>3</v>
      </c>
      <c r="EG25" s="357">
        <f t="shared" si="37"/>
        <v>6</v>
      </c>
      <c r="EH25" s="358">
        <f t="shared" si="38"/>
        <v>3</v>
      </c>
      <c r="EI25" s="359">
        <f t="shared" si="39"/>
        <v>6</v>
      </c>
      <c r="EJ25" s="306"/>
      <c r="EK25" s="360"/>
      <c r="EL25" s="306"/>
      <c r="EM25" s="359">
        <f t="shared" si="40"/>
        <v>-44246</v>
      </c>
      <c r="EN25" s="361">
        <f t="shared" si="41"/>
        <v>0</v>
      </c>
      <c r="EO25" s="362" t="s">
        <v>289</v>
      </c>
      <c r="EP25" s="380" t="s">
        <v>336</v>
      </c>
      <c r="EQ25" s="313" t="s">
        <v>282</v>
      </c>
      <c r="ER25" s="313" t="s">
        <v>282</v>
      </c>
      <c r="ES25" s="313" t="s">
        <v>282</v>
      </c>
      <c r="ET25" s="313" t="s">
        <v>282</v>
      </c>
      <c r="EU25" s="313" t="s">
        <v>282</v>
      </c>
      <c r="EV25" s="363" t="s">
        <v>282</v>
      </c>
      <c r="EW25" s="364" t="s">
        <v>282</v>
      </c>
      <c r="EX25" s="365" t="s">
        <v>282</v>
      </c>
      <c r="EY25" s="366" t="s">
        <v>282</v>
      </c>
      <c r="EZ25" s="313" t="s">
        <v>282</v>
      </c>
      <c r="FA25" s="313" t="s">
        <v>282</v>
      </c>
      <c r="FB25" s="313" t="s">
        <v>282</v>
      </c>
      <c r="FC25" s="367" t="s">
        <v>282</v>
      </c>
      <c r="FD25" s="368"/>
      <c r="FE25" s="369" t="s">
        <v>282</v>
      </c>
      <c r="FF25" s="356" t="str">
        <f t="shared" si="42"/>
        <v/>
      </c>
      <c r="FG25" s="355" t="str">
        <f t="shared" si="43"/>
        <v/>
      </c>
      <c r="FH25" s="357" t="str">
        <f t="shared" si="44"/>
        <v/>
      </c>
      <c r="FI25" s="370" t="str">
        <f t="shared" si="45"/>
        <v>OUI</v>
      </c>
      <c r="FJ25" s="371"/>
      <c r="FK25" s="371"/>
      <c r="FL25" s="276"/>
      <c r="FM25" s="372"/>
      <c r="FN25" s="3"/>
      <c r="FO25" s="3"/>
      <c r="FP25" s="3"/>
      <c r="FQ25" s="3"/>
      <c r="FR25" s="373">
        <f t="shared" si="46"/>
        <v>1</v>
      </c>
      <c r="FS25" s="373">
        <f t="shared" ca="1" si="47"/>
        <v>1</v>
      </c>
      <c r="FT25" s="373">
        <f t="shared" ca="1" si="48"/>
        <v>1</v>
      </c>
      <c r="FU25" s="373">
        <f t="shared" ca="1" si="49"/>
        <v>1</v>
      </c>
      <c r="FV25" s="373">
        <f t="shared" si="50"/>
        <v>1</v>
      </c>
      <c r="FW25" s="3"/>
      <c r="FX25" s="299"/>
      <c r="FY25" s="299"/>
      <c r="FZ25" s="299"/>
      <c r="GA25" s="299"/>
      <c r="GB25" s="299"/>
      <c r="GC25" s="299"/>
      <c r="GD25" s="299"/>
      <c r="GE25" s="299"/>
      <c r="GF25" s="299"/>
      <c r="GG25" s="299"/>
      <c r="GH25" s="299"/>
      <c r="GI25" s="299"/>
      <c r="GJ25" s="299"/>
      <c r="GK25" s="299"/>
      <c r="GL25" s="299"/>
      <c r="GM25" s="299"/>
      <c r="GN25" s="299"/>
      <c r="GO25" s="299"/>
      <c r="GP25" s="3"/>
      <c r="GQ25" s="374" t="str">
        <f t="shared" si="51"/>
        <v/>
      </c>
      <c r="GR25" s="374" t="str">
        <f t="shared" si="52"/>
        <v/>
      </c>
      <c r="GS25" s="375" t="str">
        <f t="shared" si="53"/>
        <v/>
      </c>
      <c r="GT25" s="375" t="str">
        <f t="shared" si="54"/>
        <v/>
      </c>
      <c r="GU25" s="375" t="str">
        <f t="shared" si="55"/>
        <v/>
      </c>
      <c r="GV25" s="306" t="str">
        <f t="shared" si="56"/>
        <v/>
      </c>
      <c r="GW25" s="299" t="str">
        <f t="shared" si="57"/>
        <v/>
      </c>
      <c r="GX25" s="376" t="s">
        <v>284</v>
      </c>
      <c r="GY25" s="377">
        <f t="shared" si="58"/>
        <v>595</v>
      </c>
    </row>
    <row r="26" spans="1:207" ht="25.5" customHeight="1" thickTop="1" thickBot="1" x14ac:dyDescent="0.25">
      <c r="A26" s="289"/>
      <c r="B26" s="290"/>
      <c r="C26" s="291" t="s">
        <v>337</v>
      </c>
      <c r="D26" s="292" t="str">
        <f t="shared" si="0"/>
        <v>Notifié</v>
      </c>
      <c r="E26" s="293"/>
      <c r="F26" s="294" t="s">
        <v>11</v>
      </c>
      <c r="G26" s="294">
        <v>6</v>
      </c>
      <c r="H26" s="295"/>
      <c r="I26" s="296"/>
      <c r="J26" s="294"/>
      <c r="K26" s="297" t="str">
        <f>IF($K$6="OUI",IF(J26&lt;&gt;"",COUNTIF($J$10:$J26,J26),""),"")</f>
        <v/>
      </c>
      <c r="L26" s="153" t="s">
        <v>272</v>
      </c>
      <c r="M26" s="294"/>
      <c r="N26" s="294"/>
      <c r="O26" s="294" t="s">
        <v>338</v>
      </c>
      <c r="P26" s="298" t="str">
        <f t="shared" si="1"/>
        <v/>
      </c>
      <c r="Q26" s="299" t="s">
        <v>274</v>
      </c>
      <c r="R26" s="299" t="s">
        <v>275</v>
      </c>
      <c r="S26" s="300">
        <v>2000</v>
      </c>
      <c r="T26" s="53"/>
      <c r="U26" s="301">
        <f>IF(AND(ISBLANK(S26),ISBLANK(T26)),X26/(1+#REF!/100),S26+T26)</f>
        <v>2000</v>
      </c>
      <c r="V26" s="300">
        <f t="shared" si="2"/>
        <v>2400</v>
      </c>
      <c r="W26" s="53"/>
      <c r="X26" s="301">
        <f>IF(AND(ISBLANK(V26),ISBLANK(W26)),(S26+T26)*(1+#REF!/100),V26+W26)</f>
        <v>2400</v>
      </c>
      <c r="Y26" s="302"/>
      <c r="Z26" s="303" t="str">
        <f t="shared" si="3"/>
        <v>02/03/2021</v>
      </c>
      <c r="AA26" s="304">
        <v>44232</v>
      </c>
      <c r="AB26" s="305">
        <f t="shared" si="4"/>
        <v>44232</v>
      </c>
      <c r="AC26" s="299"/>
      <c r="AD26" s="299"/>
      <c r="AE26" s="306"/>
      <c r="AF26" s="300"/>
      <c r="AG26" s="306" t="str">
        <f t="shared" ca="1" si="5"/>
        <v/>
      </c>
      <c r="AH26" s="306"/>
      <c r="AI26" s="307" t="s">
        <v>276</v>
      </c>
      <c r="AJ26" s="308" t="str">
        <f t="shared" si="6"/>
        <v/>
      </c>
      <c r="AK26" s="309"/>
      <c r="AL26" s="310"/>
      <c r="AM26" s="311">
        <f t="shared" si="7"/>
        <v>0</v>
      </c>
      <c r="AN26" s="294"/>
      <c r="AO26" s="310"/>
      <c r="AP26" s="312">
        <f t="shared" si="8"/>
        <v>0</v>
      </c>
      <c r="AQ26" s="313" t="str">
        <f t="shared" si="9"/>
        <v/>
      </c>
      <c r="AR26" s="300"/>
      <c r="AS26" s="300"/>
      <c r="AT26" s="300"/>
      <c r="AU26" s="300"/>
      <c r="AV26" s="300"/>
      <c r="AW26" s="314"/>
      <c r="AX26" s="299"/>
      <c r="AY26" s="315" t="str">
        <f t="shared" ca="1" si="65"/>
        <v/>
      </c>
      <c r="AZ26" s="316"/>
      <c r="BA26" s="317"/>
      <c r="BB26" s="306"/>
      <c r="BC26" s="309" t="str">
        <f>IFERROR(IF(ISBLANK(AQ26),IF(AK26="","",AK26+BC!$BC$6),AQ26+BC!$BC$6),"")</f>
        <v/>
      </c>
      <c r="BD26" s="306"/>
      <c r="BE26" s="306"/>
      <c r="BF26" s="318"/>
      <c r="BG26" s="319"/>
      <c r="BH26" s="301"/>
      <c r="BI26" s="301"/>
      <c r="BJ26" s="301"/>
      <c r="BK26" s="299"/>
      <c r="BL26" s="291"/>
      <c r="BM26" s="320" t="s">
        <v>339</v>
      </c>
      <c r="BN26" s="321"/>
      <c r="BO26" s="322" t="str">
        <f t="shared" si="10"/>
        <v/>
      </c>
      <c r="BP26" s="323" t="str">
        <f t="shared" si="11"/>
        <v/>
      </c>
      <c r="BQ26" s="323" t="str">
        <f t="shared" si="11"/>
        <v/>
      </c>
      <c r="BR26" s="323" t="str">
        <f t="shared" si="12"/>
        <v/>
      </c>
      <c r="BS26" s="324" t="str">
        <f t="shared" si="13"/>
        <v>02/03/2021</v>
      </c>
      <c r="BT26" s="325">
        <v>0</v>
      </c>
      <c r="BU26" s="325">
        <f t="shared" si="14"/>
        <v>0</v>
      </c>
      <c r="BV26" s="326">
        <f t="shared" si="15"/>
        <v>2000</v>
      </c>
      <c r="BW26" s="326">
        <f t="shared" si="16"/>
        <v>2400</v>
      </c>
      <c r="BX26" s="327"/>
      <c r="BY26" s="328">
        <v>1</v>
      </c>
      <c r="BZ26" s="329" t="str">
        <f t="shared" si="17"/>
        <v/>
      </c>
      <c r="CA26" s="306" t="str">
        <f t="shared" si="18"/>
        <v/>
      </c>
      <c r="CB26" s="306">
        <f t="shared" si="19"/>
        <v>44277</v>
      </c>
      <c r="CC26" s="330"/>
      <c r="CD26" s="53"/>
      <c r="CE26" s="331">
        <f t="shared" si="20"/>
        <v>0</v>
      </c>
      <c r="CF26" s="332">
        <f t="shared" si="59"/>
        <v>0</v>
      </c>
      <c r="CG26" s="336"/>
      <c r="CH26" s="300"/>
      <c r="CI26" s="336">
        <f t="shared" si="60"/>
        <v>0</v>
      </c>
      <c r="CJ26" s="336">
        <f t="shared" si="61"/>
        <v>0</v>
      </c>
      <c r="CK26" s="336"/>
      <c r="CL26" s="300"/>
      <c r="CM26" s="336">
        <f t="shared" si="62"/>
        <v>0</v>
      </c>
      <c r="CN26" s="378"/>
      <c r="CO26" s="300"/>
      <c r="CP26" s="332">
        <f t="shared" si="66"/>
        <v>0</v>
      </c>
      <c r="CQ26" s="332"/>
      <c r="CR26" s="332">
        <f t="shared" si="64"/>
        <v>0</v>
      </c>
      <c r="CS26" s="333">
        <f t="shared" si="21"/>
        <v>0</v>
      </c>
      <c r="CT26" s="332">
        <f t="shared" si="22"/>
        <v>0</v>
      </c>
      <c r="CU26" s="333">
        <f t="shared" si="23"/>
        <v>0</v>
      </c>
      <c r="CV26" s="332">
        <f t="shared" si="24"/>
        <v>0</v>
      </c>
      <c r="CW26" s="334">
        <f t="shared" si="25"/>
        <v>0</v>
      </c>
      <c r="CX26" s="335">
        <f t="shared" si="26"/>
        <v>0</v>
      </c>
      <c r="CY26" s="335"/>
      <c r="CZ26" s="336">
        <f t="shared" si="27"/>
        <v>0</v>
      </c>
      <c r="DA26" s="336">
        <f t="shared" si="28"/>
        <v>0</v>
      </c>
      <c r="DB26" s="336">
        <f t="shared" si="29"/>
        <v>0</v>
      </c>
      <c r="DC26" s="337">
        <f t="shared" si="30"/>
        <v>0</v>
      </c>
      <c r="DD26" s="337">
        <f t="shared" si="31"/>
        <v>0</v>
      </c>
      <c r="DE26" s="338">
        <f t="shared" si="32"/>
        <v>0</v>
      </c>
      <c r="DF26" s="339"/>
      <c r="DG26" s="340"/>
      <c r="DH26" s="335">
        <f t="shared" si="33"/>
        <v>0</v>
      </c>
      <c r="DI26" s="341"/>
      <c r="DJ26" s="342">
        <f t="shared" si="34"/>
        <v>0</v>
      </c>
      <c r="DK26" s="343"/>
      <c r="DL26" s="344" t="s">
        <v>315</v>
      </c>
      <c r="DM26" s="345" t="s">
        <v>315</v>
      </c>
      <c r="DN26" s="346" t="s">
        <v>315</v>
      </c>
      <c r="DO26" s="346" t="s">
        <v>315</v>
      </c>
      <c r="DP26" s="345" t="s">
        <v>340</v>
      </c>
      <c r="DQ26" s="345" t="s">
        <v>341</v>
      </c>
      <c r="DR26" s="345" t="s">
        <v>341</v>
      </c>
      <c r="DS26" s="345" t="s">
        <v>341</v>
      </c>
      <c r="DT26" s="347" t="s">
        <v>341</v>
      </c>
      <c r="DU26" s="348" t="s">
        <v>341</v>
      </c>
      <c r="DV26" s="349" t="s">
        <v>282</v>
      </c>
      <c r="DW26" s="349" t="s">
        <v>282</v>
      </c>
      <c r="DX26" s="350" t="s">
        <v>282</v>
      </c>
      <c r="DY26" s="350" t="s">
        <v>342</v>
      </c>
      <c r="DZ26" s="350" t="s">
        <v>343</v>
      </c>
      <c r="EA26" s="352" t="s">
        <v>344</v>
      </c>
      <c r="EB26" s="379" t="s">
        <v>344</v>
      </c>
      <c r="EC26" s="354" t="s">
        <v>345</v>
      </c>
      <c r="ED26" s="355">
        <v>596</v>
      </c>
      <c r="EE26" s="356">
        <f t="shared" si="35"/>
        <v>3</v>
      </c>
      <c r="EF26" s="355">
        <f t="shared" si="36"/>
        <v>4</v>
      </c>
      <c r="EG26" s="357">
        <f t="shared" si="37"/>
        <v>7</v>
      </c>
      <c r="EH26" s="358">
        <f t="shared" si="38"/>
        <v>1</v>
      </c>
      <c r="EI26" s="359">
        <f t="shared" si="39"/>
        <v>5</v>
      </c>
      <c r="EJ26" s="306"/>
      <c r="EK26" s="360"/>
      <c r="EL26" s="306"/>
      <c r="EM26" s="359">
        <f t="shared" si="40"/>
        <v>-44256</v>
      </c>
      <c r="EN26" s="361">
        <f t="shared" si="41"/>
        <v>0</v>
      </c>
      <c r="EO26" s="362"/>
      <c r="EP26" s="380"/>
      <c r="EQ26" s="313"/>
      <c r="ER26" s="313"/>
      <c r="ES26" s="313"/>
      <c r="ET26" s="313"/>
      <c r="EU26" s="313"/>
      <c r="EV26" s="363"/>
      <c r="EW26" s="364"/>
      <c r="EX26" s="365"/>
      <c r="EY26" s="366"/>
      <c r="EZ26" s="313"/>
      <c r="FA26" s="313"/>
      <c r="FB26" s="313"/>
      <c r="FC26" s="367"/>
      <c r="FD26" s="368"/>
      <c r="FE26" s="369"/>
      <c r="FF26" s="356" t="str">
        <f t="shared" si="42"/>
        <v/>
      </c>
      <c r="FG26" s="355" t="str">
        <f t="shared" si="43"/>
        <v/>
      </c>
      <c r="FH26" s="357" t="str">
        <f t="shared" si="44"/>
        <v/>
      </c>
      <c r="FI26" s="370" t="str">
        <f t="shared" si="45"/>
        <v/>
      </c>
      <c r="FJ26" s="371"/>
      <c r="FK26" s="371"/>
      <c r="FL26" s="276"/>
      <c r="FM26" s="372"/>
      <c r="FN26" s="3"/>
      <c r="FO26" s="3"/>
      <c r="FP26" s="3"/>
      <c r="FQ26" s="3"/>
      <c r="FR26" s="373">
        <f t="shared" si="46"/>
        <v>0</v>
      </c>
      <c r="FS26" s="373">
        <f t="shared" ca="1" si="47"/>
        <v>0</v>
      </c>
      <c r="FT26" s="373">
        <f t="shared" ca="1" si="48"/>
        <v>0</v>
      </c>
      <c r="FU26" s="373">
        <f t="shared" ca="1" si="49"/>
        <v>0</v>
      </c>
      <c r="FV26" s="373">
        <f t="shared" si="50"/>
        <v>0</v>
      </c>
      <c r="FW26" s="3"/>
      <c r="FX26" s="299"/>
      <c r="FY26" s="299"/>
      <c r="FZ26" s="299"/>
      <c r="GA26" s="299"/>
      <c r="GB26" s="299"/>
      <c r="GC26" s="299"/>
      <c r="GD26" s="299"/>
      <c r="GE26" s="299"/>
      <c r="GF26" s="299"/>
      <c r="GG26" s="299"/>
      <c r="GH26" s="299"/>
      <c r="GI26" s="299"/>
      <c r="GJ26" s="299"/>
      <c r="GK26" s="299"/>
      <c r="GL26" s="299"/>
      <c r="GM26" s="299"/>
      <c r="GN26" s="299"/>
      <c r="GO26" s="299"/>
      <c r="GP26" s="3"/>
      <c r="GQ26" s="374" t="str">
        <f t="shared" si="51"/>
        <v/>
      </c>
      <c r="GR26" s="374" t="str">
        <f t="shared" si="52"/>
        <v/>
      </c>
      <c r="GS26" s="375" t="str">
        <f t="shared" si="53"/>
        <v/>
      </c>
      <c r="GT26" s="375" t="str">
        <f t="shared" si="54"/>
        <v/>
      </c>
      <c r="GU26" s="375" t="str">
        <f t="shared" si="55"/>
        <v/>
      </c>
      <c r="GV26" s="306" t="str">
        <f t="shared" si="56"/>
        <v/>
      </c>
      <c r="GW26" s="299" t="str">
        <f t="shared" si="57"/>
        <v/>
      </c>
      <c r="GX26" s="376" t="s">
        <v>284</v>
      </c>
      <c r="GY26" s="377">
        <f t="shared" si="58"/>
        <v>596</v>
      </c>
    </row>
    <row r="27" spans="1:207" ht="45" customHeight="1" thickTop="1" thickBot="1" x14ac:dyDescent="0.25">
      <c r="A27" s="289"/>
      <c r="B27" s="290"/>
      <c r="C27" s="291" t="s">
        <v>346</v>
      </c>
      <c r="D27" s="292" t="str">
        <f t="shared" si="0"/>
        <v>Notifié</v>
      </c>
      <c r="E27" s="293"/>
      <c r="F27" s="294" t="s">
        <v>11</v>
      </c>
      <c r="G27" s="294">
        <v>6</v>
      </c>
      <c r="H27" s="295"/>
      <c r="I27" s="296"/>
      <c r="J27" s="294"/>
      <c r="K27" s="297" t="str">
        <f>IF($K$6="OUI",IF(J27&lt;&gt;"",COUNTIF($J$10:$J27,J27),""),"")</f>
        <v/>
      </c>
      <c r="L27" s="153" t="s">
        <v>286</v>
      </c>
      <c r="M27" s="294"/>
      <c r="N27" s="294"/>
      <c r="O27" s="294" t="s">
        <v>273</v>
      </c>
      <c r="P27" s="298" t="str">
        <f t="shared" si="1"/>
        <v/>
      </c>
      <c r="Q27" s="299" t="s">
        <v>274</v>
      </c>
      <c r="R27" s="299" t="s">
        <v>275</v>
      </c>
      <c r="S27" s="300">
        <v>500</v>
      </c>
      <c r="T27" s="300">
        <v>600</v>
      </c>
      <c r="U27" s="301">
        <f>IF(AND(ISBLANK(S27),ISBLANK(T27)),X27/(1+#REF!/100),S27+T27)</f>
        <v>1100</v>
      </c>
      <c r="V27" s="300">
        <f t="shared" si="2"/>
        <v>600</v>
      </c>
      <c r="W27" s="300">
        <f t="shared" si="2"/>
        <v>720</v>
      </c>
      <c r="X27" s="301">
        <f>IF(AND(ISBLANK(V27),ISBLANK(W27)),(S27+T27)*(1+#REF!/100),V27+W27)</f>
        <v>1320</v>
      </c>
      <c r="Y27" s="302"/>
      <c r="Z27" s="303">
        <f t="shared" si="3"/>
        <v>44258</v>
      </c>
      <c r="AA27" s="304">
        <v>44233</v>
      </c>
      <c r="AB27" s="305">
        <f t="shared" si="4"/>
        <v>44233</v>
      </c>
      <c r="AC27" s="299"/>
      <c r="AD27" s="299"/>
      <c r="AE27" s="306"/>
      <c r="AF27" s="300"/>
      <c r="AG27" s="306" t="str">
        <f t="shared" ca="1" si="5"/>
        <v/>
      </c>
      <c r="AH27" s="306">
        <v>44281</v>
      </c>
      <c r="AI27" s="307" t="s">
        <v>287</v>
      </c>
      <c r="AJ27" s="308" t="str">
        <f t="shared" si="6"/>
        <v>30/03/2021</v>
      </c>
      <c r="AK27" s="309"/>
      <c r="AL27" s="310">
        <v>971</v>
      </c>
      <c r="AM27" s="311" t="str">
        <f t="shared" si="7"/>
        <v>04/05/2021</v>
      </c>
      <c r="AN27" s="294" t="s">
        <v>277</v>
      </c>
      <c r="AO27">
        <v>962</v>
      </c>
      <c r="AP27" s="312" t="str">
        <f t="shared" si="8"/>
        <v>17/05/2021</v>
      </c>
      <c r="AQ27" s="313" t="str">
        <f t="shared" si="9"/>
        <v>18/05/2021</v>
      </c>
      <c r="AR27" s="64"/>
      <c r="AS27" s="64"/>
      <c r="AT27" s="64"/>
      <c r="AU27" s="64"/>
      <c r="AV27" s="64"/>
      <c r="AW27" s="314"/>
      <c r="AX27" s="299"/>
      <c r="AY27" s="315" t="str">
        <f t="shared" ca="1" si="65"/>
        <v/>
      </c>
      <c r="AZ27" s="316"/>
      <c r="BA27" s="317"/>
      <c r="BB27" s="306"/>
      <c r="BC27" s="309">
        <f>IFERROR(IF(ISBLANK(AQ27),IF(AK27="","",AK27+BC!$BC$6),AQ27+BC!$BC$6),"")</f>
        <v>44334</v>
      </c>
      <c r="BD27" s="306"/>
      <c r="BE27" s="306"/>
      <c r="BF27" s="318"/>
      <c r="BG27" s="319"/>
      <c r="BH27" s="301"/>
      <c r="BI27" s="301"/>
      <c r="BJ27" s="301"/>
      <c r="BK27" s="299"/>
      <c r="BL27" s="291"/>
      <c r="BM27" s="320" t="s">
        <v>347</v>
      </c>
      <c r="BN27" s="321"/>
      <c r="BO27" s="322">
        <f t="shared" si="10"/>
        <v>48</v>
      </c>
      <c r="BP27" s="323" t="str">
        <f t="shared" si="11"/>
        <v>30/03/2021</v>
      </c>
      <c r="BQ27" s="323" t="str">
        <f t="shared" si="11"/>
        <v>04/05/2021</v>
      </c>
      <c r="BR27" s="323" t="str">
        <f t="shared" si="12"/>
        <v>17/05/2021</v>
      </c>
      <c r="BS27" s="324">
        <f t="shared" si="13"/>
        <v>44258</v>
      </c>
      <c r="BT27" s="325">
        <v>0</v>
      </c>
      <c r="BU27" s="325">
        <f t="shared" si="14"/>
        <v>0</v>
      </c>
      <c r="BV27" s="326">
        <f t="shared" si="15"/>
        <v>1100</v>
      </c>
      <c r="BW27" s="326">
        <f t="shared" si="16"/>
        <v>1320</v>
      </c>
      <c r="BX27" s="327"/>
      <c r="BY27" s="328">
        <v>7</v>
      </c>
      <c r="BZ27" s="329">
        <f t="shared" si="17"/>
        <v>44326</v>
      </c>
      <c r="CA27" s="306">
        <f t="shared" si="18"/>
        <v>44326</v>
      </c>
      <c r="CB27" s="306">
        <f t="shared" si="19"/>
        <v>44278</v>
      </c>
      <c r="CC27" s="330"/>
      <c r="CD27" s="330"/>
      <c r="CE27" s="331">
        <f t="shared" si="20"/>
        <v>0</v>
      </c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332"/>
      <c r="CR27" s="53"/>
      <c r="CS27" s="333">
        <f t="shared" si="21"/>
        <v>0</v>
      </c>
      <c r="CT27" s="332">
        <f t="shared" si="22"/>
        <v>0</v>
      </c>
      <c r="CU27" s="333">
        <f t="shared" si="23"/>
        <v>0</v>
      </c>
      <c r="CV27" s="332">
        <f t="shared" si="24"/>
        <v>0</v>
      </c>
      <c r="CW27" s="334">
        <f t="shared" si="25"/>
        <v>0</v>
      </c>
      <c r="CX27" s="335">
        <f t="shared" si="26"/>
        <v>0</v>
      </c>
      <c r="CY27" s="335"/>
      <c r="CZ27" s="336">
        <f t="shared" si="27"/>
        <v>0</v>
      </c>
      <c r="DA27" s="336">
        <f t="shared" si="28"/>
        <v>0</v>
      </c>
      <c r="DB27" s="336">
        <f t="shared" si="29"/>
        <v>0</v>
      </c>
      <c r="DC27" s="337">
        <f t="shared" si="30"/>
        <v>0</v>
      </c>
      <c r="DD27" s="337">
        <f t="shared" si="31"/>
        <v>0</v>
      </c>
      <c r="DE27" s="338">
        <f t="shared" si="32"/>
        <v>48</v>
      </c>
      <c r="DF27" s="339"/>
      <c r="DG27" s="340"/>
      <c r="DH27" s="335">
        <f t="shared" si="33"/>
        <v>0</v>
      </c>
      <c r="DI27" s="341"/>
      <c r="DJ27" s="342">
        <f t="shared" si="34"/>
        <v>0</v>
      </c>
      <c r="DK27" s="343"/>
      <c r="DL27" s="344">
        <v>44253</v>
      </c>
      <c r="DM27" s="345">
        <v>44256</v>
      </c>
      <c r="DN27" s="346">
        <v>44257</v>
      </c>
      <c r="DO27" s="346">
        <v>44257</v>
      </c>
      <c r="DP27" s="345">
        <v>44257</v>
      </c>
      <c r="DQ27" s="345">
        <v>44257</v>
      </c>
      <c r="DR27" s="345">
        <v>44258</v>
      </c>
      <c r="DS27" s="345">
        <v>44258</v>
      </c>
      <c r="DT27" s="347">
        <v>44258</v>
      </c>
      <c r="DU27" s="348">
        <v>44258</v>
      </c>
      <c r="DV27" s="349"/>
      <c r="DW27" s="349"/>
      <c r="DX27" s="350"/>
      <c r="DY27" s="350">
        <v>44258</v>
      </c>
      <c r="DZ27" s="350">
        <v>44258</v>
      </c>
      <c r="EA27" s="352">
        <v>44258</v>
      </c>
      <c r="EB27" s="379">
        <v>44258</v>
      </c>
      <c r="EC27" s="388">
        <v>44258</v>
      </c>
      <c r="ED27" s="355">
        <v>597</v>
      </c>
      <c r="EE27" s="356">
        <f t="shared" si="35"/>
        <v>1</v>
      </c>
      <c r="EF27" s="355">
        <f t="shared" si="36"/>
        <v>5</v>
      </c>
      <c r="EG27" s="357">
        <f t="shared" si="37"/>
        <v>5</v>
      </c>
      <c r="EH27" s="358">
        <f t="shared" si="38"/>
        <v>0</v>
      </c>
      <c r="EI27" s="359">
        <f t="shared" si="39"/>
        <v>5</v>
      </c>
      <c r="EJ27" s="306"/>
      <c r="EK27" s="360"/>
      <c r="EL27" s="306"/>
      <c r="EM27" s="359">
        <f t="shared" si="40"/>
        <v>-44258</v>
      </c>
      <c r="EN27" s="361">
        <f t="shared" si="41"/>
        <v>0</v>
      </c>
      <c r="EO27" s="362" t="s">
        <v>348</v>
      </c>
      <c r="EP27" s="380" t="s">
        <v>348</v>
      </c>
      <c r="EQ27" s="313" t="s">
        <v>298</v>
      </c>
      <c r="ER27" s="313" t="s">
        <v>298</v>
      </c>
      <c r="ES27" s="313" t="s">
        <v>349</v>
      </c>
      <c r="ET27" s="313" t="s">
        <v>282</v>
      </c>
      <c r="EU27" s="313" t="s">
        <v>282</v>
      </c>
      <c r="EV27" s="363" t="s">
        <v>328</v>
      </c>
      <c r="EW27" s="364" t="s">
        <v>328</v>
      </c>
      <c r="EX27" s="365" t="s">
        <v>282</v>
      </c>
      <c r="EY27" s="366" t="s">
        <v>282</v>
      </c>
      <c r="EZ27" s="313" t="s">
        <v>282</v>
      </c>
      <c r="FA27" s="313" t="s">
        <v>282</v>
      </c>
      <c r="FB27" s="313" t="s">
        <v>328</v>
      </c>
      <c r="FC27" s="367" t="s">
        <v>328</v>
      </c>
      <c r="FD27" s="368" t="s">
        <v>329</v>
      </c>
      <c r="FE27" s="369" t="s">
        <v>329</v>
      </c>
      <c r="FF27" s="356">
        <f t="shared" si="42"/>
        <v>35</v>
      </c>
      <c r="FG27" s="355">
        <f t="shared" si="43"/>
        <v>48</v>
      </c>
      <c r="FH27" s="357">
        <f t="shared" si="44"/>
        <v>49</v>
      </c>
      <c r="FI27" s="370" t="str">
        <f t="shared" si="45"/>
        <v>OUI</v>
      </c>
      <c r="FJ27" s="371"/>
      <c r="FK27" s="371"/>
      <c r="FL27" s="276"/>
      <c r="FM27" s="372"/>
      <c r="FN27" s="3"/>
      <c r="FO27" s="3"/>
      <c r="FP27" s="3"/>
      <c r="FQ27" s="3"/>
      <c r="FR27" s="373">
        <f t="shared" si="46"/>
        <v>1</v>
      </c>
      <c r="FS27" s="373">
        <f t="shared" ca="1" si="47"/>
        <v>1</v>
      </c>
      <c r="FT27" s="373">
        <f t="shared" ca="1" si="48"/>
        <v>1</v>
      </c>
      <c r="FU27" s="373">
        <f t="shared" ca="1" si="49"/>
        <v>0</v>
      </c>
      <c r="FV27" s="373">
        <f t="shared" si="50"/>
        <v>0</v>
      </c>
      <c r="FW27" s="3"/>
      <c r="FX27" s="299"/>
      <c r="FY27" s="299"/>
      <c r="FZ27" s="299"/>
      <c r="GA27" s="299"/>
      <c r="GB27" s="299"/>
      <c r="GC27" s="299"/>
      <c r="GD27" s="299"/>
      <c r="GE27" s="299"/>
      <c r="GF27" s="299"/>
      <c r="GG27" s="299"/>
      <c r="GH27" s="299"/>
      <c r="GI27" s="299"/>
      <c r="GJ27" s="299"/>
      <c r="GK27" s="299"/>
      <c r="GL27" s="299"/>
      <c r="GM27" s="299"/>
      <c r="GN27" s="299"/>
      <c r="GO27" s="299"/>
      <c r="GP27" s="3"/>
      <c r="GQ27" s="374" t="str">
        <f t="shared" si="51"/>
        <v/>
      </c>
      <c r="GR27" s="374" t="str">
        <f>IF(AND(AQ27&lt;&gt;"",BB27&lt;&gt;""),$BB$5,"")</f>
        <v/>
      </c>
      <c r="GS27" s="375" t="str">
        <f t="shared" si="53"/>
        <v/>
      </c>
      <c r="GT27" s="375" t="str">
        <f>IF(AND(AQ27&lt;&gt;"",BD27&lt;&gt;""),$BD$5,"")</f>
        <v/>
      </c>
      <c r="GU27" s="375" t="str">
        <f t="shared" si="55"/>
        <v/>
      </c>
      <c r="GV27" s="306" t="str">
        <f>IF(AND(AQ27&lt;&gt;"",BE27&lt;&gt;""),$BE$5,"")</f>
        <v/>
      </c>
      <c r="GW27" s="299" t="str">
        <f>IF(AND(AQ27="",BE27&lt;&gt;""),$GW$3,"")</f>
        <v/>
      </c>
      <c r="GX27" s="376" t="s">
        <v>284</v>
      </c>
      <c r="GY27" s="377">
        <f t="shared" si="58"/>
        <v>597</v>
      </c>
    </row>
    <row r="28" spans="1:207" ht="25.5" customHeight="1" thickTop="1" thickBot="1" x14ac:dyDescent="0.25">
      <c r="A28" s="289"/>
      <c r="B28" s="290"/>
      <c r="C28" s="291" t="s">
        <v>350</v>
      </c>
      <c r="D28" s="292" t="str">
        <f t="shared" si="0"/>
        <v>Notifié</v>
      </c>
      <c r="E28" s="293"/>
      <c r="F28" s="294" t="s">
        <v>11</v>
      </c>
      <c r="G28" s="294">
        <v>6</v>
      </c>
      <c r="H28" s="295"/>
      <c r="I28" s="296"/>
      <c r="J28" s="294"/>
      <c r="K28" s="297" t="str">
        <f>IF($K$6="OUI",IF(J28&lt;&gt;"",COUNTIF($J$10:$J28,J28),""),"")</f>
        <v/>
      </c>
      <c r="L28" s="153" t="s">
        <v>272</v>
      </c>
      <c r="M28" s="294"/>
      <c r="N28" s="294"/>
      <c r="O28" s="294" t="s">
        <v>273</v>
      </c>
      <c r="P28" s="298" t="str">
        <f t="shared" si="1"/>
        <v/>
      </c>
      <c r="Q28" s="299" t="s">
        <v>274</v>
      </c>
      <c r="R28" s="299" t="s">
        <v>275</v>
      </c>
      <c r="S28" s="53"/>
      <c r="T28" s="300">
        <v>10000</v>
      </c>
      <c r="U28" s="301">
        <f>IF(AND(ISBLANK(S28),ISBLANK(T28)),X28/(1+#REF!/100),S28+T28)</f>
        <v>10000</v>
      </c>
      <c r="V28" s="53"/>
      <c r="W28" s="300">
        <f t="shared" si="2"/>
        <v>12000</v>
      </c>
      <c r="X28" s="301">
        <f>IF(AND(ISBLANK(V28),ISBLANK(W28)),(S28+T28)*(1+#REF!/100),V28+W28)</f>
        <v>12000</v>
      </c>
      <c r="Y28" s="302"/>
      <c r="Z28" s="303">
        <f t="shared" si="3"/>
        <v>44258</v>
      </c>
      <c r="AA28" s="304">
        <v>44234</v>
      </c>
      <c r="AB28" s="305">
        <f t="shared" si="4"/>
        <v>44234</v>
      </c>
      <c r="AC28" s="299"/>
      <c r="AD28" s="299"/>
      <c r="AE28" s="306"/>
      <c r="AF28" s="300"/>
      <c r="AG28" s="306" t="str">
        <f t="shared" ca="1" si="5"/>
        <v/>
      </c>
      <c r="AH28" s="306">
        <v>44278</v>
      </c>
      <c r="AI28" s="307" t="s">
        <v>276</v>
      </c>
      <c r="AJ28" s="308">
        <f t="shared" si="6"/>
        <v>44279</v>
      </c>
      <c r="AK28" s="309"/>
      <c r="AL28" s="310">
        <v>965</v>
      </c>
      <c r="AM28" s="311">
        <f t="shared" si="7"/>
        <v>0</v>
      </c>
      <c r="AN28" s="294"/>
      <c r="AO28" s="310">
        <v>956</v>
      </c>
      <c r="AP28" s="312">
        <f t="shared" si="8"/>
        <v>0</v>
      </c>
      <c r="AQ28" s="313" t="str">
        <f t="shared" si="9"/>
        <v/>
      </c>
      <c r="AR28" s="300"/>
      <c r="AS28" s="300"/>
      <c r="AT28" s="300"/>
      <c r="AU28" s="300"/>
      <c r="AV28" s="300"/>
      <c r="AW28" s="314"/>
      <c r="AX28" s="299"/>
      <c r="AY28" s="315" t="str">
        <f t="shared" ca="1" si="65"/>
        <v/>
      </c>
      <c r="AZ28" s="316"/>
      <c r="BA28" s="317"/>
      <c r="BB28" s="306"/>
      <c r="BC28" s="309" t="str">
        <f>IFERROR(IF(ISBLANK(AQ28),IF(AK28="","",AK28+BC!$BC$6),AQ28+BC!$BC$6),"")</f>
        <v/>
      </c>
      <c r="BD28" s="306"/>
      <c r="BE28" s="306"/>
      <c r="BF28" s="318"/>
      <c r="BG28" s="319"/>
      <c r="BH28" s="301"/>
      <c r="BI28" s="301"/>
      <c r="BJ28" s="301"/>
      <c r="BK28" s="299"/>
      <c r="BL28" s="291"/>
      <c r="BM28" s="320" t="s">
        <v>351</v>
      </c>
      <c r="BN28" s="321"/>
      <c r="BO28" s="322">
        <f t="shared" si="10"/>
        <v>44</v>
      </c>
      <c r="BP28" s="323">
        <f t="shared" si="11"/>
        <v>44279</v>
      </c>
      <c r="BQ28" s="323" t="str">
        <f t="shared" si="11"/>
        <v/>
      </c>
      <c r="BR28" s="323" t="str">
        <f t="shared" si="12"/>
        <v/>
      </c>
      <c r="BS28" s="324">
        <f t="shared" si="13"/>
        <v>44258</v>
      </c>
      <c r="BT28" s="325">
        <v>0</v>
      </c>
      <c r="BU28" s="325">
        <f t="shared" si="14"/>
        <v>0</v>
      </c>
      <c r="BV28" s="326">
        <f t="shared" si="15"/>
        <v>10000</v>
      </c>
      <c r="BW28" s="326">
        <f t="shared" si="16"/>
        <v>12000</v>
      </c>
      <c r="BX28" s="327"/>
      <c r="BY28" s="328">
        <v>1</v>
      </c>
      <c r="BZ28" s="329">
        <f t="shared" si="17"/>
        <v>44323</v>
      </c>
      <c r="CA28" s="306">
        <f t="shared" si="18"/>
        <v>44323</v>
      </c>
      <c r="CB28" s="306">
        <f t="shared" si="19"/>
        <v>44279</v>
      </c>
      <c r="CC28" s="53"/>
      <c r="CD28" s="330"/>
      <c r="CE28" s="331">
        <f t="shared" si="20"/>
        <v>0</v>
      </c>
      <c r="CF28" s="332">
        <f t="shared" si="59"/>
        <v>0</v>
      </c>
      <c r="CG28" s="300"/>
      <c r="CH28" s="336"/>
      <c r="CI28" s="336">
        <f t="shared" si="60"/>
        <v>0</v>
      </c>
      <c r="CJ28" s="336">
        <f t="shared" si="61"/>
        <v>0</v>
      </c>
      <c r="CK28" s="300"/>
      <c r="CL28" s="336"/>
      <c r="CM28" s="336">
        <f t="shared" si="62"/>
        <v>0</v>
      </c>
      <c r="CN28" s="300"/>
      <c r="CO28" s="378"/>
      <c r="CP28" s="332">
        <f t="shared" si="66"/>
        <v>0</v>
      </c>
      <c r="CQ28" s="332"/>
      <c r="CR28" s="332">
        <f t="shared" si="64"/>
        <v>0</v>
      </c>
      <c r="CS28" s="333">
        <f t="shared" si="21"/>
        <v>0</v>
      </c>
      <c r="CT28" s="332">
        <f t="shared" si="22"/>
        <v>0</v>
      </c>
      <c r="CU28" s="333">
        <f t="shared" si="23"/>
        <v>0</v>
      </c>
      <c r="CV28" s="332">
        <f t="shared" si="24"/>
        <v>0</v>
      </c>
      <c r="CW28" s="334">
        <f t="shared" si="25"/>
        <v>0</v>
      </c>
      <c r="CX28" s="335">
        <f t="shared" si="26"/>
        <v>0</v>
      </c>
      <c r="CY28" s="335"/>
      <c r="CZ28" s="336">
        <f t="shared" si="27"/>
        <v>0</v>
      </c>
      <c r="DA28" s="336">
        <f t="shared" si="28"/>
        <v>0</v>
      </c>
      <c r="DB28" s="336">
        <f t="shared" si="29"/>
        <v>0</v>
      </c>
      <c r="DC28" s="337">
        <f t="shared" si="30"/>
        <v>0</v>
      </c>
      <c r="DD28" s="337">
        <f t="shared" si="31"/>
        <v>0</v>
      </c>
      <c r="DE28" s="338">
        <f t="shared" si="32"/>
        <v>44</v>
      </c>
      <c r="DF28" s="339"/>
      <c r="DG28" s="340"/>
      <c r="DH28" s="335">
        <f t="shared" si="33"/>
        <v>0</v>
      </c>
      <c r="DI28" s="341"/>
      <c r="DJ28" s="342">
        <f t="shared" si="34"/>
        <v>0</v>
      </c>
      <c r="DK28" s="343"/>
      <c r="DL28" s="344">
        <v>44256</v>
      </c>
      <c r="DM28" s="345">
        <v>44256</v>
      </c>
      <c r="DN28" s="346">
        <v>44257</v>
      </c>
      <c r="DO28" s="345">
        <v>44257</v>
      </c>
      <c r="DP28" s="345">
        <v>44257</v>
      </c>
      <c r="DQ28" s="345">
        <v>44257</v>
      </c>
      <c r="DR28" s="345">
        <v>44258</v>
      </c>
      <c r="DS28" s="345">
        <v>44258</v>
      </c>
      <c r="DT28" s="347">
        <v>44258</v>
      </c>
      <c r="DU28" s="348">
        <v>44258</v>
      </c>
      <c r="DV28" s="349"/>
      <c r="DW28" s="349"/>
      <c r="DX28" s="350"/>
      <c r="DY28" s="350">
        <v>44258</v>
      </c>
      <c r="DZ28" s="350">
        <v>44258</v>
      </c>
      <c r="EA28" s="352">
        <v>44258</v>
      </c>
      <c r="EB28" s="379">
        <v>44258</v>
      </c>
      <c r="EC28" s="388">
        <v>44258</v>
      </c>
      <c r="ED28" s="355">
        <v>598</v>
      </c>
      <c r="EE28" s="356">
        <f t="shared" si="35"/>
        <v>1</v>
      </c>
      <c r="EF28" s="355">
        <f t="shared" si="36"/>
        <v>2</v>
      </c>
      <c r="EG28" s="357">
        <f t="shared" si="37"/>
        <v>2</v>
      </c>
      <c r="EH28" s="358">
        <f t="shared" si="38"/>
        <v>0</v>
      </c>
      <c r="EI28" s="359">
        <f t="shared" si="39"/>
        <v>2</v>
      </c>
      <c r="EJ28" s="306"/>
      <c r="EK28" s="360"/>
      <c r="EL28" s="306"/>
      <c r="EM28" s="359">
        <f t="shared" si="40"/>
        <v>-44258</v>
      </c>
      <c r="EN28" s="361">
        <f t="shared" si="41"/>
        <v>0</v>
      </c>
      <c r="EO28" s="362">
        <v>44278</v>
      </c>
      <c r="EP28" s="380">
        <v>44279</v>
      </c>
      <c r="EQ28" s="313"/>
      <c r="ER28" s="313"/>
      <c r="ES28" s="313"/>
      <c r="ET28" s="313"/>
      <c r="EU28" s="313"/>
      <c r="EV28" s="363"/>
      <c r="EW28" s="364"/>
      <c r="EX28" s="365"/>
      <c r="EY28" s="366"/>
      <c r="EZ28" s="313"/>
      <c r="FA28" s="313"/>
      <c r="FB28" s="313"/>
      <c r="FC28" s="367"/>
      <c r="FD28" s="368"/>
      <c r="FE28" s="369"/>
      <c r="FF28" s="356" t="str">
        <f t="shared" si="42"/>
        <v/>
      </c>
      <c r="FG28" s="355" t="str">
        <f t="shared" si="43"/>
        <v/>
      </c>
      <c r="FH28" s="357" t="str">
        <f t="shared" si="44"/>
        <v/>
      </c>
      <c r="FI28" s="370" t="str">
        <f t="shared" si="45"/>
        <v>OUI</v>
      </c>
      <c r="FJ28" s="371"/>
      <c r="FK28" s="371"/>
      <c r="FL28" s="276"/>
      <c r="FM28" s="372"/>
      <c r="FN28" s="3"/>
      <c r="FO28" s="3"/>
      <c r="FP28" s="3"/>
      <c r="FQ28" s="3"/>
      <c r="FR28" s="373">
        <f t="shared" si="46"/>
        <v>1</v>
      </c>
      <c r="FS28" s="373">
        <f t="shared" ca="1" si="47"/>
        <v>1</v>
      </c>
      <c r="FT28" s="373">
        <f t="shared" ca="1" si="48"/>
        <v>1</v>
      </c>
      <c r="FU28" s="373">
        <f t="shared" ca="1" si="49"/>
        <v>0</v>
      </c>
      <c r="FV28" s="373">
        <f t="shared" si="50"/>
        <v>1</v>
      </c>
      <c r="FW28" s="3"/>
      <c r="FX28" s="299"/>
      <c r="FY28" s="299"/>
      <c r="FZ28" s="299"/>
      <c r="GA28" s="299"/>
      <c r="GB28" s="299"/>
      <c r="GC28" s="299"/>
      <c r="GD28" s="299"/>
      <c r="GE28" s="299"/>
      <c r="GF28" s="299"/>
      <c r="GG28" s="299"/>
      <c r="GH28" s="299"/>
      <c r="GI28" s="299"/>
      <c r="GJ28" s="299"/>
      <c r="GK28" s="299"/>
      <c r="GL28" s="299"/>
      <c r="GM28" s="299"/>
      <c r="GN28" s="299"/>
      <c r="GO28" s="299"/>
      <c r="GP28" s="3"/>
      <c r="GQ28" s="374" t="str">
        <f t="shared" si="51"/>
        <v/>
      </c>
      <c r="GR28" s="374" t="str">
        <f t="shared" ref="GR28:GR37" si="67">IF(AND(AQ28&lt;&gt;"",BB28&lt;&gt;""),$BB$5,"")</f>
        <v/>
      </c>
      <c r="GS28" s="375" t="str">
        <f t="shared" si="53"/>
        <v/>
      </c>
      <c r="GT28" s="375" t="str">
        <f t="shared" ref="GT28:GT37" si="68">IF(AND(AQ28&lt;&gt;"",BD28&lt;&gt;""),$BD$5,"")</f>
        <v/>
      </c>
      <c r="GU28" s="375" t="str">
        <f t="shared" si="55"/>
        <v/>
      </c>
      <c r="GV28" s="306" t="str">
        <f t="shared" ref="GV28:GV37" si="69">IF(AND(AQ28&lt;&gt;"",BE28&lt;&gt;""),$BE$5,"")</f>
        <v/>
      </c>
      <c r="GW28" s="299" t="str">
        <f t="shared" ref="GW28:GW37" si="70">IF(AND(AQ28="",BE28&lt;&gt;""),$GW$3,"")</f>
        <v/>
      </c>
      <c r="GX28" s="376" t="s">
        <v>284</v>
      </c>
      <c r="GY28" s="377">
        <f t="shared" si="58"/>
        <v>598</v>
      </c>
    </row>
    <row r="29" spans="1:207" ht="25.5" customHeight="1" thickTop="1" thickBot="1" x14ac:dyDescent="0.25">
      <c r="A29" s="289"/>
      <c r="B29" s="290"/>
      <c r="C29" s="291" t="s">
        <v>352</v>
      </c>
      <c r="D29" s="292" t="str">
        <f t="shared" si="0"/>
        <v>Notifié</v>
      </c>
      <c r="E29" s="293"/>
      <c r="F29" s="294" t="s">
        <v>11</v>
      </c>
      <c r="G29" s="294">
        <v>6</v>
      </c>
      <c r="H29" s="295"/>
      <c r="I29" s="296"/>
      <c r="J29" s="294"/>
      <c r="K29" s="297" t="str">
        <f>IF($K$6="OUI",IF(J29&lt;&gt;"",COUNTIF($J$10:$J29,J29),""),"")</f>
        <v/>
      </c>
      <c r="L29" s="153" t="s">
        <v>286</v>
      </c>
      <c r="M29" s="294"/>
      <c r="N29" s="294"/>
      <c r="O29" s="294" t="s">
        <v>273</v>
      </c>
      <c r="P29" s="298" t="str">
        <f t="shared" si="1"/>
        <v/>
      </c>
      <c r="Q29" s="299" t="s">
        <v>274</v>
      </c>
      <c r="R29" s="299" t="s">
        <v>275</v>
      </c>
      <c r="S29" s="300">
        <v>1000</v>
      </c>
      <c r="T29" s="53"/>
      <c r="U29" s="301">
        <f>IF(AND(ISBLANK(S29),ISBLANK(T29)),X29/(1+#REF!/100),S29+T29)</f>
        <v>1000</v>
      </c>
      <c r="V29" s="300">
        <f t="shared" si="2"/>
        <v>1200</v>
      </c>
      <c r="W29" s="53"/>
      <c r="X29" s="301">
        <f>IF(AND(ISBLANK(V29),ISBLANK(W29)),(S29+T29)*(1+#REF!/100),V29+W29)</f>
        <v>1200</v>
      </c>
      <c r="Y29" s="302"/>
      <c r="Z29" s="303">
        <f t="shared" si="3"/>
        <v>44263</v>
      </c>
      <c r="AA29" s="304">
        <v>44235</v>
      </c>
      <c r="AB29" s="305">
        <f t="shared" si="4"/>
        <v>44235</v>
      </c>
      <c r="AC29" s="299"/>
      <c r="AD29" s="299"/>
      <c r="AE29" s="306"/>
      <c r="AF29" s="300"/>
      <c r="AG29" s="306" t="str">
        <f t="shared" ca="1" si="5"/>
        <v/>
      </c>
      <c r="AH29" s="306">
        <v>44302</v>
      </c>
      <c r="AI29" s="307" t="s">
        <v>287</v>
      </c>
      <c r="AJ29" s="308" t="str">
        <f t="shared" si="6"/>
        <v>22/04/2021</v>
      </c>
      <c r="AK29" s="309"/>
      <c r="AL29" s="310">
        <v>996</v>
      </c>
      <c r="AM29" s="311" t="str">
        <f t="shared" si="7"/>
        <v/>
      </c>
      <c r="AN29" s="294"/>
      <c r="AO29" s="310">
        <v>985</v>
      </c>
      <c r="AP29" s="312" t="str">
        <f t="shared" si="8"/>
        <v/>
      </c>
      <c r="AQ29" s="313" t="str">
        <f t="shared" si="9"/>
        <v/>
      </c>
      <c r="AR29" s="300"/>
      <c r="AS29" s="300"/>
      <c r="AT29" s="300"/>
      <c r="AU29" s="300"/>
      <c r="AV29" s="300"/>
      <c r="AW29" s="314"/>
      <c r="AX29" s="299"/>
      <c r="AY29" s="315" t="str">
        <f t="shared" ca="1" si="65"/>
        <v/>
      </c>
      <c r="AZ29" s="316"/>
      <c r="BA29" s="317"/>
      <c r="BB29" s="306"/>
      <c r="BC29" s="309" t="str">
        <f>IFERROR(IF(ISBLANK(AQ29),IF(AK29="","",AK29+BC!$BC$6),AQ29+BC!$BC$6),"")</f>
        <v/>
      </c>
      <c r="BD29" s="306"/>
      <c r="BE29" s="306"/>
      <c r="BF29" s="318"/>
      <c r="BG29" s="319"/>
      <c r="BH29" s="301"/>
      <c r="BI29" s="301"/>
      <c r="BJ29" s="301"/>
      <c r="BK29" s="299"/>
      <c r="BL29" s="291"/>
      <c r="BM29" s="320" t="s">
        <v>353</v>
      </c>
      <c r="BN29" s="321"/>
      <c r="BO29" s="322">
        <f t="shared" si="10"/>
        <v>67</v>
      </c>
      <c r="BP29" s="323" t="str">
        <f t="shared" si="11"/>
        <v>22/04/2021</v>
      </c>
      <c r="BQ29" s="323" t="str">
        <f t="shared" si="11"/>
        <v/>
      </c>
      <c r="BR29" s="323" t="str">
        <f t="shared" si="12"/>
        <v/>
      </c>
      <c r="BS29" s="324">
        <f t="shared" si="13"/>
        <v>44263</v>
      </c>
      <c r="BT29" s="325">
        <v>0</v>
      </c>
      <c r="BU29" s="325">
        <f t="shared" si="14"/>
        <v>0</v>
      </c>
      <c r="BV29" s="326">
        <f t="shared" si="15"/>
        <v>1000</v>
      </c>
      <c r="BW29" s="326">
        <f t="shared" si="16"/>
        <v>1200</v>
      </c>
      <c r="BX29" s="327"/>
      <c r="BY29" s="328">
        <v>1</v>
      </c>
      <c r="BZ29" s="329">
        <f t="shared" si="17"/>
        <v>44347</v>
      </c>
      <c r="CA29" s="306">
        <f t="shared" si="18"/>
        <v>44347</v>
      </c>
      <c r="CB29" s="306">
        <f t="shared" si="19"/>
        <v>44280</v>
      </c>
      <c r="CC29" s="330"/>
      <c r="CD29" s="53"/>
      <c r="CE29" s="331">
        <f t="shared" si="20"/>
        <v>0</v>
      </c>
      <c r="CF29" s="332">
        <f t="shared" si="59"/>
        <v>0</v>
      </c>
      <c r="CG29" s="336"/>
      <c r="CH29" s="300"/>
      <c r="CI29" s="336">
        <f t="shared" si="60"/>
        <v>0</v>
      </c>
      <c r="CJ29" s="336">
        <f t="shared" si="61"/>
        <v>0</v>
      </c>
      <c r="CK29" s="336"/>
      <c r="CL29" s="300"/>
      <c r="CM29" s="336">
        <f t="shared" si="62"/>
        <v>0</v>
      </c>
      <c r="CN29" s="378"/>
      <c r="CO29" s="300"/>
      <c r="CP29" s="332">
        <f t="shared" si="66"/>
        <v>0</v>
      </c>
      <c r="CQ29" s="332"/>
      <c r="CR29" s="332">
        <f t="shared" si="64"/>
        <v>0</v>
      </c>
      <c r="CS29" s="333">
        <f t="shared" si="21"/>
        <v>0</v>
      </c>
      <c r="CT29" s="332">
        <f t="shared" si="22"/>
        <v>0</v>
      </c>
      <c r="CU29" s="333">
        <f t="shared" si="23"/>
        <v>0</v>
      </c>
      <c r="CV29" s="332">
        <f t="shared" si="24"/>
        <v>0</v>
      </c>
      <c r="CW29" s="334">
        <f t="shared" si="25"/>
        <v>0</v>
      </c>
      <c r="CX29" s="335">
        <f t="shared" si="26"/>
        <v>0</v>
      </c>
      <c r="CY29" s="335"/>
      <c r="CZ29" s="336">
        <f t="shared" si="27"/>
        <v>0</v>
      </c>
      <c r="DA29" s="336">
        <f t="shared" si="28"/>
        <v>0</v>
      </c>
      <c r="DB29" s="336">
        <f t="shared" si="29"/>
        <v>0</v>
      </c>
      <c r="DC29" s="337">
        <f t="shared" si="30"/>
        <v>0</v>
      </c>
      <c r="DD29" s="337">
        <f t="shared" si="31"/>
        <v>0</v>
      </c>
      <c r="DE29" s="338">
        <f t="shared" si="32"/>
        <v>67</v>
      </c>
      <c r="DF29" s="339"/>
      <c r="DG29" s="340"/>
      <c r="DH29" s="335">
        <f t="shared" si="33"/>
        <v>0</v>
      </c>
      <c r="DI29" s="341"/>
      <c r="DJ29" s="342">
        <f t="shared" si="34"/>
        <v>0</v>
      </c>
      <c r="DK29" s="343"/>
      <c r="DL29" s="344">
        <v>44259</v>
      </c>
      <c r="DM29" s="345">
        <v>44259</v>
      </c>
      <c r="DN29" s="346">
        <v>44259</v>
      </c>
      <c r="DO29" s="346">
        <v>44259</v>
      </c>
      <c r="DP29" s="345">
        <v>44259</v>
      </c>
      <c r="DQ29" s="345">
        <v>44260</v>
      </c>
      <c r="DR29" s="345">
        <v>44263</v>
      </c>
      <c r="DS29" s="345">
        <v>44263</v>
      </c>
      <c r="DT29" s="347">
        <v>44263</v>
      </c>
      <c r="DU29" s="348">
        <v>44263</v>
      </c>
      <c r="DV29" s="349"/>
      <c r="DW29" s="349"/>
      <c r="DX29" s="350"/>
      <c r="DY29" s="350">
        <v>44263</v>
      </c>
      <c r="DZ29" s="350">
        <v>44263</v>
      </c>
      <c r="EA29" s="352">
        <v>44263</v>
      </c>
      <c r="EB29" s="379">
        <v>44263</v>
      </c>
      <c r="EC29" s="354">
        <v>44263</v>
      </c>
      <c r="ED29" s="355">
        <v>599</v>
      </c>
      <c r="EE29" s="356">
        <f t="shared" si="35"/>
        <v>4</v>
      </c>
      <c r="EF29" s="355">
        <f t="shared" si="36"/>
        <v>4</v>
      </c>
      <c r="EG29" s="357">
        <f t="shared" si="37"/>
        <v>4</v>
      </c>
      <c r="EH29" s="358">
        <f t="shared" si="38"/>
        <v>0</v>
      </c>
      <c r="EI29" s="359">
        <f t="shared" si="39"/>
        <v>4</v>
      </c>
      <c r="EJ29" s="306"/>
      <c r="EK29" s="360"/>
      <c r="EL29" s="306"/>
      <c r="EM29" s="359">
        <f t="shared" si="40"/>
        <v>-44263</v>
      </c>
      <c r="EN29" s="361">
        <f t="shared" si="41"/>
        <v>0</v>
      </c>
      <c r="EO29" s="362" t="s">
        <v>289</v>
      </c>
      <c r="EP29" s="380" t="s">
        <v>336</v>
      </c>
      <c r="EQ29" s="313" t="s">
        <v>282</v>
      </c>
      <c r="ER29" s="313" t="s">
        <v>282</v>
      </c>
      <c r="ES29" s="313" t="s">
        <v>282</v>
      </c>
      <c r="ET29" s="313" t="s">
        <v>282</v>
      </c>
      <c r="EU29" s="313" t="s">
        <v>282</v>
      </c>
      <c r="EV29" s="363" t="s">
        <v>282</v>
      </c>
      <c r="EW29" s="364" t="s">
        <v>282</v>
      </c>
      <c r="EX29" s="365" t="s">
        <v>282</v>
      </c>
      <c r="EY29" s="366" t="s">
        <v>282</v>
      </c>
      <c r="EZ29" s="313" t="s">
        <v>282</v>
      </c>
      <c r="FA29" s="313" t="s">
        <v>282</v>
      </c>
      <c r="FB29" s="313" t="s">
        <v>282</v>
      </c>
      <c r="FC29" s="367" t="s">
        <v>282</v>
      </c>
      <c r="FD29" s="368"/>
      <c r="FE29" s="369" t="s">
        <v>282</v>
      </c>
      <c r="FF29" s="356" t="str">
        <f t="shared" si="42"/>
        <v/>
      </c>
      <c r="FG29" s="355" t="str">
        <f t="shared" si="43"/>
        <v/>
      </c>
      <c r="FH29" s="357" t="str">
        <f t="shared" si="44"/>
        <v/>
      </c>
      <c r="FI29" s="370" t="str">
        <f t="shared" si="45"/>
        <v>OUI</v>
      </c>
      <c r="FJ29" s="371"/>
      <c r="FK29" s="371"/>
      <c r="FL29" s="276"/>
      <c r="FM29" s="372"/>
      <c r="FN29" s="3"/>
      <c r="FO29" s="3"/>
      <c r="FP29" s="3"/>
      <c r="FQ29" s="3"/>
      <c r="FR29" s="373">
        <f t="shared" si="46"/>
        <v>1</v>
      </c>
      <c r="FS29" s="373">
        <f t="shared" ca="1" si="47"/>
        <v>1</v>
      </c>
      <c r="FT29" s="373">
        <f t="shared" ca="1" si="48"/>
        <v>1</v>
      </c>
      <c r="FU29" s="373">
        <f t="shared" ca="1" si="49"/>
        <v>0</v>
      </c>
      <c r="FV29" s="373">
        <f t="shared" si="50"/>
        <v>1</v>
      </c>
      <c r="FW29" s="3"/>
      <c r="FX29" s="299"/>
      <c r="FY29" s="299"/>
      <c r="FZ29" s="299"/>
      <c r="GA29" s="299"/>
      <c r="GB29" s="299"/>
      <c r="GC29" s="299"/>
      <c r="GD29" s="299"/>
      <c r="GE29" s="299"/>
      <c r="GF29" s="299"/>
      <c r="GG29" s="299"/>
      <c r="GH29" s="299"/>
      <c r="GI29" s="299"/>
      <c r="GJ29" s="299"/>
      <c r="GK29" s="299"/>
      <c r="GL29" s="299"/>
      <c r="GM29" s="299"/>
      <c r="GN29" s="299"/>
      <c r="GO29" s="299"/>
      <c r="GP29" s="3"/>
      <c r="GQ29" s="374" t="str">
        <f t="shared" si="51"/>
        <v/>
      </c>
      <c r="GR29" s="374" t="str">
        <f t="shared" si="67"/>
        <v/>
      </c>
      <c r="GS29" s="375" t="str">
        <f t="shared" si="53"/>
        <v/>
      </c>
      <c r="GT29" s="375" t="str">
        <f t="shared" si="68"/>
        <v/>
      </c>
      <c r="GU29" s="375" t="str">
        <f t="shared" si="55"/>
        <v/>
      </c>
      <c r="GV29" s="306" t="str">
        <f t="shared" si="69"/>
        <v/>
      </c>
      <c r="GW29" s="299" t="str">
        <f t="shared" si="70"/>
        <v/>
      </c>
      <c r="GX29" s="376" t="s">
        <v>284</v>
      </c>
      <c r="GY29" s="377">
        <f t="shared" si="58"/>
        <v>599</v>
      </c>
    </row>
    <row r="30" spans="1:207" ht="25.5" customHeight="1" thickTop="1" thickBot="1" x14ac:dyDescent="0.25">
      <c r="A30" s="289"/>
      <c r="B30" s="290"/>
      <c r="C30" s="291" t="s">
        <v>354</v>
      </c>
      <c r="D30" s="292" t="str">
        <f t="shared" si="0"/>
        <v>Notifié</v>
      </c>
      <c r="E30" s="293"/>
      <c r="F30" s="389" t="s">
        <v>312</v>
      </c>
      <c r="G30" s="294">
        <v>6</v>
      </c>
      <c r="H30" s="295"/>
      <c r="I30" s="296"/>
      <c r="J30" s="389"/>
      <c r="K30" s="297" t="str">
        <f>IF($K$6="OUI",IF(J30&lt;&gt;"",COUNTIF($J$10:$J30,J30),""),"")</f>
        <v/>
      </c>
      <c r="L30" s="153" t="s">
        <v>272</v>
      </c>
      <c r="M30" s="294"/>
      <c r="N30" s="294"/>
      <c r="O30" s="294" t="s">
        <v>273</v>
      </c>
      <c r="P30" s="298" t="str">
        <f t="shared" si="1"/>
        <v/>
      </c>
      <c r="Q30" s="299" t="s">
        <v>274</v>
      </c>
      <c r="R30" s="299" t="s">
        <v>275</v>
      </c>
      <c r="S30" s="53"/>
      <c r="T30" s="300">
        <v>2300</v>
      </c>
      <c r="U30" s="301">
        <f>IF(AND(ISBLANK(S30),ISBLANK(T30)),X30/(1+#REF!/100),S30+T30)</f>
        <v>2300</v>
      </c>
      <c r="V30" s="53"/>
      <c r="W30" s="300">
        <f t="shared" si="2"/>
        <v>2760</v>
      </c>
      <c r="X30" s="301">
        <f>IF(AND(ISBLANK(V30),ISBLANK(W30)),(S30+T30)*(1+#REF!/100),V30+W30)</f>
        <v>2760</v>
      </c>
      <c r="Y30" s="302"/>
      <c r="Z30" s="303">
        <f t="shared" si="3"/>
        <v>44263</v>
      </c>
      <c r="AA30" s="304">
        <v>44236</v>
      </c>
      <c r="AB30" s="383">
        <f t="shared" si="4"/>
        <v>44236</v>
      </c>
      <c r="AC30" s="299"/>
      <c r="AD30" s="299"/>
      <c r="AE30" s="306"/>
      <c r="AF30" s="300"/>
      <c r="AG30" s="306" t="str">
        <f t="shared" ca="1" si="5"/>
        <v/>
      </c>
      <c r="AH30" s="306">
        <v>44278</v>
      </c>
      <c r="AI30" s="307" t="s">
        <v>276</v>
      </c>
      <c r="AJ30" s="308">
        <f t="shared" si="6"/>
        <v>44279</v>
      </c>
      <c r="AK30" s="309"/>
      <c r="AL30" s="310">
        <v>966</v>
      </c>
      <c r="AM30" s="311">
        <f t="shared" si="7"/>
        <v>0</v>
      </c>
      <c r="AN30" s="294"/>
      <c r="AO30" s="310">
        <v>957</v>
      </c>
      <c r="AP30" s="312">
        <f t="shared" si="8"/>
        <v>0</v>
      </c>
      <c r="AQ30" s="313" t="str">
        <f t="shared" si="9"/>
        <v/>
      </c>
      <c r="AR30" s="300"/>
      <c r="AS30" s="300"/>
      <c r="AT30" s="300"/>
      <c r="AU30" s="300"/>
      <c r="AV30" s="300"/>
      <c r="AW30" s="314"/>
      <c r="AX30" s="299"/>
      <c r="AY30" s="315" t="str">
        <f t="shared" ca="1" si="65"/>
        <v/>
      </c>
      <c r="AZ30" s="316"/>
      <c r="BA30" s="317"/>
      <c r="BB30" s="306"/>
      <c r="BC30" s="309" t="str">
        <f>IFERROR(IF(ISBLANK(AQ30),IF(AK30="","",AK30+BC!$BC$6),AQ30+BC!$BC$6),"")</f>
        <v/>
      </c>
      <c r="BD30" s="306"/>
      <c r="BE30" s="306"/>
      <c r="BF30" s="318"/>
      <c r="BG30" s="319"/>
      <c r="BH30" s="301"/>
      <c r="BI30" s="301"/>
      <c r="BJ30" s="301"/>
      <c r="BK30" s="299"/>
      <c r="BL30" s="291"/>
      <c r="BM30" s="320" t="s">
        <v>355</v>
      </c>
      <c r="BN30" s="321"/>
      <c r="BO30" s="322">
        <f t="shared" si="10"/>
        <v>42</v>
      </c>
      <c r="BP30" s="323">
        <f t="shared" si="11"/>
        <v>44279</v>
      </c>
      <c r="BQ30" s="323" t="str">
        <f t="shared" si="11"/>
        <v/>
      </c>
      <c r="BR30" s="323" t="str">
        <f t="shared" si="12"/>
        <v/>
      </c>
      <c r="BS30" s="324">
        <f t="shared" si="13"/>
        <v>44263</v>
      </c>
      <c r="BT30" s="325">
        <v>0</v>
      </c>
      <c r="BU30" s="325">
        <f t="shared" si="14"/>
        <v>0</v>
      </c>
      <c r="BV30" s="326">
        <f t="shared" si="15"/>
        <v>2300</v>
      </c>
      <c r="BW30" s="326">
        <f t="shared" si="16"/>
        <v>2760</v>
      </c>
      <c r="BX30" s="327"/>
      <c r="BY30" s="328">
        <v>1</v>
      </c>
      <c r="BZ30" s="329">
        <f t="shared" si="17"/>
        <v>44323</v>
      </c>
      <c r="CA30" s="306">
        <f t="shared" si="18"/>
        <v>44323</v>
      </c>
      <c r="CB30" s="306">
        <f t="shared" si="19"/>
        <v>44281</v>
      </c>
      <c r="CC30" s="53"/>
      <c r="CD30" s="330"/>
      <c r="CE30" s="331">
        <f t="shared" si="20"/>
        <v>0</v>
      </c>
      <c r="CF30" s="332">
        <f t="shared" si="59"/>
        <v>0</v>
      </c>
      <c r="CG30" s="300"/>
      <c r="CH30" s="336"/>
      <c r="CI30" s="336">
        <f t="shared" si="60"/>
        <v>0</v>
      </c>
      <c r="CJ30" s="336">
        <f t="shared" si="61"/>
        <v>0</v>
      </c>
      <c r="CK30" s="300"/>
      <c r="CL30" s="336"/>
      <c r="CM30" s="336">
        <f t="shared" si="62"/>
        <v>0</v>
      </c>
      <c r="CN30" s="300"/>
      <c r="CO30" s="378"/>
      <c r="CP30" s="332">
        <f t="shared" si="66"/>
        <v>0</v>
      </c>
      <c r="CQ30" s="332"/>
      <c r="CR30" s="332">
        <f t="shared" si="64"/>
        <v>0</v>
      </c>
      <c r="CS30" s="333">
        <f t="shared" si="21"/>
        <v>0</v>
      </c>
      <c r="CT30" s="332">
        <f t="shared" si="22"/>
        <v>0</v>
      </c>
      <c r="CU30" s="333">
        <f t="shared" si="23"/>
        <v>0</v>
      </c>
      <c r="CV30" s="332">
        <f t="shared" si="24"/>
        <v>0</v>
      </c>
      <c r="CW30" s="334">
        <f t="shared" si="25"/>
        <v>0</v>
      </c>
      <c r="CX30" s="335">
        <f t="shared" si="26"/>
        <v>0</v>
      </c>
      <c r="CY30" s="335"/>
      <c r="CZ30" s="336">
        <f t="shared" si="27"/>
        <v>0</v>
      </c>
      <c r="DA30" s="336">
        <f t="shared" si="28"/>
        <v>0</v>
      </c>
      <c r="DB30" s="336">
        <f t="shared" si="29"/>
        <v>0</v>
      </c>
      <c r="DC30" s="337">
        <f t="shared" si="30"/>
        <v>0</v>
      </c>
      <c r="DD30" s="337">
        <f t="shared" si="31"/>
        <v>0</v>
      </c>
      <c r="DE30" s="338">
        <f t="shared" si="32"/>
        <v>42</v>
      </c>
      <c r="DF30" s="339"/>
      <c r="DG30" s="340"/>
      <c r="DH30" s="335">
        <f t="shared" si="33"/>
        <v>0</v>
      </c>
      <c r="DI30" s="341"/>
      <c r="DJ30" s="342">
        <f t="shared" si="34"/>
        <v>0</v>
      </c>
      <c r="DK30" s="343"/>
      <c r="DL30" s="344">
        <v>44259</v>
      </c>
      <c r="DM30" s="345">
        <v>44259</v>
      </c>
      <c r="DN30" s="346">
        <v>44260</v>
      </c>
      <c r="DO30" s="346">
        <v>44260</v>
      </c>
      <c r="DP30" s="345">
        <v>44260</v>
      </c>
      <c r="DQ30" s="345">
        <v>44260</v>
      </c>
      <c r="DR30" s="345">
        <v>44263</v>
      </c>
      <c r="DS30" s="345">
        <v>44260</v>
      </c>
      <c r="DT30" s="347">
        <v>44263</v>
      </c>
      <c r="DU30" s="348">
        <v>44263</v>
      </c>
      <c r="DV30" s="349"/>
      <c r="DW30" s="349"/>
      <c r="DX30" s="350"/>
      <c r="DY30" s="350">
        <v>44263</v>
      </c>
      <c r="DZ30" s="350">
        <v>44263</v>
      </c>
      <c r="EA30" s="352">
        <v>44263</v>
      </c>
      <c r="EB30" s="379">
        <v>44263</v>
      </c>
      <c r="EC30" s="354">
        <v>44264</v>
      </c>
      <c r="ED30" s="355">
        <v>600</v>
      </c>
      <c r="EE30" s="356">
        <f t="shared" si="35"/>
        <v>3</v>
      </c>
      <c r="EF30" s="355">
        <f t="shared" si="36"/>
        <v>4</v>
      </c>
      <c r="EG30" s="357">
        <f t="shared" si="37"/>
        <v>5</v>
      </c>
      <c r="EH30" s="358">
        <f t="shared" si="38"/>
        <v>0</v>
      </c>
      <c r="EI30" s="359">
        <f t="shared" si="39"/>
        <v>4</v>
      </c>
      <c r="EJ30" s="306"/>
      <c r="EK30" s="360"/>
      <c r="EL30" s="306"/>
      <c r="EM30" s="359">
        <f t="shared" si="40"/>
        <v>-44263</v>
      </c>
      <c r="EN30" s="361">
        <f t="shared" si="41"/>
        <v>0</v>
      </c>
      <c r="EO30" s="362">
        <v>44278</v>
      </c>
      <c r="EP30" s="380">
        <v>44279</v>
      </c>
      <c r="EQ30" s="313"/>
      <c r="ER30" s="313"/>
      <c r="ES30" s="313"/>
      <c r="ET30" s="313"/>
      <c r="EU30" s="313"/>
      <c r="EV30" s="363"/>
      <c r="EW30" s="364"/>
      <c r="EX30" s="365"/>
      <c r="EY30" s="366"/>
      <c r="EZ30" s="313"/>
      <c r="FA30" s="313"/>
      <c r="FB30" s="313"/>
      <c r="FC30" s="367"/>
      <c r="FD30" s="368"/>
      <c r="FE30" s="369"/>
      <c r="FF30" s="356" t="str">
        <f t="shared" si="42"/>
        <v/>
      </c>
      <c r="FG30" s="355" t="str">
        <f t="shared" si="43"/>
        <v/>
      </c>
      <c r="FH30" s="357" t="str">
        <f t="shared" si="44"/>
        <v/>
      </c>
      <c r="FI30" s="370" t="str">
        <f t="shared" si="45"/>
        <v>OUI</v>
      </c>
      <c r="FJ30" s="371"/>
      <c r="FK30" s="371"/>
      <c r="FL30" s="276"/>
      <c r="FM30" s="372"/>
      <c r="FN30" s="3"/>
      <c r="FO30" s="3"/>
      <c r="FP30" s="3"/>
      <c r="FQ30" s="3"/>
      <c r="FR30" s="373">
        <f t="shared" si="46"/>
        <v>1</v>
      </c>
      <c r="FS30" s="373">
        <f t="shared" ca="1" si="47"/>
        <v>1</v>
      </c>
      <c r="FT30" s="373">
        <f t="shared" ca="1" si="48"/>
        <v>1</v>
      </c>
      <c r="FU30" s="373">
        <f t="shared" ca="1" si="49"/>
        <v>0</v>
      </c>
      <c r="FV30" s="373">
        <f t="shared" si="50"/>
        <v>1</v>
      </c>
      <c r="FW30" s="3"/>
      <c r="FX30" s="299"/>
      <c r="FY30" s="299"/>
      <c r="FZ30" s="299"/>
      <c r="GA30" s="299"/>
      <c r="GB30" s="299"/>
      <c r="GC30" s="299"/>
      <c r="GD30" s="299"/>
      <c r="GE30" s="299"/>
      <c r="GF30" s="299"/>
      <c r="GG30" s="299"/>
      <c r="GH30" s="299"/>
      <c r="GI30" s="299"/>
      <c r="GJ30" s="299"/>
      <c r="GK30" s="299"/>
      <c r="GL30" s="299"/>
      <c r="GM30" s="299"/>
      <c r="GN30" s="299"/>
      <c r="GO30" s="299"/>
      <c r="GP30" s="3"/>
      <c r="GQ30" s="374" t="str">
        <f t="shared" si="51"/>
        <v/>
      </c>
      <c r="GR30" s="374" t="str">
        <f t="shared" si="67"/>
        <v/>
      </c>
      <c r="GS30" s="375" t="str">
        <f t="shared" si="53"/>
        <v/>
      </c>
      <c r="GT30" s="375" t="str">
        <f t="shared" si="68"/>
        <v/>
      </c>
      <c r="GU30" s="375" t="str">
        <f t="shared" si="55"/>
        <v/>
      </c>
      <c r="GV30" s="306" t="str">
        <f t="shared" si="69"/>
        <v/>
      </c>
      <c r="GW30" s="299" t="str">
        <f t="shared" si="70"/>
        <v/>
      </c>
      <c r="GX30" s="376" t="s">
        <v>284</v>
      </c>
      <c r="GY30" s="377">
        <f t="shared" si="58"/>
        <v>600</v>
      </c>
    </row>
    <row r="31" spans="1:207" ht="25.5" customHeight="1" thickTop="1" thickBot="1" x14ac:dyDescent="0.25">
      <c r="A31" s="289"/>
      <c r="B31" s="290"/>
      <c r="C31" s="291" t="s">
        <v>356</v>
      </c>
      <c r="D31" s="292" t="str">
        <f t="shared" si="0"/>
        <v>Notifié</v>
      </c>
      <c r="E31" s="293"/>
      <c r="F31" s="294" t="s">
        <v>11</v>
      </c>
      <c r="G31" s="294">
        <v>6</v>
      </c>
      <c r="H31" s="295"/>
      <c r="I31" s="296"/>
      <c r="J31" s="294"/>
      <c r="K31" s="297" t="str">
        <f>IF($K$6="OUI",IF(J31&lt;&gt;"",COUNTIF($J$10:$J31,J31),""),"")</f>
        <v/>
      </c>
      <c r="L31" s="153" t="s">
        <v>286</v>
      </c>
      <c r="M31" s="294"/>
      <c r="N31" s="294"/>
      <c r="O31" s="294" t="s">
        <v>273</v>
      </c>
      <c r="P31" s="298" t="str">
        <f t="shared" si="1"/>
        <v/>
      </c>
      <c r="Q31" s="299" t="s">
        <v>274</v>
      </c>
      <c r="R31" s="299" t="s">
        <v>275</v>
      </c>
      <c r="S31" s="300">
        <v>1600</v>
      </c>
      <c r="T31" s="300">
        <v>1000</v>
      </c>
      <c r="U31" s="301">
        <f>IF(AND(ISBLANK(S31),ISBLANK(T31)),X31/(1+#REF!/100),S31+T31)</f>
        <v>2600</v>
      </c>
      <c r="V31" s="300">
        <f t="shared" si="2"/>
        <v>1920</v>
      </c>
      <c r="W31" s="300">
        <f t="shared" si="2"/>
        <v>1200</v>
      </c>
      <c r="X31" s="301">
        <f>IF(AND(ISBLANK(V31),ISBLANK(W31)),(S31+T31)*(1+#REF!/100),V31+W31)</f>
        <v>3120</v>
      </c>
      <c r="Y31" s="302"/>
      <c r="Z31" s="303">
        <f t="shared" si="3"/>
        <v>44267</v>
      </c>
      <c r="AA31" s="304">
        <v>44237</v>
      </c>
      <c r="AB31" s="305">
        <f t="shared" si="4"/>
        <v>44237</v>
      </c>
      <c r="AC31" s="299"/>
      <c r="AD31" s="299"/>
      <c r="AE31" s="306"/>
      <c r="AF31" s="300"/>
      <c r="AG31" s="306" t="str">
        <f t="shared" ca="1" si="5"/>
        <v/>
      </c>
      <c r="AH31" s="306">
        <v>44298</v>
      </c>
      <c r="AI31" s="307" t="s">
        <v>287</v>
      </c>
      <c r="AJ31" s="308">
        <f t="shared" si="6"/>
        <v>44299</v>
      </c>
      <c r="AK31" s="309"/>
      <c r="AL31" s="310">
        <v>989</v>
      </c>
      <c r="AM31" s="311">
        <f t="shared" si="7"/>
        <v>0</v>
      </c>
      <c r="AN31" s="294"/>
      <c r="AO31" s="310">
        <v>979</v>
      </c>
      <c r="AP31" s="312">
        <f t="shared" si="8"/>
        <v>0</v>
      </c>
      <c r="AQ31" s="313" t="str">
        <f t="shared" si="9"/>
        <v/>
      </c>
      <c r="AR31" s="306"/>
      <c r="AS31" s="306"/>
      <c r="AT31" s="306"/>
      <c r="AU31" s="306"/>
      <c r="AV31" s="300"/>
      <c r="AW31" s="314"/>
      <c r="AX31" s="299"/>
      <c r="AY31" s="315" t="str">
        <f t="shared" ca="1" si="65"/>
        <v/>
      </c>
      <c r="AZ31" s="316"/>
      <c r="BA31" s="317"/>
      <c r="BB31" s="306"/>
      <c r="BC31" s="309" t="str">
        <f>IFERROR(IF(ISBLANK(AQ31),IF(AK31="","",AK31+BC!$BC$6),AQ31+BC!$BC$6),"")</f>
        <v/>
      </c>
      <c r="BD31" s="306"/>
      <c r="BE31" s="306"/>
      <c r="BF31" s="318"/>
      <c r="BG31" s="319"/>
      <c r="BH31" s="301"/>
      <c r="BI31" s="301"/>
      <c r="BJ31" s="301"/>
      <c r="BK31" s="299"/>
      <c r="BL31" s="291"/>
      <c r="BM31" s="320" t="s">
        <v>357</v>
      </c>
      <c r="BN31" s="321"/>
      <c r="BO31" s="322">
        <f t="shared" si="10"/>
        <v>61</v>
      </c>
      <c r="BP31" s="323">
        <f t="shared" si="11"/>
        <v>44299</v>
      </c>
      <c r="BQ31" s="323" t="str">
        <f t="shared" si="11"/>
        <v/>
      </c>
      <c r="BR31" s="323" t="str">
        <f t="shared" si="12"/>
        <v/>
      </c>
      <c r="BS31" s="324">
        <f t="shared" si="13"/>
        <v>44267</v>
      </c>
      <c r="BT31" s="325">
        <v>0</v>
      </c>
      <c r="BU31" s="325">
        <f t="shared" si="14"/>
        <v>0</v>
      </c>
      <c r="BV31" s="326">
        <f t="shared" si="15"/>
        <v>2600</v>
      </c>
      <c r="BW31" s="326">
        <f t="shared" si="16"/>
        <v>3120</v>
      </c>
      <c r="BX31" s="327"/>
      <c r="BY31" s="328">
        <v>2</v>
      </c>
      <c r="BZ31" s="329">
        <f t="shared" si="17"/>
        <v>44343</v>
      </c>
      <c r="CA31" s="306">
        <f t="shared" si="18"/>
        <v>44343</v>
      </c>
      <c r="CB31" s="306">
        <f t="shared" si="19"/>
        <v>44282</v>
      </c>
      <c r="CC31" s="330"/>
      <c r="CD31" s="330"/>
      <c r="CE31" s="331">
        <f t="shared" si="20"/>
        <v>0</v>
      </c>
      <c r="CF31" s="332">
        <f t="shared" si="59"/>
        <v>0</v>
      </c>
      <c r="CG31" s="336"/>
      <c r="CH31" s="336"/>
      <c r="CI31" s="336">
        <f t="shared" si="60"/>
        <v>0</v>
      </c>
      <c r="CJ31" s="336">
        <f t="shared" si="61"/>
        <v>0</v>
      </c>
      <c r="CK31" s="336"/>
      <c r="CL31" s="336"/>
      <c r="CM31" s="336">
        <f t="shared" si="62"/>
        <v>0</v>
      </c>
      <c r="CN31" s="378"/>
      <c r="CO31" s="378"/>
      <c r="CP31" s="332">
        <f t="shared" si="66"/>
        <v>0</v>
      </c>
      <c r="CQ31" s="332"/>
      <c r="CR31" s="332">
        <f t="shared" si="64"/>
        <v>0</v>
      </c>
      <c r="CS31" s="333">
        <f t="shared" si="21"/>
        <v>0</v>
      </c>
      <c r="CT31" s="332">
        <f t="shared" si="22"/>
        <v>0</v>
      </c>
      <c r="CU31" s="333">
        <f t="shared" si="23"/>
        <v>0</v>
      </c>
      <c r="CV31" s="332">
        <f t="shared" si="24"/>
        <v>0</v>
      </c>
      <c r="CW31" s="334">
        <f t="shared" si="25"/>
        <v>0</v>
      </c>
      <c r="CX31" s="335">
        <f t="shared" si="26"/>
        <v>0</v>
      </c>
      <c r="CY31" s="335"/>
      <c r="CZ31" s="336">
        <f t="shared" si="27"/>
        <v>0</v>
      </c>
      <c r="DA31" s="336">
        <f t="shared" si="28"/>
        <v>0</v>
      </c>
      <c r="DB31" s="336">
        <f t="shared" si="29"/>
        <v>0</v>
      </c>
      <c r="DC31" s="337">
        <f t="shared" si="30"/>
        <v>0</v>
      </c>
      <c r="DD31" s="337">
        <f t="shared" si="31"/>
        <v>0</v>
      </c>
      <c r="DE31" s="338">
        <f t="shared" si="32"/>
        <v>61</v>
      </c>
      <c r="DF31" s="339"/>
      <c r="DG31" s="340"/>
      <c r="DH31" s="335">
        <f t="shared" si="33"/>
        <v>0</v>
      </c>
      <c r="DI31" s="341"/>
      <c r="DJ31" s="342">
        <f t="shared" si="34"/>
        <v>0</v>
      </c>
      <c r="DK31" s="343"/>
      <c r="DL31" s="344">
        <v>44265</v>
      </c>
      <c r="DM31" s="345">
        <v>44265</v>
      </c>
      <c r="DN31" s="346">
        <v>44266</v>
      </c>
      <c r="DO31" s="346">
        <v>44265</v>
      </c>
      <c r="DP31" s="345">
        <v>44266</v>
      </c>
      <c r="DQ31" s="345">
        <v>44266</v>
      </c>
      <c r="DR31" s="345">
        <v>44266</v>
      </c>
      <c r="DS31" s="345">
        <v>44266</v>
      </c>
      <c r="DT31" s="347">
        <v>44266</v>
      </c>
      <c r="DU31" s="348">
        <v>44266</v>
      </c>
      <c r="DV31" s="349"/>
      <c r="DW31" s="349"/>
      <c r="DX31" s="350"/>
      <c r="DY31" s="350">
        <v>44267</v>
      </c>
      <c r="DZ31" s="350">
        <v>44267</v>
      </c>
      <c r="EA31" s="352">
        <v>44267</v>
      </c>
      <c r="EB31" s="379">
        <v>44267</v>
      </c>
      <c r="EC31" s="354">
        <v>44267</v>
      </c>
      <c r="ED31" s="355">
        <v>601</v>
      </c>
      <c r="EE31" s="356">
        <f t="shared" si="35"/>
        <v>0</v>
      </c>
      <c r="EF31" s="355">
        <f t="shared" si="36"/>
        <v>1</v>
      </c>
      <c r="EG31" s="357">
        <f t="shared" si="37"/>
        <v>2</v>
      </c>
      <c r="EH31" s="358">
        <f t="shared" si="38"/>
        <v>1</v>
      </c>
      <c r="EI31" s="359">
        <f t="shared" si="39"/>
        <v>2</v>
      </c>
      <c r="EJ31" s="306"/>
      <c r="EK31" s="360"/>
      <c r="EL31" s="306"/>
      <c r="EM31" s="359">
        <f t="shared" si="40"/>
        <v>-44266</v>
      </c>
      <c r="EN31" s="361">
        <f t="shared" si="41"/>
        <v>0</v>
      </c>
      <c r="EO31" s="362">
        <v>44299</v>
      </c>
      <c r="EP31" s="380">
        <v>44299</v>
      </c>
      <c r="EQ31" s="313"/>
      <c r="ER31" s="313"/>
      <c r="ES31" s="313"/>
      <c r="ET31" s="313"/>
      <c r="EU31" s="313"/>
      <c r="EV31" s="363"/>
      <c r="EW31" s="364"/>
      <c r="EX31" s="365"/>
      <c r="EY31" s="366"/>
      <c r="EZ31" s="313"/>
      <c r="FA31" s="313"/>
      <c r="FB31" s="313"/>
      <c r="FC31" s="367"/>
      <c r="FD31" s="368"/>
      <c r="FE31" s="369"/>
      <c r="FF31" s="356" t="str">
        <f t="shared" si="42"/>
        <v/>
      </c>
      <c r="FG31" s="355" t="str">
        <f t="shared" si="43"/>
        <v/>
      </c>
      <c r="FH31" s="357" t="str">
        <f t="shared" si="44"/>
        <v/>
      </c>
      <c r="FI31" s="370" t="str">
        <f t="shared" si="45"/>
        <v>OUI</v>
      </c>
      <c r="FJ31" s="371"/>
      <c r="FK31" s="371"/>
      <c r="FL31" s="276"/>
      <c r="FM31" s="372"/>
      <c r="FN31" s="3"/>
      <c r="FO31" s="3"/>
      <c r="FP31" s="3"/>
      <c r="FQ31" s="3"/>
      <c r="FR31" s="373">
        <f t="shared" si="46"/>
        <v>1</v>
      </c>
      <c r="FS31" s="373">
        <f t="shared" ca="1" si="47"/>
        <v>1</v>
      </c>
      <c r="FT31" s="373">
        <f t="shared" ca="1" si="48"/>
        <v>1</v>
      </c>
      <c r="FU31" s="373">
        <f t="shared" ca="1" si="49"/>
        <v>0</v>
      </c>
      <c r="FV31" s="373">
        <f t="shared" si="50"/>
        <v>1</v>
      </c>
      <c r="FW31" s="3"/>
      <c r="FX31" s="299"/>
      <c r="FY31" s="299"/>
      <c r="FZ31" s="299"/>
      <c r="GA31" s="299"/>
      <c r="GB31" s="299"/>
      <c r="GC31" s="299"/>
      <c r="GD31" s="299"/>
      <c r="GE31" s="299"/>
      <c r="GF31" s="299"/>
      <c r="GG31" s="299"/>
      <c r="GH31" s="299"/>
      <c r="GI31" s="299"/>
      <c r="GJ31" s="299"/>
      <c r="GK31" s="299"/>
      <c r="GL31" s="299"/>
      <c r="GM31" s="299"/>
      <c r="GN31" s="299"/>
      <c r="GO31" s="299"/>
      <c r="GP31" s="3"/>
      <c r="GQ31" s="374" t="str">
        <f t="shared" si="51"/>
        <v/>
      </c>
      <c r="GR31" s="374" t="str">
        <f t="shared" si="67"/>
        <v/>
      </c>
      <c r="GS31" s="375" t="str">
        <f t="shared" si="53"/>
        <v/>
      </c>
      <c r="GT31" s="375" t="str">
        <f t="shared" si="68"/>
        <v/>
      </c>
      <c r="GU31" s="375" t="str">
        <f t="shared" si="55"/>
        <v/>
      </c>
      <c r="GV31" s="306" t="str">
        <f t="shared" si="69"/>
        <v/>
      </c>
      <c r="GW31" s="299" t="str">
        <f t="shared" si="70"/>
        <v/>
      </c>
      <c r="GX31" s="376" t="s">
        <v>284</v>
      </c>
      <c r="GY31" s="377">
        <f t="shared" si="58"/>
        <v>601</v>
      </c>
    </row>
    <row r="32" spans="1:207" ht="25.5" customHeight="1" thickTop="1" thickBot="1" x14ac:dyDescent="0.25">
      <c r="A32" s="289"/>
      <c r="B32" s="390"/>
      <c r="C32" s="291" t="s">
        <v>358</v>
      </c>
      <c r="D32" s="292" t="str">
        <f t="shared" si="0"/>
        <v>Notifié</v>
      </c>
      <c r="E32" s="293"/>
      <c r="F32" s="294" t="s">
        <v>11</v>
      </c>
      <c r="G32" s="294">
        <v>6</v>
      </c>
      <c r="H32" s="295"/>
      <c r="I32" s="296"/>
      <c r="J32" s="294"/>
      <c r="K32" s="297" t="str">
        <f>IF($K$6="OUI",IF(J32&lt;&gt;"",COUNTIF($J$10:$J32,J32),""),"")</f>
        <v/>
      </c>
      <c r="L32" s="153" t="s">
        <v>272</v>
      </c>
      <c r="M32" s="294"/>
      <c r="N32" s="294"/>
      <c r="O32" s="294" t="s">
        <v>273</v>
      </c>
      <c r="P32" s="298" t="str">
        <f t="shared" si="1"/>
        <v/>
      </c>
      <c r="Q32" s="299" t="s">
        <v>274</v>
      </c>
      <c r="R32" s="299" t="s">
        <v>275</v>
      </c>
      <c r="S32" s="300">
        <v>15000</v>
      </c>
      <c r="T32" s="53"/>
      <c r="U32" s="301">
        <f>IF(AND(ISBLANK(S32),ISBLANK(T32)),X32/(1+#REF!/100),S32+T32)</f>
        <v>15000</v>
      </c>
      <c r="V32" s="300">
        <f t="shared" si="2"/>
        <v>18000</v>
      </c>
      <c r="W32" s="53"/>
      <c r="X32" s="301">
        <f>IF(AND(ISBLANK(V32),ISBLANK(W32)),(S32+T32)*(1+#REF!/100),V32+W32)</f>
        <v>18000</v>
      </c>
      <c r="Y32" s="302"/>
      <c r="Z32" s="303">
        <f t="shared" si="3"/>
        <v>44270</v>
      </c>
      <c r="AA32" s="304">
        <v>44238</v>
      </c>
      <c r="AB32" s="305">
        <f t="shared" si="4"/>
        <v>44238</v>
      </c>
      <c r="AC32" s="299"/>
      <c r="AD32" s="299"/>
      <c r="AE32" s="306"/>
      <c r="AF32" s="300"/>
      <c r="AG32" s="306" t="str">
        <f t="shared" ca="1" si="5"/>
        <v/>
      </c>
      <c r="AH32" s="306">
        <v>44319</v>
      </c>
      <c r="AI32" s="307" t="s">
        <v>276</v>
      </c>
      <c r="AJ32" s="308" t="str">
        <f t="shared" si="6"/>
        <v>05/05/2021</v>
      </c>
      <c r="AK32" s="309"/>
      <c r="AL32" s="310">
        <v>1009</v>
      </c>
      <c r="AM32" s="311" t="str">
        <f t="shared" si="7"/>
        <v/>
      </c>
      <c r="AN32" s="294"/>
      <c r="AO32" s="310">
        <v>998</v>
      </c>
      <c r="AP32" s="312" t="str">
        <f t="shared" si="8"/>
        <v/>
      </c>
      <c r="AQ32" s="313" t="str">
        <f t="shared" si="9"/>
        <v/>
      </c>
      <c r="AR32" s="306"/>
      <c r="AS32" s="300"/>
      <c r="AT32" s="306"/>
      <c r="AU32" s="300"/>
      <c r="AV32" s="300"/>
      <c r="AW32" s="314"/>
      <c r="AX32" s="299"/>
      <c r="AY32" s="315" t="str">
        <f t="shared" ca="1" si="65"/>
        <v/>
      </c>
      <c r="AZ32" s="316"/>
      <c r="BA32" s="317"/>
      <c r="BB32" s="306"/>
      <c r="BC32" s="309" t="str">
        <f>IFERROR(IF(ISBLANK(AQ32),IF(AK32="","",AK32+BC!$BC$6),AQ32+BC!$BC$6),"")</f>
        <v/>
      </c>
      <c r="BD32" s="306"/>
      <c r="BE32" s="306"/>
      <c r="BF32" s="318"/>
      <c r="BG32" s="319"/>
      <c r="BH32" s="301"/>
      <c r="BI32" s="301"/>
      <c r="BJ32" s="301"/>
      <c r="BK32" s="299"/>
      <c r="BL32" s="291"/>
      <c r="BM32" s="320" t="s">
        <v>359</v>
      </c>
      <c r="BN32" s="321"/>
      <c r="BO32" s="322">
        <f t="shared" si="10"/>
        <v>81</v>
      </c>
      <c r="BP32" s="323" t="str">
        <f t="shared" si="11"/>
        <v>05/05/2021</v>
      </c>
      <c r="BQ32" s="323" t="str">
        <f t="shared" si="11"/>
        <v/>
      </c>
      <c r="BR32" s="323" t="str">
        <f t="shared" si="12"/>
        <v/>
      </c>
      <c r="BS32" s="324">
        <f t="shared" si="13"/>
        <v>44270</v>
      </c>
      <c r="BT32" s="325">
        <v>0</v>
      </c>
      <c r="BU32" s="325">
        <f t="shared" si="14"/>
        <v>0</v>
      </c>
      <c r="BV32" s="326">
        <f t="shared" si="15"/>
        <v>15000</v>
      </c>
      <c r="BW32" s="326">
        <f t="shared" si="16"/>
        <v>18000</v>
      </c>
      <c r="BX32" s="327"/>
      <c r="BY32" s="328">
        <v>1</v>
      </c>
      <c r="BZ32" s="329">
        <f t="shared" si="17"/>
        <v>44364</v>
      </c>
      <c r="CA32" s="306">
        <f t="shared" si="18"/>
        <v>44364</v>
      </c>
      <c r="CB32" s="306">
        <f t="shared" si="19"/>
        <v>44283</v>
      </c>
      <c r="CC32" s="330"/>
      <c r="CD32" s="53"/>
      <c r="CE32" s="331">
        <f t="shared" si="20"/>
        <v>0</v>
      </c>
      <c r="CF32" s="332">
        <f t="shared" si="59"/>
        <v>0</v>
      </c>
      <c r="CG32" s="336"/>
      <c r="CH32" s="300"/>
      <c r="CI32" s="336">
        <f t="shared" si="60"/>
        <v>0</v>
      </c>
      <c r="CJ32" s="336">
        <f t="shared" si="61"/>
        <v>0</v>
      </c>
      <c r="CK32" s="336"/>
      <c r="CL32" s="300"/>
      <c r="CM32" s="336">
        <f t="shared" si="62"/>
        <v>0</v>
      </c>
      <c r="CN32" s="378"/>
      <c r="CO32" s="300"/>
      <c r="CP32" s="332">
        <f t="shared" si="66"/>
        <v>0</v>
      </c>
      <c r="CQ32" s="332"/>
      <c r="CR32" s="332">
        <f t="shared" si="64"/>
        <v>0</v>
      </c>
      <c r="CS32" s="333">
        <f t="shared" si="21"/>
        <v>0</v>
      </c>
      <c r="CT32" s="332">
        <f t="shared" si="22"/>
        <v>0</v>
      </c>
      <c r="CU32" s="333">
        <f t="shared" si="23"/>
        <v>0</v>
      </c>
      <c r="CV32" s="332">
        <f t="shared" si="24"/>
        <v>0</v>
      </c>
      <c r="CW32" s="334">
        <f t="shared" si="25"/>
        <v>0</v>
      </c>
      <c r="CX32" s="335">
        <f t="shared" si="26"/>
        <v>0</v>
      </c>
      <c r="CY32" s="335"/>
      <c r="CZ32" s="336">
        <f t="shared" si="27"/>
        <v>0</v>
      </c>
      <c r="DA32" s="336">
        <f t="shared" si="28"/>
        <v>0</v>
      </c>
      <c r="DB32" s="336">
        <f t="shared" si="29"/>
        <v>0</v>
      </c>
      <c r="DC32" s="337">
        <f t="shared" si="30"/>
        <v>0</v>
      </c>
      <c r="DD32" s="337">
        <f t="shared" si="31"/>
        <v>0</v>
      </c>
      <c r="DE32" s="338">
        <f t="shared" si="32"/>
        <v>81</v>
      </c>
      <c r="DF32" s="339"/>
      <c r="DG32" s="340"/>
      <c r="DH32" s="335">
        <f t="shared" si="33"/>
        <v>0</v>
      </c>
      <c r="DI32" s="341"/>
      <c r="DJ32" s="342">
        <f t="shared" si="34"/>
        <v>0</v>
      </c>
      <c r="DK32" s="343"/>
      <c r="DL32" s="344">
        <v>44265</v>
      </c>
      <c r="DM32" s="345">
        <v>44265</v>
      </c>
      <c r="DN32" s="346">
        <v>44267</v>
      </c>
      <c r="DO32" s="346">
        <v>44267</v>
      </c>
      <c r="DP32" s="346">
        <v>44267</v>
      </c>
      <c r="DQ32" s="345">
        <v>44267</v>
      </c>
      <c r="DR32" s="345">
        <v>44267</v>
      </c>
      <c r="DS32" s="345">
        <v>44270</v>
      </c>
      <c r="DT32" s="347">
        <v>44270</v>
      </c>
      <c r="DU32" s="348">
        <v>44270</v>
      </c>
      <c r="DV32" s="349"/>
      <c r="DW32" s="349"/>
      <c r="DX32" s="350"/>
      <c r="DY32" s="350">
        <v>44270</v>
      </c>
      <c r="DZ32" s="350">
        <v>44270</v>
      </c>
      <c r="EA32" s="352">
        <v>44270</v>
      </c>
      <c r="EB32" s="379">
        <v>44270</v>
      </c>
      <c r="EC32" s="354">
        <v>44270</v>
      </c>
      <c r="ED32" s="355">
        <v>602</v>
      </c>
      <c r="EE32" s="356">
        <f t="shared" si="35"/>
        <v>0</v>
      </c>
      <c r="EF32" s="355">
        <f t="shared" si="36"/>
        <v>5</v>
      </c>
      <c r="EG32" s="357">
        <f t="shared" si="37"/>
        <v>5</v>
      </c>
      <c r="EH32" s="358">
        <f t="shared" si="38"/>
        <v>0</v>
      </c>
      <c r="EI32" s="359">
        <f t="shared" si="39"/>
        <v>5</v>
      </c>
      <c r="EJ32" s="306"/>
      <c r="EK32" s="360"/>
      <c r="EL32" s="306"/>
      <c r="EM32" s="359">
        <f t="shared" si="40"/>
        <v>-44270</v>
      </c>
      <c r="EN32" s="361">
        <f t="shared" si="41"/>
        <v>0</v>
      </c>
      <c r="EO32" s="362" t="s">
        <v>298</v>
      </c>
      <c r="EP32" s="380" t="s">
        <v>349</v>
      </c>
      <c r="EQ32" s="313" t="s">
        <v>282</v>
      </c>
      <c r="ER32" s="313" t="s">
        <v>282</v>
      </c>
      <c r="ES32" s="313" t="s">
        <v>282</v>
      </c>
      <c r="ET32" s="313" t="s">
        <v>282</v>
      </c>
      <c r="EU32" s="313" t="s">
        <v>282</v>
      </c>
      <c r="EV32" s="363" t="s">
        <v>282</v>
      </c>
      <c r="EW32" s="364" t="s">
        <v>282</v>
      </c>
      <c r="EX32" s="365" t="s">
        <v>282</v>
      </c>
      <c r="EY32" s="366" t="s">
        <v>282</v>
      </c>
      <c r="EZ32" s="313" t="s">
        <v>282</v>
      </c>
      <c r="FA32" s="313" t="s">
        <v>282</v>
      </c>
      <c r="FB32" s="313" t="s">
        <v>282</v>
      </c>
      <c r="FC32" s="367" t="s">
        <v>282</v>
      </c>
      <c r="FD32" s="368" t="s">
        <v>282</v>
      </c>
      <c r="FE32" s="369" t="s">
        <v>282</v>
      </c>
      <c r="FF32" s="356" t="str">
        <f t="shared" si="42"/>
        <v/>
      </c>
      <c r="FG32" s="355" t="str">
        <f t="shared" si="43"/>
        <v/>
      </c>
      <c r="FH32" s="357" t="str">
        <f t="shared" si="44"/>
        <v/>
      </c>
      <c r="FI32" s="370" t="str">
        <f t="shared" si="45"/>
        <v>OUI</v>
      </c>
      <c r="FJ32" s="371"/>
      <c r="FK32" s="371"/>
      <c r="FL32" s="276"/>
      <c r="FM32" s="372"/>
      <c r="FN32" s="3"/>
      <c r="FO32" s="3"/>
      <c r="FP32" s="3"/>
      <c r="FQ32" s="3"/>
      <c r="FR32" s="373">
        <f t="shared" si="46"/>
        <v>1</v>
      </c>
      <c r="FS32" s="373">
        <f t="shared" ca="1" si="47"/>
        <v>1</v>
      </c>
      <c r="FT32" s="373">
        <f t="shared" ca="1" si="48"/>
        <v>1</v>
      </c>
      <c r="FU32" s="373">
        <f t="shared" ca="1" si="49"/>
        <v>0</v>
      </c>
      <c r="FV32" s="373">
        <f t="shared" si="50"/>
        <v>1</v>
      </c>
      <c r="FW32" s="3"/>
      <c r="FX32" s="299"/>
      <c r="FY32" s="299"/>
      <c r="FZ32" s="299"/>
      <c r="GA32" s="299"/>
      <c r="GB32" s="299"/>
      <c r="GC32" s="299"/>
      <c r="GD32" s="299"/>
      <c r="GE32" s="299"/>
      <c r="GF32" s="299"/>
      <c r="GG32" s="299"/>
      <c r="GH32" s="299"/>
      <c r="GI32" s="299"/>
      <c r="GJ32" s="299"/>
      <c r="GK32" s="299"/>
      <c r="GL32" s="299"/>
      <c r="GM32" s="299"/>
      <c r="GN32" s="299"/>
      <c r="GO32" s="299"/>
      <c r="GP32" s="3"/>
      <c r="GQ32" s="374" t="str">
        <f t="shared" si="51"/>
        <v/>
      </c>
      <c r="GR32" s="374" t="str">
        <f t="shared" si="67"/>
        <v/>
      </c>
      <c r="GS32" s="375" t="str">
        <f t="shared" si="53"/>
        <v/>
      </c>
      <c r="GT32" s="375" t="str">
        <f t="shared" si="68"/>
        <v/>
      </c>
      <c r="GU32" s="375" t="str">
        <f t="shared" si="55"/>
        <v/>
      </c>
      <c r="GV32" s="306" t="str">
        <f t="shared" si="69"/>
        <v/>
      </c>
      <c r="GW32" s="299" t="str">
        <f t="shared" si="70"/>
        <v/>
      </c>
      <c r="GX32" s="376" t="s">
        <v>284</v>
      </c>
      <c r="GY32" s="377">
        <f t="shared" si="58"/>
        <v>602</v>
      </c>
    </row>
    <row r="33" spans="1:207" ht="25.5" customHeight="1" thickTop="1" thickBot="1" x14ac:dyDescent="0.25">
      <c r="A33" s="289"/>
      <c r="B33" s="390"/>
      <c r="C33" s="291" t="s">
        <v>360</v>
      </c>
      <c r="D33" s="292" t="str">
        <f t="shared" si="0"/>
        <v>Notifié</v>
      </c>
      <c r="E33" s="293"/>
      <c r="F33" s="294" t="s">
        <v>11</v>
      </c>
      <c r="G33" s="294">
        <v>6</v>
      </c>
      <c r="H33" s="295"/>
      <c r="I33" s="296"/>
      <c r="J33" s="294"/>
      <c r="K33" s="297" t="str">
        <f>IF($K$6="OUI",IF(J33&lt;&gt;"",COUNTIF($J$10:$J33,J33),""),"")</f>
        <v/>
      </c>
      <c r="L33" s="153" t="s">
        <v>286</v>
      </c>
      <c r="M33" s="294"/>
      <c r="N33" s="294"/>
      <c r="O33" s="294" t="s">
        <v>273</v>
      </c>
      <c r="P33" s="298" t="str">
        <f t="shared" si="1"/>
        <v/>
      </c>
      <c r="Q33" s="299" t="s">
        <v>274</v>
      </c>
      <c r="R33" s="299" t="s">
        <v>275</v>
      </c>
      <c r="S33" s="300">
        <v>300</v>
      </c>
      <c r="T33" s="300">
        <v>900</v>
      </c>
      <c r="U33" s="301">
        <f>IF(AND(ISBLANK(S33),ISBLANK(T33)),X33/(1+#REF!/100),S33+T33)</f>
        <v>1200</v>
      </c>
      <c r="V33" s="300">
        <f t="shared" si="2"/>
        <v>360</v>
      </c>
      <c r="W33" s="300">
        <f t="shared" si="2"/>
        <v>1080</v>
      </c>
      <c r="X33" s="301">
        <f>IF(AND(ISBLANK(V33),ISBLANK(W33)),(S33+T33)*(1+#REF!/100),V33+W33)</f>
        <v>1440</v>
      </c>
      <c r="Y33" s="302"/>
      <c r="Z33" s="303">
        <f t="shared" si="3"/>
        <v>44280</v>
      </c>
      <c r="AA33" s="304">
        <v>44239</v>
      </c>
      <c r="AB33" s="305">
        <f t="shared" si="4"/>
        <v>44239</v>
      </c>
      <c r="AC33" s="299"/>
      <c r="AD33" s="299"/>
      <c r="AE33" s="306"/>
      <c r="AF33" s="300"/>
      <c r="AG33" s="306" t="str">
        <f t="shared" ca="1" si="5"/>
        <v/>
      </c>
      <c r="AH33" s="306">
        <v>44319</v>
      </c>
      <c r="AI33" s="307" t="s">
        <v>287</v>
      </c>
      <c r="AJ33" s="308" t="str">
        <f t="shared" si="6"/>
        <v>05/05/2021</v>
      </c>
      <c r="AK33" s="309"/>
      <c r="AL33" s="310">
        <v>1010</v>
      </c>
      <c r="AM33" s="311" t="str">
        <f t="shared" si="7"/>
        <v/>
      </c>
      <c r="AN33" s="294"/>
      <c r="AO33" s="310">
        <v>999</v>
      </c>
      <c r="AP33" s="312" t="str">
        <f t="shared" si="8"/>
        <v/>
      </c>
      <c r="AQ33" s="313" t="str">
        <f t="shared" si="9"/>
        <v/>
      </c>
      <c r="AR33" s="300"/>
      <c r="AS33" s="300"/>
      <c r="AT33" s="300"/>
      <c r="AU33" s="300"/>
      <c r="AV33" s="300"/>
      <c r="AW33" s="314"/>
      <c r="AX33" s="299"/>
      <c r="AY33" s="315" t="str">
        <f t="shared" ca="1" si="65"/>
        <v/>
      </c>
      <c r="AZ33" s="316"/>
      <c r="BA33" s="317"/>
      <c r="BB33" s="306"/>
      <c r="BC33" s="309" t="str">
        <f>IFERROR(IF(ISBLANK(AQ33),IF(AK33="","",AK33+BC!$BC$6),AQ33+BC!$BC$6),"")</f>
        <v/>
      </c>
      <c r="BD33" s="306"/>
      <c r="BE33" s="306"/>
      <c r="BF33" s="318"/>
      <c r="BG33" s="319"/>
      <c r="BH33" s="301"/>
      <c r="BI33" s="301"/>
      <c r="BJ33" s="301"/>
      <c r="BK33" s="299"/>
      <c r="BL33" s="291"/>
      <c r="BM33" s="320" t="s">
        <v>361</v>
      </c>
      <c r="BN33" s="321"/>
      <c r="BO33" s="322">
        <f t="shared" si="10"/>
        <v>80</v>
      </c>
      <c r="BP33" s="323" t="str">
        <f t="shared" si="11"/>
        <v>05/05/2021</v>
      </c>
      <c r="BQ33" s="323" t="str">
        <f t="shared" si="11"/>
        <v/>
      </c>
      <c r="BR33" s="323" t="str">
        <f t="shared" si="12"/>
        <v/>
      </c>
      <c r="BS33" s="324">
        <f t="shared" si="13"/>
        <v>44280</v>
      </c>
      <c r="BT33" s="325">
        <v>0</v>
      </c>
      <c r="BU33" s="325">
        <f t="shared" si="14"/>
        <v>0</v>
      </c>
      <c r="BV33" s="326">
        <f t="shared" si="15"/>
        <v>1200</v>
      </c>
      <c r="BW33" s="326">
        <f t="shared" si="16"/>
        <v>1440</v>
      </c>
      <c r="BX33" s="327"/>
      <c r="BY33" s="328">
        <v>4</v>
      </c>
      <c r="BZ33" s="329">
        <f t="shared" si="17"/>
        <v>44364</v>
      </c>
      <c r="CA33" s="306">
        <f t="shared" si="18"/>
        <v>44364</v>
      </c>
      <c r="CB33" s="306">
        <f t="shared" si="19"/>
        <v>44284</v>
      </c>
      <c r="CC33" s="330"/>
      <c r="CD33" s="330"/>
      <c r="CE33" s="331">
        <f t="shared" si="20"/>
        <v>0</v>
      </c>
      <c r="CF33" s="332">
        <f t="shared" si="59"/>
        <v>0</v>
      </c>
      <c r="CG33" s="300"/>
      <c r="CH33" s="336"/>
      <c r="CI33" s="336">
        <f t="shared" si="60"/>
        <v>0</v>
      </c>
      <c r="CJ33" s="336">
        <f t="shared" si="61"/>
        <v>0</v>
      </c>
      <c r="CK33" s="336"/>
      <c r="CL33" s="336"/>
      <c r="CM33" s="336">
        <f t="shared" si="62"/>
        <v>0</v>
      </c>
      <c r="CN33" s="378"/>
      <c r="CO33" s="378"/>
      <c r="CP33" s="332">
        <f t="shared" si="66"/>
        <v>0</v>
      </c>
      <c r="CQ33" s="332"/>
      <c r="CR33" s="332">
        <f t="shared" si="64"/>
        <v>0</v>
      </c>
      <c r="CS33" s="333">
        <f t="shared" si="21"/>
        <v>0</v>
      </c>
      <c r="CT33" s="332">
        <f t="shared" si="22"/>
        <v>0</v>
      </c>
      <c r="CU33" s="333">
        <f t="shared" si="23"/>
        <v>0</v>
      </c>
      <c r="CV33" s="332">
        <f t="shared" si="24"/>
        <v>0</v>
      </c>
      <c r="CW33" s="334">
        <f t="shared" si="25"/>
        <v>0</v>
      </c>
      <c r="CX33" s="335">
        <f t="shared" si="26"/>
        <v>0</v>
      </c>
      <c r="CY33" s="335"/>
      <c r="CZ33" s="336">
        <f t="shared" si="27"/>
        <v>0</v>
      </c>
      <c r="DA33" s="336">
        <f t="shared" si="28"/>
        <v>0</v>
      </c>
      <c r="DB33" s="336">
        <f t="shared" si="29"/>
        <v>0</v>
      </c>
      <c r="DC33" s="337">
        <f t="shared" si="30"/>
        <v>0</v>
      </c>
      <c r="DD33" s="337">
        <f t="shared" si="31"/>
        <v>0</v>
      </c>
      <c r="DE33" s="338">
        <f t="shared" si="32"/>
        <v>80</v>
      </c>
      <c r="DF33" s="339"/>
      <c r="DG33" s="340"/>
      <c r="DH33" s="335">
        <f t="shared" si="33"/>
        <v>0</v>
      </c>
      <c r="DI33" s="341"/>
      <c r="DJ33" s="342">
        <f t="shared" si="34"/>
        <v>0</v>
      </c>
      <c r="DK33" s="343"/>
      <c r="DL33" s="344">
        <v>44273</v>
      </c>
      <c r="DM33" s="345">
        <v>44274</v>
      </c>
      <c r="DN33" s="346">
        <v>44277</v>
      </c>
      <c r="DO33" s="346">
        <v>44277</v>
      </c>
      <c r="DP33" s="345">
        <v>44277</v>
      </c>
      <c r="DQ33" s="345">
        <v>44280</v>
      </c>
      <c r="DR33" s="345">
        <v>44280</v>
      </c>
      <c r="DS33" s="345">
        <v>44280</v>
      </c>
      <c r="DT33" s="347">
        <v>44280</v>
      </c>
      <c r="DU33" s="348">
        <v>44280</v>
      </c>
      <c r="DV33" s="349"/>
      <c r="DW33" s="349"/>
      <c r="DX33" s="350"/>
      <c r="DY33" s="350">
        <v>44280</v>
      </c>
      <c r="DZ33" s="350">
        <v>44280</v>
      </c>
      <c r="EA33" s="352">
        <v>44280</v>
      </c>
      <c r="EB33" s="379">
        <v>44280</v>
      </c>
      <c r="EC33" s="354">
        <v>44280</v>
      </c>
      <c r="ED33" s="355">
        <v>603</v>
      </c>
      <c r="EE33" s="356">
        <f t="shared" si="35"/>
        <v>3</v>
      </c>
      <c r="EF33" s="355">
        <f t="shared" si="36"/>
        <v>7</v>
      </c>
      <c r="EG33" s="357">
        <f t="shared" si="37"/>
        <v>7</v>
      </c>
      <c r="EH33" s="358">
        <f t="shared" si="38"/>
        <v>0</v>
      </c>
      <c r="EI33" s="359">
        <f t="shared" si="39"/>
        <v>7</v>
      </c>
      <c r="EJ33" s="306"/>
      <c r="EK33" s="360"/>
      <c r="EL33" s="306"/>
      <c r="EM33" s="359">
        <f t="shared" si="40"/>
        <v>-44280</v>
      </c>
      <c r="EN33" s="361">
        <f t="shared" si="41"/>
        <v>0</v>
      </c>
      <c r="EO33" s="362" t="s">
        <v>298</v>
      </c>
      <c r="EP33" s="380" t="s">
        <v>349</v>
      </c>
      <c r="EQ33" s="313" t="s">
        <v>282</v>
      </c>
      <c r="ER33" s="313" t="s">
        <v>282</v>
      </c>
      <c r="ES33" s="313" t="s">
        <v>282</v>
      </c>
      <c r="ET33" s="313" t="s">
        <v>282</v>
      </c>
      <c r="EU33" s="313" t="s">
        <v>282</v>
      </c>
      <c r="EV33" s="363" t="s">
        <v>282</v>
      </c>
      <c r="EW33" s="364" t="s">
        <v>282</v>
      </c>
      <c r="EX33" s="365" t="s">
        <v>282</v>
      </c>
      <c r="EY33" s="366" t="s">
        <v>282</v>
      </c>
      <c r="EZ33" s="313" t="s">
        <v>282</v>
      </c>
      <c r="FA33" s="313" t="s">
        <v>282</v>
      </c>
      <c r="FB33" s="313" t="s">
        <v>282</v>
      </c>
      <c r="FC33" s="367" t="s">
        <v>282</v>
      </c>
      <c r="FD33" s="368" t="s">
        <v>282</v>
      </c>
      <c r="FE33" s="369" t="s">
        <v>282</v>
      </c>
      <c r="FF33" s="356" t="str">
        <f t="shared" si="42"/>
        <v/>
      </c>
      <c r="FG33" s="355" t="str">
        <f t="shared" si="43"/>
        <v/>
      </c>
      <c r="FH33" s="357" t="str">
        <f t="shared" si="44"/>
        <v/>
      </c>
      <c r="FI33" s="370" t="str">
        <f t="shared" si="45"/>
        <v>OUI</v>
      </c>
      <c r="FJ33" s="371"/>
      <c r="FK33" s="371"/>
      <c r="FL33" s="276"/>
      <c r="FM33" s="372"/>
      <c r="FN33" s="3"/>
      <c r="FO33" s="3"/>
      <c r="FP33" s="3"/>
      <c r="FQ33" s="3"/>
      <c r="FR33" s="373">
        <f t="shared" si="46"/>
        <v>1</v>
      </c>
      <c r="FS33" s="373">
        <f t="shared" ca="1" si="47"/>
        <v>1</v>
      </c>
      <c r="FT33" s="373">
        <f t="shared" ca="1" si="48"/>
        <v>1</v>
      </c>
      <c r="FU33" s="373">
        <f t="shared" ca="1" si="49"/>
        <v>0</v>
      </c>
      <c r="FV33" s="373">
        <f t="shared" si="50"/>
        <v>1</v>
      </c>
      <c r="FW33" s="3"/>
      <c r="FX33" s="299"/>
      <c r="FY33" s="299"/>
      <c r="FZ33" s="299"/>
      <c r="GA33" s="299"/>
      <c r="GB33" s="299"/>
      <c r="GC33" s="299"/>
      <c r="GD33" s="299"/>
      <c r="GE33" s="299"/>
      <c r="GF33" s="299"/>
      <c r="GG33" s="299"/>
      <c r="GH33" s="299"/>
      <c r="GI33" s="299"/>
      <c r="GJ33" s="299"/>
      <c r="GK33" s="299"/>
      <c r="GL33" s="299"/>
      <c r="GM33" s="299"/>
      <c r="GN33" s="299"/>
      <c r="GO33" s="299"/>
      <c r="GP33" s="3"/>
      <c r="GQ33" s="374" t="str">
        <f t="shared" si="51"/>
        <v/>
      </c>
      <c r="GR33" s="374" t="str">
        <f t="shared" si="67"/>
        <v/>
      </c>
      <c r="GS33" s="375" t="str">
        <f t="shared" si="53"/>
        <v/>
      </c>
      <c r="GT33" s="375" t="str">
        <f t="shared" si="68"/>
        <v/>
      </c>
      <c r="GU33" s="375" t="str">
        <f t="shared" si="55"/>
        <v/>
      </c>
      <c r="GV33" s="306" t="str">
        <f t="shared" si="69"/>
        <v/>
      </c>
      <c r="GW33" s="299" t="str">
        <f t="shared" si="70"/>
        <v/>
      </c>
      <c r="GX33" s="376" t="s">
        <v>284</v>
      </c>
      <c r="GY33" s="377">
        <f t="shared" si="58"/>
        <v>603</v>
      </c>
    </row>
    <row r="34" spans="1:207" ht="25.5" customHeight="1" thickTop="1" thickBot="1" x14ac:dyDescent="0.25">
      <c r="A34" s="289"/>
      <c r="B34" s="390"/>
      <c r="C34" s="291" t="s">
        <v>362</v>
      </c>
      <c r="D34" s="292" t="str">
        <f t="shared" si="0"/>
        <v>Notifié</v>
      </c>
      <c r="E34" s="293"/>
      <c r="F34" s="294" t="s">
        <v>11</v>
      </c>
      <c r="G34" s="294">
        <v>6</v>
      </c>
      <c r="H34" s="295"/>
      <c r="I34" s="296"/>
      <c r="J34" s="294"/>
      <c r="K34" s="297" t="str">
        <f>IF($K$6="OUI",IF(J34&lt;&gt;"",COUNTIF($J$10:$J34,J34),""),"")</f>
        <v/>
      </c>
      <c r="L34" s="153" t="s">
        <v>272</v>
      </c>
      <c r="M34" s="294"/>
      <c r="N34" s="294"/>
      <c r="O34" s="294" t="s">
        <v>273</v>
      </c>
      <c r="P34" s="298" t="str">
        <f t="shared" si="1"/>
        <v/>
      </c>
      <c r="Q34" s="299" t="s">
        <v>274</v>
      </c>
      <c r="R34" s="299" t="s">
        <v>275</v>
      </c>
      <c r="S34" s="300">
        <v>700</v>
      </c>
      <c r="T34" s="53"/>
      <c r="U34" s="301">
        <f>IF(AND(ISBLANK(S34),ISBLANK(T34)),X34/(1+#REF!/100),S34+T34)</f>
        <v>700</v>
      </c>
      <c r="V34" s="300">
        <f>1.2*S34</f>
        <v>840</v>
      </c>
      <c r="W34" s="53"/>
      <c r="X34" s="301">
        <f>IF(AND(ISBLANK(V34),ISBLANK(W34)),(S34+T34)*(1+#REF!/100),V34+W34)</f>
        <v>840</v>
      </c>
      <c r="Y34" s="302"/>
      <c r="Z34" s="303">
        <f t="shared" si="3"/>
        <v>44284</v>
      </c>
      <c r="AA34" s="304">
        <v>44240</v>
      </c>
      <c r="AB34" s="305">
        <f t="shared" si="4"/>
        <v>44240</v>
      </c>
      <c r="AC34" s="299"/>
      <c r="AD34" s="299"/>
      <c r="AE34" s="306"/>
      <c r="AF34" s="300"/>
      <c r="AG34" s="306" t="str">
        <f t="shared" ca="1" si="5"/>
        <v/>
      </c>
      <c r="AH34" s="306">
        <v>44298</v>
      </c>
      <c r="AI34" s="307" t="s">
        <v>276</v>
      </c>
      <c r="AJ34" s="308">
        <f t="shared" si="6"/>
        <v>44299</v>
      </c>
      <c r="AK34" s="309"/>
      <c r="AL34" s="310">
        <v>988</v>
      </c>
      <c r="AM34" s="311">
        <f t="shared" si="7"/>
        <v>0</v>
      </c>
      <c r="AN34" s="294"/>
      <c r="AO34" s="310">
        <v>978</v>
      </c>
      <c r="AP34" s="312">
        <f t="shared" si="8"/>
        <v>0</v>
      </c>
      <c r="AQ34" s="313" t="str">
        <f t="shared" si="9"/>
        <v/>
      </c>
      <c r="AR34" s="300"/>
      <c r="AS34" s="300"/>
      <c r="AT34" s="300"/>
      <c r="AU34" s="300"/>
      <c r="AV34" s="300"/>
      <c r="AW34" s="314"/>
      <c r="AX34" s="299"/>
      <c r="AY34" s="315" t="str">
        <f t="shared" ca="1" si="65"/>
        <v/>
      </c>
      <c r="AZ34" s="316"/>
      <c r="BA34" s="317"/>
      <c r="BB34" s="306"/>
      <c r="BC34" s="309" t="str">
        <f>IFERROR(IF(ISBLANK(AQ34),IF(AK34="","",AK34+BC!$BC$6),AQ34+BC!$BC$6),"")</f>
        <v/>
      </c>
      <c r="BD34" s="306"/>
      <c r="BE34" s="306"/>
      <c r="BF34" s="318"/>
      <c r="BG34" s="319"/>
      <c r="BH34" s="301"/>
      <c r="BI34" s="301"/>
      <c r="BJ34" s="301"/>
      <c r="BK34" s="299"/>
      <c r="BL34" s="291"/>
      <c r="BM34" s="320" t="s">
        <v>363</v>
      </c>
      <c r="BN34" s="321"/>
      <c r="BO34" s="322">
        <f t="shared" si="10"/>
        <v>58</v>
      </c>
      <c r="BP34" s="323">
        <f t="shared" si="11"/>
        <v>44299</v>
      </c>
      <c r="BQ34" s="323" t="str">
        <f t="shared" si="11"/>
        <v/>
      </c>
      <c r="BR34" s="323" t="str">
        <f t="shared" si="12"/>
        <v/>
      </c>
      <c r="BS34" s="324">
        <f>IF(Z34=0,DATEVALUE("01/04/2015"),Z34)</f>
        <v>44284</v>
      </c>
      <c r="BT34" s="325">
        <v>0</v>
      </c>
      <c r="BU34" s="325">
        <f t="shared" si="14"/>
        <v>0</v>
      </c>
      <c r="BV34" s="326">
        <f>U34-BT34</f>
        <v>700</v>
      </c>
      <c r="BW34" s="326">
        <f>X34-BU34</f>
        <v>840</v>
      </c>
      <c r="BX34" s="327"/>
      <c r="BY34" s="328">
        <v>2</v>
      </c>
      <c r="BZ34" s="329">
        <f t="shared" si="17"/>
        <v>44343</v>
      </c>
      <c r="CA34" s="306">
        <f t="shared" si="18"/>
        <v>44343</v>
      </c>
      <c r="CB34" s="306">
        <f t="shared" si="19"/>
        <v>44285</v>
      </c>
      <c r="CC34" s="330"/>
      <c r="CD34" s="53"/>
      <c r="CE34" s="331">
        <f t="shared" si="20"/>
        <v>0</v>
      </c>
      <c r="CF34" s="332">
        <f t="shared" si="59"/>
        <v>0</v>
      </c>
      <c r="CG34" s="300"/>
      <c r="CH34" s="300"/>
      <c r="CI34" s="336">
        <f t="shared" si="60"/>
        <v>0</v>
      </c>
      <c r="CJ34" s="336">
        <f t="shared" si="61"/>
        <v>0</v>
      </c>
      <c r="CK34" s="300"/>
      <c r="CL34" s="300"/>
      <c r="CM34" s="336">
        <f t="shared" si="62"/>
        <v>0</v>
      </c>
      <c r="CN34" s="300"/>
      <c r="CO34" s="300"/>
      <c r="CP34" s="332">
        <f t="shared" si="66"/>
        <v>0</v>
      </c>
      <c r="CQ34" s="332"/>
      <c r="CR34" s="332">
        <f t="shared" si="64"/>
        <v>0</v>
      </c>
      <c r="CS34" s="333">
        <f t="shared" si="21"/>
        <v>0</v>
      </c>
      <c r="CT34" s="332">
        <f t="shared" si="22"/>
        <v>0</v>
      </c>
      <c r="CU34" s="333">
        <f t="shared" si="23"/>
        <v>0</v>
      </c>
      <c r="CV34" s="332">
        <f t="shared" si="24"/>
        <v>0</v>
      </c>
      <c r="CW34" s="334">
        <f t="shared" si="25"/>
        <v>0</v>
      </c>
      <c r="CX34" s="335">
        <f t="shared" si="26"/>
        <v>0</v>
      </c>
      <c r="CY34" s="335"/>
      <c r="CZ34" s="336">
        <f t="shared" si="27"/>
        <v>0</v>
      </c>
      <c r="DA34" s="336">
        <f t="shared" si="28"/>
        <v>0</v>
      </c>
      <c r="DB34" s="336">
        <f t="shared" si="29"/>
        <v>0</v>
      </c>
      <c r="DC34" s="337">
        <f t="shared" si="30"/>
        <v>0</v>
      </c>
      <c r="DD34" s="337">
        <f t="shared" si="31"/>
        <v>0</v>
      </c>
      <c r="DE34" s="338">
        <f t="shared" si="32"/>
        <v>58</v>
      </c>
      <c r="DF34" s="339"/>
      <c r="DG34" s="340"/>
      <c r="DH34" s="335">
        <f t="shared" si="33"/>
        <v>0</v>
      </c>
      <c r="DI34" s="341"/>
      <c r="DJ34" s="342">
        <f>100/U34*(CF34+CG34+CH34+CK34+CL34)</f>
        <v>0</v>
      </c>
      <c r="DK34" s="343"/>
      <c r="DL34" s="344">
        <v>44279</v>
      </c>
      <c r="DM34" s="345">
        <v>44280</v>
      </c>
      <c r="DN34" s="346">
        <v>44280</v>
      </c>
      <c r="DO34" s="346">
        <v>44280</v>
      </c>
      <c r="DP34" s="345">
        <v>44280</v>
      </c>
      <c r="DQ34" s="345">
        <v>44280</v>
      </c>
      <c r="DR34" s="345">
        <v>44281</v>
      </c>
      <c r="DS34" s="345">
        <v>44280</v>
      </c>
      <c r="DT34" s="347">
        <v>44281</v>
      </c>
      <c r="DU34" s="348">
        <v>44281</v>
      </c>
      <c r="DV34" s="349"/>
      <c r="DW34" s="349"/>
      <c r="DX34" s="350"/>
      <c r="DY34" s="350">
        <v>44281</v>
      </c>
      <c r="DZ34" s="350">
        <v>44284</v>
      </c>
      <c r="EA34" s="352">
        <v>44284</v>
      </c>
      <c r="EB34" s="379">
        <v>44284</v>
      </c>
      <c r="EC34" s="354">
        <v>44284</v>
      </c>
      <c r="ED34" s="355">
        <v>604</v>
      </c>
      <c r="EE34" s="356">
        <f t="shared" si="35"/>
        <v>1</v>
      </c>
      <c r="EF34" s="355">
        <f t="shared" si="36"/>
        <v>2</v>
      </c>
      <c r="EG34" s="357">
        <f t="shared" si="37"/>
        <v>5</v>
      </c>
      <c r="EH34" s="358">
        <f t="shared" si="38"/>
        <v>3</v>
      </c>
      <c r="EI34" s="359">
        <f t="shared" si="39"/>
        <v>5</v>
      </c>
      <c r="EJ34" s="306"/>
      <c r="EK34" s="360"/>
      <c r="EL34" s="306"/>
      <c r="EM34" s="359">
        <f t="shared" si="40"/>
        <v>-44281</v>
      </c>
      <c r="EN34" s="361">
        <f t="shared" si="41"/>
        <v>0</v>
      </c>
      <c r="EO34" s="362">
        <v>44299</v>
      </c>
      <c r="EP34" s="380">
        <v>44299</v>
      </c>
      <c r="EQ34" s="313"/>
      <c r="ER34" s="313"/>
      <c r="ES34" s="313"/>
      <c r="ET34" s="313"/>
      <c r="EU34" s="313"/>
      <c r="EV34" s="363"/>
      <c r="EW34" s="364"/>
      <c r="EX34" s="365"/>
      <c r="EY34" s="366"/>
      <c r="EZ34" s="313"/>
      <c r="FA34" s="313"/>
      <c r="FB34" s="313"/>
      <c r="FC34" s="367"/>
      <c r="FD34" s="368"/>
      <c r="FE34" s="369"/>
      <c r="FF34" s="356" t="str">
        <f t="shared" si="42"/>
        <v/>
      </c>
      <c r="FG34" s="355" t="str">
        <f t="shared" si="43"/>
        <v/>
      </c>
      <c r="FH34" s="357" t="str">
        <f t="shared" si="44"/>
        <v/>
      </c>
      <c r="FI34" s="370" t="str">
        <f t="shared" si="45"/>
        <v>OUI</v>
      </c>
      <c r="FJ34" s="371"/>
      <c r="FK34" s="371"/>
      <c r="FL34" s="276"/>
      <c r="FM34" s="372"/>
      <c r="FN34" s="3"/>
      <c r="FO34" s="3"/>
      <c r="FP34" s="3"/>
      <c r="FQ34" s="3"/>
      <c r="FR34" s="373">
        <f t="shared" si="46"/>
        <v>1</v>
      </c>
      <c r="FS34" s="373">
        <f t="shared" ca="1" si="47"/>
        <v>1</v>
      </c>
      <c r="FT34" s="373">
        <f t="shared" ca="1" si="48"/>
        <v>1</v>
      </c>
      <c r="FU34" s="373">
        <f t="shared" ca="1" si="49"/>
        <v>0</v>
      </c>
      <c r="FV34" s="373">
        <f t="shared" si="50"/>
        <v>1</v>
      </c>
      <c r="FW34" s="3"/>
      <c r="FX34" s="299"/>
      <c r="FY34" s="299"/>
      <c r="FZ34" s="299"/>
      <c r="GA34" s="299"/>
      <c r="GB34" s="299"/>
      <c r="GC34" s="299"/>
      <c r="GD34" s="299"/>
      <c r="GE34" s="299"/>
      <c r="GF34" s="299"/>
      <c r="GG34" s="299"/>
      <c r="GH34" s="299"/>
      <c r="GI34" s="299"/>
      <c r="GJ34" s="299"/>
      <c r="GK34" s="299"/>
      <c r="GL34" s="299"/>
      <c r="GM34" s="299"/>
      <c r="GN34" s="299"/>
      <c r="GO34" s="299"/>
      <c r="GP34" s="3"/>
      <c r="GQ34" s="374" t="str">
        <f t="shared" si="51"/>
        <v/>
      </c>
      <c r="GR34" s="374" t="str">
        <f t="shared" si="67"/>
        <v/>
      </c>
      <c r="GS34" s="375" t="str">
        <f t="shared" si="53"/>
        <v/>
      </c>
      <c r="GT34" s="375" t="str">
        <f t="shared" si="68"/>
        <v/>
      </c>
      <c r="GU34" s="375" t="str">
        <f t="shared" si="55"/>
        <v/>
      </c>
      <c r="GV34" s="306" t="str">
        <f t="shared" si="69"/>
        <v/>
      </c>
      <c r="GW34" s="299" t="str">
        <f t="shared" si="70"/>
        <v/>
      </c>
      <c r="GX34" s="376" t="s">
        <v>284</v>
      </c>
      <c r="GY34" s="377">
        <f t="shared" si="58"/>
        <v>604</v>
      </c>
    </row>
    <row r="35" spans="1:207" ht="25.5" customHeight="1" thickTop="1" thickBot="1" x14ac:dyDescent="0.25">
      <c r="A35" s="289"/>
      <c r="B35" s="390"/>
      <c r="C35" s="291" t="s">
        <v>364</v>
      </c>
      <c r="D35" s="292" t="str">
        <f t="shared" si="0"/>
        <v>Notifié</v>
      </c>
      <c r="E35" s="293"/>
      <c r="F35" s="294" t="s">
        <v>11</v>
      </c>
      <c r="G35" s="294">
        <v>6</v>
      </c>
      <c r="H35" s="295"/>
      <c r="I35" s="296"/>
      <c r="J35" s="294"/>
      <c r="K35" s="297" t="str">
        <f>IF($K$6="OUI",IF(J35&lt;&gt;"",COUNTIF($J$10:$J35,J35),""),"")</f>
        <v/>
      </c>
      <c r="L35" s="153" t="s">
        <v>286</v>
      </c>
      <c r="M35" s="294"/>
      <c r="N35" s="294"/>
      <c r="O35" s="294" t="s">
        <v>273</v>
      </c>
      <c r="P35" s="298" t="str">
        <f t="shared" si="1"/>
        <v/>
      </c>
      <c r="Q35" s="299" t="s">
        <v>274</v>
      </c>
      <c r="R35" s="299" t="s">
        <v>275</v>
      </c>
      <c r="S35" s="300">
        <v>800</v>
      </c>
      <c r="T35" s="53"/>
      <c r="U35" s="301">
        <f>IF(AND(ISBLANK(S35),ISBLANK(T35)),X35/(1+[2]Général!$I$101/100),S35+T35)</f>
        <v>800</v>
      </c>
      <c r="V35" s="300">
        <f>1.2*S35</f>
        <v>960</v>
      </c>
      <c r="W35" s="53"/>
      <c r="X35" s="301">
        <f>IF(AND(ISBLANK(V35),ISBLANK(W35)),(S35+T35)*(1+[2]Général!$I$101/100),V35+W35)</f>
        <v>960</v>
      </c>
      <c r="Y35" s="302"/>
      <c r="Z35" s="303" t="str">
        <f t="shared" si="3"/>
        <v>07/04/2021</v>
      </c>
      <c r="AA35" s="304">
        <v>44241</v>
      </c>
      <c r="AB35" s="305">
        <f t="shared" si="4"/>
        <v>44241</v>
      </c>
      <c r="AC35" s="299"/>
      <c r="AD35" s="299"/>
      <c r="AE35" s="306"/>
      <c r="AF35" s="300"/>
      <c r="AG35" s="306" t="str">
        <f t="shared" ca="1" si="5"/>
        <v/>
      </c>
      <c r="AH35" s="306">
        <v>44313</v>
      </c>
      <c r="AI35" s="307" t="s">
        <v>287</v>
      </c>
      <c r="AJ35" s="308" t="str">
        <f t="shared" si="6"/>
        <v>28/04/2021</v>
      </c>
      <c r="AK35" s="309"/>
      <c r="AL35" s="310">
        <v>1007</v>
      </c>
      <c r="AM35" s="311" t="str">
        <f t="shared" si="7"/>
        <v/>
      </c>
      <c r="AN35" s="294"/>
      <c r="AO35" s="310">
        <v>996</v>
      </c>
      <c r="AP35" s="312" t="str">
        <f t="shared" si="8"/>
        <v/>
      </c>
      <c r="AQ35" s="313" t="str">
        <f t="shared" si="9"/>
        <v/>
      </c>
      <c r="AR35" s="300"/>
      <c r="AS35" s="300"/>
      <c r="AT35" s="300"/>
      <c r="AU35" s="300"/>
      <c r="AV35" s="300"/>
      <c r="AW35" s="314"/>
      <c r="AX35" s="299"/>
      <c r="AY35" s="315" t="str">
        <f t="shared" ca="1" si="65"/>
        <v/>
      </c>
      <c r="AZ35" s="316"/>
      <c r="BA35" s="317"/>
      <c r="BB35" s="306"/>
      <c r="BC35" s="309" t="str">
        <f>IFERROR(IF(ISBLANK(AQ35),IF(AK35="","",AK35+BC!$BC$6),AQ35+BC!$BC$6),"")</f>
        <v/>
      </c>
      <c r="BD35" s="306"/>
      <c r="BE35" s="306"/>
      <c r="BF35" s="318"/>
      <c r="BG35" s="319"/>
      <c r="BH35" s="301"/>
      <c r="BI35" s="301"/>
      <c r="BJ35" s="301"/>
      <c r="BK35" s="299"/>
      <c r="BL35" s="291"/>
      <c r="BM35" s="320" t="s">
        <v>365</v>
      </c>
      <c r="BN35" s="321"/>
      <c r="BO35" s="322">
        <f t="shared" si="10"/>
        <v>72</v>
      </c>
      <c r="BP35" s="323" t="str">
        <f t="shared" si="11"/>
        <v>28/04/2021</v>
      </c>
      <c r="BQ35" s="323" t="str">
        <f t="shared" si="11"/>
        <v/>
      </c>
      <c r="BR35" s="323" t="str">
        <f t="shared" si="12"/>
        <v/>
      </c>
      <c r="BS35" s="324" t="str">
        <f>IF(Z35=0,DATEVALUE("01/04/2015"),Z35)</f>
        <v>07/04/2021</v>
      </c>
      <c r="BT35" s="325">
        <v>0</v>
      </c>
      <c r="BU35" s="325">
        <f t="shared" si="14"/>
        <v>0</v>
      </c>
      <c r="BV35" s="326">
        <f>U35-BT35</f>
        <v>800</v>
      </c>
      <c r="BW35" s="326">
        <f>X35-BU35</f>
        <v>960</v>
      </c>
      <c r="BX35" s="327"/>
      <c r="BY35" s="391">
        <v>1</v>
      </c>
      <c r="BZ35" s="329">
        <f t="shared" si="17"/>
        <v>44358</v>
      </c>
      <c r="CA35" s="306">
        <f t="shared" si="18"/>
        <v>44358</v>
      </c>
      <c r="CB35" s="306">
        <f t="shared" si="19"/>
        <v>44286</v>
      </c>
      <c r="CC35" s="330"/>
      <c r="CD35" s="53"/>
      <c r="CE35" s="331">
        <f t="shared" si="20"/>
        <v>0</v>
      </c>
      <c r="CF35" s="332">
        <f t="shared" si="59"/>
        <v>0</v>
      </c>
      <c r="CG35" s="300"/>
      <c r="CH35" s="300"/>
      <c r="CI35" s="336">
        <f>CH35+CG35</f>
        <v>0</v>
      </c>
      <c r="CJ35" s="336">
        <f t="shared" si="61"/>
        <v>0</v>
      </c>
      <c r="CK35" s="300"/>
      <c r="CL35" s="300"/>
      <c r="CM35" s="336">
        <f t="shared" si="62"/>
        <v>0</v>
      </c>
      <c r="CN35" s="300"/>
      <c r="CO35" s="300"/>
      <c r="CP35" s="332">
        <f t="shared" si="66"/>
        <v>0</v>
      </c>
      <c r="CQ35" s="332"/>
      <c r="CR35" s="332">
        <f t="shared" si="64"/>
        <v>0</v>
      </c>
      <c r="CS35" s="333">
        <f t="shared" si="21"/>
        <v>0</v>
      </c>
      <c r="CT35" s="332">
        <f t="shared" si="22"/>
        <v>0</v>
      </c>
      <c r="CU35" s="333">
        <f t="shared" si="23"/>
        <v>0</v>
      </c>
      <c r="CV35" s="332">
        <f t="shared" si="24"/>
        <v>0</v>
      </c>
      <c r="CW35" s="392">
        <f>CS35+CU35-CF35</f>
        <v>0</v>
      </c>
      <c r="CX35" s="393">
        <f>CW35*1.2</f>
        <v>0</v>
      </c>
      <c r="CY35" s="393"/>
      <c r="CZ35" s="336">
        <f t="shared" si="27"/>
        <v>0</v>
      </c>
      <c r="DA35" s="336">
        <f t="shared" si="28"/>
        <v>0</v>
      </c>
      <c r="DB35" s="336">
        <f t="shared" si="29"/>
        <v>0</v>
      </c>
      <c r="DC35" s="337">
        <f t="shared" si="30"/>
        <v>0</v>
      </c>
      <c r="DD35" s="337">
        <f t="shared" si="31"/>
        <v>0</v>
      </c>
      <c r="DE35" s="338">
        <f t="shared" si="32"/>
        <v>72</v>
      </c>
      <c r="DF35" s="339"/>
      <c r="DG35" s="394"/>
      <c r="DH35" s="335">
        <f t="shared" si="33"/>
        <v>0</v>
      </c>
      <c r="DI35" s="395"/>
      <c r="DJ35" s="396">
        <f>100/U35*(CF35+CG35+CH35+CK35+CL35)</f>
        <v>0</v>
      </c>
      <c r="DK35" s="343"/>
      <c r="DL35" s="344" t="s">
        <v>325</v>
      </c>
      <c r="DM35" s="345" t="s">
        <v>332</v>
      </c>
      <c r="DN35" s="346" t="s">
        <v>332</v>
      </c>
      <c r="DO35" s="346" t="s">
        <v>332</v>
      </c>
      <c r="DP35" s="345" t="s">
        <v>279</v>
      </c>
      <c r="DQ35" s="345" t="s">
        <v>366</v>
      </c>
      <c r="DR35" s="345" t="s">
        <v>366</v>
      </c>
      <c r="DS35" s="345" t="s">
        <v>366</v>
      </c>
      <c r="DT35" s="347" t="s">
        <v>366</v>
      </c>
      <c r="DU35" s="348" t="s">
        <v>366</v>
      </c>
      <c r="DV35" s="349" t="s">
        <v>282</v>
      </c>
      <c r="DW35" s="349" t="s">
        <v>282</v>
      </c>
      <c r="DX35" s="350" t="s">
        <v>282</v>
      </c>
      <c r="DY35" s="350" t="s">
        <v>366</v>
      </c>
      <c r="DZ35" s="350" t="s">
        <v>366</v>
      </c>
      <c r="EA35" s="352" t="s">
        <v>367</v>
      </c>
      <c r="EB35" s="397" t="s">
        <v>367</v>
      </c>
      <c r="EC35" s="354" t="s">
        <v>367</v>
      </c>
      <c r="ED35" s="355">
        <v>605</v>
      </c>
      <c r="EE35" s="356">
        <f t="shared" si="35"/>
        <v>4</v>
      </c>
      <c r="EF35" s="355">
        <f t="shared" si="36"/>
        <v>6</v>
      </c>
      <c r="EG35" s="357">
        <f t="shared" si="37"/>
        <v>7</v>
      </c>
      <c r="EH35" s="358">
        <f t="shared" si="38"/>
        <v>1</v>
      </c>
      <c r="EI35" s="359">
        <f t="shared" si="39"/>
        <v>7</v>
      </c>
      <c r="EJ35" s="306"/>
      <c r="EK35" s="360"/>
      <c r="EL35" s="306"/>
      <c r="EM35" s="359">
        <f t="shared" si="40"/>
        <v>-44292</v>
      </c>
      <c r="EN35" s="361">
        <f>EL35-EJ35</f>
        <v>0</v>
      </c>
      <c r="EO35" s="362" t="s">
        <v>280</v>
      </c>
      <c r="EP35" s="380" t="s">
        <v>368</v>
      </c>
      <c r="EQ35" s="313" t="s">
        <v>282</v>
      </c>
      <c r="ER35" s="313" t="s">
        <v>282</v>
      </c>
      <c r="ES35" s="313" t="s">
        <v>282</v>
      </c>
      <c r="ET35" s="313" t="s">
        <v>282</v>
      </c>
      <c r="EU35" s="313" t="s">
        <v>282</v>
      </c>
      <c r="EV35" s="363" t="s">
        <v>282</v>
      </c>
      <c r="EW35" s="364" t="s">
        <v>282</v>
      </c>
      <c r="EX35" s="365" t="s">
        <v>282</v>
      </c>
      <c r="EY35" s="366" t="s">
        <v>282</v>
      </c>
      <c r="EZ35" s="313" t="s">
        <v>282</v>
      </c>
      <c r="FA35" s="313" t="s">
        <v>282</v>
      </c>
      <c r="FB35" s="313" t="s">
        <v>282</v>
      </c>
      <c r="FC35" s="367" t="s">
        <v>282</v>
      </c>
      <c r="FD35" s="368" t="s">
        <v>282</v>
      </c>
      <c r="FE35" s="369" t="s">
        <v>282</v>
      </c>
      <c r="FF35" s="356" t="str">
        <f>IF(EQ35="","",EQ35-EO35)</f>
        <v/>
      </c>
      <c r="FG35" s="355" t="str">
        <f t="shared" si="43"/>
        <v/>
      </c>
      <c r="FH35" s="357" t="str">
        <f t="shared" si="44"/>
        <v/>
      </c>
      <c r="FI35" s="370" t="str">
        <f t="shared" si="45"/>
        <v>OUI</v>
      </c>
      <c r="FJ35" s="371"/>
      <c r="FK35" s="371"/>
      <c r="FL35" s="276"/>
      <c r="FM35" s="372"/>
      <c r="FN35" s="3"/>
      <c r="FO35" s="3"/>
      <c r="FP35" s="3"/>
      <c r="FQ35" s="3"/>
      <c r="FR35" s="373">
        <f t="shared" si="46"/>
        <v>1</v>
      </c>
      <c r="FS35" s="373">
        <f t="shared" ca="1" si="47"/>
        <v>1</v>
      </c>
      <c r="FT35" s="373">
        <f t="shared" ca="1" si="48"/>
        <v>1</v>
      </c>
      <c r="FU35" s="373">
        <f t="shared" ca="1" si="49"/>
        <v>0</v>
      </c>
      <c r="FV35" s="373">
        <f t="shared" si="50"/>
        <v>1</v>
      </c>
      <c r="FW35" s="3"/>
      <c r="FX35" s="299"/>
      <c r="FY35" s="299"/>
      <c r="FZ35" s="299"/>
      <c r="GA35" s="299"/>
      <c r="GB35" s="299"/>
      <c r="GC35" s="299"/>
      <c r="GD35" s="299"/>
      <c r="GE35" s="299"/>
      <c r="GF35" s="299"/>
      <c r="GG35" s="299"/>
      <c r="GH35" s="299"/>
      <c r="GI35" s="299"/>
      <c r="GJ35" s="299"/>
      <c r="GK35" s="299"/>
      <c r="GL35" s="299"/>
      <c r="GM35" s="299"/>
      <c r="GN35" s="299"/>
      <c r="GO35" s="299"/>
      <c r="GP35" s="3"/>
      <c r="GQ35" s="374" t="str">
        <f t="shared" si="51"/>
        <v/>
      </c>
      <c r="GR35" s="374" t="str">
        <f t="shared" si="67"/>
        <v/>
      </c>
      <c r="GS35" s="375" t="str">
        <f t="shared" si="53"/>
        <v/>
      </c>
      <c r="GT35" s="375" t="str">
        <f t="shared" si="68"/>
        <v/>
      </c>
      <c r="GU35" s="375" t="str">
        <f t="shared" si="55"/>
        <v/>
      </c>
      <c r="GV35" s="306" t="str">
        <f t="shared" si="69"/>
        <v/>
      </c>
      <c r="GW35" s="299" t="str">
        <f t="shared" si="70"/>
        <v/>
      </c>
      <c r="GX35" s="376" t="s">
        <v>284</v>
      </c>
      <c r="GY35" s="377">
        <f t="shared" si="58"/>
        <v>605</v>
      </c>
    </row>
    <row r="36" spans="1:207" ht="25.5" customHeight="1" thickTop="1" thickBot="1" x14ac:dyDescent="0.25">
      <c r="A36" s="289"/>
      <c r="B36" s="390"/>
      <c r="C36" s="291" t="s">
        <v>369</v>
      </c>
      <c r="D36" s="292" t="str">
        <f t="shared" si="0"/>
        <v>Notifié</v>
      </c>
      <c r="E36" s="293"/>
      <c r="F36" s="389" t="s">
        <v>312</v>
      </c>
      <c r="G36" s="294">
        <v>6</v>
      </c>
      <c r="H36" s="295"/>
      <c r="I36" s="296"/>
      <c r="J36" s="389"/>
      <c r="K36" s="297" t="str">
        <f>IF($K$6="OUI",IF(J36&lt;&gt;"",COUNTIF($J$10:$J36,J36),""),"")</f>
        <v/>
      </c>
      <c r="L36" s="153" t="s">
        <v>272</v>
      </c>
      <c r="M36" s="294"/>
      <c r="N36" s="294"/>
      <c r="O36" s="294" t="s">
        <v>273</v>
      </c>
      <c r="P36" s="298" t="str">
        <f t="shared" si="1"/>
        <v/>
      </c>
      <c r="Q36" s="299" t="s">
        <v>274</v>
      </c>
      <c r="R36" s="299" t="s">
        <v>275</v>
      </c>
      <c r="S36" s="53"/>
      <c r="T36" s="300">
        <v>900</v>
      </c>
      <c r="U36" s="301">
        <f>IF(AND(ISBLANK(S36),ISBLANK(T36)),X36/(1+#REF!/100),S36+T36)</f>
        <v>900</v>
      </c>
      <c r="V36" s="53"/>
      <c r="W36" s="300">
        <f>1.2*T36</f>
        <v>1080</v>
      </c>
      <c r="X36" s="301">
        <f>IF(AND(ISBLANK(V36),ISBLANK(W36)),(S36+T36)*(1+#REF!/100),V36+W36)</f>
        <v>1080</v>
      </c>
      <c r="Y36" s="302"/>
      <c r="Z36" s="303">
        <f>IF(EB36="","",EB36)</f>
        <v>44306</v>
      </c>
      <c r="AA36" s="304">
        <v>44242</v>
      </c>
      <c r="AB36" s="305">
        <f t="shared" si="4"/>
        <v>44242</v>
      </c>
      <c r="AC36" s="299"/>
      <c r="AD36" s="299"/>
      <c r="AE36" s="306"/>
      <c r="AF36" s="300"/>
      <c r="AG36" s="306" t="str">
        <f t="shared" ca="1" si="5"/>
        <v/>
      </c>
      <c r="AH36" s="306">
        <v>44328</v>
      </c>
      <c r="AI36" s="307" t="s">
        <v>276</v>
      </c>
      <c r="AJ36" s="308" t="str">
        <f t="shared" si="6"/>
        <v>17/05/2021</v>
      </c>
      <c r="AK36" s="309"/>
      <c r="AL36" s="310">
        <v>1014</v>
      </c>
      <c r="AM36" s="311" t="str">
        <f t="shared" si="7"/>
        <v/>
      </c>
      <c r="AN36" s="294"/>
      <c r="AO36" s="310">
        <v>1003</v>
      </c>
      <c r="AP36" s="312" t="str">
        <f t="shared" si="8"/>
        <v/>
      </c>
      <c r="AQ36" s="313" t="str">
        <f t="shared" si="9"/>
        <v/>
      </c>
      <c r="AR36" s="300"/>
      <c r="AS36" s="300"/>
      <c r="AT36" s="300"/>
      <c r="AU36" s="300"/>
      <c r="AV36" s="300"/>
      <c r="AW36" s="314"/>
      <c r="AX36" s="299"/>
      <c r="AY36" s="315" t="str">
        <f t="shared" ca="1" si="65"/>
        <v/>
      </c>
      <c r="AZ36" s="316"/>
      <c r="BA36" s="317"/>
      <c r="BB36" s="306"/>
      <c r="BC36" s="309" t="str">
        <f>IFERROR(IF(ISBLANK(AQ36),IF(AK36="","",AK36+BC!$BC$6),AQ36+BC!$BC$6),"")</f>
        <v/>
      </c>
      <c r="BD36" s="306"/>
      <c r="BE36" s="306"/>
      <c r="BF36" s="318"/>
      <c r="BG36" s="319"/>
      <c r="BH36" s="301"/>
      <c r="BI36" s="301"/>
      <c r="BJ36" s="301"/>
      <c r="BK36" s="299"/>
      <c r="BL36" s="291"/>
      <c r="BM36" s="320" t="s">
        <v>370</v>
      </c>
      <c r="BN36" s="321"/>
      <c r="BO36" s="322">
        <f t="shared" si="10"/>
        <v>86</v>
      </c>
      <c r="BP36" s="323" t="str">
        <f t="shared" si="11"/>
        <v>17/05/2021</v>
      </c>
      <c r="BQ36" s="323" t="str">
        <f t="shared" si="11"/>
        <v/>
      </c>
      <c r="BR36" s="323" t="str">
        <f t="shared" si="12"/>
        <v/>
      </c>
      <c r="BS36" s="324">
        <f t="shared" si="13"/>
        <v>44306</v>
      </c>
      <c r="BT36" s="325">
        <v>0</v>
      </c>
      <c r="BU36" s="325">
        <f t="shared" si="14"/>
        <v>0</v>
      </c>
      <c r="BV36" s="326">
        <f t="shared" ref="BV36:BV37" si="71">U36-BT36</f>
        <v>900</v>
      </c>
      <c r="BW36" s="326">
        <f t="shared" si="16"/>
        <v>1080</v>
      </c>
      <c r="BX36" s="327"/>
      <c r="BY36" s="328">
        <v>1</v>
      </c>
      <c r="BZ36" s="329">
        <f>IF(OR(CA36="",CB36=""),"",MAX(CA36,CB36))</f>
        <v>44373</v>
      </c>
      <c r="CA36" s="306">
        <f>IF(AH36="","",DATE(YEAR(AH36),MONTH(AH36),DAY(AH36)+45))</f>
        <v>44373</v>
      </c>
      <c r="CB36" s="306">
        <f>IF(AA36="","",DATE(YEAR(AA36),MONTH(AA36),DAY(AA36)+45))</f>
        <v>44287</v>
      </c>
      <c r="CC36" s="53"/>
      <c r="CD36" s="330"/>
      <c r="CE36" s="331">
        <f t="shared" si="20"/>
        <v>0</v>
      </c>
      <c r="CF36" s="332">
        <f t="shared" si="59"/>
        <v>0</v>
      </c>
      <c r="CG36" s="300"/>
      <c r="CH36" s="300"/>
      <c r="CI36" s="336">
        <f t="shared" ref="CI36:CI37" si="72">CH36+CG36</f>
        <v>0</v>
      </c>
      <c r="CJ36" s="336">
        <f t="shared" si="61"/>
        <v>0</v>
      </c>
      <c r="CK36" s="300"/>
      <c r="CL36" s="300"/>
      <c r="CM36" s="336">
        <f t="shared" si="62"/>
        <v>0</v>
      </c>
      <c r="CN36" s="300"/>
      <c r="CO36" s="300"/>
      <c r="CP36" s="332">
        <f t="shared" si="66"/>
        <v>0</v>
      </c>
      <c r="CQ36" s="332"/>
      <c r="CR36" s="332">
        <f t="shared" si="64"/>
        <v>0</v>
      </c>
      <c r="CS36" s="333">
        <f t="shared" si="21"/>
        <v>0</v>
      </c>
      <c r="CT36" s="332">
        <f t="shared" si="22"/>
        <v>0</v>
      </c>
      <c r="CU36" s="333">
        <f t="shared" si="23"/>
        <v>0</v>
      </c>
      <c r="CV36" s="332">
        <f t="shared" si="24"/>
        <v>0</v>
      </c>
      <c r="CW36" s="334">
        <f t="shared" si="25"/>
        <v>0</v>
      </c>
      <c r="CX36" s="335">
        <f t="shared" ref="CX36:CX37" si="73">CW36*1.2</f>
        <v>0</v>
      </c>
      <c r="CY36" s="335"/>
      <c r="CZ36" s="336">
        <f t="shared" si="27"/>
        <v>0</v>
      </c>
      <c r="DA36" s="336">
        <f t="shared" si="28"/>
        <v>0</v>
      </c>
      <c r="DB36" s="336">
        <f t="shared" si="29"/>
        <v>0</v>
      </c>
      <c r="DC36" s="337">
        <f t="shared" si="30"/>
        <v>0</v>
      </c>
      <c r="DD36" s="337">
        <f t="shared" si="31"/>
        <v>0</v>
      </c>
      <c r="DE36" s="338">
        <f t="shared" si="32"/>
        <v>86</v>
      </c>
      <c r="DF36" s="339"/>
      <c r="DG36" s="340"/>
      <c r="DH36" s="335">
        <f t="shared" si="33"/>
        <v>0</v>
      </c>
      <c r="DI36" s="341"/>
      <c r="DJ36" s="342">
        <f t="shared" si="34"/>
        <v>0</v>
      </c>
      <c r="DK36" s="343"/>
      <c r="DL36" s="344" t="s">
        <v>371</v>
      </c>
      <c r="DM36" s="345" t="s">
        <v>289</v>
      </c>
      <c r="DN36" s="346" t="s">
        <v>289</v>
      </c>
      <c r="DO36" s="346" t="s">
        <v>289</v>
      </c>
      <c r="DP36" s="345" t="s">
        <v>289</v>
      </c>
      <c r="DQ36" s="345" t="s">
        <v>289</v>
      </c>
      <c r="DR36" s="345" t="s">
        <v>372</v>
      </c>
      <c r="DS36" s="345" t="s">
        <v>372</v>
      </c>
      <c r="DT36" s="347" t="s">
        <v>372</v>
      </c>
      <c r="DU36" s="348" t="s">
        <v>372</v>
      </c>
      <c r="DV36" s="349" t="s">
        <v>282</v>
      </c>
      <c r="DW36" s="349" t="s">
        <v>282</v>
      </c>
      <c r="DX36" s="350" t="s">
        <v>282</v>
      </c>
      <c r="DY36" s="350" t="s">
        <v>372</v>
      </c>
      <c r="DZ36" s="350" t="s">
        <v>372</v>
      </c>
      <c r="EA36" s="352" t="s">
        <v>372</v>
      </c>
      <c r="EB36" s="397">
        <v>44306</v>
      </c>
      <c r="EC36" s="354" t="s">
        <v>372</v>
      </c>
      <c r="ED36" s="355">
        <v>606</v>
      </c>
      <c r="EE36" s="356">
        <f t="shared" si="35"/>
        <v>1</v>
      </c>
      <c r="EF36" s="355">
        <f t="shared" si="36"/>
        <v>4</v>
      </c>
      <c r="EG36" s="357">
        <f t="shared" si="37"/>
        <v>4</v>
      </c>
      <c r="EH36" s="358">
        <f t="shared" si="38"/>
        <v>0</v>
      </c>
      <c r="EI36" s="359">
        <f t="shared" si="39"/>
        <v>4</v>
      </c>
      <c r="EJ36" s="306"/>
      <c r="EK36" s="360"/>
      <c r="EL36" s="306"/>
      <c r="EM36" s="359">
        <f t="shared" si="40"/>
        <v>-44306</v>
      </c>
      <c r="EN36" s="361">
        <f t="shared" ref="EN36:EN37" si="74">EL36-EJ36</f>
        <v>0</v>
      </c>
      <c r="EO36" s="362" t="s">
        <v>373</v>
      </c>
      <c r="EP36" s="380" t="s">
        <v>328</v>
      </c>
      <c r="EQ36" s="313" t="s">
        <v>282</v>
      </c>
      <c r="ER36" s="313" t="s">
        <v>282</v>
      </c>
      <c r="ES36" s="313" t="s">
        <v>282</v>
      </c>
      <c r="ET36" s="313" t="s">
        <v>282</v>
      </c>
      <c r="EU36" s="313" t="s">
        <v>282</v>
      </c>
      <c r="EV36" s="363" t="s">
        <v>282</v>
      </c>
      <c r="EW36" s="364" t="s">
        <v>282</v>
      </c>
      <c r="EX36" s="365" t="s">
        <v>282</v>
      </c>
      <c r="EY36" s="366" t="s">
        <v>282</v>
      </c>
      <c r="EZ36" s="313" t="s">
        <v>282</v>
      </c>
      <c r="FA36" s="313" t="s">
        <v>282</v>
      </c>
      <c r="FB36" s="313" t="s">
        <v>282</v>
      </c>
      <c r="FC36" s="367" t="s">
        <v>282</v>
      </c>
      <c r="FD36" s="368" t="s">
        <v>282</v>
      </c>
      <c r="FE36" s="369" t="s">
        <v>282</v>
      </c>
      <c r="FF36" s="356" t="str">
        <f t="shared" si="42"/>
        <v/>
      </c>
      <c r="FG36" s="355" t="str">
        <f t="shared" si="43"/>
        <v/>
      </c>
      <c r="FH36" s="357" t="str">
        <f t="shared" si="44"/>
        <v/>
      </c>
      <c r="FI36" s="370" t="str">
        <f t="shared" si="45"/>
        <v>OUI</v>
      </c>
      <c r="FJ36" s="371"/>
      <c r="FK36" s="371"/>
      <c r="FL36" s="276"/>
      <c r="FM36" s="372"/>
      <c r="FN36" s="3"/>
      <c r="FO36" s="3"/>
      <c r="FP36" s="3"/>
      <c r="FQ36" s="3"/>
      <c r="FR36" s="373">
        <f t="shared" si="46"/>
        <v>1</v>
      </c>
      <c r="FS36" s="373">
        <f t="shared" ca="1" si="47"/>
        <v>1</v>
      </c>
      <c r="FT36" s="373">
        <f t="shared" ca="1" si="48"/>
        <v>1</v>
      </c>
      <c r="FU36" s="373">
        <f t="shared" ca="1" si="49"/>
        <v>0</v>
      </c>
      <c r="FV36" s="373">
        <f t="shared" si="50"/>
        <v>1</v>
      </c>
      <c r="FW36" s="3"/>
      <c r="FX36" s="299"/>
      <c r="FY36" s="299"/>
      <c r="FZ36" s="299"/>
      <c r="GA36" s="299"/>
      <c r="GB36" s="299"/>
      <c r="GC36" s="299"/>
      <c r="GD36" s="299"/>
      <c r="GE36" s="299"/>
      <c r="GF36" s="299"/>
      <c r="GG36" s="299"/>
      <c r="GH36" s="299"/>
      <c r="GI36" s="299"/>
      <c r="GJ36" s="299"/>
      <c r="GK36" s="299"/>
      <c r="GL36" s="299"/>
      <c r="GM36" s="299"/>
      <c r="GN36" s="299"/>
      <c r="GO36" s="299"/>
      <c r="GP36" s="3"/>
      <c r="GQ36" s="374" t="str">
        <f t="shared" si="51"/>
        <v/>
      </c>
      <c r="GR36" s="374" t="str">
        <f t="shared" si="67"/>
        <v/>
      </c>
      <c r="GS36" s="375" t="str">
        <f t="shared" si="53"/>
        <v/>
      </c>
      <c r="GT36" s="375" t="str">
        <f t="shared" si="68"/>
        <v/>
      </c>
      <c r="GU36" s="375" t="str">
        <f t="shared" si="55"/>
        <v/>
      </c>
      <c r="GV36" s="306" t="str">
        <f t="shared" si="69"/>
        <v/>
      </c>
      <c r="GW36" s="299" t="str">
        <f t="shared" si="70"/>
        <v/>
      </c>
      <c r="GX36" s="376" t="s">
        <v>284</v>
      </c>
      <c r="GY36" s="377">
        <f t="shared" si="58"/>
        <v>606</v>
      </c>
    </row>
    <row r="37" spans="1:207" ht="25.5" customHeight="1" thickTop="1" thickBot="1" x14ac:dyDescent="0.25">
      <c r="A37" s="289"/>
      <c r="B37" s="390"/>
      <c r="C37" s="291" t="s">
        <v>374</v>
      </c>
      <c r="D37" s="292" t="str">
        <f t="shared" si="0"/>
        <v>Notifié</v>
      </c>
      <c r="E37" s="293"/>
      <c r="F37" s="294" t="s">
        <v>312</v>
      </c>
      <c r="G37" s="294">
        <v>6</v>
      </c>
      <c r="H37" s="295"/>
      <c r="I37" s="390"/>
      <c r="J37" s="389"/>
      <c r="K37" s="297" t="str">
        <f>IF($K$6="OUI",IF(J37&lt;&gt;"",COUNTIF($J$10:$J37,J37),""),"")</f>
        <v/>
      </c>
      <c r="L37" s="153" t="s">
        <v>286</v>
      </c>
      <c r="M37" s="294"/>
      <c r="N37" s="294"/>
      <c r="O37" s="294" t="s">
        <v>273</v>
      </c>
      <c r="P37" s="298" t="str">
        <f t="shared" si="1"/>
        <v/>
      </c>
      <c r="Q37" s="299" t="s">
        <v>274</v>
      </c>
      <c r="R37" s="299" t="s">
        <v>275</v>
      </c>
      <c r="S37" s="53"/>
      <c r="T37" s="300">
        <v>1000</v>
      </c>
      <c r="U37" s="301">
        <f>IF(AND(ISBLANK(S37),ISBLANK(T37)),X37/(1+#REF!/100),S37+T37)</f>
        <v>1000</v>
      </c>
      <c r="V37" s="53"/>
      <c r="W37" s="300">
        <f>1.2*T37</f>
        <v>1200</v>
      </c>
      <c r="X37" s="301">
        <f>IF(AND(ISBLANK(V37),ISBLANK(W37)),(S37+T37)*(1+#REF!/100),V37+W37)</f>
        <v>1200</v>
      </c>
      <c r="Y37" s="302"/>
      <c r="Z37" s="303" t="str">
        <f>IF(EB37="","",EB37)</f>
        <v>04/05/2021</v>
      </c>
      <c r="AA37" s="304">
        <v>44243</v>
      </c>
      <c r="AB37" s="305">
        <f>IF(AA37="","",AA37)</f>
        <v>44243</v>
      </c>
      <c r="AC37" s="299"/>
      <c r="AD37" s="299"/>
      <c r="AE37" s="306"/>
      <c r="AF37" s="300"/>
      <c r="AG37" s="306" t="str">
        <f t="shared" ca="1" si="5"/>
        <v/>
      </c>
      <c r="AH37" s="306">
        <v>44326</v>
      </c>
      <c r="AI37" s="307" t="s">
        <v>287</v>
      </c>
      <c r="AJ37" s="308" t="str">
        <f t="shared" si="6"/>
        <v>11/05/2021</v>
      </c>
      <c r="AK37" s="309"/>
      <c r="AL37" s="310">
        <v>1012</v>
      </c>
      <c r="AM37" s="311" t="str">
        <f t="shared" si="7"/>
        <v/>
      </c>
      <c r="AN37" s="294"/>
      <c r="AO37" s="310">
        <v>1001</v>
      </c>
      <c r="AP37" s="312" t="str">
        <f t="shared" si="8"/>
        <v/>
      </c>
      <c r="AQ37" s="313" t="str">
        <f t="shared" si="9"/>
        <v/>
      </c>
      <c r="AR37" s="300"/>
      <c r="AS37" s="300"/>
      <c r="AT37" s="300"/>
      <c r="AU37" s="300"/>
      <c r="AV37" s="300"/>
      <c r="AW37" s="314"/>
      <c r="AX37" s="299"/>
      <c r="AY37" s="315" t="str">
        <f ca="1">IFERROR(MAX(0,X37*(AH37-AG37)/1000),"")</f>
        <v/>
      </c>
      <c r="AZ37" s="316"/>
      <c r="BA37" s="317"/>
      <c r="BB37" s="306"/>
      <c r="BC37" s="309" t="str">
        <f>IFERROR(IF(ISBLANK(AQ37),IF(AK37="","",AK37+BC!$BC$6),AQ37+BC!$BC$6),"")</f>
        <v/>
      </c>
      <c r="BD37" s="306"/>
      <c r="BE37" s="306"/>
      <c r="BF37" s="318"/>
      <c r="BG37" s="319"/>
      <c r="BH37" s="301"/>
      <c r="BI37" s="301"/>
      <c r="BJ37" s="301"/>
      <c r="BK37" s="299"/>
      <c r="BL37" s="291"/>
      <c r="BM37" s="320" t="s">
        <v>375</v>
      </c>
      <c r="BN37" s="321"/>
      <c r="BO37" s="322">
        <f t="shared" si="10"/>
        <v>83</v>
      </c>
      <c r="BP37" s="323" t="str">
        <f t="shared" ref="BP37:BQ37" si="75">IF(EP37="","",EP37)</f>
        <v>11/05/2021</v>
      </c>
      <c r="BQ37" s="323" t="str">
        <f t="shared" si="75"/>
        <v/>
      </c>
      <c r="BR37" s="323" t="str">
        <f t="shared" si="12"/>
        <v/>
      </c>
      <c r="BS37" s="398" t="str">
        <f t="shared" si="13"/>
        <v>04/05/2021</v>
      </c>
      <c r="BT37" s="325">
        <v>0</v>
      </c>
      <c r="BU37" s="325">
        <f t="shared" si="14"/>
        <v>0</v>
      </c>
      <c r="BV37" s="326">
        <f t="shared" si="71"/>
        <v>1000</v>
      </c>
      <c r="BW37" s="326">
        <f t="shared" si="16"/>
        <v>1200</v>
      </c>
      <c r="BX37" s="327"/>
      <c r="BY37" s="328">
        <v>1</v>
      </c>
      <c r="BZ37" s="329">
        <f>IF(OR(CA37="",CB37=""),"",MAX(CA37,CB37))</f>
        <v>44371</v>
      </c>
      <c r="CA37" s="306">
        <f>IF(AH37="","",DATE(YEAR(AH37),MONTH(AH37),DAY(AH37)+45))</f>
        <v>44371</v>
      </c>
      <c r="CB37" s="306">
        <f>IF(AA37="","",DATE(YEAR(AA37),MONTH(AA37),DAY(AA37)+45))</f>
        <v>44288</v>
      </c>
      <c r="CC37" s="53"/>
      <c r="CD37" s="330"/>
      <c r="CE37" s="331">
        <f t="shared" si="20"/>
        <v>0</v>
      </c>
      <c r="CF37" s="332">
        <f t="shared" si="59"/>
        <v>0</v>
      </c>
      <c r="CG37" s="300"/>
      <c r="CH37" s="300"/>
      <c r="CI37" s="336">
        <f t="shared" si="72"/>
        <v>0</v>
      </c>
      <c r="CJ37" s="336">
        <f t="shared" si="61"/>
        <v>0</v>
      </c>
      <c r="CK37" s="300"/>
      <c r="CL37" s="300"/>
      <c r="CM37" s="336">
        <f t="shared" si="62"/>
        <v>0</v>
      </c>
      <c r="CN37" s="300"/>
      <c r="CO37" s="300"/>
      <c r="CP37" s="332">
        <f t="shared" si="66"/>
        <v>0</v>
      </c>
      <c r="CQ37" s="332"/>
      <c r="CR37" s="332">
        <f t="shared" si="64"/>
        <v>0</v>
      </c>
      <c r="CS37" s="333">
        <f t="shared" si="21"/>
        <v>0</v>
      </c>
      <c r="CT37" s="332">
        <f t="shared" si="22"/>
        <v>0</v>
      </c>
      <c r="CU37" s="333">
        <f t="shared" si="23"/>
        <v>0</v>
      </c>
      <c r="CV37" s="332">
        <f t="shared" si="24"/>
        <v>0</v>
      </c>
      <c r="CW37" s="334">
        <f t="shared" si="25"/>
        <v>0</v>
      </c>
      <c r="CX37" s="335">
        <f t="shared" si="73"/>
        <v>0</v>
      </c>
      <c r="CY37" s="335"/>
      <c r="CZ37" s="336">
        <f t="shared" si="27"/>
        <v>0</v>
      </c>
      <c r="DA37" s="336">
        <f t="shared" si="28"/>
        <v>0</v>
      </c>
      <c r="DB37" s="336">
        <f t="shared" si="29"/>
        <v>0</v>
      </c>
      <c r="DC37" s="337">
        <f t="shared" si="30"/>
        <v>0</v>
      </c>
      <c r="DD37" s="337">
        <f t="shared" si="31"/>
        <v>0</v>
      </c>
      <c r="DE37" s="338">
        <f t="shared" si="32"/>
        <v>83</v>
      </c>
      <c r="DF37" s="339"/>
      <c r="DG37" s="340"/>
      <c r="DH37" s="335">
        <f t="shared" si="33"/>
        <v>0</v>
      </c>
      <c r="DI37" s="341"/>
      <c r="DJ37" s="342">
        <f t="shared" si="34"/>
        <v>0</v>
      </c>
      <c r="DK37" s="343"/>
      <c r="DL37" s="344" t="s">
        <v>333</v>
      </c>
      <c r="DM37" s="345" t="s">
        <v>333</v>
      </c>
      <c r="DN37" s="346" t="s">
        <v>333</v>
      </c>
      <c r="DO37" s="346" t="s">
        <v>333</v>
      </c>
      <c r="DP37" s="345" t="s">
        <v>333</v>
      </c>
      <c r="DQ37" s="345" t="s">
        <v>297</v>
      </c>
      <c r="DR37" s="345" t="s">
        <v>297</v>
      </c>
      <c r="DS37" s="345" t="s">
        <v>297</v>
      </c>
      <c r="DT37" s="347" t="s">
        <v>297</v>
      </c>
      <c r="DU37" s="348" t="s">
        <v>297</v>
      </c>
      <c r="DV37" s="349" t="s">
        <v>282</v>
      </c>
      <c r="DW37" s="349" t="s">
        <v>282</v>
      </c>
      <c r="DX37" s="350" t="s">
        <v>282</v>
      </c>
      <c r="DY37" s="350" t="s">
        <v>297</v>
      </c>
      <c r="DZ37" s="350" t="s">
        <v>298</v>
      </c>
      <c r="EA37" s="352" t="s">
        <v>298</v>
      </c>
      <c r="EB37" s="397" t="s">
        <v>298</v>
      </c>
      <c r="EC37" s="354" t="s">
        <v>298</v>
      </c>
      <c r="ED37" s="355">
        <v>607</v>
      </c>
      <c r="EE37" s="356">
        <f t="shared" si="35"/>
        <v>3</v>
      </c>
      <c r="EF37" s="355">
        <f t="shared" si="36"/>
        <v>3</v>
      </c>
      <c r="EG37" s="357">
        <f t="shared" si="37"/>
        <v>4</v>
      </c>
      <c r="EH37" s="358">
        <f t="shared" si="38"/>
        <v>1</v>
      </c>
      <c r="EI37" s="359">
        <f t="shared" si="39"/>
        <v>4</v>
      </c>
      <c r="EJ37" s="306"/>
      <c r="EK37" s="360"/>
      <c r="EL37" s="306"/>
      <c r="EM37" s="359">
        <f t="shared" si="40"/>
        <v>-44319</v>
      </c>
      <c r="EN37" s="361">
        <f t="shared" si="74"/>
        <v>0</v>
      </c>
      <c r="EO37" s="362" t="s">
        <v>376</v>
      </c>
      <c r="EP37" s="380" t="s">
        <v>376</v>
      </c>
      <c r="EQ37" s="313" t="s">
        <v>282</v>
      </c>
      <c r="ER37" s="313" t="s">
        <v>282</v>
      </c>
      <c r="ES37" s="313" t="s">
        <v>282</v>
      </c>
      <c r="ET37" s="313" t="s">
        <v>282</v>
      </c>
      <c r="EU37" s="313" t="s">
        <v>282</v>
      </c>
      <c r="EV37" s="363" t="s">
        <v>282</v>
      </c>
      <c r="EW37" s="364" t="s">
        <v>282</v>
      </c>
      <c r="EX37" s="365" t="s">
        <v>282</v>
      </c>
      <c r="EY37" s="366" t="s">
        <v>282</v>
      </c>
      <c r="EZ37" s="313" t="s">
        <v>282</v>
      </c>
      <c r="FA37" s="313" t="s">
        <v>282</v>
      </c>
      <c r="FB37" s="313" t="s">
        <v>282</v>
      </c>
      <c r="FC37" s="367" t="s">
        <v>282</v>
      </c>
      <c r="FD37" s="368" t="s">
        <v>282</v>
      </c>
      <c r="FE37" s="369" t="s">
        <v>282</v>
      </c>
      <c r="FF37" s="356" t="str">
        <f>IF(EQ37="","",EQ37-EO37)</f>
        <v/>
      </c>
      <c r="FG37" s="355" t="str">
        <f>IF(EW37="","",EW37-EO37)</f>
        <v/>
      </c>
      <c r="FH37" s="357" t="str">
        <f t="shared" si="44"/>
        <v/>
      </c>
      <c r="FI37" s="358" t="str">
        <f t="shared" si="45"/>
        <v>OUI</v>
      </c>
      <c r="FJ37" s="375"/>
      <c r="FK37" s="375"/>
      <c r="FL37" s="399"/>
      <c r="FM37" s="400"/>
      <c r="FN37" s="16"/>
      <c r="FO37" s="16"/>
      <c r="FP37" s="16"/>
      <c r="FQ37" s="16"/>
      <c r="FR37" s="375">
        <f t="shared" si="46"/>
        <v>1</v>
      </c>
      <c r="FS37" s="375">
        <f t="shared" ca="1" si="47"/>
        <v>1</v>
      </c>
      <c r="FT37" s="375">
        <f t="shared" ca="1" si="48"/>
        <v>1</v>
      </c>
      <c r="FU37" s="375">
        <f t="shared" ca="1" si="49"/>
        <v>0</v>
      </c>
      <c r="FV37" s="375">
        <f t="shared" si="50"/>
        <v>1</v>
      </c>
      <c r="FW37" s="16"/>
      <c r="FX37" s="306"/>
      <c r="FY37" s="306"/>
      <c r="FZ37" s="306"/>
      <c r="GA37" s="306"/>
      <c r="GB37" s="306"/>
      <c r="GC37" s="306"/>
      <c r="GD37" s="306"/>
      <c r="GE37" s="306"/>
      <c r="GF37" s="306"/>
      <c r="GG37" s="306"/>
      <c r="GH37" s="306"/>
      <c r="GI37" s="306"/>
      <c r="GJ37" s="306"/>
      <c r="GK37" s="306"/>
      <c r="GL37" s="306"/>
      <c r="GM37" s="306"/>
      <c r="GN37" s="306"/>
      <c r="GO37" s="306"/>
      <c r="GP37" s="16"/>
      <c r="GQ37" s="374" t="str">
        <f t="shared" si="51"/>
        <v/>
      </c>
      <c r="GR37" s="374" t="str">
        <f t="shared" si="67"/>
        <v/>
      </c>
      <c r="GS37" s="375" t="str">
        <f t="shared" si="53"/>
        <v/>
      </c>
      <c r="GT37" s="375" t="str">
        <f t="shared" si="68"/>
        <v/>
      </c>
      <c r="GU37" s="375" t="str">
        <f t="shared" si="55"/>
        <v/>
      </c>
      <c r="GV37" s="306" t="str">
        <f t="shared" si="69"/>
        <v/>
      </c>
      <c r="GW37" s="299" t="str">
        <f t="shared" si="70"/>
        <v/>
      </c>
      <c r="GX37" s="376" t="s">
        <v>284</v>
      </c>
      <c r="GY37" s="377">
        <f t="shared" si="58"/>
        <v>607</v>
      </c>
    </row>
    <row r="38" spans="1:207" ht="25.5" customHeight="1" thickTop="1" x14ac:dyDescent="0.2">
      <c r="ED38">
        <v>608</v>
      </c>
    </row>
  </sheetData>
  <autoFilter ref="A9:GP141" xr:uid="{00000000-0009-0000-0000-000000000000}"/>
  <dataConsolidate link="1"/>
  <mergeCells count="57">
    <mergeCell ref="C3:C4"/>
    <mergeCell ref="D3:D4"/>
    <mergeCell ref="E3:E4"/>
    <mergeCell ref="F3:F4"/>
    <mergeCell ref="M3:M4"/>
    <mergeCell ref="ET5:EU5"/>
    <mergeCell ref="CG6:CH6"/>
    <mergeCell ref="CK6:CL6"/>
    <mergeCell ref="CN6:CO6"/>
    <mergeCell ref="GQ1:GY1"/>
    <mergeCell ref="EB3:EB4"/>
    <mergeCell ref="CC4:DE4"/>
    <mergeCell ref="CF7:CF9"/>
    <mergeCell ref="J5:J6"/>
    <mergeCell ref="K5:K6"/>
    <mergeCell ref="L5:L6"/>
    <mergeCell ref="M5:M6"/>
    <mergeCell ref="N5:N6"/>
    <mergeCell ref="F7:P8"/>
    <mergeCell ref="BG7:BO8"/>
    <mergeCell ref="CC7:CC9"/>
    <mergeCell ref="CD7:CD9"/>
    <mergeCell ref="CE7:CE9"/>
    <mergeCell ref="CS7:CS9"/>
    <mergeCell ref="CG7:CG9"/>
    <mergeCell ref="CH7:CH9"/>
    <mergeCell ref="CI7:CI9"/>
    <mergeCell ref="CJ7:CJ9"/>
    <mergeCell ref="CK7:CK9"/>
    <mergeCell ref="CL7:CL9"/>
    <mergeCell ref="CM7:CM9"/>
    <mergeCell ref="CN7:CN9"/>
    <mergeCell ref="CO7:CO9"/>
    <mergeCell ref="CP7:CP9"/>
    <mergeCell ref="CR7:CR9"/>
    <mergeCell ref="DE7:DE9"/>
    <mergeCell ref="CT7:CT9"/>
    <mergeCell ref="CU7:CU9"/>
    <mergeCell ref="CV7:CV9"/>
    <mergeCell ref="CW7:CW9"/>
    <mergeCell ref="CX7:CX9"/>
    <mergeCell ref="CY7:CY9"/>
    <mergeCell ref="CZ7:CZ9"/>
    <mergeCell ref="DA7:DA9"/>
    <mergeCell ref="DB7:DB9"/>
    <mergeCell ref="DC7:DC9"/>
    <mergeCell ref="DD7:DD9"/>
    <mergeCell ref="EE8:EG8"/>
    <mergeCell ref="EO8:EW8"/>
    <mergeCell ref="EX8:FE8"/>
    <mergeCell ref="FF8:FH8"/>
    <mergeCell ref="DF7:DF9"/>
    <mergeCell ref="DG7:DG9"/>
    <mergeCell ref="DH7:DH9"/>
    <mergeCell ref="DI7:DI9"/>
    <mergeCell ref="DJ7:DJ9"/>
    <mergeCell ref="DL8:DU8"/>
  </mergeCells>
  <dataValidations count="6">
    <dataValidation type="list" allowBlank="1" showInputMessage="1" showErrorMessage="1" sqref="Q10:Q37" xr:uid="{69F7015C-865F-4FC9-965A-DEA91A1232BA}">
      <formula1>TYPE_PAIEMENT</formula1>
    </dataValidation>
    <dataValidation type="list" allowBlank="1" showInputMessage="1" showErrorMessage="1" sqref="O10:O37" xr:uid="{3F56F071-15F7-45A8-8F46-5F3F994E10CD}">
      <formula1>TYPE_TVX</formula1>
    </dataValidation>
    <dataValidation type="list" allowBlank="1" showInputMessage="1" showErrorMessage="1" sqref="M10:M37" xr:uid="{09AB2C79-629C-48CB-A3CE-7D405D18939C}">
      <formula1>PERIODE</formula1>
    </dataValidation>
    <dataValidation type="list" allowBlank="1" showInputMessage="1" showErrorMessage="1" sqref="N10:N37" xr:uid="{60AE8264-359B-4B94-A4FE-860EF908E77F}">
      <formula1>LISTE_AT</formula1>
    </dataValidation>
    <dataValidation type="list" allowBlank="1" showInputMessage="1" showErrorMessage="1" sqref="AN10:AN37" xr:uid="{BA14BD44-C513-4167-84A1-AE557A012B2A}">
      <formula1>TYPE_ACTE</formula1>
    </dataValidation>
    <dataValidation type="list" allowBlank="1" showInputMessage="1" showErrorMessage="1" sqref="BE5 GU7 E9" xr:uid="{D484F564-6A87-4F7F-9C91-8805BDD21CE4}">
      <formula1>AVANCEMENT</formula1>
    </dataValidation>
  </dataValidations>
  <pageMargins left="0.15748031496062992" right="0.15748031496062992" top="0.98425196850393704" bottom="0.98425196850393704" header="0.51181102362204722" footer="0.51181102362204722"/>
  <pageSetup paperSize="8" fitToHeight="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514350</xdr:colOff>
                <xdr:row>2</xdr:row>
                <xdr:rowOff>19050</xdr:rowOff>
              </from>
              <to>
                <xdr:col>8</xdr:col>
                <xdr:colOff>1762125</xdr:colOff>
                <xdr:row>4</xdr:row>
                <xdr:rowOff>76200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8</xdr:col>
                <xdr:colOff>1790700</xdr:colOff>
                <xdr:row>2</xdr:row>
                <xdr:rowOff>38100</xdr:rowOff>
              </from>
              <to>
                <xdr:col>9</xdr:col>
                <xdr:colOff>9525</xdr:colOff>
                <xdr:row>4</xdr:row>
                <xdr:rowOff>66675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BC</vt:lpstr>
      <vt:lpstr>BDC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 </cp:lastModifiedBy>
  <dcterms:created xsi:type="dcterms:W3CDTF">2021-05-19T12:07:10Z</dcterms:created>
  <dcterms:modified xsi:type="dcterms:W3CDTF">2021-05-19T12:47:12Z</dcterms:modified>
</cp:coreProperties>
</file>