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28566E5-A013-4474-9536-177639716455}" xr6:coauthVersionLast="46" xr6:coauthVersionMax="46" xr10:uidLastSave="{00000000-0000-0000-0000-000000000000}"/>
  <bookViews>
    <workbookView xWindow="-120" yWindow="-120" windowWidth="29040" windowHeight="16440" xr2:uid="{4D1825CA-F29E-44DE-80AA-A632E2DE9B1D}"/>
  </bookViews>
  <sheets>
    <sheet name="feuille de presence" sheetId="1" r:id="rId1"/>
    <sheet name="reso 1" sheetId="2" r:id="rId2"/>
    <sheet name="reso 2 " sheetId="6" r:id="rId3"/>
    <sheet name="reso 3" sheetId="7" r:id="rId4"/>
    <sheet name="reso 4" sheetId="19" r:id="rId5"/>
    <sheet name="reso 5" sheetId="20" r:id="rId6"/>
    <sheet name="reso 6" sheetId="21" r:id="rId7"/>
    <sheet name="reso 7" sheetId="24" r:id="rId8"/>
    <sheet name="reso 8" sheetId="23" r:id="rId9"/>
    <sheet name="reso 9" sheetId="25" r:id="rId10"/>
    <sheet name="reso 10" sheetId="26" r:id="rId11"/>
    <sheet name="reso 11" sheetId="27" r:id="rId12"/>
  </sheets>
  <definedNames>
    <definedName name="_xlnm._FilterDatabase" localSheetId="0" hidden="1">'feuille de presence'!$B$6:$E$39</definedName>
    <definedName name="_xlnm._FilterDatabase" localSheetId="1" hidden="1">'reso 1'!$B$6:$B$16</definedName>
    <definedName name="_xlnm._FilterDatabase" localSheetId="10" hidden="1">'reso 10'!$B$6:$B$16</definedName>
    <definedName name="_xlnm._FilterDatabase" localSheetId="11" hidden="1">'reso 11'!$B$6:$B$16</definedName>
    <definedName name="_xlnm._FilterDatabase" localSheetId="2" hidden="1">'reso 2 '!$B$6:$B$16</definedName>
    <definedName name="_xlnm._FilterDatabase" localSheetId="3" hidden="1">'reso 3'!$B$6:$B$16</definedName>
    <definedName name="_xlnm._FilterDatabase" localSheetId="4" hidden="1">'reso 4'!$B$6:$B$16</definedName>
    <definedName name="_xlnm._FilterDatabase" localSheetId="5" hidden="1">'reso 5'!$B$6:$B$16</definedName>
    <definedName name="_xlnm._FilterDatabase" localSheetId="6" hidden="1">'reso 6'!$B$6:$B$16</definedName>
    <definedName name="_xlnm._FilterDatabase" localSheetId="7" hidden="1">'reso 7'!$B$6:$B$16</definedName>
    <definedName name="_xlnm._FilterDatabase" localSheetId="8" hidden="1">'reso 8'!$B$6:$B$16</definedName>
    <definedName name="_xlnm._FilterDatabase" localSheetId="9" hidden="1">'reso 9'!$B$6:$B$16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27" l="1"/>
  <c r="D25" i="27"/>
  <c r="C25" i="27"/>
  <c r="E24" i="27"/>
  <c r="D24" i="27"/>
  <c r="C24" i="27"/>
  <c r="E23" i="27"/>
  <c r="D23" i="27"/>
  <c r="C23" i="27"/>
  <c r="E22" i="27"/>
  <c r="D22" i="27"/>
  <c r="C22" i="27"/>
  <c r="E21" i="27"/>
  <c r="D21" i="27"/>
  <c r="C21" i="27"/>
  <c r="E20" i="27"/>
  <c r="D20" i="27"/>
  <c r="C20" i="27"/>
  <c r="E19" i="27"/>
  <c r="D19" i="27"/>
  <c r="C19" i="27"/>
  <c r="E18" i="27"/>
  <c r="D18" i="27"/>
  <c r="C18" i="27"/>
  <c r="E17" i="27"/>
  <c r="D17" i="27"/>
  <c r="C17" i="27"/>
  <c r="E16" i="27"/>
  <c r="C16" i="27"/>
  <c r="E15" i="27"/>
  <c r="D15" i="27"/>
  <c r="C15" i="27"/>
  <c r="E14" i="27"/>
  <c r="D14" i="27"/>
  <c r="C14" i="27"/>
  <c r="E13" i="27"/>
  <c r="D13" i="27"/>
  <c r="C13" i="27"/>
  <c r="E12" i="27"/>
  <c r="D12" i="27"/>
  <c r="C12" i="27"/>
  <c r="J11" i="27"/>
  <c r="E11" i="27"/>
  <c r="D11" i="27"/>
  <c r="C11" i="27"/>
  <c r="J10" i="27"/>
  <c r="E10" i="27"/>
  <c r="D10" i="27"/>
  <c r="C10" i="27"/>
  <c r="J9" i="27"/>
  <c r="J14" i="27" s="1"/>
  <c r="E9" i="27"/>
  <c r="D9" i="27"/>
  <c r="C9" i="27"/>
  <c r="E8" i="27"/>
  <c r="D8" i="27"/>
  <c r="C8" i="27"/>
  <c r="J7" i="27"/>
  <c r="E7" i="27"/>
  <c r="D7" i="27"/>
  <c r="C7" i="27"/>
  <c r="J6" i="27"/>
  <c r="E6" i="27"/>
  <c r="D6" i="27"/>
  <c r="C6" i="27"/>
  <c r="J5" i="27"/>
  <c r="J4" i="27"/>
  <c r="E25" i="26"/>
  <c r="D25" i="26"/>
  <c r="C25" i="26"/>
  <c r="E24" i="26"/>
  <c r="D24" i="26"/>
  <c r="C24" i="26"/>
  <c r="E23" i="26"/>
  <c r="D23" i="26"/>
  <c r="C23" i="26"/>
  <c r="E22" i="26"/>
  <c r="D22" i="26"/>
  <c r="C22" i="26"/>
  <c r="E21" i="26"/>
  <c r="D21" i="26"/>
  <c r="C21" i="26"/>
  <c r="E20" i="26"/>
  <c r="D20" i="26"/>
  <c r="C20" i="26"/>
  <c r="E19" i="26"/>
  <c r="D19" i="26"/>
  <c r="C19" i="26"/>
  <c r="E18" i="26"/>
  <c r="D18" i="26"/>
  <c r="C18" i="26"/>
  <c r="E17" i="26"/>
  <c r="D17" i="26"/>
  <c r="C17" i="26"/>
  <c r="E16" i="26"/>
  <c r="C16" i="26"/>
  <c r="E15" i="26"/>
  <c r="D15" i="26"/>
  <c r="C15" i="26"/>
  <c r="E14" i="26"/>
  <c r="D14" i="26"/>
  <c r="C14" i="26"/>
  <c r="E13" i="26"/>
  <c r="D13" i="26"/>
  <c r="C13" i="26"/>
  <c r="E12" i="26"/>
  <c r="D12" i="26"/>
  <c r="C12" i="26"/>
  <c r="J11" i="26"/>
  <c r="E11" i="26"/>
  <c r="D11" i="26"/>
  <c r="C11" i="26"/>
  <c r="J10" i="26"/>
  <c r="E10" i="26"/>
  <c r="D10" i="26"/>
  <c r="C10" i="26"/>
  <c r="J9" i="26"/>
  <c r="J14" i="26" s="1"/>
  <c r="E9" i="26"/>
  <c r="D9" i="26"/>
  <c r="C9" i="26"/>
  <c r="E8" i="26"/>
  <c r="D8" i="26"/>
  <c r="C8" i="26"/>
  <c r="J7" i="26"/>
  <c r="E7" i="26"/>
  <c r="D7" i="26"/>
  <c r="C7" i="26"/>
  <c r="J6" i="26"/>
  <c r="E6" i="26"/>
  <c r="D6" i="26"/>
  <c r="C6" i="26"/>
  <c r="J5" i="26"/>
  <c r="J4" i="26"/>
  <c r="E25" i="25"/>
  <c r="D25" i="25"/>
  <c r="C25" i="25"/>
  <c r="E24" i="25"/>
  <c r="D24" i="25"/>
  <c r="C24" i="25"/>
  <c r="E23" i="25"/>
  <c r="D23" i="25"/>
  <c r="C23" i="25"/>
  <c r="E22" i="25"/>
  <c r="D22" i="25"/>
  <c r="C22" i="25"/>
  <c r="E21" i="25"/>
  <c r="D21" i="25"/>
  <c r="C21" i="25"/>
  <c r="E20" i="25"/>
  <c r="D20" i="25"/>
  <c r="C20" i="25"/>
  <c r="E19" i="25"/>
  <c r="D19" i="25"/>
  <c r="C19" i="25"/>
  <c r="E18" i="25"/>
  <c r="D18" i="25"/>
  <c r="C18" i="25"/>
  <c r="E17" i="25"/>
  <c r="D17" i="25"/>
  <c r="C17" i="25"/>
  <c r="E16" i="25"/>
  <c r="C16" i="25"/>
  <c r="E15" i="25"/>
  <c r="D15" i="25"/>
  <c r="C15" i="25"/>
  <c r="E14" i="25"/>
  <c r="D14" i="25"/>
  <c r="C14" i="25"/>
  <c r="E13" i="25"/>
  <c r="D13" i="25"/>
  <c r="C13" i="25"/>
  <c r="E12" i="25"/>
  <c r="D12" i="25"/>
  <c r="C12" i="25"/>
  <c r="J11" i="25"/>
  <c r="E11" i="25"/>
  <c r="D11" i="25"/>
  <c r="C11" i="25"/>
  <c r="J10" i="25"/>
  <c r="E10" i="25"/>
  <c r="D10" i="25"/>
  <c r="C10" i="25"/>
  <c r="J9" i="25"/>
  <c r="J14" i="25" s="1"/>
  <c r="E9" i="25"/>
  <c r="D9" i="25"/>
  <c r="C9" i="25"/>
  <c r="E8" i="25"/>
  <c r="D8" i="25"/>
  <c r="C8" i="25"/>
  <c r="J7" i="25"/>
  <c r="E7" i="25"/>
  <c r="D7" i="25"/>
  <c r="C7" i="25"/>
  <c r="J6" i="25"/>
  <c r="E6" i="25"/>
  <c r="D6" i="25"/>
  <c r="C6" i="25"/>
  <c r="J5" i="25"/>
  <c r="J4" i="25"/>
  <c r="E25" i="24"/>
  <c r="D25" i="24"/>
  <c r="C25" i="24"/>
  <c r="E24" i="24"/>
  <c r="D24" i="24"/>
  <c r="C24" i="24"/>
  <c r="E23" i="24"/>
  <c r="D23" i="24"/>
  <c r="C23" i="24"/>
  <c r="E22" i="24"/>
  <c r="D22" i="24"/>
  <c r="C22" i="24"/>
  <c r="E21" i="24"/>
  <c r="D21" i="24"/>
  <c r="C21" i="24"/>
  <c r="E20" i="24"/>
  <c r="D20" i="24"/>
  <c r="C20" i="24"/>
  <c r="E19" i="24"/>
  <c r="D19" i="24"/>
  <c r="C19" i="24"/>
  <c r="E18" i="24"/>
  <c r="D18" i="24"/>
  <c r="C18" i="24"/>
  <c r="E17" i="24"/>
  <c r="D17" i="24"/>
  <c r="C17" i="24"/>
  <c r="E16" i="24"/>
  <c r="C16" i="24"/>
  <c r="E15" i="24"/>
  <c r="D15" i="24"/>
  <c r="C15" i="24"/>
  <c r="E14" i="24"/>
  <c r="D14" i="24"/>
  <c r="C14" i="24"/>
  <c r="E13" i="24"/>
  <c r="D13" i="24"/>
  <c r="C13" i="24"/>
  <c r="E12" i="24"/>
  <c r="D12" i="24"/>
  <c r="C12" i="24"/>
  <c r="J11" i="24"/>
  <c r="E11" i="24"/>
  <c r="D11" i="24"/>
  <c r="C11" i="24"/>
  <c r="J10" i="24"/>
  <c r="E10" i="24"/>
  <c r="D10" i="24"/>
  <c r="C10" i="24"/>
  <c r="J9" i="24"/>
  <c r="J14" i="24" s="1"/>
  <c r="E9" i="24"/>
  <c r="D9" i="24"/>
  <c r="C9" i="24"/>
  <c r="E8" i="24"/>
  <c r="D8" i="24"/>
  <c r="C8" i="24"/>
  <c r="J7" i="24"/>
  <c r="E7" i="24"/>
  <c r="D7" i="24"/>
  <c r="C7" i="24"/>
  <c r="J6" i="24"/>
  <c r="E6" i="24"/>
  <c r="D6" i="24"/>
  <c r="C6" i="24"/>
  <c r="J5" i="24"/>
  <c r="J4" i="24"/>
  <c r="E25" i="23"/>
  <c r="D25" i="23"/>
  <c r="C25" i="23"/>
  <c r="E24" i="23"/>
  <c r="D24" i="23"/>
  <c r="C24" i="23"/>
  <c r="E23" i="23"/>
  <c r="D23" i="23"/>
  <c r="C23" i="23"/>
  <c r="E22" i="23"/>
  <c r="D22" i="23"/>
  <c r="C22" i="23"/>
  <c r="E21" i="23"/>
  <c r="D21" i="23"/>
  <c r="C21" i="23"/>
  <c r="E20" i="23"/>
  <c r="D20" i="23"/>
  <c r="C20" i="23"/>
  <c r="E19" i="23"/>
  <c r="D19" i="23"/>
  <c r="C19" i="23"/>
  <c r="E18" i="23"/>
  <c r="D18" i="23"/>
  <c r="C18" i="23"/>
  <c r="E17" i="23"/>
  <c r="D17" i="23"/>
  <c r="C17" i="23"/>
  <c r="E16" i="23"/>
  <c r="C16" i="23"/>
  <c r="E15" i="23"/>
  <c r="D15" i="23"/>
  <c r="C15" i="23"/>
  <c r="E14" i="23"/>
  <c r="D14" i="23"/>
  <c r="C14" i="23"/>
  <c r="E13" i="23"/>
  <c r="D13" i="23"/>
  <c r="C13" i="23"/>
  <c r="E12" i="23"/>
  <c r="D12" i="23"/>
  <c r="C12" i="23"/>
  <c r="J11" i="23"/>
  <c r="E11" i="23"/>
  <c r="D11" i="23"/>
  <c r="C11" i="23"/>
  <c r="J10" i="23"/>
  <c r="E10" i="23"/>
  <c r="D10" i="23"/>
  <c r="C10" i="23"/>
  <c r="J9" i="23"/>
  <c r="J14" i="23" s="1"/>
  <c r="E9" i="23"/>
  <c r="D9" i="23"/>
  <c r="C9" i="23"/>
  <c r="E8" i="23"/>
  <c r="D8" i="23"/>
  <c r="C8" i="23"/>
  <c r="J7" i="23"/>
  <c r="E7" i="23"/>
  <c r="D7" i="23"/>
  <c r="C7" i="23"/>
  <c r="J6" i="23"/>
  <c r="E6" i="23"/>
  <c r="D6" i="23"/>
  <c r="C6" i="23"/>
  <c r="J5" i="23"/>
  <c r="J4" i="23"/>
  <c r="E25" i="21"/>
  <c r="D25" i="21"/>
  <c r="C25" i="21"/>
  <c r="E24" i="21"/>
  <c r="D24" i="21"/>
  <c r="C24" i="21"/>
  <c r="E23" i="21"/>
  <c r="D23" i="21"/>
  <c r="C23" i="21"/>
  <c r="E22" i="21"/>
  <c r="D22" i="21"/>
  <c r="C22" i="21"/>
  <c r="E21" i="21"/>
  <c r="D21" i="21"/>
  <c r="C21" i="21"/>
  <c r="E20" i="21"/>
  <c r="D20" i="21"/>
  <c r="C20" i="21"/>
  <c r="E19" i="21"/>
  <c r="D19" i="21"/>
  <c r="C19" i="21"/>
  <c r="E18" i="21"/>
  <c r="D18" i="21"/>
  <c r="C18" i="21"/>
  <c r="E17" i="21"/>
  <c r="D17" i="21"/>
  <c r="C17" i="21"/>
  <c r="E16" i="21"/>
  <c r="C16" i="21"/>
  <c r="E15" i="21"/>
  <c r="D15" i="21"/>
  <c r="C15" i="21"/>
  <c r="E14" i="21"/>
  <c r="D14" i="21"/>
  <c r="C14" i="21"/>
  <c r="E13" i="21"/>
  <c r="D13" i="21"/>
  <c r="C13" i="21"/>
  <c r="E12" i="21"/>
  <c r="D12" i="21"/>
  <c r="C12" i="21"/>
  <c r="J11" i="21"/>
  <c r="E11" i="21"/>
  <c r="D11" i="21"/>
  <c r="C11" i="21"/>
  <c r="J10" i="21"/>
  <c r="E10" i="21"/>
  <c r="D10" i="21"/>
  <c r="C10" i="21"/>
  <c r="J9" i="21"/>
  <c r="J14" i="21" s="1"/>
  <c r="E9" i="21"/>
  <c r="D9" i="21"/>
  <c r="C9" i="21"/>
  <c r="E8" i="21"/>
  <c r="D8" i="21"/>
  <c r="C8" i="21"/>
  <c r="J7" i="21"/>
  <c r="E7" i="21"/>
  <c r="D7" i="21"/>
  <c r="C7" i="21"/>
  <c r="J6" i="21"/>
  <c r="E6" i="21"/>
  <c r="D6" i="21"/>
  <c r="C6" i="21"/>
  <c r="J5" i="21"/>
  <c r="J4" i="21"/>
  <c r="E25" i="20"/>
  <c r="D25" i="20"/>
  <c r="C25" i="20"/>
  <c r="E24" i="20"/>
  <c r="D24" i="20"/>
  <c r="C24" i="20"/>
  <c r="E23" i="20"/>
  <c r="D23" i="20"/>
  <c r="C23" i="20"/>
  <c r="E22" i="20"/>
  <c r="D22" i="20"/>
  <c r="C22" i="20"/>
  <c r="E21" i="20"/>
  <c r="D21" i="20"/>
  <c r="C21" i="20"/>
  <c r="E20" i="20"/>
  <c r="D20" i="20"/>
  <c r="C20" i="20"/>
  <c r="E19" i="20"/>
  <c r="D19" i="20"/>
  <c r="C19" i="20"/>
  <c r="E18" i="20"/>
  <c r="D18" i="20"/>
  <c r="C18" i="20"/>
  <c r="E17" i="20"/>
  <c r="D17" i="20"/>
  <c r="C17" i="20"/>
  <c r="E16" i="20"/>
  <c r="C16" i="20"/>
  <c r="E15" i="20"/>
  <c r="D15" i="20"/>
  <c r="C15" i="20"/>
  <c r="E14" i="20"/>
  <c r="D14" i="20"/>
  <c r="C14" i="20"/>
  <c r="E13" i="20"/>
  <c r="D13" i="20"/>
  <c r="C13" i="20"/>
  <c r="E12" i="20"/>
  <c r="D12" i="20"/>
  <c r="C12" i="20"/>
  <c r="J11" i="20"/>
  <c r="E11" i="20"/>
  <c r="D11" i="20"/>
  <c r="C11" i="20"/>
  <c r="J10" i="20"/>
  <c r="E10" i="20"/>
  <c r="D10" i="20"/>
  <c r="C10" i="20"/>
  <c r="J9" i="20"/>
  <c r="J14" i="20" s="1"/>
  <c r="E9" i="20"/>
  <c r="D9" i="20"/>
  <c r="C9" i="20"/>
  <c r="E8" i="20"/>
  <c r="D8" i="20"/>
  <c r="C8" i="20"/>
  <c r="J7" i="20"/>
  <c r="E7" i="20"/>
  <c r="D7" i="20"/>
  <c r="C7" i="20"/>
  <c r="J6" i="20"/>
  <c r="E6" i="20"/>
  <c r="D6" i="20"/>
  <c r="C6" i="20"/>
  <c r="J5" i="20"/>
  <c r="J4" i="20"/>
  <c r="E25" i="19"/>
  <c r="D25" i="19"/>
  <c r="C25" i="19"/>
  <c r="E24" i="19"/>
  <c r="D24" i="19"/>
  <c r="C24" i="19"/>
  <c r="E23" i="19"/>
  <c r="D23" i="19"/>
  <c r="C23" i="19"/>
  <c r="E22" i="19"/>
  <c r="D22" i="19"/>
  <c r="C22" i="19"/>
  <c r="E21" i="19"/>
  <c r="D21" i="19"/>
  <c r="C21" i="19"/>
  <c r="E20" i="19"/>
  <c r="D20" i="19"/>
  <c r="C20" i="19"/>
  <c r="E19" i="19"/>
  <c r="D19" i="19"/>
  <c r="C19" i="19"/>
  <c r="E18" i="19"/>
  <c r="D18" i="19"/>
  <c r="C18" i="19"/>
  <c r="E17" i="19"/>
  <c r="D17" i="19"/>
  <c r="C17" i="19"/>
  <c r="E16" i="19"/>
  <c r="C16" i="19"/>
  <c r="E15" i="19"/>
  <c r="D15" i="19"/>
  <c r="C15" i="19"/>
  <c r="E14" i="19"/>
  <c r="D14" i="19"/>
  <c r="C14" i="19"/>
  <c r="E13" i="19"/>
  <c r="D13" i="19"/>
  <c r="C13" i="19"/>
  <c r="E12" i="19"/>
  <c r="D12" i="19"/>
  <c r="C12" i="19"/>
  <c r="J11" i="19"/>
  <c r="E11" i="19"/>
  <c r="D11" i="19"/>
  <c r="C11" i="19"/>
  <c r="J10" i="19"/>
  <c r="E10" i="19"/>
  <c r="D10" i="19"/>
  <c r="C10" i="19"/>
  <c r="J9" i="19"/>
  <c r="J14" i="19" s="1"/>
  <c r="E9" i="19"/>
  <c r="D9" i="19"/>
  <c r="C9" i="19"/>
  <c r="E8" i="19"/>
  <c r="D8" i="19"/>
  <c r="C8" i="19"/>
  <c r="J7" i="19"/>
  <c r="E7" i="19"/>
  <c r="D7" i="19"/>
  <c r="C7" i="19"/>
  <c r="J6" i="19"/>
  <c r="E6" i="19"/>
  <c r="D6" i="19"/>
  <c r="C6" i="19"/>
  <c r="J5" i="19"/>
  <c r="J4" i="19"/>
  <c r="I4" i="1"/>
  <c r="I11" i="1"/>
  <c r="I10" i="1"/>
  <c r="I9" i="1"/>
  <c r="I13" i="1"/>
  <c r="I7" i="1"/>
  <c r="I6" i="1"/>
  <c r="I5" i="1"/>
  <c r="J13" i="26" l="1"/>
  <c r="J13" i="23"/>
  <c r="J15" i="23" s="1"/>
  <c r="J13" i="27"/>
  <c r="J15" i="27" s="1"/>
  <c r="J13" i="24"/>
  <c r="J15" i="24" s="1"/>
  <c r="J13" i="19"/>
  <c r="J15" i="19" s="1"/>
  <c r="J13" i="20"/>
  <c r="J15" i="20" s="1"/>
  <c r="J13" i="25"/>
  <c r="J15" i="25" s="1"/>
  <c r="J13" i="21"/>
  <c r="J15" i="21" s="1"/>
  <c r="J15" i="26"/>
  <c r="E25" i="7" l="1"/>
  <c r="D25" i="7"/>
  <c r="C25" i="7"/>
  <c r="E24" i="7"/>
  <c r="D24" i="7"/>
  <c r="C24" i="7"/>
  <c r="E23" i="7"/>
  <c r="D23" i="7"/>
  <c r="C23" i="7"/>
  <c r="E22" i="7"/>
  <c r="D22" i="7"/>
  <c r="C22" i="7"/>
  <c r="E21" i="7"/>
  <c r="D21" i="7"/>
  <c r="C21" i="7"/>
  <c r="E20" i="7"/>
  <c r="D20" i="7"/>
  <c r="C20" i="7"/>
  <c r="E19" i="7"/>
  <c r="D19" i="7"/>
  <c r="C19" i="7"/>
  <c r="E18" i="7"/>
  <c r="D18" i="7"/>
  <c r="C18" i="7"/>
  <c r="E17" i="7"/>
  <c r="D17" i="7"/>
  <c r="C17" i="7"/>
  <c r="E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J11" i="7"/>
  <c r="E11" i="7"/>
  <c r="D11" i="7"/>
  <c r="C11" i="7"/>
  <c r="J10" i="7"/>
  <c r="E10" i="7"/>
  <c r="D10" i="7"/>
  <c r="C10" i="7"/>
  <c r="J9" i="7"/>
  <c r="J14" i="7" s="1"/>
  <c r="E9" i="7"/>
  <c r="D9" i="7"/>
  <c r="C9" i="7"/>
  <c r="E8" i="7"/>
  <c r="D8" i="7"/>
  <c r="C8" i="7"/>
  <c r="J7" i="7"/>
  <c r="E7" i="7"/>
  <c r="D7" i="7"/>
  <c r="C7" i="7"/>
  <c r="J6" i="7"/>
  <c r="E6" i="7"/>
  <c r="D6" i="7"/>
  <c r="C6" i="7"/>
  <c r="J5" i="7"/>
  <c r="J4" i="7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J11" i="6"/>
  <c r="E11" i="6"/>
  <c r="D11" i="6"/>
  <c r="C11" i="6"/>
  <c r="J10" i="6"/>
  <c r="E10" i="6"/>
  <c r="D10" i="6"/>
  <c r="C10" i="6"/>
  <c r="J9" i="6"/>
  <c r="J14" i="6" s="1"/>
  <c r="E9" i="6"/>
  <c r="D9" i="6"/>
  <c r="C9" i="6"/>
  <c r="E8" i="6"/>
  <c r="D8" i="6"/>
  <c r="C8" i="6"/>
  <c r="J7" i="6"/>
  <c r="E7" i="6"/>
  <c r="D7" i="6"/>
  <c r="C7" i="6"/>
  <c r="J6" i="6"/>
  <c r="E6" i="6"/>
  <c r="D6" i="6"/>
  <c r="C6" i="6"/>
  <c r="J5" i="6"/>
  <c r="J4" i="6"/>
  <c r="J11" i="2"/>
  <c r="E6" i="2"/>
  <c r="E7" i="2"/>
  <c r="J10" i="2" s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J13" i="7" l="1"/>
  <c r="J15" i="7" s="1"/>
  <c r="J13" i="6"/>
  <c r="J15" i="6" s="1"/>
  <c r="J9" i="2"/>
  <c r="J14" i="2" s="1"/>
  <c r="J13" i="2"/>
  <c r="J7" i="2"/>
  <c r="J6" i="2"/>
  <c r="J5" i="2"/>
  <c r="J15" i="2" l="1"/>
  <c r="I14" i="1"/>
  <c r="I15" i="1" s="1"/>
  <c r="J4" i="2" l="1"/>
</calcChain>
</file>

<file path=xl/sharedStrings.xml><?xml version="1.0" encoding="utf-8"?>
<sst xmlns="http://schemas.openxmlformats.org/spreadsheetml/2006/main" count="273" uniqueCount="48">
  <si>
    <t>NOM</t>
  </si>
  <si>
    <t>PRENOM</t>
  </si>
  <si>
    <t>PARTS</t>
  </si>
  <si>
    <t>STATU</t>
  </si>
  <si>
    <t>REPRESENTÉ PAR</t>
  </si>
  <si>
    <t>LE</t>
  </si>
  <si>
    <t>PRESENT</t>
  </si>
  <si>
    <t>ABSENT</t>
  </si>
  <si>
    <t>REPRESENTÉ</t>
  </si>
  <si>
    <t>NB PRESENT</t>
  </si>
  <si>
    <t>NB ABSENT</t>
  </si>
  <si>
    <t>NB REPRESENTÉ</t>
  </si>
  <si>
    <t>PART PRESENT</t>
  </si>
  <si>
    <t>PART ABSENT</t>
  </si>
  <si>
    <t>PART REPRESENTÉ</t>
  </si>
  <si>
    <t xml:space="preserve">PART TOTAL </t>
  </si>
  <si>
    <t xml:space="preserve">NB COPROPRIÉTAIRE </t>
  </si>
  <si>
    <t>% pts prés ou repres</t>
  </si>
  <si>
    <t>PART PRÉS OU REPRÉS</t>
  </si>
  <si>
    <t>POUR</t>
  </si>
  <si>
    <t xml:space="preserve">CONTRE </t>
  </si>
  <si>
    <t>ABSTENTION</t>
  </si>
  <si>
    <t>ASL BAIE ORIENTALE</t>
  </si>
  <si>
    <t>DUPONT</t>
  </si>
  <si>
    <t>MARK</t>
  </si>
  <si>
    <t>FERNAND</t>
  </si>
  <si>
    <t>BORIS</t>
  </si>
  <si>
    <t>NADINE</t>
  </si>
  <si>
    <t>TANGUY</t>
  </si>
  <si>
    <t>BERTH</t>
  </si>
  <si>
    <t>ARDOISE</t>
  </si>
  <si>
    <t>VOTE 1</t>
  </si>
  <si>
    <t>VOTE 2</t>
  </si>
  <si>
    <t>NB POUR</t>
  </si>
  <si>
    <t>NB CONTRE</t>
  </si>
  <si>
    <t>NB ABSTENTION</t>
  </si>
  <si>
    <t>GIGI</t>
  </si>
  <si>
    <t>ALEX</t>
  </si>
  <si>
    <t>EMILE</t>
  </si>
  <si>
    <t>HERVE</t>
  </si>
  <si>
    <t>PROSPER</t>
  </si>
  <si>
    <t>AUDREY</t>
  </si>
  <si>
    <t>PASCAL</t>
  </si>
  <si>
    <t>JULES</t>
  </si>
  <si>
    <t>RESOLUTION N1</t>
  </si>
  <si>
    <t>PART POUR</t>
  </si>
  <si>
    <t>PART CONTRE</t>
  </si>
  <si>
    <t>PART ABSTENTION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</si>
</sst>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9" fontId="0" fillId="0" borderId="0" xfId="1" applyFont="1" applyAlignment="1">
      <alignment horizontal="left"/>
    </xf>
    <xf numFmtId="0" fontId="0" fillId="0" borderId="2" xfId="0" applyBorder="1"/>
    <xf numFmtId="14" fontId="0" fillId="0" borderId="6" xfId="0" applyNumberFormat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9" fontId="0" fillId="0" borderId="13" xfId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left"/>
    </xf>
    <xf numFmtId="0" fontId="3" fillId="0" borderId="0" xfId="0" applyFont="1" applyBorder="1" applyAlignment="1">
      <alignment vertical="center"/>
    </xf>
    <xf numFmtId="0" fontId="0" fillId="5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6" xfId="0" applyFill="1" applyBorder="1"/>
    <xf numFmtId="0" fontId="0" fillId="5" borderId="9" xfId="0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9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C678E-C0F0-449E-AE07-C60B112D257E}" name="Tableau1" displayName="Tableau1" ref="B5:F39" totalsRowShown="0" headerRowDxfId="184" headerRowBorderDxfId="183" tableBorderDxfId="182" totalsRowBorderDxfId="181">
  <autoFilter ref="B5:F39" xr:uid="{2CEA4C89-B168-417E-96E5-2E92B53C3AEE}"/>
  <tableColumns count="5">
    <tableColumn id="1" xr3:uid="{669F6425-A228-4299-AC8E-78429D17DB10}" name="NOM" dataDxfId="180"/>
    <tableColumn id="2" xr3:uid="{DFB85CEE-F15B-4B61-8CAC-452AB385D1F0}" name="PRENOM" dataDxfId="179"/>
    <tableColumn id="3" xr3:uid="{A7384BE5-E6F0-4939-8351-2410A2CEF76D}" name="PARTS" dataDxfId="178"/>
    <tableColumn id="4" xr3:uid="{1DD2F443-FA29-4D2C-8044-C93A3EAF9574}" name="STATU" dataDxfId="177"/>
    <tableColumn id="5" xr3:uid="{B251C69A-AEBA-4F64-9DF0-9073F9B092BB}" name="REPRESENTÉ PAR" dataDxfId="17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5E350C-2C89-49A8-8061-9130F01FCF5E}" name="Tableau2" displayName="Tableau2" ref="B5:G25" totalsRowShown="0" headerRowDxfId="169" headerRowBorderDxfId="168" tableBorderDxfId="167" totalsRowBorderDxfId="166">
  <autoFilter ref="B5:G25" xr:uid="{63CC6793-599F-4E15-B976-EA59A5F40FD3}"/>
  <tableColumns count="6">
    <tableColumn id="1" xr3:uid="{1C662C86-7C56-44CB-B044-3CED71B197D1}" name="NOM" dataDxfId="165"/>
    <tableColumn id="2" xr3:uid="{02036CC8-BC18-4F34-9306-7A735C5A5EDD}" name="PRENOM" dataDxfId="164">
      <calculatedColumnFormula>IF(ISBLANK(Tableau2[[#This Row],[NOM]]),"",VLOOKUP(Tableau2[[#This Row],[NOM]],Tableau1[[NOM]:[PRENOM]],2,0))</calculatedColumnFormula>
    </tableColumn>
    <tableColumn id="3" xr3:uid="{87269DF6-1070-40D5-BC10-E4B5B176E4D5}" name="REPRESENTÉ PAR" dataDxfId="163">
      <calculatedColumnFormula>IF(ISBLANK(Tableau2[[#This Row],[NOM]]),"",VLOOKUP(Tableau2[[#This Row],[NOM]],Tableau1[],5,0))</calculatedColumnFormula>
    </tableColumn>
    <tableColumn id="4" xr3:uid="{257DB160-33DC-459F-9BD1-7ADA49497A50}" name="PARTS" dataDxfId="162">
      <calculatedColumnFormula>IF(ISBLANK(Tableau2[[#This Row],[NOM]]),"",VLOOKUP(Tableau2[[#This Row],[NOM]],Tableau1[],3,0))</calculatedColumnFormula>
    </tableColumn>
    <tableColumn id="5" xr3:uid="{FFCAF207-E519-4CC6-9228-BD528A0086B2}" name="VOTE 1" dataDxfId="161"/>
    <tableColumn id="6" xr3:uid="{145FAF3D-4D2A-4779-B999-410B19CA06D5}" name="VOTE 2" dataDxfId="16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756A4A-1657-4767-B4D3-3DDAF48E151B}" name="Tableau24" displayName="Tableau24" ref="B5:G25" totalsRowShown="0" headerRowDxfId="153" headerRowBorderDxfId="152" tableBorderDxfId="151" totalsRowBorderDxfId="150">
  <autoFilter ref="B5:G25" xr:uid="{63CC6793-599F-4E15-B976-EA59A5F40FD3}"/>
  <tableColumns count="6">
    <tableColumn id="1" xr3:uid="{4CA4BCD1-6D07-4BCA-9FD2-1BA8DC043D9E}" name="NOM" dataDxfId="149"/>
    <tableColumn id="2" xr3:uid="{2641B449-35BE-495F-89A0-9974AB8F418C}" name="PRENOM" dataDxfId="148">
      <calculatedColumnFormula>IF(ISBLANK(Tableau24[[#This Row],[NOM]]),"",VLOOKUP(Tableau24[[#This Row],[NOM]],Tableau1[[NOM]:[PRENOM]],2,0))</calculatedColumnFormula>
    </tableColumn>
    <tableColumn id="3" xr3:uid="{9114D858-807B-4FAE-BF83-5E9E28ED60F9}" name="REPRESENTÉ PAR" dataDxfId="147">
      <calculatedColumnFormula>IF(ISBLANK(Tableau24[[#This Row],[NOM]]),"",VLOOKUP(Tableau24[[#This Row],[NOM]],Tableau1[],5,0))</calculatedColumnFormula>
    </tableColumn>
    <tableColumn id="4" xr3:uid="{79407373-C6CC-4A74-AB96-1B06B995434A}" name="PARTS" dataDxfId="146">
      <calculatedColumnFormula>IF(ISBLANK(Tableau24[[#This Row],[NOM]]),"",VLOOKUP(Tableau24[[#This Row],[NOM]],Tableau1[],3,0))</calculatedColumnFormula>
    </tableColumn>
    <tableColumn id="5" xr3:uid="{6E18D7EE-8235-405C-AE2A-E5B3BD4E00EA}" name="VOTE 1" dataDxfId="145"/>
    <tableColumn id="6" xr3:uid="{A31820B0-420C-4E4C-B168-6DDCF9B82032}" name="VOTE 2" dataDxfId="14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104833-B3B2-4B20-ABCC-03526652D432}" name="Tableau25" displayName="Tableau25" ref="B5:G25" totalsRowShown="0" headerRowDxfId="137" headerRowBorderDxfId="136" tableBorderDxfId="135" totalsRowBorderDxfId="134">
  <autoFilter ref="B5:G25" xr:uid="{63CC6793-599F-4E15-B976-EA59A5F40FD3}"/>
  <tableColumns count="6">
    <tableColumn id="1" xr3:uid="{2991715C-5F3D-4341-ACC6-02622F459941}" name="NOM" dataDxfId="133"/>
    <tableColumn id="2" xr3:uid="{EBED1D22-6A90-4200-AA48-8DAA5B856703}" name="PRENOM" dataDxfId="132">
      <calculatedColumnFormula>IF(ISBLANK(Tableau25[[#This Row],[NOM]]),"",VLOOKUP(Tableau25[[#This Row],[NOM]],Tableau1[[NOM]:[PRENOM]],2,0))</calculatedColumnFormula>
    </tableColumn>
    <tableColumn id="3" xr3:uid="{CC0D00F1-FB56-4F8D-9D59-54D442D2A116}" name="REPRESENTÉ PAR" dataDxfId="131">
      <calculatedColumnFormula>IF(ISBLANK(Tableau25[[#This Row],[NOM]]),"",VLOOKUP(Tableau25[[#This Row],[NOM]],Tableau1[],5,0))</calculatedColumnFormula>
    </tableColumn>
    <tableColumn id="4" xr3:uid="{78B48301-CB14-4512-8E04-863619E0E905}" name="PARTS" dataDxfId="130">
      <calculatedColumnFormula>IF(ISBLANK(Tableau25[[#This Row],[NOM]]),"",VLOOKUP(Tableau25[[#This Row],[NOM]],Tableau1[],3,0))</calculatedColumnFormula>
    </tableColumn>
    <tableColumn id="5" xr3:uid="{C79F239A-F003-421B-AA04-63D7771B5110}" name="VOTE 1" dataDxfId="129"/>
    <tableColumn id="6" xr3:uid="{B2407879-367F-4B24-BD58-79B23CF951B1}" name="VOTE 2" dataDxfId="1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8D7A442-997F-4283-BE92-064F8F7DC299}" name="Tableau256" displayName="Tableau256" ref="B5:G25" totalsRowShown="0" headerRowDxfId="121" headerRowBorderDxfId="120" tableBorderDxfId="119" totalsRowBorderDxfId="118">
  <autoFilter ref="B5:G25" xr:uid="{63CC6793-599F-4E15-B976-EA59A5F40FD3}"/>
  <tableColumns count="6">
    <tableColumn id="1" xr3:uid="{84919AD2-9E51-4F6E-BA84-F46BF94640AE}" name="NOM" dataDxfId="117"/>
    <tableColumn id="2" xr3:uid="{9139506E-A252-4113-A23B-28991ADEDDEB}" name="PRENOM" dataDxfId="116">
      <calculatedColumnFormula>IF(ISBLANK(Tableau256[[#This Row],[NOM]]),"",VLOOKUP(Tableau256[[#This Row],[NOM]],Tableau1[[NOM]:[PRENOM]],2,0))</calculatedColumnFormula>
    </tableColumn>
    <tableColumn id="3" xr3:uid="{88CF20F4-601D-4655-BDAC-15B004933AC3}" name="REPRESENTÉ PAR" dataDxfId="115">
      <calculatedColumnFormula>IF(ISBLANK(Tableau256[[#This Row],[NOM]]),"",VLOOKUP(Tableau256[[#This Row],[NOM]],Tableau1[],5,0))</calculatedColumnFormula>
    </tableColumn>
    <tableColumn id="4" xr3:uid="{DA2A8EDF-832A-4925-8005-222223BA19AB}" name="PARTS" dataDxfId="114">
      <calculatedColumnFormula>IF(ISBLANK(Tableau256[[#This Row],[NOM]]),"",VLOOKUP(Tableau256[[#This Row],[NOM]],Tableau1[],3,0))</calculatedColumnFormula>
    </tableColumn>
    <tableColumn id="5" xr3:uid="{96F81D5A-E4A0-49DC-9C45-DAF4015AF90F}" name="VOTE 1" dataDxfId="113"/>
    <tableColumn id="6" xr3:uid="{DCBE05A2-D08A-48AE-A031-B2184B5364DB}" name="VOTE 2" dataDxfId="1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50A336-2B85-474B-BA54-8FE375C2952A}" name="Tableau2567" displayName="Tableau2567" ref="B5:G25" totalsRowShown="0" headerRowDxfId="105" headerRowBorderDxfId="104" tableBorderDxfId="103" totalsRowBorderDxfId="102">
  <autoFilter ref="B5:G25" xr:uid="{63CC6793-599F-4E15-B976-EA59A5F40FD3}"/>
  <tableColumns count="6">
    <tableColumn id="1" xr3:uid="{412035BA-91E6-4A68-BB21-1C0522553F48}" name="NOM" dataDxfId="101"/>
    <tableColumn id="2" xr3:uid="{C15F6FCA-EF58-4304-B629-AB89F49123C1}" name="PRENOM" dataDxfId="100">
      <calculatedColumnFormula>IF(ISBLANK(Tableau2567[[#This Row],[NOM]]),"",VLOOKUP(Tableau2567[[#This Row],[NOM]],Tableau1[[NOM]:[PRENOM]],2,0))</calculatedColumnFormula>
    </tableColumn>
    <tableColumn id="3" xr3:uid="{E867927A-3B9F-481D-B54C-98368E6043F5}" name="REPRESENTÉ PAR" dataDxfId="99">
      <calculatedColumnFormula>IF(ISBLANK(Tableau2567[[#This Row],[NOM]]),"",VLOOKUP(Tableau2567[[#This Row],[NOM]],Tableau1[],5,0))</calculatedColumnFormula>
    </tableColumn>
    <tableColumn id="4" xr3:uid="{4A012E49-9749-48E4-940B-2766425EF4E0}" name="PARTS" dataDxfId="98">
      <calculatedColumnFormula>IF(ISBLANK(Tableau2567[[#This Row],[NOM]]),"",VLOOKUP(Tableau2567[[#This Row],[NOM]],Tableau1[],3,0))</calculatedColumnFormula>
    </tableColumn>
    <tableColumn id="5" xr3:uid="{87708A0E-2BDD-4B9B-BDFA-F418A0907D82}" name="VOTE 1" dataDxfId="97"/>
    <tableColumn id="6" xr3:uid="{8EA14D58-40B8-4706-BAF9-825FECB7769A}" name="VOTE 2" dataDxfId="9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1E12B42-B06F-49DA-9D66-32E2E1C45079}" name="Tableau25678" displayName="Tableau25678" ref="B5:G25" totalsRowShown="0" headerRowDxfId="89" headerRowBorderDxfId="88" tableBorderDxfId="87" totalsRowBorderDxfId="86">
  <autoFilter ref="B5:G25" xr:uid="{63CC6793-599F-4E15-B976-EA59A5F40FD3}"/>
  <tableColumns count="6">
    <tableColumn id="1" xr3:uid="{D1B73CB9-170E-41ED-ADEE-54892111D469}" name="NOM" dataDxfId="85"/>
    <tableColumn id="2" xr3:uid="{9586627D-0E76-42E3-B442-7299C06E54D4}" name="PRENOM" dataDxfId="84">
      <calculatedColumnFormula>IF(ISBLANK(Tableau25678[[#This Row],[NOM]]),"",VLOOKUP(Tableau25678[[#This Row],[NOM]],Tableau1[[NOM]:[PRENOM]],2,0))</calculatedColumnFormula>
    </tableColumn>
    <tableColumn id="3" xr3:uid="{224ED631-6557-43DD-9B41-2205B193E7CB}" name="REPRESENTÉ PAR" dataDxfId="83">
      <calculatedColumnFormula>IF(ISBLANK(Tableau25678[[#This Row],[NOM]]),"",VLOOKUP(Tableau25678[[#This Row],[NOM]],Tableau1[],5,0))</calculatedColumnFormula>
    </tableColumn>
    <tableColumn id="4" xr3:uid="{5A38E5BD-CA33-4043-8A11-06735DA0021F}" name="PARTS" dataDxfId="82">
      <calculatedColumnFormula>IF(ISBLANK(Tableau25678[[#This Row],[NOM]]),"",VLOOKUP(Tableau25678[[#This Row],[NOM]],Tableau1[],3,0))</calculatedColumnFormula>
    </tableColumn>
    <tableColumn id="5" xr3:uid="{D0DD95F3-05AE-4663-9327-A086A445D6D4}" name="VOTE 1" dataDxfId="81"/>
    <tableColumn id="6" xr3:uid="{03EFC05A-B066-4DB3-BE5B-49BBC9C684D6}" name="VOTE 2" dataDxfId="8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8B29CF8-724C-425F-A4F6-52796CED287E}" name="Tableau25678910" displayName="Tableau25678910" ref="B5:G25" totalsRowShown="0" headerRowDxfId="73" headerRowBorderDxfId="72" tableBorderDxfId="71" totalsRowBorderDxfId="70">
  <autoFilter ref="B5:G25" xr:uid="{63CC6793-599F-4E15-B976-EA59A5F40FD3}"/>
  <tableColumns count="6">
    <tableColumn id="1" xr3:uid="{B57223C2-CE23-4671-9F6E-10ED630E542C}" name="NOM" dataDxfId="69"/>
    <tableColumn id="2" xr3:uid="{88AA8D5A-CB28-4DCC-9492-950F8CB7DF3A}" name="PRENOM" dataDxfId="68">
      <calculatedColumnFormula>IF(ISBLANK(Tableau25678910[[#This Row],[NOM]]),"",VLOOKUP(Tableau25678910[[#This Row],[NOM]],Tableau1[[NOM]:[PRENOM]],2,0))</calculatedColumnFormula>
    </tableColumn>
    <tableColumn id="3" xr3:uid="{748C86A0-03AB-4A39-8F42-B6DC7E8539D4}" name="REPRESENTÉ PAR" dataDxfId="67">
      <calculatedColumnFormula>IF(ISBLANK(Tableau25678910[[#This Row],[NOM]]),"",VLOOKUP(Tableau25678910[[#This Row],[NOM]],Tableau1[],5,0))</calculatedColumnFormula>
    </tableColumn>
    <tableColumn id="4" xr3:uid="{B23C1BFA-66E9-409A-A274-AD50E6DD6966}" name="PARTS" dataDxfId="66">
      <calculatedColumnFormula>IF(ISBLANK(Tableau25678910[[#This Row],[NOM]]),"",VLOOKUP(Tableau25678910[[#This Row],[NOM]],Tableau1[],3,0))</calculatedColumnFormula>
    </tableColumn>
    <tableColumn id="5" xr3:uid="{BEAC6D3A-F288-4CFA-BC83-31BDB7593EFC}" name="VOTE 1" dataDxfId="65"/>
    <tableColumn id="6" xr3:uid="{5355F0F2-5CAF-4F6E-A784-179406D1BEB1}" name="VOTE 2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23FEDA9-42CD-431A-91A4-7B03AAB02984}" name="Tableau256789" displayName="Tableau256789" ref="B5:G25" totalsRowShown="0" headerRowDxfId="57" headerRowBorderDxfId="56" tableBorderDxfId="55" totalsRowBorderDxfId="54">
  <autoFilter ref="B5:G25" xr:uid="{63CC6793-599F-4E15-B976-EA59A5F40FD3}"/>
  <tableColumns count="6">
    <tableColumn id="1" xr3:uid="{A803C5EB-8795-42C2-A677-A72789DBAE8E}" name="NOM" dataDxfId="53"/>
    <tableColumn id="2" xr3:uid="{82E0E3A0-0470-4E4A-A00B-29366D86DCF4}" name="PRENOM" dataDxfId="52">
      <calculatedColumnFormula>IF(ISBLANK(Tableau256789[[#This Row],[NOM]]),"",VLOOKUP(Tableau256789[[#This Row],[NOM]],Tableau1[[NOM]:[PRENOM]],2,0))</calculatedColumnFormula>
    </tableColumn>
    <tableColumn id="3" xr3:uid="{9DE9444D-6822-41A0-9AF1-E281378BC65A}" name="REPRESENTÉ PAR" dataDxfId="51">
      <calculatedColumnFormula>IF(ISBLANK(Tableau256789[[#This Row],[NOM]]),"",VLOOKUP(Tableau256789[[#This Row],[NOM]],Tableau1[],5,0))</calculatedColumnFormula>
    </tableColumn>
    <tableColumn id="4" xr3:uid="{1DB1B66B-B628-44FD-AA95-BBE08664728E}" name="PARTS" dataDxfId="50">
      <calculatedColumnFormula>IF(ISBLANK(Tableau256789[[#This Row],[NOM]]),"",VLOOKUP(Tableau256789[[#This Row],[NOM]],Tableau1[],3,0))</calculatedColumnFormula>
    </tableColumn>
    <tableColumn id="5" xr3:uid="{F4ED37D4-4517-4F91-B218-DA41110DCD50}" name="VOTE 1" dataDxfId="49"/>
    <tableColumn id="6" xr3:uid="{C22F8C8E-360B-4C74-AFD3-8CE3D01ED75F}" name="VOTE 2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297D86-5B38-483C-97DE-4F8B23915405}" name="Tableau25678911" displayName="Tableau25678911" ref="B5:G25" totalsRowShown="0" headerRowDxfId="41" headerRowBorderDxfId="40" tableBorderDxfId="39" totalsRowBorderDxfId="38">
  <autoFilter ref="B5:G25" xr:uid="{63CC6793-599F-4E15-B976-EA59A5F40FD3}"/>
  <tableColumns count="6">
    <tableColumn id="1" xr3:uid="{50AE9B15-7055-4B00-B278-50D2CB157B4C}" name="NOM" dataDxfId="37"/>
    <tableColumn id="2" xr3:uid="{ACB331AA-D6DD-41ED-B7E7-36323894B8A7}" name="PRENOM" dataDxfId="36">
      <calculatedColumnFormula>IF(ISBLANK(Tableau25678911[[#This Row],[NOM]]),"",VLOOKUP(Tableau25678911[[#This Row],[NOM]],Tableau1[[NOM]:[PRENOM]],2,0))</calculatedColumnFormula>
    </tableColumn>
    <tableColumn id="3" xr3:uid="{C8EB9144-79EA-4C41-B9B2-8857F810E287}" name="REPRESENTÉ PAR" dataDxfId="35">
      <calculatedColumnFormula>IF(ISBLANK(Tableau25678911[[#This Row],[NOM]]),"",VLOOKUP(Tableau25678911[[#This Row],[NOM]],Tableau1[],5,0))</calculatedColumnFormula>
    </tableColumn>
    <tableColumn id="4" xr3:uid="{D6055629-D6FD-4E78-A407-FB953F6B7B0D}" name="PARTS" dataDxfId="34">
      <calculatedColumnFormula>IF(ISBLANK(Tableau25678911[[#This Row],[NOM]]),"",VLOOKUP(Tableau25678911[[#This Row],[NOM]],Tableau1[],3,0))</calculatedColumnFormula>
    </tableColumn>
    <tableColumn id="5" xr3:uid="{4AC9F015-1B47-4D23-9812-FA52DBA0AC02}" name="VOTE 1" dataDxfId="33"/>
    <tableColumn id="6" xr3:uid="{DDE2F003-8E4F-4A97-9387-602FAEF8E08E}" name="VOTE 2" dataDxfId="3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50DB7-E8BC-4AF6-8B82-E75C00BB7CC4}" name="Tableau2567891112" displayName="Tableau2567891112" ref="B5:G25" totalsRowShown="0" headerRowDxfId="25" headerRowBorderDxfId="24" tableBorderDxfId="23" totalsRowBorderDxfId="22">
  <autoFilter ref="B5:G25" xr:uid="{63CC6793-599F-4E15-B976-EA59A5F40FD3}"/>
  <tableColumns count="6">
    <tableColumn id="1" xr3:uid="{F9233A25-E5BE-49B0-B214-E7CC7E4AB3A6}" name="NOM" dataDxfId="21"/>
    <tableColumn id="2" xr3:uid="{EA847055-BCA9-46EA-9AA8-1C05E05ADA90}" name="PRENOM" dataDxfId="20">
      <calculatedColumnFormula>IF(ISBLANK(Tableau2567891112[[#This Row],[NOM]]),"",VLOOKUP(Tableau2567891112[[#This Row],[NOM]],Tableau1[[NOM]:[PRENOM]],2,0))</calculatedColumnFormula>
    </tableColumn>
    <tableColumn id="3" xr3:uid="{51150403-BBEB-4319-BD33-96A49828B286}" name="REPRESENTÉ PAR" dataDxfId="19">
      <calculatedColumnFormula>IF(ISBLANK(Tableau2567891112[[#This Row],[NOM]]),"",VLOOKUP(Tableau2567891112[[#This Row],[NOM]],Tableau1[],5,0))</calculatedColumnFormula>
    </tableColumn>
    <tableColumn id="4" xr3:uid="{5CD201AD-401B-4CA5-83C8-9B72F5467A18}" name="PARTS" dataDxfId="18">
      <calculatedColumnFormula>IF(ISBLANK(Tableau2567891112[[#This Row],[NOM]]),"",VLOOKUP(Tableau2567891112[[#This Row],[NOM]],Tableau1[],3,0))</calculatedColumnFormula>
    </tableColumn>
    <tableColumn id="5" xr3:uid="{775D09FA-DABA-4637-9384-A905B7D07A52}" name="VOTE 1" dataDxfId="17"/>
    <tableColumn id="6" xr3:uid="{80CF7B77-B325-49DD-AEC4-245025492DCA}" name="VOTE 2" dataDxfId="1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E572B8-2A01-4427-AB87-0AC4336BD73D}" name="Tableau256789111213" displayName="Tableau256789111213" ref="B5:G25" totalsRowShown="0" headerRowDxfId="9" headerRowBorderDxfId="8" tableBorderDxfId="7" totalsRowBorderDxfId="6">
  <autoFilter ref="B5:G25" xr:uid="{63CC6793-599F-4E15-B976-EA59A5F40FD3}"/>
  <tableColumns count="6">
    <tableColumn id="1" xr3:uid="{A296FED6-1AB6-4927-867C-DD1621197D44}" name="NOM" dataDxfId="5"/>
    <tableColumn id="2" xr3:uid="{448EE927-59F8-4050-B18D-ED6856894D6C}" name="PRENOM" dataDxfId="4">
      <calculatedColumnFormula>IF(ISBLANK(Tableau256789111213[[#This Row],[NOM]]),"",VLOOKUP(Tableau256789111213[[#This Row],[NOM]],Tableau1[[NOM]:[PRENOM]],2,0))</calculatedColumnFormula>
    </tableColumn>
    <tableColumn id="3" xr3:uid="{16D6D579-7959-43B0-8D2D-804C4D5CD483}" name="REPRESENTÉ PAR" dataDxfId="3">
      <calculatedColumnFormula>IF(ISBLANK(Tableau256789111213[[#This Row],[NOM]]),"",VLOOKUP(Tableau256789111213[[#This Row],[NOM]],Tableau1[],5,0))</calculatedColumnFormula>
    </tableColumn>
    <tableColumn id="4" xr3:uid="{50914714-7360-4355-8855-7CF3E3455AF8}" name="PARTS" dataDxfId="2">
      <calculatedColumnFormula>IF(ISBLANK(Tableau256789111213[[#This Row],[NOM]]),"",VLOOKUP(Tableau256789111213[[#This Row],[NOM]],Tableau1[],3,0))</calculatedColumnFormula>
    </tableColumn>
    <tableColumn id="5" xr3:uid="{2679F3CE-F466-453B-A0A9-E94636D3A0BB}" name="VOTE 1" dataDxfId="1"/>
    <tableColumn id="6" xr3:uid="{CF30E296-E343-4258-B501-55CE722727C0}" name="VOT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52EE7-5C33-49D3-BD56-D1ADDB5A8AA2}">
  <sheetPr codeName="Feuil1"/>
  <dimension ref="B1:M39"/>
  <sheetViews>
    <sheetView tabSelected="1" workbookViewId="0">
      <selection activeCell="D32" sqref="D32"/>
    </sheetView>
  </sheetViews>
  <sheetFormatPr baseColWidth="10" defaultColWidth="18.85546875" defaultRowHeight="15" x14ac:dyDescent="0.25"/>
  <cols>
    <col min="7" max="7" width="7.85546875" customWidth="1"/>
    <col min="8" max="8" width="23.140625" customWidth="1"/>
    <col min="9" max="9" width="13.140625" customWidth="1"/>
  </cols>
  <sheetData>
    <row r="1" spans="2:13" ht="15.75" thickBot="1" x14ac:dyDescent="0.3"/>
    <row r="2" spans="2:13" ht="15.75" thickBot="1" x14ac:dyDescent="0.3">
      <c r="E2" s="9" t="s">
        <v>5</v>
      </c>
      <c r="F2" s="8">
        <v>44328</v>
      </c>
      <c r="K2" s="2" t="s">
        <v>6</v>
      </c>
      <c r="L2" s="3" t="s">
        <v>7</v>
      </c>
      <c r="M2" s="4" t="s">
        <v>8</v>
      </c>
    </row>
    <row r="3" spans="2:13" ht="26.1" customHeight="1" thickBot="1" x14ac:dyDescent="0.3">
      <c r="B3" s="35" t="s">
        <v>22</v>
      </c>
      <c r="C3" s="36"/>
      <c r="D3" s="36"/>
      <c r="E3" s="36"/>
      <c r="F3" s="37"/>
    </row>
    <row r="4" spans="2:13" ht="15" customHeight="1" x14ac:dyDescent="0.25">
      <c r="B4" s="28"/>
      <c r="C4" s="20"/>
      <c r="D4" s="20"/>
      <c r="E4" s="20"/>
      <c r="F4" s="29"/>
      <c r="H4" s="10" t="s">
        <v>16</v>
      </c>
      <c r="I4" s="11">
        <f>COUNTA(B6:B39)</f>
        <v>8</v>
      </c>
    </row>
    <row r="5" spans="2:13" x14ac:dyDescent="0.25">
      <c r="B5" s="24" t="s">
        <v>0</v>
      </c>
      <c r="C5" s="7" t="s">
        <v>1</v>
      </c>
      <c r="D5" s="7" t="s">
        <v>2</v>
      </c>
      <c r="E5" s="7" t="s">
        <v>3</v>
      </c>
      <c r="F5" s="26" t="s">
        <v>4</v>
      </c>
      <c r="H5" s="12" t="s">
        <v>9</v>
      </c>
      <c r="I5" s="13">
        <f>COUNTIF(E6:E39,K2)</f>
        <v>3</v>
      </c>
    </row>
    <row r="6" spans="2:13" x14ac:dyDescent="0.25">
      <c r="B6" s="25" t="s">
        <v>23</v>
      </c>
      <c r="C6" s="5" t="s">
        <v>36</v>
      </c>
      <c r="D6" s="5">
        <v>1</v>
      </c>
      <c r="E6" s="5" t="s">
        <v>6</v>
      </c>
      <c r="F6" s="27"/>
      <c r="H6" s="12" t="s">
        <v>10</v>
      </c>
      <c r="I6" s="13">
        <f>COUNTIF(E6:E39,L2)</f>
        <v>4</v>
      </c>
    </row>
    <row r="7" spans="2:13" ht="15.75" thickBot="1" x14ac:dyDescent="0.3">
      <c r="B7" s="25" t="s">
        <v>24</v>
      </c>
      <c r="C7" s="5" t="s">
        <v>37</v>
      </c>
      <c r="D7" s="5">
        <v>3</v>
      </c>
      <c r="E7" s="5" t="s">
        <v>7</v>
      </c>
      <c r="F7" s="27"/>
      <c r="H7" s="14" t="s">
        <v>11</v>
      </c>
      <c r="I7" s="15">
        <f>COUNTIF(E6:E39,M2)</f>
        <v>1</v>
      </c>
    </row>
    <row r="8" spans="2:13" ht="15.75" thickBot="1" x14ac:dyDescent="0.3">
      <c r="B8" s="25" t="s">
        <v>25</v>
      </c>
      <c r="C8" s="5" t="s">
        <v>38</v>
      </c>
      <c r="D8" s="5">
        <v>1</v>
      </c>
      <c r="E8" s="5" t="s">
        <v>7</v>
      </c>
      <c r="F8" s="27"/>
      <c r="I8" s="1"/>
    </row>
    <row r="9" spans="2:13" x14ac:dyDescent="0.25">
      <c r="B9" s="25" t="s">
        <v>26</v>
      </c>
      <c r="C9" s="5" t="s">
        <v>39</v>
      </c>
      <c r="D9" s="5">
        <v>5</v>
      </c>
      <c r="E9" s="5" t="s">
        <v>7</v>
      </c>
      <c r="F9" s="27"/>
      <c r="H9" s="10" t="s">
        <v>12</v>
      </c>
      <c r="I9" s="11">
        <f>SUMIFS(D6:D39,E6:E39,K2)</f>
        <v>14</v>
      </c>
    </row>
    <row r="10" spans="2:13" x14ac:dyDescent="0.25">
      <c r="B10" s="25" t="s">
        <v>27</v>
      </c>
      <c r="C10" s="5" t="s">
        <v>40</v>
      </c>
      <c r="D10" s="5">
        <v>4</v>
      </c>
      <c r="E10" s="5" t="s">
        <v>7</v>
      </c>
      <c r="F10" s="27"/>
      <c r="H10" s="12" t="s">
        <v>13</v>
      </c>
      <c r="I10" s="13">
        <f>SUMIFS(D6:D39,E6:E39,L2)</f>
        <v>13</v>
      </c>
    </row>
    <row r="11" spans="2:13" ht="15.75" thickBot="1" x14ac:dyDescent="0.3">
      <c r="B11" s="25" t="s">
        <v>28</v>
      </c>
      <c r="C11" s="5" t="s">
        <v>41</v>
      </c>
      <c r="D11" s="5">
        <v>5</v>
      </c>
      <c r="E11" s="5" t="s">
        <v>8</v>
      </c>
      <c r="F11" s="27" t="s">
        <v>30</v>
      </c>
      <c r="H11" s="14" t="s">
        <v>14</v>
      </c>
      <c r="I11" s="15">
        <f>SUMIFS(D6:D39,E6:E39,M2)</f>
        <v>5</v>
      </c>
    </row>
    <row r="12" spans="2:13" ht="15.75" thickBot="1" x14ac:dyDescent="0.3">
      <c r="B12" s="25" t="s">
        <v>29</v>
      </c>
      <c r="C12" s="5" t="s">
        <v>42</v>
      </c>
      <c r="D12" s="5">
        <v>3</v>
      </c>
      <c r="E12" s="5" t="s">
        <v>6</v>
      </c>
      <c r="F12" s="27"/>
      <c r="I12" s="1"/>
    </row>
    <row r="13" spans="2:13" x14ac:dyDescent="0.25">
      <c r="B13" s="25" t="s">
        <v>30</v>
      </c>
      <c r="C13" s="5" t="s">
        <v>43</v>
      </c>
      <c r="D13" s="5">
        <v>10</v>
      </c>
      <c r="E13" s="5" t="s">
        <v>6</v>
      </c>
      <c r="F13" s="27"/>
      <c r="H13" s="10" t="s">
        <v>15</v>
      </c>
      <c r="I13" s="11">
        <f>SUM(D6:D39)</f>
        <v>32</v>
      </c>
    </row>
    <row r="14" spans="2:13" x14ac:dyDescent="0.25">
      <c r="B14" s="25"/>
      <c r="C14" s="5"/>
      <c r="D14" s="5"/>
      <c r="E14" s="5"/>
      <c r="F14" s="27"/>
      <c r="H14" s="12" t="s">
        <v>18</v>
      </c>
      <c r="I14" s="13">
        <f>I9+I11</f>
        <v>19</v>
      </c>
      <c r="J14" s="6"/>
    </row>
    <row r="15" spans="2:13" ht="15.75" thickBot="1" x14ac:dyDescent="0.3">
      <c r="B15" s="25"/>
      <c r="C15" s="5"/>
      <c r="D15" s="5"/>
      <c r="E15" s="5"/>
      <c r="F15" s="27"/>
      <c r="H15" s="14" t="s">
        <v>17</v>
      </c>
      <c r="I15" s="16">
        <f>I14/I13</f>
        <v>0.59375</v>
      </c>
    </row>
    <row r="16" spans="2:13" x14ac:dyDescent="0.25">
      <c r="B16" s="25"/>
      <c r="C16" s="5"/>
      <c r="D16" s="5"/>
      <c r="E16" s="5"/>
      <c r="F16" s="27"/>
    </row>
    <row r="17" spans="2:6" x14ac:dyDescent="0.25">
      <c r="B17" s="25"/>
      <c r="C17" s="5"/>
      <c r="D17" s="5"/>
      <c r="E17" s="5"/>
      <c r="F17" s="27"/>
    </row>
    <row r="18" spans="2:6" x14ac:dyDescent="0.25">
      <c r="B18" s="25"/>
      <c r="C18" s="5"/>
      <c r="D18" s="5"/>
      <c r="E18" s="5"/>
      <c r="F18" s="27"/>
    </row>
    <row r="19" spans="2:6" x14ac:dyDescent="0.25">
      <c r="B19" s="25"/>
      <c r="C19" s="5"/>
      <c r="D19" s="5"/>
      <c r="E19" s="5"/>
      <c r="F19" s="27"/>
    </row>
    <row r="20" spans="2:6" x14ac:dyDescent="0.25">
      <c r="B20" s="25"/>
      <c r="C20" s="5"/>
      <c r="D20" s="5"/>
      <c r="E20" s="5"/>
      <c r="F20" s="27"/>
    </row>
    <row r="21" spans="2:6" x14ac:dyDescent="0.25">
      <c r="B21" s="25"/>
      <c r="C21" s="5"/>
      <c r="D21" s="5"/>
      <c r="E21" s="5"/>
      <c r="F21" s="27"/>
    </row>
    <row r="22" spans="2:6" x14ac:dyDescent="0.25">
      <c r="B22" s="25"/>
      <c r="C22" s="5"/>
      <c r="D22" s="5"/>
      <c r="E22" s="5"/>
      <c r="F22" s="27"/>
    </row>
    <row r="23" spans="2:6" x14ac:dyDescent="0.25">
      <c r="B23" s="25"/>
      <c r="C23" s="5"/>
      <c r="D23" s="5"/>
      <c r="E23" s="5"/>
      <c r="F23" s="27"/>
    </row>
    <row r="24" spans="2:6" x14ac:dyDescent="0.25">
      <c r="B24" s="25"/>
      <c r="C24" s="5"/>
      <c r="D24" s="5"/>
      <c r="E24" s="5"/>
      <c r="F24" s="27"/>
    </row>
    <row r="25" spans="2:6" x14ac:dyDescent="0.25">
      <c r="B25" s="30"/>
      <c r="C25" s="31"/>
      <c r="D25" s="31"/>
      <c r="E25" s="31"/>
      <c r="F25" s="32"/>
    </row>
    <row r="26" spans="2:6" x14ac:dyDescent="0.25">
      <c r="B26" s="25"/>
      <c r="C26" s="5"/>
      <c r="D26" s="5"/>
      <c r="E26" s="5"/>
      <c r="F26" s="27"/>
    </row>
    <row r="27" spans="2:6" x14ac:dyDescent="0.25">
      <c r="B27" s="25"/>
      <c r="C27" s="5"/>
      <c r="D27" s="5"/>
      <c r="E27" s="5"/>
      <c r="F27" s="27"/>
    </row>
    <row r="28" spans="2:6" x14ac:dyDescent="0.25">
      <c r="B28" s="25"/>
      <c r="C28" s="5"/>
      <c r="D28" s="5"/>
      <c r="E28" s="5"/>
      <c r="F28" s="27"/>
    </row>
    <row r="29" spans="2:6" x14ac:dyDescent="0.25">
      <c r="B29" s="25"/>
      <c r="C29" s="5"/>
      <c r="D29" s="5"/>
      <c r="E29" s="5"/>
      <c r="F29" s="27"/>
    </row>
    <row r="30" spans="2:6" x14ac:dyDescent="0.25">
      <c r="B30" s="25"/>
      <c r="C30" s="5"/>
      <c r="D30" s="5"/>
      <c r="E30" s="5"/>
      <c r="F30" s="27"/>
    </row>
    <row r="31" spans="2:6" x14ac:dyDescent="0.25">
      <c r="B31" s="25"/>
      <c r="C31" s="5"/>
      <c r="D31" s="5"/>
      <c r="E31" s="5"/>
      <c r="F31" s="27"/>
    </row>
    <row r="32" spans="2:6" x14ac:dyDescent="0.25">
      <c r="B32" s="25"/>
      <c r="C32" s="5"/>
      <c r="D32" s="5"/>
      <c r="E32" s="5"/>
      <c r="F32" s="27"/>
    </row>
    <row r="33" spans="2:6" x14ac:dyDescent="0.25">
      <c r="B33" s="25"/>
      <c r="C33" s="5"/>
      <c r="D33" s="5"/>
      <c r="E33" s="5"/>
      <c r="F33" s="27"/>
    </row>
    <row r="34" spans="2:6" x14ac:dyDescent="0.25">
      <c r="B34" s="25"/>
      <c r="C34" s="5"/>
      <c r="D34" s="5"/>
      <c r="E34" s="5"/>
      <c r="F34" s="27"/>
    </row>
    <row r="35" spans="2:6" x14ac:dyDescent="0.25">
      <c r="B35" s="25"/>
      <c r="C35" s="5"/>
      <c r="D35" s="5"/>
      <c r="E35" s="5"/>
      <c r="F35" s="27"/>
    </row>
    <row r="36" spans="2:6" x14ac:dyDescent="0.25">
      <c r="B36" s="25"/>
      <c r="C36" s="5"/>
      <c r="D36" s="5"/>
      <c r="E36" s="5"/>
      <c r="F36" s="27"/>
    </row>
    <row r="37" spans="2:6" x14ac:dyDescent="0.25">
      <c r="B37" s="25"/>
      <c r="C37" s="5"/>
      <c r="D37" s="5"/>
      <c r="E37" s="5"/>
      <c r="F37" s="27"/>
    </row>
    <row r="38" spans="2:6" x14ac:dyDescent="0.25">
      <c r="B38" s="25"/>
      <c r="C38" s="5"/>
      <c r="D38" s="5"/>
      <c r="E38" s="5"/>
      <c r="F38" s="27"/>
    </row>
    <row r="39" spans="2:6" x14ac:dyDescent="0.25">
      <c r="B39" s="30"/>
      <c r="C39" s="31"/>
      <c r="D39" s="31"/>
      <c r="E39" s="31"/>
      <c r="F39" s="32"/>
    </row>
  </sheetData>
  <mergeCells count="1">
    <mergeCell ref="B3:F3"/>
  </mergeCells>
  <conditionalFormatting sqref="E6:E39">
    <cfRule type="cellIs" dxfId="190" priority="4" operator="equal">
      <formula>$M$2</formula>
    </cfRule>
    <cfRule type="cellIs" dxfId="189" priority="5" operator="equal">
      <formula>$L$2</formula>
    </cfRule>
    <cfRule type="cellIs" dxfId="188" priority="6" operator="equal">
      <formula>$K$2</formula>
    </cfRule>
  </conditionalFormatting>
  <conditionalFormatting sqref="I14">
    <cfRule type="cellIs" dxfId="187" priority="1" operator="equal">
      <formula>$I$13/2</formula>
    </cfRule>
    <cfRule type="cellIs" dxfId="186" priority="2" operator="lessThan">
      <formula>$I$13/2</formula>
    </cfRule>
    <cfRule type="cellIs" dxfId="185" priority="3" operator="greaterThan">
      <formula>$I$13/2</formula>
    </cfRule>
  </conditionalFormatting>
  <dataValidations count="2">
    <dataValidation type="list" allowBlank="1" showInputMessage="1" showErrorMessage="1" sqref="E6:E39" xr:uid="{C2BF39EF-9D5B-4714-9F33-7FB55BD544D6}">
      <formula1>$K$2:$M$2</formula1>
    </dataValidation>
    <dataValidation type="list" allowBlank="1" showInputMessage="1" showErrorMessage="1" sqref="F6:F39" xr:uid="{BC48D80F-9554-4A8D-8BD5-A00D0A8838AC}">
      <formula1>$B$6:$B$30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A7B7-35EC-4F03-9C74-3A1B0A4C1D4B}">
  <sheetPr codeName="Feuil2"/>
  <dimension ref="A1:N25"/>
  <sheetViews>
    <sheetView workbookViewId="0">
      <selection activeCell="B6" sqref="B6:B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4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 t="s">
        <v>23</v>
      </c>
      <c r="C6" s="5" t="str">
        <f>IF(ISBLANK(Tableau2[[#This Row],[NOM]]),"",VLOOKUP(Tableau2[[#This Row],[NOM]],Tableau1[[NOM]:[PRENOM]],2,0))</f>
        <v>GIGI</v>
      </c>
      <c r="D6" s="5">
        <f>IF(ISBLANK(Tableau2[[#This Row],[NOM]]),"",VLOOKUP(Tableau2[[#This Row],[NOM]],Tableau1[],5,0))</f>
        <v>0</v>
      </c>
      <c r="E6" s="5">
        <f>IF(ISBLANK(Tableau2[[#This Row],[NOM]]),"",VLOOKUP(Tableau2[[#This Row],[NOM]],Tableau1[],3,0))</f>
        <v>1</v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 t="s">
        <v>28</v>
      </c>
      <c r="C7" s="5" t="str">
        <f>IF(ISBLANK(Tableau2[[#This Row],[NOM]]),"",VLOOKUP(Tableau2[[#This Row],[NOM]],Tableau1[[NOM]:[PRENOM]],2,0))</f>
        <v>AUDREY</v>
      </c>
      <c r="D7" s="5" t="str">
        <f>IF(ISBLANK(Tableau2[[#This Row],[NOM]]),"",VLOOKUP(Tableau2[[#This Row],[NOM]],Tableau1[],5,0))</f>
        <v>ARDOISE</v>
      </c>
      <c r="E7" s="5">
        <f>IF(ISBLANK(Tableau2[[#This Row],[NOM]]),"",VLOOKUP(Tableau2[[#This Row],[NOM]],Tableau1[],3,0))</f>
        <v>5</v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 t="s">
        <v>29</v>
      </c>
      <c r="C8" s="5" t="str">
        <f>IF(ISBLANK(Tableau2[[#This Row],[NOM]]),"",VLOOKUP(Tableau2[[#This Row],[NOM]],Tableau1[[NOM]:[PRENOM]],2,0))</f>
        <v>PASCAL</v>
      </c>
      <c r="D8" s="5">
        <f>IF(ISBLANK(Tableau2[[#This Row],[NOM]]),"",VLOOKUP(Tableau2[[#This Row],[NOM]],Tableau1[],5,0))</f>
        <v>0</v>
      </c>
      <c r="E8" s="5">
        <f>IF(ISBLANK(Tableau2[[#This Row],[NOM]]),"",VLOOKUP(Tableau2[[#This Row],[NOM]],Tableau1[],3,0))</f>
        <v>3</v>
      </c>
      <c r="F8" s="5"/>
      <c r="G8" s="27"/>
      <c r="J8" s="1"/>
    </row>
    <row r="9" spans="1:14" x14ac:dyDescent="0.25">
      <c r="B9" s="25" t="s">
        <v>30</v>
      </c>
      <c r="C9" s="5" t="str">
        <f>IF(ISBLANK(Tableau2[[#This Row],[NOM]]),"",VLOOKUP(Tableau2[[#This Row],[NOM]],Tableau1[[NOM]:[PRENOM]],2,0))</f>
        <v>JULES</v>
      </c>
      <c r="D9" s="5">
        <f>IF(ISBLANK(Tableau2[[#This Row],[NOM]]),"",VLOOKUP(Tableau2[[#This Row],[NOM]],Tableau1[],5,0))</f>
        <v>0</v>
      </c>
      <c r="E9" s="5">
        <f>IF(ISBLANK(Tableau2[[#This Row],[NOM]]),"",VLOOKUP(Tableau2[[#This Row],[NOM]],Tableau1[],3,0))</f>
        <v>10</v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IF(ISBLANK(Tableau2[[#This Row],[NOM]]),"",VLOOKUP(Tableau2[[#This Row],[NOM]],Tableau1[[NOM]:[PRENOM]],2,0))</f>
        <v/>
      </c>
      <c r="D10" s="5" t="str">
        <f>IF(ISBLANK(Tableau2[[#This Row],[NOM]]),"",VLOOKUP(Tableau2[[#This Row],[NOM]],Tableau1[],5,0))</f>
        <v/>
      </c>
      <c r="E10" s="5" t="str">
        <f>IF(ISBLANK(Tableau2[[#This Row],[NOM]]),"",VLOOKUP(Tableau2[[#This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IF(ISBLANK(Tableau2[[#This Row],[NOM]]),"",VLOOKUP(Tableau2[[#This Row],[NOM]],Tableau1[[NOM]:[PRENOM]],2,0))</f>
        <v/>
      </c>
      <c r="D11" s="5" t="str">
        <f>IF(ISBLANK(Tableau2[[#This Row],[NOM]]),"",VLOOKUP(Tableau2[[#This Row],[NOM]],Tableau1[],5,0))</f>
        <v/>
      </c>
      <c r="E11" s="5" t="str">
        <f>IF(ISBLANK(Tableau2[[#This Row],[NOM]]),"",VLOOKUP(Tableau2[[#This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IF(ISBLANK(Tableau2[[#This Row],[NOM]]),"",VLOOKUP(Tableau2[[#This Row],[NOM]],Tableau1[[NOM]:[PRENOM]],2,0))</f>
        <v/>
      </c>
      <c r="D12" s="5" t="str">
        <f>IF(ISBLANK(Tableau2[[#This Row],[NOM]]),"",VLOOKUP(Tableau2[[#This Row],[NOM]],Tableau1[],5,0))</f>
        <v/>
      </c>
      <c r="E12" s="5" t="str">
        <f>IF(ISBLANK(Tableau2[[#This Row],[NOM]]),"",VLOOKUP(Tableau2[[#This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IF(ISBLANK(Tableau2[[#This Row],[NOM]]),"",VLOOKUP(Tableau2[[#This Row],[NOM]],Tableau1[[NOM]:[PRENOM]],2,0))</f>
        <v/>
      </c>
      <c r="D13" s="5" t="str">
        <f>IF(ISBLANK(Tableau2[[#This Row],[NOM]]),"",VLOOKUP(Tableau2[[#This Row],[NOM]],Tableau1[],5,0))</f>
        <v/>
      </c>
      <c r="E13" s="5" t="str">
        <f>IF(ISBLANK(Tableau2[[#This Row],[NOM]]),"",VLOOKUP(Tableau2[[#This Row],[NOM]],Tableau1[],3,0))</f>
        <v/>
      </c>
      <c r="F13" s="5"/>
      <c r="G13" s="27"/>
      <c r="I13" s="10" t="s">
        <v>15</v>
      </c>
      <c r="J13" s="11">
        <f>SUM(E6:E25)</f>
        <v>19</v>
      </c>
    </row>
    <row r="14" spans="1:14" x14ac:dyDescent="0.25">
      <c r="B14" s="25"/>
      <c r="C14" s="5" t="str">
        <f>IF(ISBLANK(Tableau2[[#This Row],[NOM]]),"",VLOOKUP(Tableau2[[#This Row],[NOM]],Tableau1[[NOM]:[PRENOM]],2,0))</f>
        <v/>
      </c>
      <c r="D14" s="5" t="str">
        <f>IF(ISBLANK(Tableau2[[#This Row],[NOM]]),"",VLOOKUP(Tableau2[[#This Row],[NOM]],Tableau1[],5,0))</f>
        <v/>
      </c>
      <c r="E14" s="5" t="str">
        <f>IF(ISBLANK(Tableau2[[#This Row],[NOM]]),"",VLOOKUP(Tableau2[[#This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IF(ISBLANK(Tableau2[[#This Row],[NOM]]),"",VLOOKUP(Tableau2[[#This Row],[NOM]],Tableau1[[NOM]:[PRENOM]],2,0))</f>
        <v/>
      </c>
      <c r="D15" s="5" t="str">
        <f>IF(ISBLANK(Tableau2[[#This Row],[NOM]]),"",VLOOKUP(Tableau2[[#This Row],[NOM]],Tableau1[],5,0))</f>
        <v/>
      </c>
      <c r="E15" s="5" t="str">
        <f>IF(ISBLANK(Tableau2[[#This Row],[NOM]]),"",VLOOKUP(Tableau2[[#This Row],[NOM]],Tableau1[],3,0))</f>
        <v/>
      </c>
      <c r="F15" s="5"/>
      <c r="G15" s="27"/>
      <c r="I15" s="14" t="s">
        <v>17</v>
      </c>
      <c r="J15" s="16">
        <f>J14/J13</f>
        <v>0</v>
      </c>
    </row>
    <row r="16" spans="1:14" x14ac:dyDescent="0.25">
      <c r="B16" s="25"/>
      <c r="C16" s="5" t="str">
        <f>IF(ISBLANK(Tableau2[[#This Row],[NOM]]),"",VLOOKUP(Tableau2[[#This Row],[NOM]],Tableau1[[NOM]:[PRENOM]],2,0))</f>
        <v/>
      </c>
      <c r="D16" s="5" t="str">
        <f>IF(ISBLANK(Tableau2[[#This Row],[NOM]]),"",VLOOKUP(Tableau2[[#This Row],[NOM]],Tableau1[],5,0))</f>
        <v/>
      </c>
      <c r="E16" s="5" t="str">
        <f>IF(ISBLANK(Tableau2[[#This Row],[NOM]]),"",VLOOKUP(Tableau2[[#This Row],[NOM]],Tableau1[],3,0))</f>
        <v/>
      </c>
      <c r="F16" s="5"/>
      <c r="G16" s="27"/>
    </row>
    <row r="17" spans="2:7" x14ac:dyDescent="0.25">
      <c r="B17" s="25"/>
      <c r="C17" s="5" t="str">
        <f>IF(ISBLANK(Tableau2[[#This Row],[NOM]]),"",VLOOKUP(Tableau2[[#This Row],[NOM]],Tableau1[[NOM]:[PRENOM]],2,0))</f>
        <v/>
      </c>
      <c r="D17" s="5" t="str">
        <f>IF(ISBLANK(Tableau2[[#This Row],[NOM]]),"",VLOOKUP(Tableau2[[#This Row],[NOM]],Tableau1[],5,0))</f>
        <v/>
      </c>
      <c r="E17" s="5" t="str">
        <f>IF(ISBLANK(Tableau2[[#This Row],[NOM]]),"",VLOOKUP(Tableau2[[#This Row],[NOM]],Tableau1[],3,0))</f>
        <v/>
      </c>
      <c r="F17" s="5"/>
      <c r="G17" s="27"/>
    </row>
    <row r="18" spans="2:7" x14ac:dyDescent="0.25">
      <c r="B18" s="25"/>
      <c r="C18" s="5" t="str">
        <f>IF(ISBLANK(Tableau2[[#This Row],[NOM]]),"",VLOOKUP(Tableau2[[#This Row],[NOM]],Tableau1[[NOM]:[PRENOM]],2,0))</f>
        <v/>
      </c>
      <c r="D18" s="5" t="str">
        <f>IF(ISBLANK(Tableau2[[#This Row],[NOM]]),"",VLOOKUP(Tableau2[[#This Row],[NOM]],Tableau1[],5,0))</f>
        <v/>
      </c>
      <c r="E18" s="5" t="str">
        <f>IF(ISBLANK(Tableau2[[#This Row],[NOM]]),"",VLOOKUP(Tableau2[[#This Row],[NOM]],Tableau1[],3,0))</f>
        <v/>
      </c>
      <c r="F18" s="5"/>
      <c r="G18" s="27"/>
    </row>
    <row r="19" spans="2:7" x14ac:dyDescent="0.25">
      <c r="B19" s="25"/>
      <c r="C19" s="5" t="str">
        <f>IF(ISBLANK(Tableau2[[#This Row],[NOM]]),"",VLOOKUP(Tableau2[[#This Row],[NOM]],Tableau1[[NOM]:[PRENOM]],2,0))</f>
        <v/>
      </c>
      <c r="D19" s="5" t="str">
        <f>IF(ISBLANK(Tableau2[[#This Row],[NOM]]),"",VLOOKUP(Tableau2[[#This Row],[NOM]],Tableau1[],5,0))</f>
        <v/>
      </c>
      <c r="E19" s="5" t="str">
        <f>IF(ISBLANK(Tableau2[[#This Row],[NOM]]),"",VLOOKUP(Tableau2[[#This Row],[NOM]],Tableau1[],3,0))</f>
        <v/>
      </c>
      <c r="F19" s="5"/>
      <c r="G19" s="27"/>
    </row>
    <row r="20" spans="2:7" x14ac:dyDescent="0.25">
      <c r="B20" s="25"/>
      <c r="C20" s="5" t="str">
        <f>IF(ISBLANK(Tableau2[[#This Row],[NOM]]),"",VLOOKUP(Tableau2[[#This Row],[NOM]],Tableau1[[NOM]:[PRENOM]],2,0))</f>
        <v/>
      </c>
      <c r="D20" s="5" t="str">
        <f>IF(ISBLANK(Tableau2[[#This Row],[NOM]]),"",VLOOKUP(Tableau2[[#This Row],[NOM]],Tableau1[],5,0))</f>
        <v/>
      </c>
      <c r="E20" s="5" t="str">
        <f>IF(ISBLANK(Tableau2[[#This Row],[NOM]]),"",VLOOKUP(Tableau2[[#This Row],[NOM]],Tableau1[],3,0))</f>
        <v/>
      </c>
      <c r="F20" s="5"/>
      <c r="G20" s="27"/>
    </row>
    <row r="21" spans="2:7" x14ac:dyDescent="0.25">
      <c r="B21" s="25"/>
      <c r="C21" s="5" t="str">
        <f>IF(ISBLANK(Tableau2[[#This Row],[NOM]]),"",VLOOKUP(Tableau2[[#This Row],[NOM]],Tableau1[[NOM]:[PRENOM]],2,0))</f>
        <v/>
      </c>
      <c r="D21" s="5" t="str">
        <f>IF(ISBLANK(Tableau2[[#This Row],[NOM]]),"",VLOOKUP(Tableau2[[#This Row],[NOM]],Tableau1[],5,0))</f>
        <v/>
      </c>
      <c r="E21" s="5" t="str">
        <f>IF(ISBLANK(Tableau2[[#This Row],[NOM]]),"",VLOOKUP(Tableau2[[#This Row],[NOM]],Tableau1[],3,0))</f>
        <v/>
      </c>
      <c r="F21" s="5"/>
      <c r="G21" s="27"/>
    </row>
    <row r="22" spans="2:7" x14ac:dyDescent="0.25">
      <c r="B22" s="25"/>
      <c r="C22" s="5" t="str">
        <f>IF(ISBLANK(Tableau2[[#This Row],[NOM]]),"",VLOOKUP(Tableau2[[#This Row],[NOM]],Tableau1[[NOM]:[PRENOM]],2,0))</f>
        <v/>
      </c>
      <c r="D22" s="5" t="str">
        <f>IF(ISBLANK(Tableau2[[#This Row],[NOM]]),"",VLOOKUP(Tableau2[[#This Row],[NOM]],Tableau1[],5,0))</f>
        <v/>
      </c>
      <c r="E22" s="5" t="str">
        <f>IF(ISBLANK(Tableau2[[#This Row],[NOM]]),"",VLOOKUP(Tableau2[[#This Row],[NOM]],Tableau1[],3,0))</f>
        <v/>
      </c>
      <c r="F22" s="5"/>
      <c r="G22" s="27"/>
    </row>
    <row r="23" spans="2:7" x14ac:dyDescent="0.25">
      <c r="B23" s="25"/>
      <c r="C23" s="5" t="str">
        <f>IF(ISBLANK(Tableau2[[#This Row],[NOM]]),"",VLOOKUP(Tableau2[[#This Row],[NOM]],Tableau1[[NOM]:[PRENOM]],2,0))</f>
        <v/>
      </c>
      <c r="D23" s="5" t="str">
        <f>IF(ISBLANK(Tableau2[[#This Row],[NOM]]),"",VLOOKUP(Tableau2[[#This Row],[NOM]],Tableau1[],5,0))</f>
        <v/>
      </c>
      <c r="E23" s="5" t="str">
        <f>IF(ISBLANK(Tableau2[[#This Row],[NOM]]),"",VLOOKUP(Tableau2[[#This Row],[NOM]],Tableau1[],3,0))</f>
        <v/>
      </c>
      <c r="F23" s="5"/>
      <c r="G23" s="27"/>
    </row>
    <row r="24" spans="2:7" x14ac:dyDescent="0.25">
      <c r="B24" s="25"/>
      <c r="C24" s="5" t="str">
        <f>IF(ISBLANK(Tableau2[[#This Row],[NOM]]),"",VLOOKUP(Tableau2[[#This Row],[NOM]],Tableau1[[NOM]:[PRENOM]],2,0))</f>
        <v/>
      </c>
      <c r="D24" s="5" t="str">
        <f>IF(ISBLANK(Tableau2[[#This Row],[NOM]]),"",VLOOKUP(Tableau2[[#This Row],[NOM]],Tableau1[],5,0))</f>
        <v/>
      </c>
      <c r="E24" s="5" t="str">
        <f>IF(ISBLANK(Tableau2[[#This Row],[NOM]]),"",VLOOKUP(Tableau2[[#This Row],[NOM]],Tableau1[],3,0))</f>
        <v/>
      </c>
      <c r="F24" s="5"/>
      <c r="G24" s="27"/>
    </row>
    <row r="25" spans="2:7" x14ac:dyDescent="0.25">
      <c r="B25" s="30"/>
      <c r="C25" s="31" t="str">
        <f>IF(ISBLANK(Tableau2[[#This Row],[NOM]]),"",VLOOKUP(Tableau2[[#This Row],[NOM]],Tableau1[[NOM]:[PRENOM]],2,0))</f>
        <v/>
      </c>
      <c r="D25" s="31" t="str">
        <f>IF(ISBLANK(Tableau2[[#This Row],[NOM]]),"",VLOOKUP(Tableau2[[#This Row],[NOM]],Tableau1[],5,0))</f>
        <v/>
      </c>
      <c r="E25" s="31" t="str">
        <f>IF(ISBLANK(Tableau2[[#This Row],[NOM]]),"",VLOOKUP(Tableau2[[#This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75" priority="4" operator="equal">
      <formula>$N$2</formula>
    </cfRule>
    <cfRule type="cellIs" dxfId="174" priority="5" operator="equal">
      <formula>$M$2</formula>
    </cfRule>
    <cfRule type="cellIs" dxfId="173" priority="6" operator="equal">
      <formula>$L$2</formula>
    </cfRule>
  </conditionalFormatting>
  <conditionalFormatting sqref="J14">
    <cfRule type="cellIs" dxfId="172" priority="1" operator="equal">
      <formula>$J$13/2</formula>
    </cfRule>
    <cfRule type="cellIs" dxfId="171" priority="2" operator="lessThan">
      <formula>$J$13/2</formula>
    </cfRule>
    <cfRule type="cellIs" dxfId="170" priority="3" operator="greaterThan">
      <formula>$J$13/2</formula>
    </cfRule>
  </conditionalFormatting>
  <dataValidations count="1">
    <dataValidation type="list" allowBlank="1" showInputMessage="1" showErrorMessage="1" sqref="F6:G25" xr:uid="{EBA5156A-E277-490E-8390-1670C26297C7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EEAEB-A2FB-47FA-ACA6-85A43311D091}">
  <sheetPr codeName="Feuil3"/>
  <dimension ref="A1:N25"/>
  <sheetViews>
    <sheetView workbookViewId="0">
      <selection activeCell="B6" sqref="B6:B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4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 t="s">
        <v>23</v>
      </c>
      <c r="C6" s="5" t="str">
        <f>IF(ISBLANK(Tableau24[[#This Row],[NOM]]),"",VLOOKUP(Tableau24[[#This Row],[NOM]],Tableau1[[NOM]:[PRENOM]],2,0))</f>
        <v>GIGI</v>
      </c>
      <c r="D6" s="5">
        <f>IF(ISBLANK(Tableau24[[#This Row],[NOM]]),"",VLOOKUP(Tableau24[[#This Row],[NOM]],Tableau1[],5,0))</f>
        <v>0</v>
      </c>
      <c r="E6" s="5">
        <f>IF(ISBLANK(Tableau24[[#This Row],[NOM]]),"",VLOOKUP(Tableau24[[#This Row],[NOM]],Tableau1[],3,0))</f>
        <v>1</v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 t="s">
        <v>28</v>
      </c>
      <c r="C7" s="5" t="str">
        <f>IF(ISBLANK(Tableau24[[#This Row],[NOM]]),"",VLOOKUP(Tableau24[[#This Row],[NOM]],Tableau1[[NOM]:[PRENOM]],2,0))</f>
        <v>AUDREY</v>
      </c>
      <c r="D7" s="5" t="str">
        <f>IF(ISBLANK(Tableau24[[#This Row],[NOM]]),"",VLOOKUP(Tableau24[[#This Row],[NOM]],Tableau1[],5,0))</f>
        <v>ARDOISE</v>
      </c>
      <c r="E7" s="5">
        <f>IF(ISBLANK(Tableau24[[#This Row],[NOM]]),"",VLOOKUP(Tableau24[[#This Row],[NOM]],Tableau1[],3,0))</f>
        <v>5</v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 t="s">
        <v>29</v>
      </c>
      <c r="C8" s="5" t="str">
        <f>IF(ISBLANK(Tableau24[[#This Row],[NOM]]),"",VLOOKUP(Tableau24[[#This Row],[NOM]],Tableau1[[NOM]:[PRENOM]],2,0))</f>
        <v>PASCAL</v>
      </c>
      <c r="D8" s="5">
        <f>IF(ISBLANK(Tableau24[[#This Row],[NOM]]),"",VLOOKUP(Tableau24[[#This Row],[NOM]],Tableau1[],5,0))</f>
        <v>0</v>
      </c>
      <c r="E8" s="5">
        <f>IF(ISBLANK(Tableau24[[#This Row],[NOM]]),"",VLOOKUP(Tableau24[[#This Row],[NOM]],Tableau1[],3,0))</f>
        <v>3</v>
      </c>
      <c r="F8" s="5"/>
      <c r="G8" s="27"/>
      <c r="J8" s="1"/>
    </row>
    <row r="9" spans="1:14" x14ac:dyDescent="0.25">
      <c r="B9" s="25" t="s">
        <v>30</v>
      </c>
      <c r="C9" s="5" t="str">
        <f>IF(ISBLANK(Tableau24[[#This Row],[NOM]]),"",VLOOKUP(Tableau24[[#This Row],[NOM]],Tableau1[[NOM]:[PRENOM]],2,0))</f>
        <v>JULES</v>
      </c>
      <c r="D9" s="5">
        <f>IF(ISBLANK(Tableau24[[#This Row],[NOM]]),"",VLOOKUP(Tableau24[[#This Row],[NOM]],Tableau1[],5,0))</f>
        <v>0</v>
      </c>
      <c r="E9" s="5">
        <f>IF(ISBLANK(Tableau24[[#This Row],[NOM]]),"",VLOOKUP(Tableau24[[#This Row],[NOM]],Tableau1[],3,0))</f>
        <v>10</v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IF(ISBLANK(Tableau24[[#This Row],[NOM]]),"",VLOOKUP(Tableau24[[#This Row],[NOM]],Tableau1[[NOM]:[PRENOM]],2,0))</f>
        <v/>
      </c>
      <c r="D10" s="5" t="str">
        <f>IF(ISBLANK(Tableau24[[#This Row],[NOM]]),"",VLOOKUP(Tableau24[[#This Row],[NOM]],Tableau1[],5,0))</f>
        <v/>
      </c>
      <c r="E10" s="5" t="str">
        <f>IF(ISBLANK(Tableau24[[#This Row],[NOM]]),"",VLOOKUP(Tableau24[[#This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IF(ISBLANK(Tableau24[[#This Row],[NOM]]),"",VLOOKUP(Tableau24[[#This Row],[NOM]],Tableau1[[NOM]:[PRENOM]],2,0))</f>
        <v/>
      </c>
      <c r="D11" s="5" t="str">
        <f>IF(ISBLANK(Tableau24[[#This Row],[NOM]]),"",VLOOKUP(Tableau24[[#This Row],[NOM]],Tableau1[],5,0))</f>
        <v/>
      </c>
      <c r="E11" s="5" t="str">
        <f>IF(ISBLANK(Tableau24[[#This Row],[NOM]]),"",VLOOKUP(Tableau24[[#This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IF(ISBLANK(Tableau24[[#This Row],[NOM]]),"",VLOOKUP(Tableau24[[#This Row],[NOM]],Tableau1[[NOM]:[PRENOM]],2,0))</f>
        <v/>
      </c>
      <c r="D12" s="5" t="str">
        <f>IF(ISBLANK(Tableau24[[#This Row],[NOM]]),"",VLOOKUP(Tableau24[[#This Row],[NOM]],Tableau1[],5,0))</f>
        <v/>
      </c>
      <c r="E12" s="5" t="str">
        <f>IF(ISBLANK(Tableau24[[#This Row],[NOM]]),"",VLOOKUP(Tableau24[[#This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IF(ISBLANK(Tableau24[[#This Row],[NOM]]),"",VLOOKUP(Tableau24[[#This Row],[NOM]],Tableau1[[NOM]:[PRENOM]],2,0))</f>
        <v/>
      </c>
      <c r="D13" s="5" t="str">
        <f>IF(ISBLANK(Tableau24[[#This Row],[NOM]]),"",VLOOKUP(Tableau24[[#This Row],[NOM]],Tableau1[],5,0))</f>
        <v/>
      </c>
      <c r="E13" s="5" t="str">
        <f>IF(ISBLANK(Tableau24[[#This Row],[NOM]]),"",VLOOKUP(Tableau24[[#This Row],[NOM]],Tableau1[],3,0))</f>
        <v/>
      </c>
      <c r="F13" s="5"/>
      <c r="G13" s="27"/>
      <c r="I13" s="10" t="s">
        <v>15</v>
      </c>
      <c r="J13" s="11">
        <f>SUM(E6:E25)</f>
        <v>19</v>
      </c>
    </row>
    <row r="14" spans="1:14" x14ac:dyDescent="0.25">
      <c r="B14" s="25"/>
      <c r="C14" s="5" t="str">
        <f>IF(ISBLANK(Tableau24[[#This Row],[NOM]]),"",VLOOKUP(Tableau24[[#This Row],[NOM]],Tableau1[[NOM]:[PRENOM]],2,0))</f>
        <v/>
      </c>
      <c r="D14" s="5" t="str">
        <f>IF(ISBLANK(Tableau24[[#This Row],[NOM]]),"",VLOOKUP(Tableau24[[#This Row],[NOM]],Tableau1[],5,0))</f>
        <v/>
      </c>
      <c r="E14" s="5" t="str">
        <f>IF(ISBLANK(Tableau24[[#This Row],[NOM]]),"",VLOOKUP(Tableau24[[#This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IF(ISBLANK(Tableau24[[#This Row],[NOM]]),"",VLOOKUP(Tableau24[[#This Row],[NOM]],Tableau1[[NOM]:[PRENOM]],2,0))</f>
        <v/>
      </c>
      <c r="D15" s="5" t="str">
        <f>IF(ISBLANK(Tableau24[[#This Row],[NOM]]),"",VLOOKUP(Tableau24[[#This Row],[NOM]],Tableau1[],5,0))</f>
        <v/>
      </c>
      <c r="E15" s="5" t="str">
        <f>IF(ISBLANK(Tableau24[[#This Row],[NOM]]),"",VLOOKUP(Tableau24[[#This Row],[NOM]],Tableau1[],3,0))</f>
        <v/>
      </c>
      <c r="F15" s="5"/>
      <c r="G15" s="27"/>
      <c r="I15" s="14" t="s">
        <v>17</v>
      </c>
      <c r="J15" s="16">
        <f>J14/J13</f>
        <v>0</v>
      </c>
    </row>
    <row r="16" spans="1:14" x14ac:dyDescent="0.25">
      <c r="B16" s="25"/>
      <c r="C16" s="5" t="str">
        <f>IF(ISBLANK(Tableau24[[#This Row],[NOM]]),"",VLOOKUP(Tableau24[[#This Row],[NOM]],Tableau1[[NOM]:[PRENOM]],2,0))</f>
        <v/>
      </c>
      <c r="D16" s="5" t="str">
        <f>IF(ISBLANK(Tableau24[[#This Row],[NOM]]),"",VLOOKUP(Tableau24[[#This Row],[NOM]],Tableau1[],5,0))</f>
        <v/>
      </c>
      <c r="E16" s="5" t="str">
        <f>IF(ISBLANK(Tableau24[[#This Row],[NOM]]),"",VLOOKUP(Tableau24[[#This Row],[NOM]],Tableau1[],3,0))</f>
        <v/>
      </c>
      <c r="F16" s="5"/>
      <c r="G16" s="27"/>
    </row>
    <row r="17" spans="2:7" x14ac:dyDescent="0.25">
      <c r="B17" s="25"/>
      <c r="C17" s="5" t="str">
        <f>IF(ISBLANK(Tableau24[[#This Row],[NOM]]),"",VLOOKUP(Tableau24[[#This Row],[NOM]],Tableau1[[NOM]:[PRENOM]],2,0))</f>
        <v/>
      </c>
      <c r="D17" s="5" t="str">
        <f>IF(ISBLANK(Tableau24[[#This Row],[NOM]]),"",VLOOKUP(Tableau24[[#This Row],[NOM]],Tableau1[],5,0))</f>
        <v/>
      </c>
      <c r="E17" s="5" t="str">
        <f>IF(ISBLANK(Tableau24[[#This Row],[NOM]]),"",VLOOKUP(Tableau24[[#This Row],[NOM]],Tableau1[],3,0))</f>
        <v/>
      </c>
      <c r="F17" s="5"/>
      <c r="G17" s="27"/>
    </row>
    <row r="18" spans="2:7" x14ac:dyDescent="0.25">
      <c r="B18" s="25"/>
      <c r="C18" s="5" t="str">
        <f>IF(ISBLANK(Tableau24[[#This Row],[NOM]]),"",VLOOKUP(Tableau24[[#This Row],[NOM]],Tableau1[[NOM]:[PRENOM]],2,0))</f>
        <v/>
      </c>
      <c r="D18" s="5" t="str">
        <f>IF(ISBLANK(Tableau24[[#This Row],[NOM]]),"",VLOOKUP(Tableau24[[#This Row],[NOM]],Tableau1[],5,0))</f>
        <v/>
      </c>
      <c r="E18" s="5" t="str">
        <f>IF(ISBLANK(Tableau24[[#This Row],[NOM]]),"",VLOOKUP(Tableau24[[#This Row],[NOM]],Tableau1[],3,0))</f>
        <v/>
      </c>
      <c r="F18" s="5"/>
      <c r="G18" s="27"/>
    </row>
    <row r="19" spans="2:7" x14ac:dyDescent="0.25">
      <c r="B19" s="25"/>
      <c r="C19" s="5" t="str">
        <f>IF(ISBLANK(Tableau24[[#This Row],[NOM]]),"",VLOOKUP(Tableau24[[#This Row],[NOM]],Tableau1[[NOM]:[PRENOM]],2,0))</f>
        <v/>
      </c>
      <c r="D19" s="5" t="str">
        <f>IF(ISBLANK(Tableau24[[#This Row],[NOM]]),"",VLOOKUP(Tableau24[[#This Row],[NOM]],Tableau1[],5,0))</f>
        <v/>
      </c>
      <c r="E19" s="5" t="str">
        <f>IF(ISBLANK(Tableau24[[#This Row],[NOM]]),"",VLOOKUP(Tableau24[[#This Row],[NOM]],Tableau1[],3,0))</f>
        <v/>
      </c>
      <c r="F19" s="5"/>
      <c r="G19" s="27"/>
    </row>
    <row r="20" spans="2:7" x14ac:dyDescent="0.25">
      <c r="B20" s="25"/>
      <c r="C20" s="5" t="str">
        <f>IF(ISBLANK(Tableau24[[#This Row],[NOM]]),"",VLOOKUP(Tableau24[[#This Row],[NOM]],Tableau1[[NOM]:[PRENOM]],2,0))</f>
        <v/>
      </c>
      <c r="D20" s="5" t="str">
        <f>IF(ISBLANK(Tableau24[[#This Row],[NOM]]),"",VLOOKUP(Tableau24[[#This Row],[NOM]],Tableau1[],5,0))</f>
        <v/>
      </c>
      <c r="E20" s="5" t="str">
        <f>IF(ISBLANK(Tableau24[[#This Row],[NOM]]),"",VLOOKUP(Tableau24[[#This Row],[NOM]],Tableau1[],3,0))</f>
        <v/>
      </c>
      <c r="F20" s="5"/>
      <c r="G20" s="27"/>
    </row>
    <row r="21" spans="2:7" x14ac:dyDescent="0.25">
      <c r="B21" s="25"/>
      <c r="C21" s="5" t="str">
        <f>IF(ISBLANK(Tableau24[[#This Row],[NOM]]),"",VLOOKUP(Tableau24[[#This Row],[NOM]],Tableau1[[NOM]:[PRENOM]],2,0))</f>
        <v/>
      </c>
      <c r="D21" s="5" t="str">
        <f>IF(ISBLANK(Tableau24[[#This Row],[NOM]]),"",VLOOKUP(Tableau24[[#This Row],[NOM]],Tableau1[],5,0))</f>
        <v/>
      </c>
      <c r="E21" s="5" t="str">
        <f>IF(ISBLANK(Tableau24[[#This Row],[NOM]]),"",VLOOKUP(Tableau24[[#This Row],[NOM]],Tableau1[],3,0))</f>
        <v/>
      </c>
      <c r="F21" s="5"/>
      <c r="G21" s="27"/>
    </row>
    <row r="22" spans="2:7" x14ac:dyDescent="0.25">
      <c r="B22" s="25"/>
      <c r="C22" s="5" t="str">
        <f>IF(ISBLANK(Tableau24[[#This Row],[NOM]]),"",VLOOKUP(Tableau24[[#This Row],[NOM]],Tableau1[[NOM]:[PRENOM]],2,0))</f>
        <v/>
      </c>
      <c r="D22" s="5" t="str">
        <f>IF(ISBLANK(Tableau24[[#This Row],[NOM]]),"",VLOOKUP(Tableau24[[#This Row],[NOM]],Tableau1[],5,0))</f>
        <v/>
      </c>
      <c r="E22" s="5" t="str">
        <f>IF(ISBLANK(Tableau24[[#This Row],[NOM]]),"",VLOOKUP(Tableau24[[#This Row],[NOM]],Tableau1[],3,0))</f>
        <v/>
      </c>
      <c r="F22" s="5"/>
      <c r="G22" s="27"/>
    </row>
    <row r="23" spans="2:7" x14ac:dyDescent="0.25">
      <c r="B23" s="25"/>
      <c r="C23" s="5" t="str">
        <f>IF(ISBLANK(Tableau24[[#This Row],[NOM]]),"",VLOOKUP(Tableau24[[#This Row],[NOM]],Tableau1[[NOM]:[PRENOM]],2,0))</f>
        <v/>
      </c>
      <c r="D23" s="5" t="str">
        <f>IF(ISBLANK(Tableau24[[#This Row],[NOM]]),"",VLOOKUP(Tableau24[[#This Row],[NOM]],Tableau1[],5,0))</f>
        <v/>
      </c>
      <c r="E23" s="5" t="str">
        <f>IF(ISBLANK(Tableau24[[#This Row],[NOM]]),"",VLOOKUP(Tableau24[[#This Row],[NOM]],Tableau1[],3,0))</f>
        <v/>
      </c>
      <c r="F23" s="5"/>
      <c r="G23" s="27"/>
    </row>
    <row r="24" spans="2:7" x14ac:dyDescent="0.25">
      <c r="B24" s="25"/>
      <c r="C24" s="5" t="str">
        <f>IF(ISBLANK(Tableau24[[#This Row],[NOM]]),"",VLOOKUP(Tableau24[[#This Row],[NOM]],Tableau1[[NOM]:[PRENOM]],2,0))</f>
        <v/>
      </c>
      <c r="D24" s="5" t="str">
        <f>IF(ISBLANK(Tableau24[[#This Row],[NOM]]),"",VLOOKUP(Tableau24[[#This Row],[NOM]],Tableau1[],5,0))</f>
        <v/>
      </c>
      <c r="E24" s="5" t="str">
        <f>IF(ISBLANK(Tableau24[[#This Row],[NOM]]),"",VLOOKUP(Tableau24[[#This Row],[NOM]],Tableau1[],3,0))</f>
        <v/>
      </c>
      <c r="F24" s="5"/>
      <c r="G24" s="27"/>
    </row>
    <row r="25" spans="2:7" x14ac:dyDescent="0.25">
      <c r="B25" s="30"/>
      <c r="C25" s="31" t="str">
        <f>IF(ISBLANK(Tableau24[[#This Row],[NOM]]),"",VLOOKUP(Tableau24[[#This Row],[NOM]],Tableau1[[NOM]:[PRENOM]],2,0))</f>
        <v/>
      </c>
      <c r="D25" s="31" t="str">
        <f>IF(ISBLANK(Tableau24[[#This Row],[NOM]]),"",VLOOKUP(Tableau24[[#This Row],[NOM]],Tableau1[],5,0))</f>
        <v/>
      </c>
      <c r="E25" s="31" t="str">
        <f>IF(ISBLANK(Tableau24[[#This Row],[NOM]]),"",VLOOKUP(Tableau24[[#This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59" priority="4" operator="equal">
      <formula>$N$2</formula>
    </cfRule>
    <cfRule type="cellIs" dxfId="158" priority="5" operator="equal">
      <formula>$M$2</formula>
    </cfRule>
    <cfRule type="cellIs" dxfId="157" priority="6" operator="equal">
      <formula>$L$2</formula>
    </cfRule>
  </conditionalFormatting>
  <conditionalFormatting sqref="J14">
    <cfRule type="cellIs" dxfId="156" priority="1" operator="equal">
      <formula>$J$13/2</formula>
    </cfRule>
    <cfRule type="cellIs" dxfId="155" priority="2" operator="lessThan">
      <formula>$J$13/2</formula>
    </cfRule>
    <cfRule type="cellIs" dxfId="154" priority="3" operator="greaterThan">
      <formula>$J$13/2</formula>
    </cfRule>
  </conditionalFormatting>
  <dataValidations count="1">
    <dataValidation type="list" allowBlank="1" showInputMessage="1" showErrorMessage="1" sqref="F6:G25" xr:uid="{D60883A6-08B7-4537-B1B0-6F5C28B43FE4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9654-CC79-49A6-AA37-23F00F373169}">
  <sheetPr codeName="Feuil4"/>
  <dimension ref="A1:N25"/>
  <sheetViews>
    <sheetView workbookViewId="0">
      <selection activeCell="D12" sqref="D12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IF(ISBLANK(Tableau25[[#This Row],[NOM]]),"",VLOOKUP(Tableau25[[#This Row],[NOM]],Tableau1[[NOM]:[PRENOM]],2,0))</f>
        <v/>
      </c>
      <c r="D6" s="5" t="str">
        <f>IF(ISBLANK(Tableau25[[#This Row],[NOM]]),"",VLOOKUP(Tableau25[[#This Row],[NOM]],Tableau1[],5,0))</f>
        <v/>
      </c>
      <c r="E6" s="5" t="str">
        <f>IF(ISBLANK(Tableau25[[#This Row],[NOM]]),"",VLOOKUP(Tableau25[[#This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IF(ISBLANK(Tableau25[[#This Row],[NOM]]),"",VLOOKUP(Tableau25[[#This Row],[NOM]],Tableau1[[NOM]:[PRENOM]],2,0))</f>
        <v/>
      </c>
      <c r="D7" s="5" t="str">
        <f>IF(ISBLANK(Tableau25[[#This Row],[NOM]]),"",VLOOKUP(Tableau25[[#This Row],[NOM]],Tableau1[],5,0))</f>
        <v/>
      </c>
      <c r="E7" s="5" t="str">
        <f>IF(ISBLANK(Tableau25[[#This Row],[NOM]]),"",VLOOKUP(Tableau25[[#This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IF(ISBLANK(Tableau25[[#This Row],[NOM]]),"",VLOOKUP(Tableau25[[#This Row],[NOM]],Tableau1[[NOM]:[PRENOM]],2,0))</f>
        <v/>
      </c>
      <c r="D8" s="5" t="str">
        <f>IF(ISBLANK(Tableau25[[#This Row],[NOM]]),"",VLOOKUP(Tableau25[[#This Row],[NOM]],Tableau1[],5,0))</f>
        <v/>
      </c>
      <c r="E8" s="5" t="str">
        <f>IF(ISBLANK(Tableau25[[#This Row],[NOM]]),"",VLOOKUP(Tableau25[[#This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IF(ISBLANK(Tableau25[[#This Row],[NOM]]),"",VLOOKUP(Tableau25[[#This Row],[NOM]],Tableau1[[NOM]:[PRENOM]],2,0))</f>
        <v/>
      </c>
      <c r="D9" s="5" t="str">
        <f>IF(ISBLANK(Tableau25[[#This Row],[NOM]]),"",VLOOKUP(Tableau25[[#This Row],[NOM]],Tableau1[],5,0))</f>
        <v/>
      </c>
      <c r="E9" s="5" t="str">
        <f>IF(ISBLANK(Tableau25[[#This Row],[NOM]]),"",VLOOKUP(Tableau25[[#This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IF(ISBLANK(Tableau25[[#This Row],[NOM]]),"",VLOOKUP(Tableau25[[#This Row],[NOM]],Tableau1[[NOM]:[PRENOM]],2,0))</f>
        <v/>
      </c>
      <c r="D10" s="5" t="str">
        <f>IF(ISBLANK(Tableau25[[#This Row],[NOM]]),"",VLOOKUP(Tableau25[[#This Row],[NOM]],Tableau1[],5,0))</f>
        <v/>
      </c>
      <c r="E10" s="5" t="str">
        <f>IF(ISBLANK(Tableau25[[#This Row],[NOM]]),"",VLOOKUP(Tableau25[[#This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IF(ISBLANK(Tableau25[[#This Row],[NOM]]),"",VLOOKUP(Tableau25[[#This Row],[NOM]],Tableau1[[NOM]:[PRENOM]],2,0))</f>
        <v/>
      </c>
      <c r="D11" s="5" t="str">
        <f>IF(ISBLANK(Tableau25[[#This Row],[NOM]]),"",VLOOKUP(Tableau25[[#This Row],[NOM]],Tableau1[],5,0))</f>
        <v/>
      </c>
      <c r="E11" s="5" t="str">
        <f>IF(ISBLANK(Tableau25[[#This Row],[NOM]]),"",VLOOKUP(Tableau25[[#This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IF(ISBLANK(Tableau25[[#This Row],[NOM]]),"",VLOOKUP(Tableau25[[#This Row],[NOM]],Tableau1[[NOM]:[PRENOM]],2,0))</f>
        <v/>
      </c>
      <c r="D12" s="5" t="str">
        <f>IF(ISBLANK(Tableau25[[#This Row],[NOM]]),"",VLOOKUP(Tableau25[[#This Row],[NOM]],Tableau1[],5,0))</f>
        <v/>
      </c>
      <c r="E12" s="5" t="str">
        <f>IF(ISBLANK(Tableau25[[#This Row],[NOM]]),"",VLOOKUP(Tableau25[[#This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IF(ISBLANK(Tableau25[[#This Row],[NOM]]),"",VLOOKUP(Tableau25[[#This Row],[NOM]],Tableau1[[NOM]:[PRENOM]],2,0))</f>
        <v/>
      </c>
      <c r="D13" s="5" t="str">
        <f>IF(ISBLANK(Tableau25[[#This Row],[NOM]]),"",VLOOKUP(Tableau25[[#This Row],[NOM]],Tableau1[],5,0))</f>
        <v/>
      </c>
      <c r="E13" s="5" t="str">
        <f>IF(ISBLANK(Tableau25[[#This Row],[NOM]]),"",VLOOKUP(Tableau25[[#This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IF(ISBLANK(Tableau25[[#This Row],[NOM]]),"",VLOOKUP(Tableau25[[#This Row],[NOM]],Tableau1[[NOM]:[PRENOM]],2,0))</f>
        <v/>
      </c>
      <c r="D14" s="5" t="str">
        <f>IF(ISBLANK(Tableau25[[#This Row],[NOM]]),"",VLOOKUP(Tableau25[[#This Row],[NOM]],Tableau1[],5,0))</f>
        <v/>
      </c>
      <c r="E14" s="5" t="str">
        <f>IF(ISBLANK(Tableau25[[#This Row],[NOM]]),"",VLOOKUP(Tableau25[[#This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IF(ISBLANK(Tableau25[[#This Row],[NOM]]),"",VLOOKUP(Tableau25[[#This Row],[NOM]],Tableau1[[NOM]:[PRENOM]],2,0))</f>
        <v/>
      </c>
      <c r="D15" s="5" t="str">
        <f>IF(ISBLANK(Tableau25[[#This Row],[NOM]]),"",VLOOKUP(Tableau25[[#This Row],[NOM]],Tableau1[],5,0))</f>
        <v/>
      </c>
      <c r="E15" s="5" t="str">
        <f>IF(ISBLANK(Tableau25[[#This Row],[NOM]]),"",VLOOKUP(Tableau25[[#This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IF(ISBLANK(Tableau25[[#This Row],[NOM]]),"",VLOOKUP(Tableau25[[#This Row],[NOM]],Tableau1[[NOM]:[PRENOM]],2,0))</f>
        <v/>
      </c>
      <c r="D16" s="5"/>
      <c r="E16" s="5" t="str">
        <f>IF(ISBLANK(Tableau25[[#This Row],[NOM]]),"",VLOOKUP(Tableau25[[#This Row],[NOM]],Tableau1[],3,0))</f>
        <v/>
      </c>
      <c r="F16" s="5"/>
      <c r="G16" s="27"/>
    </row>
    <row r="17" spans="2:7" x14ac:dyDescent="0.25">
      <c r="B17" s="25"/>
      <c r="C17" s="5" t="str">
        <f>IF(ISBLANK(Tableau25[[#This Row],[NOM]]),"",VLOOKUP(Tableau25[[#This Row],[NOM]],Tableau1[[NOM]:[PRENOM]],2,0))</f>
        <v/>
      </c>
      <c r="D17" s="5" t="str">
        <f>IF(ISBLANK(Tableau25[[#This Row],[NOM]]),"",VLOOKUP(Tableau25[[#This Row],[NOM]],Tableau1[],5,0))</f>
        <v/>
      </c>
      <c r="E17" s="5" t="str">
        <f>IF(ISBLANK(Tableau25[[#This Row],[NOM]]),"",VLOOKUP(Tableau25[[#This Row],[NOM]],Tableau1[],3,0))</f>
        <v/>
      </c>
      <c r="F17" s="5"/>
      <c r="G17" s="27"/>
    </row>
    <row r="18" spans="2:7" x14ac:dyDescent="0.25">
      <c r="B18" s="25"/>
      <c r="C18" s="5" t="str">
        <f>IF(ISBLANK(Tableau25[[#This Row],[NOM]]),"",VLOOKUP(Tableau25[[#This Row],[NOM]],Tableau1[[NOM]:[PRENOM]],2,0))</f>
        <v/>
      </c>
      <c r="D18" s="5" t="str">
        <f>IF(ISBLANK(Tableau25[[#This Row],[NOM]]),"",VLOOKUP(Tableau25[[#This Row],[NOM]],Tableau1[],5,0))</f>
        <v/>
      </c>
      <c r="E18" s="5" t="str">
        <f>IF(ISBLANK(Tableau25[[#This Row],[NOM]]),"",VLOOKUP(Tableau25[[#This Row],[NOM]],Tableau1[],3,0))</f>
        <v/>
      </c>
      <c r="F18" s="5"/>
      <c r="G18" s="27"/>
    </row>
    <row r="19" spans="2:7" x14ac:dyDescent="0.25">
      <c r="B19" s="25"/>
      <c r="C19" s="5" t="str">
        <f>IF(ISBLANK(Tableau25[[#This Row],[NOM]]),"",VLOOKUP(Tableau25[[#This Row],[NOM]],Tableau1[[NOM]:[PRENOM]],2,0))</f>
        <v/>
      </c>
      <c r="D19" s="5" t="str">
        <f>IF(ISBLANK(Tableau25[[#This Row],[NOM]]),"",VLOOKUP(Tableau25[[#This Row],[NOM]],Tableau1[],5,0))</f>
        <v/>
      </c>
      <c r="E19" s="5" t="str">
        <f>IF(ISBLANK(Tableau25[[#This Row],[NOM]]),"",VLOOKUP(Tableau25[[#This Row],[NOM]],Tableau1[],3,0))</f>
        <v/>
      </c>
      <c r="F19" s="5"/>
      <c r="G19" s="27"/>
    </row>
    <row r="20" spans="2:7" x14ac:dyDescent="0.25">
      <c r="B20" s="25"/>
      <c r="C20" s="5" t="str">
        <f>IF(ISBLANK(Tableau25[[#This Row],[NOM]]),"",VLOOKUP(Tableau25[[#This Row],[NOM]],Tableau1[[NOM]:[PRENOM]],2,0))</f>
        <v/>
      </c>
      <c r="D20" s="5" t="str">
        <f>IF(ISBLANK(Tableau25[[#This Row],[NOM]]),"",VLOOKUP(Tableau25[[#This Row],[NOM]],Tableau1[],5,0))</f>
        <v/>
      </c>
      <c r="E20" s="5" t="str">
        <f>IF(ISBLANK(Tableau25[[#This Row],[NOM]]),"",VLOOKUP(Tableau25[[#This Row],[NOM]],Tableau1[],3,0))</f>
        <v/>
      </c>
      <c r="F20" s="5"/>
      <c r="G20" s="27"/>
    </row>
    <row r="21" spans="2:7" x14ac:dyDescent="0.25">
      <c r="B21" s="25"/>
      <c r="C21" s="5" t="str">
        <f>IF(ISBLANK(Tableau25[[#This Row],[NOM]]),"",VLOOKUP(Tableau25[[#This Row],[NOM]],Tableau1[[NOM]:[PRENOM]],2,0))</f>
        <v/>
      </c>
      <c r="D21" s="5" t="str">
        <f>IF(ISBLANK(Tableau25[[#This Row],[NOM]]),"",VLOOKUP(Tableau25[[#This Row],[NOM]],Tableau1[],5,0))</f>
        <v/>
      </c>
      <c r="E21" s="5" t="str">
        <f>IF(ISBLANK(Tableau25[[#This Row],[NOM]]),"",VLOOKUP(Tableau25[[#This Row],[NOM]],Tableau1[],3,0))</f>
        <v/>
      </c>
      <c r="F21" s="5"/>
      <c r="G21" s="27"/>
    </row>
    <row r="22" spans="2:7" x14ac:dyDescent="0.25">
      <c r="B22" s="25"/>
      <c r="C22" s="5" t="str">
        <f>IF(ISBLANK(Tableau25[[#This Row],[NOM]]),"",VLOOKUP(Tableau25[[#This Row],[NOM]],Tableau1[[NOM]:[PRENOM]],2,0))</f>
        <v/>
      </c>
      <c r="D22" s="5" t="str">
        <f>IF(ISBLANK(Tableau25[[#This Row],[NOM]]),"",VLOOKUP(Tableau25[[#This Row],[NOM]],Tableau1[],5,0))</f>
        <v/>
      </c>
      <c r="E22" s="5" t="str">
        <f>IF(ISBLANK(Tableau25[[#This Row],[NOM]]),"",VLOOKUP(Tableau25[[#This Row],[NOM]],Tableau1[],3,0))</f>
        <v/>
      </c>
      <c r="F22" s="5"/>
      <c r="G22" s="27"/>
    </row>
    <row r="23" spans="2:7" x14ac:dyDescent="0.25">
      <c r="B23" s="25"/>
      <c r="C23" s="5" t="str">
        <f>IF(ISBLANK(Tableau25[[#This Row],[NOM]]),"",VLOOKUP(Tableau25[[#This Row],[NOM]],Tableau1[[NOM]:[PRENOM]],2,0))</f>
        <v/>
      </c>
      <c r="D23" s="5" t="str">
        <f>IF(ISBLANK(Tableau25[[#This Row],[NOM]]),"",VLOOKUP(Tableau25[[#This Row],[NOM]],Tableau1[],5,0))</f>
        <v/>
      </c>
      <c r="E23" s="5" t="str">
        <f>IF(ISBLANK(Tableau25[[#This Row],[NOM]]),"",VLOOKUP(Tableau25[[#This Row],[NOM]],Tableau1[],3,0))</f>
        <v/>
      </c>
      <c r="F23" s="5"/>
      <c r="G23" s="27"/>
    </row>
    <row r="24" spans="2:7" x14ac:dyDescent="0.25">
      <c r="B24" s="25"/>
      <c r="C24" s="5" t="str">
        <f>IF(ISBLANK(Tableau25[[#This Row],[NOM]]),"",VLOOKUP(Tableau25[[#This Row],[NOM]],Tableau1[[NOM]:[PRENOM]],2,0))</f>
        <v/>
      </c>
      <c r="D24" s="5" t="str">
        <f>IF(ISBLANK(Tableau25[[#This Row],[NOM]]),"",VLOOKUP(Tableau25[[#This Row],[NOM]],Tableau1[],5,0))</f>
        <v/>
      </c>
      <c r="E24" s="5" t="str">
        <f>IF(ISBLANK(Tableau25[[#This Row],[NOM]]),"",VLOOKUP(Tableau25[[#This Row],[NOM]],Tableau1[],3,0))</f>
        <v/>
      </c>
      <c r="F24" s="5"/>
      <c r="G24" s="27"/>
    </row>
    <row r="25" spans="2:7" x14ac:dyDescent="0.25">
      <c r="B25" s="30"/>
      <c r="C25" s="31" t="str">
        <f>IF(ISBLANK(Tableau25[[#This Row],[NOM]]),"",VLOOKUP(Tableau25[[#This Row],[NOM]],Tableau1[[NOM]:[PRENOM]],2,0))</f>
        <v/>
      </c>
      <c r="D25" s="31" t="str">
        <f>IF(ISBLANK(Tableau25[[#This Row],[NOM]]),"",VLOOKUP(Tableau25[[#This Row],[NOM]],Tableau1[],5,0))</f>
        <v/>
      </c>
      <c r="E25" s="31" t="str">
        <f>IF(ISBLANK(Tableau25[[#This Row],[NOM]]),"",VLOOKUP(Tableau25[[#This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43" priority="4" operator="equal">
      <formula>$N$2</formula>
    </cfRule>
    <cfRule type="cellIs" dxfId="142" priority="5" operator="equal">
      <formula>$M$2</formula>
    </cfRule>
    <cfRule type="cellIs" dxfId="141" priority="6" operator="equal">
      <formula>$L$2</formula>
    </cfRule>
  </conditionalFormatting>
  <conditionalFormatting sqref="J14">
    <cfRule type="cellIs" dxfId="140" priority="1" operator="equal">
      <formula>$J$13/2</formula>
    </cfRule>
    <cfRule type="cellIs" dxfId="139" priority="2" operator="lessThan">
      <formula>$J$13/2</formula>
    </cfRule>
    <cfRule type="cellIs" dxfId="138" priority="3" operator="greaterThan">
      <formula>$J$13/2</formula>
    </cfRule>
  </conditionalFormatting>
  <dataValidations count="1">
    <dataValidation type="list" allowBlank="1" showInputMessage="1" showErrorMessage="1" sqref="F6:G25" xr:uid="{615BE229-13AA-4D24-BFB2-3E3E4D7917F8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A3CE2-9D0F-4249-8737-41BD44F45407}">
  <sheetPr codeName="Feuil5"/>
  <dimension ref="A1:N25"/>
  <sheetViews>
    <sheetView workbookViewId="0">
      <selection activeCell="B15" sqref="B15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IF(ISBLANK(Tableau256[[#This Row],[NOM]]),"",VLOOKUP(Tableau256[[#This Row],[NOM]],Tableau1[[NOM]:[PRENOM]],2,0))</f>
        <v/>
      </c>
      <c r="D6" s="5" t="str">
        <f>IF(ISBLANK(Tableau256[[#This Row],[NOM]]),"",VLOOKUP(Tableau256[[#This Row],[NOM]],Tableau1[],5,0))</f>
        <v/>
      </c>
      <c r="E6" s="5" t="str">
        <f>IF(ISBLANK(Tableau256[[#This Row],[NOM]]),"",VLOOKUP(Tableau256[[#This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IF(ISBLANK(Tableau256[[#This Row],[NOM]]),"",VLOOKUP(Tableau256[[#This Row],[NOM]],Tableau1[[NOM]:[PRENOM]],2,0))</f>
        <v/>
      </c>
      <c r="D7" s="5" t="str">
        <f>IF(ISBLANK(Tableau256[[#This Row],[NOM]]),"",VLOOKUP(Tableau256[[#This Row],[NOM]],Tableau1[],5,0))</f>
        <v/>
      </c>
      <c r="E7" s="5" t="str">
        <f>IF(ISBLANK(Tableau256[[#This Row],[NOM]]),"",VLOOKUP(Tableau256[[#This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IF(ISBLANK(Tableau256[[#This Row],[NOM]]),"",VLOOKUP(Tableau256[[#This Row],[NOM]],Tableau1[[NOM]:[PRENOM]],2,0))</f>
        <v/>
      </c>
      <c r="D8" s="5" t="str">
        <f>IF(ISBLANK(Tableau256[[#This Row],[NOM]]),"",VLOOKUP(Tableau256[[#This Row],[NOM]],Tableau1[],5,0))</f>
        <v/>
      </c>
      <c r="E8" s="5" t="str">
        <f>IF(ISBLANK(Tableau256[[#This Row],[NOM]]),"",VLOOKUP(Tableau256[[#This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IF(ISBLANK(Tableau256[[#This Row],[NOM]]),"",VLOOKUP(Tableau256[[#This Row],[NOM]],Tableau1[[NOM]:[PRENOM]],2,0))</f>
        <v/>
      </c>
      <c r="D9" s="5" t="str">
        <f>IF(ISBLANK(Tableau256[[#This Row],[NOM]]),"",VLOOKUP(Tableau256[[#This Row],[NOM]],Tableau1[],5,0))</f>
        <v/>
      </c>
      <c r="E9" s="5" t="str">
        <f>IF(ISBLANK(Tableau256[[#This Row],[NOM]]),"",VLOOKUP(Tableau256[[#This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IF(ISBLANK(Tableau256[[#This Row],[NOM]]),"",VLOOKUP(Tableau256[[#This Row],[NOM]],Tableau1[[NOM]:[PRENOM]],2,0))</f>
        <v/>
      </c>
      <c r="D10" s="5" t="str">
        <f>IF(ISBLANK(Tableau256[[#This Row],[NOM]]),"",VLOOKUP(Tableau256[[#This Row],[NOM]],Tableau1[],5,0))</f>
        <v/>
      </c>
      <c r="E10" s="5" t="str">
        <f>IF(ISBLANK(Tableau256[[#This Row],[NOM]]),"",VLOOKUP(Tableau256[[#This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IF(ISBLANK(Tableau256[[#This Row],[NOM]]),"",VLOOKUP(Tableau256[[#This Row],[NOM]],Tableau1[[NOM]:[PRENOM]],2,0))</f>
        <v/>
      </c>
      <c r="D11" s="5" t="str">
        <f>IF(ISBLANK(Tableau256[[#This Row],[NOM]]),"",VLOOKUP(Tableau256[[#This Row],[NOM]],Tableau1[],5,0))</f>
        <v/>
      </c>
      <c r="E11" s="5" t="str">
        <f>IF(ISBLANK(Tableau256[[#This Row],[NOM]]),"",VLOOKUP(Tableau256[[#This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IF(ISBLANK(Tableau256[[#This Row],[NOM]]),"",VLOOKUP(Tableau256[[#This Row],[NOM]],Tableau1[[NOM]:[PRENOM]],2,0))</f>
        <v/>
      </c>
      <c r="D12" s="5" t="str">
        <f>IF(ISBLANK(Tableau256[[#This Row],[NOM]]),"",VLOOKUP(Tableau256[[#This Row],[NOM]],Tableau1[],5,0))</f>
        <v/>
      </c>
      <c r="E12" s="5" t="str">
        <f>IF(ISBLANK(Tableau256[[#This Row],[NOM]]),"",VLOOKUP(Tableau256[[#This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IF(ISBLANK(Tableau256[[#This Row],[NOM]]),"",VLOOKUP(Tableau256[[#This Row],[NOM]],Tableau1[[NOM]:[PRENOM]],2,0))</f>
        <v/>
      </c>
      <c r="D13" s="5" t="str">
        <f>IF(ISBLANK(Tableau256[[#This Row],[NOM]]),"",VLOOKUP(Tableau256[[#This Row],[NOM]],Tableau1[],5,0))</f>
        <v/>
      </c>
      <c r="E13" s="5" t="str">
        <f>IF(ISBLANK(Tableau256[[#This Row],[NOM]]),"",VLOOKUP(Tableau256[[#This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IF(ISBLANK(Tableau256[[#This Row],[NOM]]),"",VLOOKUP(Tableau256[[#This Row],[NOM]],Tableau1[[NOM]:[PRENOM]],2,0))</f>
        <v/>
      </c>
      <c r="D14" s="5" t="str">
        <f>IF(ISBLANK(Tableau256[[#This Row],[NOM]]),"",VLOOKUP(Tableau256[[#This Row],[NOM]],Tableau1[],5,0))</f>
        <v/>
      </c>
      <c r="E14" s="5" t="str">
        <f>IF(ISBLANK(Tableau256[[#This Row],[NOM]]),"",VLOOKUP(Tableau256[[#This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IF(ISBLANK(Tableau256[[#This Row],[NOM]]),"",VLOOKUP(Tableau256[[#This Row],[NOM]],Tableau1[[NOM]:[PRENOM]],2,0))</f>
        <v/>
      </c>
      <c r="D15" s="5" t="str">
        <f>IF(ISBLANK(Tableau256[[#This Row],[NOM]]),"",VLOOKUP(Tableau256[[#This Row],[NOM]],Tableau1[],5,0))</f>
        <v/>
      </c>
      <c r="E15" s="5" t="str">
        <f>IF(ISBLANK(Tableau256[[#This Row],[NOM]]),"",VLOOKUP(Tableau256[[#This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IF(ISBLANK(Tableau256[[#This Row],[NOM]]),"",VLOOKUP(Tableau256[[#This Row],[NOM]],Tableau1[[NOM]:[PRENOM]],2,0))</f>
        <v/>
      </c>
      <c r="D16" s="5"/>
      <c r="E16" s="5" t="str">
        <f>IF(ISBLANK(Tableau256[[#This Row],[NOM]]),"",VLOOKUP(Tableau256[[#This Row],[NOM]],Tableau1[],3,0))</f>
        <v/>
      </c>
      <c r="F16" s="5"/>
      <c r="G16" s="27"/>
    </row>
    <row r="17" spans="2:7" x14ac:dyDescent="0.25">
      <c r="B17" s="25"/>
      <c r="C17" s="5" t="str">
        <f>IF(ISBLANK(Tableau256[[#This Row],[NOM]]),"",VLOOKUP(Tableau256[[#This Row],[NOM]],Tableau1[[NOM]:[PRENOM]],2,0))</f>
        <v/>
      </c>
      <c r="D17" s="5" t="str">
        <f>IF(ISBLANK(Tableau256[[#This Row],[NOM]]),"",VLOOKUP(Tableau256[[#This Row],[NOM]],Tableau1[],5,0))</f>
        <v/>
      </c>
      <c r="E17" s="5" t="str">
        <f>IF(ISBLANK(Tableau256[[#This Row],[NOM]]),"",VLOOKUP(Tableau256[[#This Row],[NOM]],Tableau1[],3,0))</f>
        <v/>
      </c>
      <c r="F17" s="5"/>
      <c r="G17" s="27"/>
    </row>
    <row r="18" spans="2:7" x14ac:dyDescent="0.25">
      <c r="B18" s="25"/>
      <c r="C18" s="5" t="str">
        <f>IF(ISBLANK(Tableau256[[#This Row],[NOM]]),"",VLOOKUP(Tableau256[[#This Row],[NOM]],Tableau1[[NOM]:[PRENOM]],2,0))</f>
        <v/>
      </c>
      <c r="D18" s="5" t="str">
        <f>IF(ISBLANK(Tableau256[[#This Row],[NOM]]),"",VLOOKUP(Tableau256[[#This Row],[NOM]],Tableau1[],5,0))</f>
        <v/>
      </c>
      <c r="E18" s="5" t="str">
        <f>IF(ISBLANK(Tableau256[[#This Row],[NOM]]),"",VLOOKUP(Tableau256[[#This Row],[NOM]],Tableau1[],3,0))</f>
        <v/>
      </c>
      <c r="F18" s="5"/>
      <c r="G18" s="27"/>
    </row>
    <row r="19" spans="2:7" x14ac:dyDescent="0.25">
      <c r="B19" s="25"/>
      <c r="C19" s="5" t="str">
        <f>IF(ISBLANK(Tableau256[[#This Row],[NOM]]),"",VLOOKUP(Tableau256[[#This Row],[NOM]],Tableau1[[NOM]:[PRENOM]],2,0))</f>
        <v/>
      </c>
      <c r="D19" s="5" t="str">
        <f>IF(ISBLANK(Tableau256[[#This Row],[NOM]]),"",VLOOKUP(Tableau256[[#This Row],[NOM]],Tableau1[],5,0))</f>
        <v/>
      </c>
      <c r="E19" s="5" t="str">
        <f>IF(ISBLANK(Tableau256[[#This Row],[NOM]]),"",VLOOKUP(Tableau256[[#This Row],[NOM]],Tableau1[],3,0))</f>
        <v/>
      </c>
      <c r="F19" s="5"/>
      <c r="G19" s="27"/>
    </row>
    <row r="20" spans="2:7" x14ac:dyDescent="0.25">
      <c r="B20" s="25"/>
      <c r="C20" s="5" t="str">
        <f>IF(ISBLANK(Tableau256[[#This Row],[NOM]]),"",VLOOKUP(Tableau256[[#This Row],[NOM]],Tableau1[[NOM]:[PRENOM]],2,0))</f>
        <v/>
      </c>
      <c r="D20" s="5" t="str">
        <f>IF(ISBLANK(Tableau256[[#This Row],[NOM]]),"",VLOOKUP(Tableau256[[#This Row],[NOM]],Tableau1[],5,0))</f>
        <v/>
      </c>
      <c r="E20" s="5" t="str">
        <f>IF(ISBLANK(Tableau256[[#This Row],[NOM]]),"",VLOOKUP(Tableau256[[#This Row],[NOM]],Tableau1[],3,0))</f>
        <v/>
      </c>
      <c r="F20" s="5"/>
      <c r="G20" s="27"/>
    </row>
    <row r="21" spans="2:7" x14ac:dyDescent="0.25">
      <c r="B21" s="25"/>
      <c r="C21" s="5" t="str">
        <f>IF(ISBLANK(Tableau256[[#This Row],[NOM]]),"",VLOOKUP(Tableau256[[#This Row],[NOM]],Tableau1[[NOM]:[PRENOM]],2,0))</f>
        <v/>
      </c>
      <c r="D21" s="5" t="str">
        <f>IF(ISBLANK(Tableau256[[#This Row],[NOM]]),"",VLOOKUP(Tableau256[[#This Row],[NOM]],Tableau1[],5,0))</f>
        <v/>
      </c>
      <c r="E21" s="5" t="str">
        <f>IF(ISBLANK(Tableau256[[#This Row],[NOM]]),"",VLOOKUP(Tableau256[[#This Row],[NOM]],Tableau1[],3,0))</f>
        <v/>
      </c>
      <c r="F21" s="5"/>
      <c r="G21" s="27"/>
    </row>
    <row r="22" spans="2:7" x14ac:dyDescent="0.25">
      <c r="B22" s="25"/>
      <c r="C22" s="5" t="str">
        <f>IF(ISBLANK(Tableau256[[#This Row],[NOM]]),"",VLOOKUP(Tableau256[[#This Row],[NOM]],Tableau1[[NOM]:[PRENOM]],2,0))</f>
        <v/>
      </c>
      <c r="D22" s="5" t="str">
        <f>IF(ISBLANK(Tableau256[[#This Row],[NOM]]),"",VLOOKUP(Tableau256[[#This Row],[NOM]],Tableau1[],5,0))</f>
        <v/>
      </c>
      <c r="E22" s="5" t="str">
        <f>IF(ISBLANK(Tableau256[[#This Row],[NOM]]),"",VLOOKUP(Tableau256[[#This Row],[NOM]],Tableau1[],3,0))</f>
        <v/>
      </c>
      <c r="F22" s="5"/>
      <c r="G22" s="27"/>
    </row>
    <row r="23" spans="2:7" x14ac:dyDescent="0.25">
      <c r="B23" s="25"/>
      <c r="C23" s="5" t="str">
        <f>IF(ISBLANK(Tableau256[[#This Row],[NOM]]),"",VLOOKUP(Tableau256[[#This Row],[NOM]],Tableau1[[NOM]:[PRENOM]],2,0))</f>
        <v/>
      </c>
      <c r="D23" s="5" t="str">
        <f>IF(ISBLANK(Tableau256[[#This Row],[NOM]]),"",VLOOKUP(Tableau256[[#This Row],[NOM]],Tableau1[],5,0))</f>
        <v/>
      </c>
      <c r="E23" s="5" t="str">
        <f>IF(ISBLANK(Tableau256[[#This Row],[NOM]]),"",VLOOKUP(Tableau256[[#This Row],[NOM]],Tableau1[],3,0))</f>
        <v/>
      </c>
      <c r="F23" s="5"/>
      <c r="G23" s="27"/>
    </row>
    <row r="24" spans="2:7" x14ac:dyDescent="0.25">
      <c r="B24" s="25"/>
      <c r="C24" s="5" t="str">
        <f>IF(ISBLANK(Tableau256[[#This Row],[NOM]]),"",VLOOKUP(Tableau256[[#This Row],[NOM]],Tableau1[[NOM]:[PRENOM]],2,0))</f>
        <v/>
      </c>
      <c r="D24" s="5" t="str">
        <f>IF(ISBLANK(Tableau256[[#This Row],[NOM]]),"",VLOOKUP(Tableau256[[#This Row],[NOM]],Tableau1[],5,0))</f>
        <v/>
      </c>
      <c r="E24" s="5" t="str">
        <f>IF(ISBLANK(Tableau256[[#This Row],[NOM]]),"",VLOOKUP(Tableau256[[#This Row],[NOM]],Tableau1[],3,0))</f>
        <v/>
      </c>
      <c r="F24" s="5"/>
      <c r="G24" s="27"/>
    </row>
    <row r="25" spans="2:7" x14ac:dyDescent="0.25">
      <c r="B25" s="30"/>
      <c r="C25" s="31" t="str">
        <f>IF(ISBLANK(Tableau256[[#This Row],[NOM]]),"",VLOOKUP(Tableau256[[#This Row],[NOM]],Tableau1[[NOM]:[PRENOM]],2,0))</f>
        <v/>
      </c>
      <c r="D25" s="31" t="str">
        <f>IF(ISBLANK(Tableau256[[#This Row],[NOM]]),"",VLOOKUP(Tableau256[[#This Row],[NOM]],Tableau1[],5,0))</f>
        <v/>
      </c>
      <c r="E25" s="31" t="str">
        <f>IF(ISBLANK(Tableau256[[#This Row],[NOM]]),"",VLOOKUP(Tableau256[[#This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27" priority="4" operator="equal">
      <formula>$N$2</formula>
    </cfRule>
    <cfRule type="cellIs" dxfId="126" priority="5" operator="equal">
      <formula>$M$2</formula>
    </cfRule>
    <cfRule type="cellIs" dxfId="125" priority="6" operator="equal">
      <formula>$L$2</formula>
    </cfRule>
  </conditionalFormatting>
  <conditionalFormatting sqref="J14">
    <cfRule type="cellIs" dxfId="124" priority="1" operator="equal">
      <formula>$J$13/2</formula>
    </cfRule>
    <cfRule type="cellIs" dxfId="123" priority="2" operator="lessThan">
      <formula>$J$13/2</formula>
    </cfRule>
    <cfRule type="cellIs" dxfId="122" priority="3" operator="greaterThan">
      <formula>$J$13/2</formula>
    </cfRule>
  </conditionalFormatting>
  <dataValidations count="1">
    <dataValidation type="list" allowBlank="1" showInputMessage="1" showErrorMessage="1" sqref="F6:G25" xr:uid="{0AC6F9BF-99E5-4A37-B72E-A8FBEAC539DA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33D18-B504-495A-9E48-740FD0E9D3CE}">
  <sheetPr codeName="Feuil6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IF(ISBLANK(Tableau2567[[#This Row],[NOM]]),"",VLOOKUP(Tableau2567[[#This Row],[NOM]],Tableau1[[NOM]:[PRENOM]],2,0))</f>
        <v/>
      </c>
      <c r="D6" s="5" t="str">
        <f>IF(ISBLANK(Tableau2567[[#This Row],[NOM]]),"",VLOOKUP(Tableau2567[[#This Row],[NOM]],Tableau1[],5,0))</f>
        <v/>
      </c>
      <c r="E6" s="5" t="str">
        <f>IF(ISBLANK(Tableau2567[[#This Row],[NOM]]),"",VLOOKUP(Tableau2567[[#This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IF(ISBLANK(Tableau2567[[#This Row],[NOM]]),"",VLOOKUP(Tableau2567[[#This Row],[NOM]],Tableau1[[NOM]:[PRENOM]],2,0))</f>
        <v/>
      </c>
      <c r="D7" s="5" t="str">
        <f>IF(ISBLANK(Tableau2567[[#This Row],[NOM]]),"",VLOOKUP(Tableau2567[[#This Row],[NOM]],Tableau1[],5,0))</f>
        <v/>
      </c>
      <c r="E7" s="5" t="str">
        <f>IF(ISBLANK(Tableau2567[[#This Row],[NOM]]),"",VLOOKUP(Tableau2567[[#This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IF(ISBLANK(Tableau2567[[#This Row],[NOM]]),"",VLOOKUP(Tableau2567[[#This Row],[NOM]],Tableau1[[NOM]:[PRENOM]],2,0))</f>
        <v/>
      </c>
      <c r="D8" s="5" t="str">
        <f>IF(ISBLANK(Tableau2567[[#This Row],[NOM]]),"",VLOOKUP(Tableau2567[[#This Row],[NOM]],Tableau1[],5,0))</f>
        <v/>
      </c>
      <c r="E8" s="5" t="str">
        <f>IF(ISBLANK(Tableau2567[[#This Row],[NOM]]),"",VLOOKUP(Tableau2567[[#This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IF(ISBLANK(Tableau2567[[#This Row],[NOM]]),"",VLOOKUP(Tableau2567[[#This Row],[NOM]],Tableau1[[NOM]:[PRENOM]],2,0))</f>
        <v/>
      </c>
      <c r="D9" s="5" t="str">
        <f>IF(ISBLANK(Tableau2567[[#This Row],[NOM]]),"",VLOOKUP(Tableau2567[[#This Row],[NOM]],Tableau1[],5,0))</f>
        <v/>
      </c>
      <c r="E9" s="5" t="str">
        <f>IF(ISBLANK(Tableau2567[[#This Row],[NOM]]),"",VLOOKUP(Tableau2567[[#This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IF(ISBLANK(Tableau2567[[#This Row],[NOM]]),"",VLOOKUP(Tableau2567[[#This Row],[NOM]],Tableau1[[NOM]:[PRENOM]],2,0))</f>
        <v/>
      </c>
      <c r="D10" s="5" t="str">
        <f>IF(ISBLANK(Tableau2567[[#This Row],[NOM]]),"",VLOOKUP(Tableau2567[[#This Row],[NOM]],Tableau1[],5,0))</f>
        <v/>
      </c>
      <c r="E10" s="5" t="str">
        <f>IF(ISBLANK(Tableau2567[[#This Row],[NOM]]),"",VLOOKUP(Tableau2567[[#This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IF(ISBLANK(Tableau2567[[#This Row],[NOM]]),"",VLOOKUP(Tableau2567[[#This Row],[NOM]],Tableau1[[NOM]:[PRENOM]],2,0))</f>
        <v/>
      </c>
      <c r="D11" s="5" t="str">
        <f>IF(ISBLANK(Tableau2567[[#This Row],[NOM]]),"",VLOOKUP(Tableau2567[[#This Row],[NOM]],Tableau1[],5,0))</f>
        <v/>
      </c>
      <c r="E11" s="5" t="str">
        <f>IF(ISBLANK(Tableau2567[[#This Row],[NOM]]),"",VLOOKUP(Tableau2567[[#This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IF(ISBLANK(Tableau2567[[#This Row],[NOM]]),"",VLOOKUP(Tableau2567[[#This Row],[NOM]],Tableau1[[NOM]:[PRENOM]],2,0))</f>
        <v/>
      </c>
      <c r="D12" s="5" t="str">
        <f>IF(ISBLANK(Tableau2567[[#This Row],[NOM]]),"",VLOOKUP(Tableau2567[[#This Row],[NOM]],Tableau1[],5,0))</f>
        <v/>
      </c>
      <c r="E12" s="5" t="str">
        <f>IF(ISBLANK(Tableau2567[[#This Row],[NOM]]),"",VLOOKUP(Tableau2567[[#This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IF(ISBLANK(Tableau2567[[#This Row],[NOM]]),"",VLOOKUP(Tableau2567[[#This Row],[NOM]],Tableau1[[NOM]:[PRENOM]],2,0))</f>
        <v/>
      </c>
      <c r="D13" s="5" t="str">
        <f>IF(ISBLANK(Tableau2567[[#This Row],[NOM]]),"",VLOOKUP(Tableau2567[[#This Row],[NOM]],Tableau1[],5,0))</f>
        <v/>
      </c>
      <c r="E13" s="5" t="str">
        <f>IF(ISBLANK(Tableau2567[[#This Row],[NOM]]),"",VLOOKUP(Tableau2567[[#This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IF(ISBLANK(Tableau2567[[#This Row],[NOM]]),"",VLOOKUP(Tableau2567[[#This Row],[NOM]],Tableau1[[NOM]:[PRENOM]],2,0))</f>
        <v/>
      </c>
      <c r="D14" s="5" t="str">
        <f>IF(ISBLANK(Tableau2567[[#This Row],[NOM]]),"",VLOOKUP(Tableau2567[[#This Row],[NOM]],Tableau1[],5,0))</f>
        <v/>
      </c>
      <c r="E14" s="5" t="str">
        <f>IF(ISBLANK(Tableau2567[[#This Row],[NOM]]),"",VLOOKUP(Tableau2567[[#This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IF(ISBLANK(Tableau2567[[#This Row],[NOM]]),"",VLOOKUP(Tableau2567[[#This Row],[NOM]],Tableau1[[NOM]:[PRENOM]],2,0))</f>
        <v/>
      </c>
      <c r="D15" s="5" t="str">
        <f>IF(ISBLANK(Tableau2567[[#This Row],[NOM]]),"",VLOOKUP(Tableau2567[[#This Row],[NOM]],Tableau1[],5,0))</f>
        <v/>
      </c>
      <c r="E15" s="5" t="str">
        <f>IF(ISBLANK(Tableau2567[[#This Row],[NOM]]),"",VLOOKUP(Tableau2567[[#This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IF(ISBLANK(Tableau2567[[#This Row],[NOM]]),"",VLOOKUP(Tableau2567[[#This Row],[NOM]],Tableau1[[NOM]:[PRENOM]],2,0))</f>
        <v/>
      </c>
      <c r="D16" s="5"/>
      <c r="E16" s="5" t="str">
        <f>IF(ISBLANK(Tableau2567[[#This Row],[NOM]]),"",VLOOKUP(Tableau2567[[#This Row],[NOM]],Tableau1[],3,0))</f>
        <v/>
      </c>
      <c r="F16" s="5"/>
      <c r="G16" s="27"/>
    </row>
    <row r="17" spans="2:7" x14ac:dyDescent="0.25">
      <c r="B17" s="25"/>
      <c r="C17" s="5" t="str">
        <f>IF(ISBLANK(Tableau2567[[#This Row],[NOM]]),"",VLOOKUP(Tableau2567[[#This Row],[NOM]],Tableau1[[NOM]:[PRENOM]],2,0))</f>
        <v/>
      </c>
      <c r="D17" s="5" t="str">
        <f>IF(ISBLANK(Tableau2567[[#This Row],[NOM]]),"",VLOOKUP(Tableau2567[[#This Row],[NOM]],Tableau1[],5,0))</f>
        <v/>
      </c>
      <c r="E17" s="5" t="str">
        <f>IF(ISBLANK(Tableau2567[[#This Row],[NOM]]),"",VLOOKUP(Tableau2567[[#This Row],[NOM]],Tableau1[],3,0))</f>
        <v/>
      </c>
      <c r="F17" s="5"/>
      <c r="G17" s="27"/>
    </row>
    <row r="18" spans="2:7" x14ac:dyDescent="0.25">
      <c r="B18" s="25"/>
      <c r="C18" s="5" t="str">
        <f>IF(ISBLANK(Tableau2567[[#This Row],[NOM]]),"",VLOOKUP(Tableau2567[[#This Row],[NOM]],Tableau1[[NOM]:[PRENOM]],2,0))</f>
        <v/>
      </c>
      <c r="D18" s="5" t="str">
        <f>IF(ISBLANK(Tableau2567[[#This Row],[NOM]]),"",VLOOKUP(Tableau2567[[#This Row],[NOM]],Tableau1[],5,0))</f>
        <v/>
      </c>
      <c r="E18" s="5" t="str">
        <f>IF(ISBLANK(Tableau2567[[#This Row],[NOM]]),"",VLOOKUP(Tableau2567[[#This Row],[NOM]],Tableau1[],3,0))</f>
        <v/>
      </c>
      <c r="F18" s="5"/>
      <c r="G18" s="27"/>
    </row>
    <row r="19" spans="2:7" x14ac:dyDescent="0.25">
      <c r="B19" s="25"/>
      <c r="C19" s="5" t="str">
        <f>IF(ISBLANK(Tableau2567[[#This Row],[NOM]]),"",VLOOKUP(Tableau2567[[#This Row],[NOM]],Tableau1[[NOM]:[PRENOM]],2,0))</f>
        <v/>
      </c>
      <c r="D19" s="5" t="str">
        <f>IF(ISBLANK(Tableau2567[[#This Row],[NOM]]),"",VLOOKUP(Tableau2567[[#This Row],[NOM]],Tableau1[],5,0))</f>
        <v/>
      </c>
      <c r="E19" s="5" t="str">
        <f>IF(ISBLANK(Tableau2567[[#This Row],[NOM]]),"",VLOOKUP(Tableau2567[[#This Row],[NOM]],Tableau1[],3,0))</f>
        <v/>
      </c>
      <c r="F19" s="5"/>
      <c r="G19" s="27"/>
    </row>
    <row r="20" spans="2:7" x14ac:dyDescent="0.25">
      <c r="B20" s="25"/>
      <c r="C20" s="5" t="str">
        <f>IF(ISBLANK(Tableau2567[[#This Row],[NOM]]),"",VLOOKUP(Tableau2567[[#This Row],[NOM]],Tableau1[[NOM]:[PRENOM]],2,0))</f>
        <v/>
      </c>
      <c r="D20" s="5" t="str">
        <f>IF(ISBLANK(Tableau2567[[#This Row],[NOM]]),"",VLOOKUP(Tableau2567[[#This Row],[NOM]],Tableau1[],5,0))</f>
        <v/>
      </c>
      <c r="E20" s="5" t="str">
        <f>IF(ISBLANK(Tableau2567[[#This Row],[NOM]]),"",VLOOKUP(Tableau2567[[#This Row],[NOM]],Tableau1[],3,0))</f>
        <v/>
      </c>
      <c r="F20" s="5"/>
      <c r="G20" s="27"/>
    </row>
    <row r="21" spans="2:7" x14ac:dyDescent="0.25">
      <c r="B21" s="25"/>
      <c r="C21" s="5" t="str">
        <f>IF(ISBLANK(Tableau2567[[#This Row],[NOM]]),"",VLOOKUP(Tableau2567[[#This Row],[NOM]],Tableau1[[NOM]:[PRENOM]],2,0))</f>
        <v/>
      </c>
      <c r="D21" s="5" t="str">
        <f>IF(ISBLANK(Tableau2567[[#This Row],[NOM]]),"",VLOOKUP(Tableau2567[[#This Row],[NOM]],Tableau1[],5,0))</f>
        <v/>
      </c>
      <c r="E21" s="5" t="str">
        <f>IF(ISBLANK(Tableau2567[[#This Row],[NOM]]),"",VLOOKUP(Tableau2567[[#This Row],[NOM]],Tableau1[],3,0))</f>
        <v/>
      </c>
      <c r="F21" s="5"/>
      <c r="G21" s="27"/>
    </row>
    <row r="22" spans="2:7" x14ac:dyDescent="0.25">
      <c r="B22" s="25"/>
      <c r="C22" s="5" t="str">
        <f>IF(ISBLANK(Tableau2567[[#This Row],[NOM]]),"",VLOOKUP(Tableau2567[[#This Row],[NOM]],Tableau1[[NOM]:[PRENOM]],2,0))</f>
        <v/>
      </c>
      <c r="D22" s="5" t="str">
        <f>IF(ISBLANK(Tableau2567[[#This Row],[NOM]]),"",VLOOKUP(Tableau2567[[#This Row],[NOM]],Tableau1[],5,0))</f>
        <v/>
      </c>
      <c r="E22" s="5" t="str">
        <f>IF(ISBLANK(Tableau2567[[#This Row],[NOM]]),"",VLOOKUP(Tableau2567[[#This Row],[NOM]],Tableau1[],3,0))</f>
        <v/>
      </c>
      <c r="F22" s="5"/>
      <c r="G22" s="27"/>
    </row>
    <row r="23" spans="2:7" x14ac:dyDescent="0.25">
      <c r="B23" s="25"/>
      <c r="C23" s="5" t="str">
        <f>IF(ISBLANK(Tableau2567[[#This Row],[NOM]]),"",VLOOKUP(Tableau2567[[#This Row],[NOM]],Tableau1[[NOM]:[PRENOM]],2,0))</f>
        <v/>
      </c>
      <c r="D23" s="5" t="str">
        <f>IF(ISBLANK(Tableau2567[[#This Row],[NOM]]),"",VLOOKUP(Tableau2567[[#This Row],[NOM]],Tableau1[],5,0))</f>
        <v/>
      </c>
      <c r="E23" s="5" t="str">
        <f>IF(ISBLANK(Tableau2567[[#This Row],[NOM]]),"",VLOOKUP(Tableau2567[[#This Row],[NOM]],Tableau1[],3,0))</f>
        <v/>
      </c>
      <c r="F23" s="5"/>
      <c r="G23" s="27"/>
    </row>
    <row r="24" spans="2:7" x14ac:dyDescent="0.25">
      <c r="B24" s="25"/>
      <c r="C24" s="5" t="str">
        <f>IF(ISBLANK(Tableau2567[[#This Row],[NOM]]),"",VLOOKUP(Tableau2567[[#This Row],[NOM]],Tableau1[[NOM]:[PRENOM]],2,0))</f>
        <v/>
      </c>
      <c r="D24" s="5" t="str">
        <f>IF(ISBLANK(Tableau2567[[#This Row],[NOM]]),"",VLOOKUP(Tableau2567[[#This Row],[NOM]],Tableau1[],5,0))</f>
        <v/>
      </c>
      <c r="E24" s="5" t="str">
        <f>IF(ISBLANK(Tableau2567[[#This Row],[NOM]]),"",VLOOKUP(Tableau2567[[#This Row],[NOM]],Tableau1[],3,0))</f>
        <v/>
      </c>
      <c r="F24" s="5"/>
      <c r="G24" s="27"/>
    </row>
    <row r="25" spans="2:7" x14ac:dyDescent="0.25">
      <c r="B25" s="30"/>
      <c r="C25" s="31" t="str">
        <f>IF(ISBLANK(Tableau2567[[#This Row],[NOM]]),"",VLOOKUP(Tableau2567[[#This Row],[NOM]],Tableau1[[NOM]:[PRENOM]],2,0))</f>
        <v/>
      </c>
      <c r="D25" s="31" t="str">
        <f>IF(ISBLANK(Tableau2567[[#This Row],[NOM]]),"",VLOOKUP(Tableau2567[[#This Row],[NOM]],Tableau1[],5,0))</f>
        <v/>
      </c>
      <c r="E25" s="31" t="str">
        <f>IF(ISBLANK(Tableau2567[[#This Row],[NOM]]),"",VLOOKUP(Tableau2567[[#This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11" priority="4" operator="equal">
      <formula>$N$2</formula>
    </cfRule>
    <cfRule type="cellIs" dxfId="110" priority="5" operator="equal">
      <formula>$M$2</formula>
    </cfRule>
    <cfRule type="cellIs" dxfId="109" priority="6" operator="equal">
      <formula>$L$2</formula>
    </cfRule>
  </conditionalFormatting>
  <conditionalFormatting sqref="J14">
    <cfRule type="cellIs" dxfId="108" priority="1" operator="equal">
      <formula>$J$13/2</formula>
    </cfRule>
    <cfRule type="cellIs" dxfId="107" priority="2" operator="lessThan">
      <formula>$J$13/2</formula>
    </cfRule>
    <cfRule type="cellIs" dxfId="106" priority="3" operator="greaterThan">
      <formula>$J$13/2</formula>
    </cfRule>
  </conditionalFormatting>
  <dataValidations count="1">
    <dataValidation type="list" allowBlank="1" showInputMessage="1" showErrorMessage="1" sqref="F6:G25" xr:uid="{23269FE6-D4ED-4916-A143-9AA2830FCF84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E437A-8D5A-4BC3-A119-79A798D769C0}">
  <sheetPr codeName="Feuil7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IF(ISBLANK(Tableau25678[[#This Row],[NOM]]),"",VLOOKUP(Tableau25678[[#This Row],[NOM]],Tableau1[[NOM]:[PRENOM]],2,0))</f>
        <v/>
      </c>
      <c r="D6" s="5" t="str">
        <f>IF(ISBLANK(Tableau25678[[#This Row],[NOM]]),"",VLOOKUP(Tableau25678[[#This Row],[NOM]],Tableau1[],5,0))</f>
        <v/>
      </c>
      <c r="E6" s="5" t="str">
        <f>IF(ISBLANK(Tableau25678[[#This Row],[NOM]]),"",VLOOKUP(Tableau25678[[#This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IF(ISBLANK(Tableau25678[[#This Row],[NOM]]),"",VLOOKUP(Tableau25678[[#This Row],[NOM]],Tableau1[[NOM]:[PRENOM]],2,0))</f>
        <v/>
      </c>
      <c r="D7" s="5" t="str">
        <f>IF(ISBLANK(Tableau25678[[#This Row],[NOM]]),"",VLOOKUP(Tableau25678[[#This Row],[NOM]],Tableau1[],5,0))</f>
        <v/>
      </c>
      <c r="E7" s="5" t="str">
        <f>IF(ISBLANK(Tableau25678[[#This Row],[NOM]]),"",VLOOKUP(Tableau25678[[#This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IF(ISBLANK(Tableau25678[[#This Row],[NOM]]),"",VLOOKUP(Tableau25678[[#This Row],[NOM]],Tableau1[[NOM]:[PRENOM]],2,0))</f>
        <v/>
      </c>
      <c r="D8" s="5" t="str">
        <f>IF(ISBLANK(Tableau25678[[#This Row],[NOM]]),"",VLOOKUP(Tableau25678[[#This Row],[NOM]],Tableau1[],5,0))</f>
        <v/>
      </c>
      <c r="E8" s="5" t="str">
        <f>IF(ISBLANK(Tableau25678[[#This Row],[NOM]]),"",VLOOKUP(Tableau25678[[#This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IF(ISBLANK(Tableau25678[[#This Row],[NOM]]),"",VLOOKUP(Tableau25678[[#This Row],[NOM]],Tableau1[[NOM]:[PRENOM]],2,0))</f>
        <v/>
      </c>
      <c r="D9" s="5" t="str">
        <f>IF(ISBLANK(Tableau25678[[#This Row],[NOM]]),"",VLOOKUP(Tableau25678[[#This Row],[NOM]],Tableau1[],5,0))</f>
        <v/>
      </c>
      <c r="E9" s="5" t="str">
        <f>IF(ISBLANK(Tableau25678[[#This Row],[NOM]]),"",VLOOKUP(Tableau25678[[#This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IF(ISBLANK(Tableau25678[[#This Row],[NOM]]),"",VLOOKUP(Tableau25678[[#This Row],[NOM]],Tableau1[[NOM]:[PRENOM]],2,0))</f>
        <v/>
      </c>
      <c r="D10" s="5" t="str">
        <f>IF(ISBLANK(Tableau25678[[#This Row],[NOM]]),"",VLOOKUP(Tableau25678[[#This Row],[NOM]],Tableau1[],5,0))</f>
        <v/>
      </c>
      <c r="E10" s="5" t="str">
        <f>IF(ISBLANK(Tableau25678[[#This Row],[NOM]]),"",VLOOKUP(Tableau25678[[#This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IF(ISBLANK(Tableau25678[[#This Row],[NOM]]),"",VLOOKUP(Tableau25678[[#This Row],[NOM]],Tableau1[[NOM]:[PRENOM]],2,0))</f>
        <v/>
      </c>
      <c r="D11" s="5" t="str">
        <f>IF(ISBLANK(Tableau25678[[#This Row],[NOM]]),"",VLOOKUP(Tableau25678[[#This Row],[NOM]],Tableau1[],5,0))</f>
        <v/>
      </c>
      <c r="E11" s="5" t="str">
        <f>IF(ISBLANK(Tableau25678[[#This Row],[NOM]]),"",VLOOKUP(Tableau25678[[#This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IF(ISBLANK(Tableau25678[[#This Row],[NOM]]),"",VLOOKUP(Tableau25678[[#This Row],[NOM]],Tableau1[[NOM]:[PRENOM]],2,0))</f>
        <v/>
      </c>
      <c r="D12" s="5" t="str">
        <f>IF(ISBLANK(Tableau25678[[#This Row],[NOM]]),"",VLOOKUP(Tableau25678[[#This Row],[NOM]],Tableau1[],5,0))</f>
        <v/>
      </c>
      <c r="E12" s="5" t="str">
        <f>IF(ISBLANK(Tableau25678[[#This Row],[NOM]]),"",VLOOKUP(Tableau25678[[#This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IF(ISBLANK(Tableau25678[[#This Row],[NOM]]),"",VLOOKUP(Tableau25678[[#This Row],[NOM]],Tableau1[[NOM]:[PRENOM]],2,0))</f>
        <v/>
      </c>
      <c r="D13" s="5" t="str">
        <f>IF(ISBLANK(Tableau25678[[#This Row],[NOM]]),"",VLOOKUP(Tableau25678[[#This Row],[NOM]],Tableau1[],5,0))</f>
        <v/>
      </c>
      <c r="E13" s="5" t="str">
        <f>IF(ISBLANK(Tableau25678[[#This Row],[NOM]]),"",VLOOKUP(Tableau25678[[#This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IF(ISBLANK(Tableau25678[[#This Row],[NOM]]),"",VLOOKUP(Tableau25678[[#This Row],[NOM]],Tableau1[[NOM]:[PRENOM]],2,0))</f>
        <v/>
      </c>
      <c r="D14" s="5" t="str">
        <f>IF(ISBLANK(Tableau25678[[#This Row],[NOM]]),"",VLOOKUP(Tableau25678[[#This Row],[NOM]],Tableau1[],5,0))</f>
        <v/>
      </c>
      <c r="E14" s="5" t="str">
        <f>IF(ISBLANK(Tableau25678[[#This Row],[NOM]]),"",VLOOKUP(Tableau25678[[#This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IF(ISBLANK(Tableau25678[[#This Row],[NOM]]),"",VLOOKUP(Tableau25678[[#This Row],[NOM]],Tableau1[[NOM]:[PRENOM]],2,0))</f>
        <v/>
      </c>
      <c r="D15" s="5" t="str">
        <f>IF(ISBLANK(Tableau25678[[#This Row],[NOM]]),"",VLOOKUP(Tableau25678[[#This Row],[NOM]],Tableau1[],5,0))</f>
        <v/>
      </c>
      <c r="E15" s="5" t="str">
        <f>IF(ISBLANK(Tableau25678[[#This Row],[NOM]]),"",VLOOKUP(Tableau25678[[#This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IF(ISBLANK(Tableau25678[[#This Row],[NOM]]),"",VLOOKUP(Tableau25678[[#This Row],[NOM]],Tableau1[[NOM]:[PRENOM]],2,0))</f>
        <v/>
      </c>
      <c r="D16" s="5"/>
      <c r="E16" s="5" t="str">
        <f>IF(ISBLANK(Tableau25678[[#This Row],[NOM]]),"",VLOOKUP(Tableau25678[[#This Row],[NOM]],Tableau1[],3,0))</f>
        <v/>
      </c>
      <c r="F16" s="5"/>
      <c r="G16" s="27"/>
    </row>
    <row r="17" spans="2:7" x14ac:dyDescent="0.25">
      <c r="B17" s="25"/>
      <c r="C17" s="5" t="str">
        <f>IF(ISBLANK(Tableau25678[[#This Row],[NOM]]),"",VLOOKUP(Tableau25678[[#This Row],[NOM]],Tableau1[[NOM]:[PRENOM]],2,0))</f>
        <v/>
      </c>
      <c r="D17" s="5" t="str">
        <f>IF(ISBLANK(Tableau25678[[#This Row],[NOM]]),"",VLOOKUP(Tableau25678[[#This Row],[NOM]],Tableau1[],5,0))</f>
        <v/>
      </c>
      <c r="E17" s="5" t="str">
        <f>IF(ISBLANK(Tableau25678[[#This Row],[NOM]]),"",VLOOKUP(Tableau25678[[#This Row],[NOM]],Tableau1[],3,0))</f>
        <v/>
      </c>
      <c r="F17" s="5"/>
      <c r="G17" s="27"/>
    </row>
    <row r="18" spans="2:7" x14ac:dyDescent="0.25">
      <c r="B18" s="25"/>
      <c r="C18" s="5" t="str">
        <f>IF(ISBLANK(Tableau25678[[#This Row],[NOM]]),"",VLOOKUP(Tableau25678[[#This Row],[NOM]],Tableau1[[NOM]:[PRENOM]],2,0))</f>
        <v/>
      </c>
      <c r="D18" s="5" t="str">
        <f>IF(ISBLANK(Tableau25678[[#This Row],[NOM]]),"",VLOOKUP(Tableau25678[[#This Row],[NOM]],Tableau1[],5,0))</f>
        <v/>
      </c>
      <c r="E18" s="5" t="str">
        <f>IF(ISBLANK(Tableau25678[[#This Row],[NOM]]),"",VLOOKUP(Tableau25678[[#This Row],[NOM]],Tableau1[],3,0))</f>
        <v/>
      </c>
      <c r="F18" s="5"/>
      <c r="G18" s="27"/>
    </row>
    <row r="19" spans="2:7" x14ac:dyDescent="0.25">
      <c r="B19" s="25"/>
      <c r="C19" s="5" t="str">
        <f>IF(ISBLANK(Tableau25678[[#This Row],[NOM]]),"",VLOOKUP(Tableau25678[[#This Row],[NOM]],Tableau1[[NOM]:[PRENOM]],2,0))</f>
        <v/>
      </c>
      <c r="D19" s="5" t="str">
        <f>IF(ISBLANK(Tableau25678[[#This Row],[NOM]]),"",VLOOKUP(Tableau25678[[#This Row],[NOM]],Tableau1[],5,0))</f>
        <v/>
      </c>
      <c r="E19" s="5" t="str">
        <f>IF(ISBLANK(Tableau25678[[#This Row],[NOM]]),"",VLOOKUP(Tableau25678[[#This Row],[NOM]],Tableau1[],3,0))</f>
        <v/>
      </c>
      <c r="F19" s="5"/>
      <c r="G19" s="27"/>
    </row>
    <row r="20" spans="2:7" x14ac:dyDescent="0.25">
      <c r="B20" s="25"/>
      <c r="C20" s="5" t="str">
        <f>IF(ISBLANK(Tableau25678[[#This Row],[NOM]]),"",VLOOKUP(Tableau25678[[#This Row],[NOM]],Tableau1[[NOM]:[PRENOM]],2,0))</f>
        <v/>
      </c>
      <c r="D20" s="5" t="str">
        <f>IF(ISBLANK(Tableau25678[[#This Row],[NOM]]),"",VLOOKUP(Tableau25678[[#This Row],[NOM]],Tableau1[],5,0))</f>
        <v/>
      </c>
      <c r="E20" s="5" t="str">
        <f>IF(ISBLANK(Tableau25678[[#This Row],[NOM]]),"",VLOOKUP(Tableau25678[[#This Row],[NOM]],Tableau1[],3,0))</f>
        <v/>
      </c>
      <c r="F20" s="5"/>
      <c r="G20" s="27"/>
    </row>
    <row r="21" spans="2:7" x14ac:dyDescent="0.25">
      <c r="B21" s="25"/>
      <c r="C21" s="5" t="str">
        <f>IF(ISBLANK(Tableau25678[[#This Row],[NOM]]),"",VLOOKUP(Tableau25678[[#This Row],[NOM]],Tableau1[[NOM]:[PRENOM]],2,0))</f>
        <v/>
      </c>
      <c r="D21" s="5" t="str">
        <f>IF(ISBLANK(Tableau25678[[#This Row],[NOM]]),"",VLOOKUP(Tableau25678[[#This Row],[NOM]],Tableau1[],5,0))</f>
        <v/>
      </c>
      <c r="E21" s="5" t="str">
        <f>IF(ISBLANK(Tableau25678[[#This Row],[NOM]]),"",VLOOKUP(Tableau25678[[#This Row],[NOM]],Tableau1[],3,0))</f>
        <v/>
      </c>
      <c r="F21" s="5"/>
      <c r="G21" s="27"/>
    </row>
    <row r="22" spans="2:7" x14ac:dyDescent="0.25">
      <c r="B22" s="25"/>
      <c r="C22" s="5" t="str">
        <f>IF(ISBLANK(Tableau25678[[#This Row],[NOM]]),"",VLOOKUP(Tableau25678[[#This Row],[NOM]],Tableau1[[NOM]:[PRENOM]],2,0))</f>
        <v/>
      </c>
      <c r="D22" s="5" t="str">
        <f>IF(ISBLANK(Tableau25678[[#This Row],[NOM]]),"",VLOOKUP(Tableau25678[[#This Row],[NOM]],Tableau1[],5,0))</f>
        <v/>
      </c>
      <c r="E22" s="5" t="str">
        <f>IF(ISBLANK(Tableau25678[[#This Row],[NOM]]),"",VLOOKUP(Tableau25678[[#This Row],[NOM]],Tableau1[],3,0))</f>
        <v/>
      </c>
      <c r="F22" s="5"/>
      <c r="G22" s="27"/>
    </row>
    <row r="23" spans="2:7" x14ac:dyDescent="0.25">
      <c r="B23" s="25"/>
      <c r="C23" s="5" t="str">
        <f>IF(ISBLANK(Tableau25678[[#This Row],[NOM]]),"",VLOOKUP(Tableau25678[[#This Row],[NOM]],Tableau1[[NOM]:[PRENOM]],2,0))</f>
        <v/>
      </c>
      <c r="D23" s="5" t="str">
        <f>IF(ISBLANK(Tableau25678[[#This Row],[NOM]]),"",VLOOKUP(Tableau25678[[#This Row],[NOM]],Tableau1[],5,0))</f>
        <v/>
      </c>
      <c r="E23" s="5" t="str">
        <f>IF(ISBLANK(Tableau25678[[#This Row],[NOM]]),"",VLOOKUP(Tableau25678[[#This Row],[NOM]],Tableau1[],3,0))</f>
        <v/>
      </c>
      <c r="F23" s="5"/>
      <c r="G23" s="27"/>
    </row>
    <row r="24" spans="2:7" x14ac:dyDescent="0.25">
      <c r="B24" s="25"/>
      <c r="C24" s="5" t="str">
        <f>IF(ISBLANK(Tableau25678[[#This Row],[NOM]]),"",VLOOKUP(Tableau25678[[#This Row],[NOM]],Tableau1[[NOM]:[PRENOM]],2,0))</f>
        <v/>
      </c>
      <c r="D24" s="5" t="str">
        <f>IF(ISBLANK(Tableau25678[[#This Row],[NOM]]),"",VLOOKUP(Tableau25678[[#This Row],[NOM]],Tableau1[],5,0))</f>
        <v/>
      </c>
      <c r="E24" s="5" t="str">
        <f>IF(ISBLANK(Tableau25678[[#This Row],[NOM]]),"",VLOOKUP(Tableau25678[[#This Row],[NOM]],Tableau1[],3,0))</f>
        <v/>
      </c>
      <c r="F24" s="5"/>
      <c r="G24" s="27"/>
    </row>
    <row r="25" spans="2:7" x14ac:dyDescent="0.25">
      <c r="B25" s="30"/>
      <c r="C25" s="31" t="str">
        <f>IF(ISBLANK(Tableau25678[[#This Row],[NOM]]),"",VLOOKUP(Tableau25678[[#This Row],[NOM]],Tableau1[[NOM]:[PRENOM]],2,0))</f>
        <v/>
      </c>
      <c r="D25" s="31" t="str">
        <f>IF(ISBLANK(Tableau25678[[#This Row],[NOM]]),"",VLOOKUP(Tableau25678[[#This Row],[NOM]],Tableau1[],5,0))</f>
        <v/>
      </c>
      <c r="E25" s="31" t="str">
        <f>IF(ISBLANK(Tableau25678[[#This Row],[NOM]]),"",VLOOKUP(Tableau25678[[#This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95" priority="4" operator="equal">
      <formula>$N$2</formula>
    </cfRule>
    <cfRule type="cellIs" dxfId="94" priority="5" operator="equal">
      <formula>$M$2</formula>
    </cfRule>
    <cfRule type="cellIs" dxfId="93" priority="6" operator="equal">
      <formula>$L$2</formula>
    </cfRule>
  </conditionalFormatting>
  <conditionalFormatting sqref="J14">
    <cfRule type="cellIs" dxfId="92" priority="1" operator="equal">
      <formula>$J$13/2</formula>
    </cfRule>
    <cfRule type="cellIs" dxfId="91" priority="2" operator="lessThan">
      <formula>$J$13/2</formula>
    </cfRule>
    <cfRule type="cellIs" dxfId="90" priority="3" operator="greaterThan">
      <formula>$J$13/2</formula>
    </cfRule>
  </conditionalFormatting>
  <dataValidations count="1">
    <dataValidation type="list" allowBlank="1" showInputMessage="1" showErrorMessage="1" sqref="F6:G25" xr:uid="{8E4D0001-8B67-4D5B-B22B-6CBE007EBAF6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F06BA-5497-4283-9058-EC0C440C106A}">
  <sheetPr codeName="Feuil9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IF(ISBLANK(Tableau25678910[[#This Row],[NOM]]),"",VLOOKUP(Tableau25678910[[#This Row],[NOM]],Tableau1[[NOM]:[PRENOM]],2,0))</f>
        <v/>
      </c>
      <c r="D6" s="5" t="str">
        <f>IF(ISBLANK(Tableau25678910[[#This Row],[NOM]]),"",VLOOKUP(Tableau25678910[[#This Row],[NOM]],Tableau1[],5,0))</f>
        <v/>
      </c>
      <c r="E6" s="5" t="str">
        <f>IF(ISBLANK(Tableau25678910[[#This Row],[NOM]]),"",VLOOKUP(Tableau25678910[[#This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IF(ISBLANK(Tableau25678910[[#This Row],[NOM]]),"",VLOOKUP(Tableau25678910[[#This Row],[NOM]],Tableau1[[NOM]:[PRENOM]],2,0))</f>
        <v/>
      </c>
      <c r="D7" s="5" t="str">
        <f>IF(ISBLANK(Tableau25678910[[#This Row],[NOM]]),"",VLOOKUP(Tableau25678910[[#This Row],[NOM]],Tableau1[],5,0))</f>
        <v/>
      </c>
      <c r="E7" s="5" t="str">
        <f>IF(ISBLANK(Tableau25678910[[#This Row],[NOM]]),"",VLOOKUP(Tableau25678910[[#This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IF(ISBLANK(Tableau25678910[[#This Row],[NOM]]),"",VLOOKUP(Tableau25678910[[#This Row],[NOM]],Tableau1[[NOM]:[PRENOM]],2,0))</f>
        <v/>
      </c>
      <c r="D8" s="5" t="str">
        <f>IF(ISBLANK(Tableau25678910[[#This Row],[NOM]]),"",VLOOKUP(Tableau25678910[[#This Row],[NOM]],Tableau1[],5,0))</f>
        <v/>
      </c>
      <c r="E8" s="5" t="str">
        <f>IF(ISBLANK(Tableau25678910[[#This Row],[NOM]]),"",VLOOKUP(Tableau25678910[[#This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IF(ISBLANK(Tableau25678910[[#This Row],[NOM]]),"",VLOOKUP(Tableau25678910[[#This Row],[NOM]],Tableau1[[NOM]:[PRENOM]],2,0))</f>
        <v/>
      </c>
      <c r="D9" s="5" t="str">
        <f>IF(ISBLANK(Tableau25678910[[#This Row],[NOM]]),"",VLOOKUP(Tableau25678910[[#This Row],[NOM]],Tableau1[],5,0))</f>
        <v/>
      </c>
      <c r="E9" s="5" t="str">
        <f>IF(ISBLANK(Tableau25678910[[#This Row],[NOM]]),"",VLOOKUP(Tableau25678910[[#This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IF(ISBLANK(Tableau25678910[[#This Row],[NOM]]),"",VLOOKUP(Tableau25678910[[#This Row],[NOM]],Tableau1[[NOM]:[PRENOM]],2,0))</f>
        <v/>
      </c>
      <c r="D10" s="5" t="str">
        <f>IF(ISBLANK(Tableau25678910[[#This Row],[NOM]]),"",VLOOKUP(Tableau25678910[[#This Row],[NOM]],Tableau1[],5,0))</f>
        <v/>
      </c>
      <c r="E10" s="5" t="str">
        <f>IF(ISBLANK(Tableau25678910[[#This Row],[NOM]]),"",VLOOKUP(Tableau25678910[[#This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IF(ISBLANK(Tableau25678910[[#This Row],[NOM]]),"",VLOOKUP(Tableau25678910[[#This Row],[NOM]],Tableau1[[NOM]:[PRENOM]],2,0))</f>
        <v/>
      </c>
      <c r="D11" s="5" t="str">
        <f>IF(ISBLANK(Tableau25678910[[#This Row],[NOM]]),"",VLOOKUP(Tableau25678910[[#This Row],[NOM]],Tableau1[],5,0))</f>
        <v/>
      </c>
      <c r="E11" s="5" t="str">
        <f>IF(ISBLANK(Tableau25678910[[#This Row],[NOM]]),"",VLOOKUP(Tableau25678910[[#This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IF(ISBLANK(Tableau25678910[[#This Row],[NOM]]),"",VLOOKUP(Tableau25678910[[#This Row],[NOM]],Tableau1[[NOM]:[PRENOM]],2,0))</f>
        <v/>
      </c>
      <c r="D12" s="5" t="str">
        <f>IF(ISBLANK(Tableau25678910[[#This Row],[NOM]]),"",VLOOKUP(Tableau25678910[[#This Row],[NOM]],Tableau1[],5,0))</f>
        <v/>
      </c>
      <c r="E12" s="5" t="str">
        <f>IF(ISBLANK(Tableau25678910[[#This Row],[NOM]]),"",VLOOKUP(Tableau25678910[[#This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IF(ISBLANK(Tableau25678910[[#This Row],[NOM]]),"",VLOOKUP(Tableau25678910[[#This Row],[NOM]],Tableau1[[NOM]:[PRENOM]],2,0))</f>
        <v/>
      </c>
      <c r="D13" s="5" t="str">
        <f>IF(ISBLANK(Tableau25678910[[#This Row],[NOM]]),"",VLOOKUP(Tableau25678910[[#This Row],[NOM]],Tableau1[],5,0))</f>
        <v/>
      </c>
      <c r="E13" s="5" t="str">
        <f>IF(ISBLANK(Tableau25678910[[#This Row],[NOM]]),"",VLOOKUP(Tableau25678910[[#This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IF(ISBLANK(Tableau25678910[[#This Row],[NOM]]),"",VLOOKUP(Tableau25678910[[#This Row],[NOM]],Tableau1[[NOM]:[PRENOM]],2,0))</f>
        <v/>
      </c>
      <c r="D14" s="5" t="str">
        <f>IF(ISBLANK(Tableau25678910[[#This Row],[NOM]]),"",VLOOKUP(Tableau25678910[[#This Row],[NOM]],Tableau1[],5,0))</f>
        <v/>
      </c>
      <c r="E14" s="5" t="str">
        <f>IF(ISBLANK(Tableau25678910[[#This Row],[NOM]]),"",VLOOKUP(Tableau25678910[[#This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IF(ISBLANK(Tableau25678910[[#This Row],[NOM]]),"",VLOOKUP(Tableau25678910[[#This Row],[NOM]],Tableau1[[NOM]:[PRENOM]],2,0))</f>
        <v/>
      </c>
      <c r="D15" s="5" t="str">
        <f>IF(ISBLANK(Tableau25678910[[#This Row],[NOM]]),"",VLOOKUP(Tableau25678910[[#This Row],[NOM]],Tableau1[],5,0))</f>
        <v/>
      </c>
      <c r="E15" s="5" t="str">
        <f>IF(ISBLANK(Tableau25678910[[#This Row],[NOM]]),"",VLOOKUP(Tableau25678910[[#This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IF(ISBLANK(Tableau25678910[[#This Row],[NOM]]),"",VLOOKUP(Tableau25678910[[#This Row],[NOM]],Tableau1[[NOM]:[PRENOM]],2,0))</f>
        <v/>
      </c>
      <c r="D16" s="5"/>
      <c r="E16" s="5" t="str">
        <f>IF(ISBLANK(Tableau25678910[[#This Row],[NOM]]),"",VLOOKUP(Tableau25678910[[#This Row],[NOM]],Tableau1[],3,0))</f>
        <v/>
      </c>
      <c r="F16" s="5"/>
      <c r="G16" s="27"/>
    </row>
    <row r="17" spans="2:7" x14ac:dyDescent="0.25">
      <c r="B17" s="25"/>
      <c r="C17" s="5" t="str">
        <f>IF(ISBLANK(Tableau25678910[[#This Row],[NOM]]),"",VLOOKUP(Tableau25678910[[#This Row],[NOM]],Tableau1[[NOM]:[PRENOM]],2,0))</f>
        <v/>
      </c>
      <c r="D17" s="5" t="str">
        <f>IF(ISBLANK(Tableau25678910[[#This Row],[NOM]]),"",VLOOKUP(Tableau25678910[[#This Row],[NOM]],Tableau1[],5,0))</f>
        <v/>
      </c>
      <c r="E17" s="5" t="str">
        <f>IF(ISBLANK(Tableau25678910[[#This Row],[NOM]]),"",VLOOKUP(Tableau25678910[[#This Row],[NOM]],Tableau1[],3,0))</f>
        <v/>
      </c>
      <c r="F17" s="5"/>
      <c r="G17" s="27"/>
    </row>
    <row r="18" spans="2:7" x14ac:dyDescent="0.25">
      <c r="B18" s="25"/>
      <c r="C18" s="5" t="str">
        <f>IF(ISBLANK(Tableau25678910[[#This Row],[NOM]]),"",VLOOKUP(Tableau25678910[[#This Row],[NOM]],Tableau1[[NOM]:[PRENOM]],2,0))</f>
        <v/>
      </c>
      <c r="D18" s="5" t="str">
        <f>IF(ISBLANK(Tableau25678910[[#This Row],[NOM]]),"",VLOOKUP(Tableau25678910[[#This Row],[NOM]],Tableau1[],5,0))</f>
        <v/>
      </c>
      <c r="E18" s="5" t="str">
        <f>IF(ISBLANK(Tableau25678910[[#This Row],[NOM]]),"",VLOOKUP(Tableau25678910[[#This Row],[NOM]],Tableau1[],3,0))</f>
        <v/>
      </c>
      <c r="F18" s="5"/>
      <c r="G18" s="27"/>
    </row>
    <row r="19" spans="2:7" x14ac:dyDescent="0.25">
      <c r="B19" s="25"/>
      <c r="C19" s="5" t="str">
        <f>IF(ISBLANK(Tableau25678910[[#This Row],[NOM]]),"",VLOOKUP(Tableau25678910[[#This Row],[NOM]],Tableau1[[NOM]:[PRENOM]],2,0))</f>
        <v/>
      </c>
      <c r="D19" s="5" t="str">
        <f>IF(ISBLANK(Tableau25678910[[#This Row],[NOM]]),"",VLOOKUP(Tableau25678910[[#This Row],[NOM]],Tableau1[],5,0))</f>
        <v/>
      </c>
      <c r="E19" s="5" t="str">
        <f>IF(ISBLANK(Tableau25678910[[#This Row],[NOM]]),"",VLOOKUP(Tableau25678910[[#This Row],[NOM]],Tableau1[],3,0))</f>
        <v/>
      </c>
      <c r="F19" s="5"/>
      <c r="G19" s="27"/>
    </row>
    <row r="20" spans="2:7" x14ac:dyDescent="0.25">
      <c r="B20" s="25"/>
      <c r="C20" s="5" t="str">
        <f>IF(ISBLANK(Tableau25678910[[#This Row],[NOM]]),"",VLOOKUP(Tableau25678910[[#This Row],[NOM]],Tableau1[[NOM]:[PRENOM]],2,0))</f>
        <v/>
      </c>
      <c r="D20" s="5" t="str">
        <f>IF(ISBLANK(Tableau25678910[[#This Row],[NOM]]),"",VLOOKUP(Tableau25678910[[#This Row],[NOM]],Tableau1[],5,0))</f>
        <v/>
      </c>
      <c r="E20" s="5" t="str">
        <f>IF(ISBLANK(Tableau25678910[[#This Row],[NOM]]),"",VLOOKUP(Tableau25678910[[#This Row],[NOM]],Tableau1[],3,0))</f>
        <v/>
      </c>
      <c r="F20" s="5"/>
      <c r="G20" s="27"/>
    </row>
    <row r="21" spans="2:7" x14ac:dyDescent="0.25">
      <c r="B21" s="25"/>
      <c r="C21" s="5" t="str">
        <f>IF(ISBLANK(Tableau25678910[[#This Row],[NOM]]),"",VLOOKUP(Tableau25678910[[#This Row],[NOM]],Tableau1[[NOM]:[PRENOM]],2,0))</f>
        <v/>
      </c>
      <c r="D21" s="5" t="str">
        <f>IF(ISBLANK(Tableau25678910[[#This Row],[NOM]]),"",VLOOKUP(Tableau25678910[[#This Row],[NOM]],Tableau1[],5,0))</f>
        <v/>
      </c>
      <c r="E21" s="5" t="str">
        <f>IF(ISBLANK(Tableau25678910[[#This Row],[NOM]]),"",VLOOKUP(Tableau25678910[[#This Row],[NOM]],Tableau1[],3,0))</f>
        <v/>
      </c>
      <c r="F21" s="5"/>
      <c r="G21" s="27"/>
    </row>
    <row r="22" spans="2:7" x14ac:dyDescent="0.25">
      <c r="B22" s="25"/>
      <c r="C22" s="5" t="str">
        <f>IF(ISBLANK(Tableau25678910[[#This Row],[NOM]]),"",VLOOKUP(Tableau25678910[[#This Row],[NOM]],Tableau1[[NOM]:[PRENOM]],2,0))</f>
        <v/>
      </c>
      <c r="D22" s="5" t="str">
        <f>IF(ISBLANK(Tableau25678910[[#This Row],[NOM]]),"",VLOOKUP(Tableau25678910[[#This Row],[NOM]],Tableau1[],5,0))</f>
        <v/>
      </c>
      <c r="E22" s="5" t="str">
        <f>IF(ISBLANK(Tableau25678910[[#This Row],[NOM]]),"",VLOOKUP(Tableau25678910[[#This Row],[NOM]],Tableau1[],3,0))</f>
        <v/>
      </c>
      <c r="F22" s="5"/>
      <c r="G22" s="27"/>
    </row>
    <row r="23" spans="2:7" x14ac:dyDescent="0.25">
      <c r="B23" s="25"/>
      <c r="C23" s="5" t="str">
        <f>IF(ISBLANK(Tableau25678910[[#This Row],[NOM]]),"",VLOOKUP(Tableau25678910[[#This Row],[NOM]],Tableau1[[NOM]:[PRENOM]],2,0))</f>
        <v/>
      </c>
      <c r="D23" s="5" t="str">
        <f>IF(ISBLANK(Tableau25678910[[#This Row],[NOM]]),"",VLOOKUP(Tableau25678910[[#This Row],[NOM]],Tableau1[],5,0))</f>
        <v/>
      </c>
      <c r="E23" s="5" t="str">
        <f>IF(ISBLANK(Tableau25678910[[#This Row],[NOM]]),"",VLOOKUP(Tableau25678910[[#This Row],[NOM]],Tableau1[],3,0))</f>
        <v/>
      </c>
      <c r="F23" s="5"/>
      <c r="G23" s="27"/>
    </row>
    <row r="24" spans="2:7" x14ac:dyDescent="0.25">
      <c r="B24" s="25"/>
      <c r="C24" s="5" t="str">
        <f>IF(ISBLANK(Tableau25678910[[#This Row],[NOM]]),"",VLOOKUP(Tableau25678910[[#This Row],[NOM]],Tableau1[[NOM]:[PRENOM]],2,0))</f>
        <v/>
      </c>
      <c r="D24" s="5" t="str">
        <f>IF(ISBLANK(Tableau25678910[[#This Row],[NOM]]),"",VLOOKUP(Tableau25678910[[#This Row],[NOM]],Tableau1[],5,0))</f>
        <v/>
      </c>
      <c r="E24" s="5" t="str">
        <f>IF(ISBLANK(Tableau25678910[[#This Row],[NOM]]),"",VLOOKUP(Tableau25678910[[#This Row],[NOM]],Tableau1[],3,0))</f>
        <v/>
      </c>
      <c r="F24" s="5"/>
      <c r="G24" s="27"/>
    </row>
    <row r="25" spans="2:7" x14ac:dyDescent="0.25">
      <c r="B25" s="30"/>
      <c r="C25" s="31" t="str">
        <f>IF(ISBLANK(Tableau25678910[[#This Row],[NOM]]),"",VLOOKUP(Tableau25678910[[#This Row],[NOM]],Tableau1[[NOM]:[PRENOM]],2,0))</f>
        <v/>
      </c>
      <c r="D25" s="31" t="str">
        <f>IF(ISBLANK(Tableau25678910[[#This Row],[NOM]]),"",VLOOKUP(Tableau25678910[[#This Row],[NOM]],Tableau1[],5,0))</f>
        <v/>
      </c>
      <c r="E25" s="31" t="str">
        <f>IF(ISBLANK(Tableau25678910[[#This Row],[NOM]]),"",VLOOKUP(Tableau25678910[[#This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79" priority="4" operator="equal">
      <formula>$N$2</formula>
    </cfRule>
    <cfRule type="cellIs" dxfId="78" priority="5" operator="equal">
      <formula>$M$2</formula>
    </cfRule>
    <cfRule type="cellIs" dxfId="77" priority="6" operator="equal">
      <formula>$L$2</formula>
    </cfRule>
  </conditionalFormatting>
  <conditionalFormatting sqref="J14">
    <cfRule type="cellIs" dxfId="76" priority="1" operator="equal">
      <formula>$J$13/2</formula>
    </cfRule>
    <cfRule type="cellIs" dxfId="75" priority="2" operator="lessThan">
      <formula>$J$13/2</formula>
    </cfRule>
    <cfRule type="cellIs" dxfId="74" priority="3" operator="greaterThan">
      <formula>$J$13/2</formula>
    </cfRule>
  </conditionalFormatting>
  <dataValidations count="1">
    <dataValidation type="list" allowBlank="1" showInputMessage="1" showErrorMessage="1" sqref="F6:G25" xr:uid="{05F32FE7-223A-44CE-87D8-5F5AD5446733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484BA-9134-402F-B917-FB85FCD4F74D}">
  <sheetPr codeName="Feuil8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IF(ISBLANK(Tableau256789[[#This Row],[NOM]]),"",VLOOKUP(Tableau256789[[#This Row],[NOM]],Tableau1[[NOM]:[PRENOM]],2,0))</f>
        <v/>
      </c>
      <c r="D6" s="5" t="str">
        <f>IF(ISBLANK(Tableau256789[[#This Row],[NOM]]),"",VLOOKUP(Tableau256789[[#This Row],[NOM]],Tableau1[],5,0))</f>
        <v/>
      </c>
      <c r="E6" s="5" t="str">
        <f>IF(ISBLANK(Tableau256789[[#This Row],[NOM]]),"",VLOOKUP(Tableau256789[[#This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IF(ISBLANK(Tableau256789[[#This Row],[NOM]]),"",VLOOKUP(Tableau256789[[#This Row],[NOM]],Tableau1[[NOM]:[PRENOM]],2,0))</f>
        <v/>
      </c>
      <c r="D7" s="5" t="str">
        <f>IF(ISBLANK(Tableau256789[[#This Row],[NOM]]),"",VLOOKUP(Tableau256789[[#This Row],[NOM]],Tableau1[],5,0))</f>
        <v/>
      </c>
      <c r="E7" s="5" t="str">
        <f>IF(ISBLANK(Tableau256789[[#This Row],[NOM]]),"",VLOOKUP(Tableau256789[[#This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IF(ISBLANK(Tableau256789[[#This Row],[NOM]]),"",VLOOKUP(Tableau256789[[#This Row],[NOM]],Tableau1[[NOM]:[PRENOM]],2,0))</f>
        <v/>
      </c>
      <c r="D8" s="5" t="str">
        <f>IF(ISBLANK(Tableau256789[[#This Row],[NOM]]),"",VLOOKUP(Tableau256789[[#This Row],[NOM]],Tableau1[],5,0))</f>
        <v/>
      </c>
      <c r="E8" s="5" t="str">
        <f>IF(ISBLANK(Tableau256789[[#This Row],[NOM]]),"",VLOOKUP(Tableau256789[[#This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IF(ISBLANK(Tableau256789[[#This Row],[NOM]]),"",VLOOKUP(Tableau256789[[#This Row],[NOM]],Tableau1[[NOM]:[PRENOM]],2,0))</f>
        <v/>
      </c>
      <c r="D9" s="5" t="str">
        <f>IF(ISBLANK(Tableau256789[[#This Row],[NOM]]),"",VLOOKUP(Tableau256789[[#This Row],[NOM]],Tableau1[],5,0))</f>
        <v/>
      </c>
      <c r="E9" s="5" t="str">
        <f>IF(ISBLANK(Tableau256789[[#This Row],[NOM]]),"",VLOOKUP(Tableau256789[[#This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IF(ISBLANK(Tableau256789[[#This Row],[NOM]]),"",VLOOKUP(Tableau256789[[#This Row],[NOM]],Tableau1[[NOM]:[PRENOM]],2,0))</f>
        <v/>
      </c>
      <c r="D10" s="5" t="str">
        <f>IF(ISBLANK(Tableau256789[[#This Row],[NOM]]),"",VLOOKUP(Tableau256789[[#This Row],[NOM]],Tableau1[],5,0))</f>
        <v/>
      </c>
      <c r="E10" s="5" t="str">
        <f>IF(ISBLANK(Tableau256789[[#This Row],[NOM]]),"",VLOOKUP(Tableau256789[[#This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IF(ISBLANK(Tableau256789[[#This Row],[NOM]]),"",VLOOKUP(Tableau256789[[#This Row],[NOM]],Tableau1[[NOM]:[PRENOM]],2,0))</f>
        <v/>
      </c>
      <c r="D11" s="5" t="str">
        <f>IF(ISBLANK(Tableau256789[[#This Row],[NOM]]),"",VLOOKUP(Tableau256789[[#This Row],[NOM]],Tableau1[],5,0))</f>
        <v/>
      </c>
      <c r="E11" s="5" t="str">
        <f>IF(ISBLANK(Tableau256789[[#This Row],[NOM]]),"",VLOOKUP(Tableau256789[[#This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IF(ISBLANK(Tableau256789[[#This Row],[NOM]]),"",VLOOKUP(Tableau256789[[#This Row],[NOM]],Tableau1[[NOM]:[PRENOM]],2,0))</f>
        <v/>
      </c>
      <c r="D12" s="5" t="str">
        <f>IF(ISBLANK(Tableau256789[[#This Row],[NOM]]),"",VLOOKUP(Tableau256789[[#This Row],[NOM]],Tableau1[],5,0))</f>
        <v/>
      </c>
      <c r="E12" s="5" t="str">
        <f>IF(ISBLANK(Tableau256789[[#This Row],[NOM]]),"",VLOOKUP(Tableau256789[[#This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IF(ISBLANK(Tableau256789[[#This Row],[NOM]]),"",VLOOKUP(Tableau256789[[#This Row],[NOM]],Tableau1[[NOM]:[PRENOM]],2,0))</f>
        <v/>
      </c>
      <c r="D13" s="5" t="str">
        <f>IF(ISBLANK(Tableau256789[[#This Row],[NOM]]),"",VLOOKUP(Tableau256789[[#This Row],[NOM]],Tableau1[],5,0))</f>
        <v/>
      </c>
      <c r="E13" s="5" t="str">
        <f>IF(ISBLANK(Tableau256789[[#This Row],[NOM]]),"",VLOOKUP(Tableau256789[[#This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IF(ISBLANK(Tableau256789[[#This Row],[NOM]]),"",VLOOKUP(Tableau256789[[#This Row],[NOM]],Tableau1[[NOM]:[PRENOM]],2,0))</f>
        <v/>
      </c>
      <c r="D14" s="5" t="str">
        <f>IF(ISBLANK(Tableau256789[[#This Row],[NOM]]),"",VLOOKUP(Tableau256789[[#This Row],[NOM]],Tableau1[],5,0))</f>
        <v/>
      </c>
      <c r="E14" s="5" t="str">
        <f>IF(ISBLANK(Tableau256789[[#This Row],[NOM]]),"",VLOOKUP(Tableau256789[[#This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IF(ISBLANK(Tableau256789[[#This Row],[NOM]]),"",VLOOKUP(Tableau256789[[#This Row],[NOM]],Tableau1[[NOM]:[PRENOM]],2,0))</f>
        <v/>
      </c>
      <c r="D15" s="5" t="str">
        <f>IF(ISBLANK(Tableau256789[[#This Row],[NOM]]),"",VLOOKUP(Tableau256789[[#This Row],[NOM]],Tableau1[],5,0))</f>
        <v/>
      </c>
      <c r="E15" s="5" t="str">
        <f>IF(ISBLANK(Tableau256789[[#This Row],[NOM]]),"",VLOOKUP(Tableau256789[[#This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IF(ISBLANK(Tableau256789[[#This Row],[NOM]]),"",VLOOKUP(Tableau256789[[#This Row],[NOM]],Tableau1[[NOM]:[PRENOM]],2,0))</f>
        <v/>
      </c>
      <c r="D16" s="5"/>
      <c r="E16" s="5" t="str">
        <f>IF(ISBLANK(Tableau256789[[#This Row],[NOM]]),"",VLOOKUP(Tableau256789[[#This Row],[NOM]],Tableau1[],3,0))</f>
        <v/>
      </c>
      <c r="F16" s="5"/>
      <c r="G16" s="27"/>
    </row>
    <row r="17" spans="2:7" x14ac:dyDescent="0.25">
      <c r="B17" s="25"/>
      <c r="C17" s="5" t="str">
        <f>IF(ISBLANK(Tableau256789[[#This Row],[NOM]]),"",VLOOKUP(Tableau256789[[#This Row],[NOM]],Tableau1[[NOM]:[PRENOM]],2,0))</f>
        <v/>
      </c>
      <c r="D17" s="5" t="str">
        <f>IF(ISBLANK(Tableau256789[[#This Row],[NOM]]),"",VLOOKUP(Tableau256789[[#This Row],[NOM]],Tableau1[],5,0))</f>
        <v/>
      </c>
      <c r="E17" s="5" t="str">
        <f>IF(ISBLANK(Tableau256789[[#This Row],[NOM]]),"",VLOOKUP(Tableau256789[[#This Row],[NOM]],Tableau1[],3,0))</f>
        <v/>
      </c>
      <c r="F17" s="5"/>
      <c r="G17" s="27"/>
    </row>
    <row r="18" spans="2:7" x14ac:dyDescent="0.25">
      <c r="B18" s="25"/>
      <c r="C18" s="5" t="str">
        <f>IF(ISBLANK(Tableau256789[[#This Row],[NOM]]),"",VLOOKUP(Tableau256789[[#This Row],[NOM]],Tableau1[[NOM]:[PRENOM]],2,0))</f>
        <v/>
      </c>
      <c r="D18" s="5" t="str">
        <f>IF(ISBLANK(Tableau256789[[#This Row],[NOM]]),"",VLOOKUP(Tableau256789[[#This Row],[NOM]],Tableau1[],5,0))</f>
        <v/>
      </c>
      <c r="E18" s="5" t="str">
        <f>IF(ISBLANK(Tableau256789[[#This Row],[NOM]]),"",VLOOKUP(Tableau256789[[#This Row],[NOM]],Tableau1[],3,0))</f>
        <v/>
      </c>
      <c r="F18" s="5"/>
      <c r="G18" s="27"/>
    </row>
    <row r="19" spans="2:7" x14ac:dyDescent="0.25">
      <c r="B19" s="25"/>
      <c r="C19" s="5" t="str">
        <f>IF(ISBLANK(Tableau256789[[#This Row],[NOM]]),"",VLOOKUP(Tableau256789[[#This Row],[NOM]],Tableau1[[NOM]:[PRENOM]],2,0))</f>
        <v/>
      </c>
      <c r="D19" s="5" t="str">
        <f>IF(ISBLANK(Tableau256789[[#This Row],[NOM]]),"",VLOOKUP(Tableau256789[[#This Row],[NOM]],Tableau1[],5,0))</f>
        <v/>
      </c>
      <c r="E19" s="5" t="str">
        <f>IF(ISBLANK(Tableau256789[[#This Row],[NOM]]),"",VLOOKUP(Tableau256789[[#This Row],[NOM]],Tableau1[],3,0))</f>
        <v/>
      </c>
      <c r="F19" s="5"/>
      <c r="G19" s="27"/>
    </row>
    <row r="20" spans="2:7" x14ac:dyDescent="0.25">
      <c r="B20" s="25"/>
      <c r="C20" s="5" t="str">
        <f>IF(ISBLANK(Tableau256789[[#This Row],[NOM]]),"",VLOOKUP(Tableau256789[[#This Row],[NOM]],Tableau1[[NOM]:[PRENOM]],2,0))</f>
        <v/>
      </c>
      <c r="D20" s="5" t="str">
        <f>IF(ISBLANK(Tableau256789[[#This Row],[NOM]]),"",VLOOKUP(Tableau256789[[#This Row],[NOM]],Tableau1[],5,0))</f>
        <v/>
      </c>
      <c r="E20" s="5" t="str">
        <f>IF(ISBLANK(Tableau256789[[#This Row],[NOM]]),"",VLOOKUP(Tableau256789[[#This Row],[NOM]],Tableau1[],3,0))</f>
        <v/>
      </c>
      <c r="F20" s="5"/>
      <c r="G20" s="27"/>
    </row>
    <row r="21" spans="2:7" x14ac:dyDescent="0.25">
      <c r="B21" s="25"/>
      <c r="C21" s="5" t="str">
        <f>IF(ISBLANK(Tableau256789[[#This Row],[NOM]]),"",VLOOKUP(Tableau256789[[#This Row],[NOM]],Tableau1[[NOM]:[PRENOM]],2,0))</f>
        <v/>
      </c>
      <c r="D21" s="5" t="str">
        <f>IF(ISBLANK(Tableau256789[[#This Row],[NOM]]),"",VLOOKUP(Tableau256789[[#This Row],[NOM]],Tableau1[],5,0))</f>
        <v/>
      </c>
      <c r="E21" s="5" t="str">
        <f>IF(ISBLANK(Tableau256789[[#This Row],[NOM]]),"",VLOOKUP(Tableau256789[[#This Row],[NOM]],Tableau1[],3,0))</f>
        <v/>
      </c>
      <c r="F21" s="5"/>
      <c r="G21" s="27"/>
    </row>
    <row r="22" spans="2:7" x14ac:dyDescent="0.25">
      <c r="B22" s="25"/>
      <c r="C22" s="5" t="str">
        <f>IF(ISBLANK(Tableau256789[[#This Row],[NOM]]),"",VLOOKUP(Tableau256789[[#This Row],[NOM]],Tableau1[[NOM]:[PRENOM]],2,0))</f>
        <v/>
      </c>
      <c r="D22" s="5" t="str">
        <f>IF(ISBLANK(Tableau256789[[#This Row],[NOM]]),"",VLOOKUP(Tableau256789[[#This Row],[NOM]],Tableau1[],5,0))</f>
        <v/>
      </c>
      <c r="E22" s="5" t="str">
        <f>IF(ISBLANK(Tableau256789[[#This Row],[NOM]]),"",VLOOKUP(Tableau256789[[#This Row],[NOM]],Tableau1[],3,0))</f>
        <v/>
      </c>
      <c r="F22" s="5"/>
      <c r="G22" s="27"/>
    </row>
    <row r="23" spans="2:7" x14ac:dyDescent="0.25">
      <c r="B23" s="25"/>
      <c r="C23" s="5" t="str">
        <f>IF(ISBLANK(Tableau256789[[#This Row],[NOM]]),"",VLOOKUP(Tableau256789[[#This Row],[NOM]],Tableau1[[NOM]:[PRENOM]],2,0))</f>
        <v/>
      </c>
      <c r="D23" s="5" t="str">
        <f>IF(ISBLANK(Tableau256789[[#This Row],[NOM]]),"",VLOOKUP(Tableau256789[[#This Row],[NOM]],Tableau1[],5,0))</f>
        <v/>
      </c>
      <c r="E23" s="5" t="str">
        <f>IF(ISBLANK(Tableau256789[[#This Row],[NOM]]),"",VLOOKUP(Tableau256789[[#This Row],[NOM]],Tableau1[],3,0))</f>
        <v/>
      </c>
      <c r="F23" s="5"/>
      <c r="G23" s="27"/>
    </row>
    <row r="24" spans="2:7" x14ac:dyDescent="0.25">
      <c r="B24" s="25"/>
      <c r="C24" s="5" t="str">
        <f>IF(ISBLANK(Tableau256789[[#This Row],[NOM]]),"",VLOOKUP(Tableau256789[[#This Row],[NOM]],Tableau1[[NOM]:[PRENOM]],2,0))</f>
        <v/>
      </c>
      <c r="D24" s="5" t="str">
        <f>IF(ISBLANK(Tableau256789[[#This Row],[NOM]]),"",VLOOKUP(Tableau256789[[#This Row],[NOM]],Tableau1[],5,0))</f>
        <v/>
      </c>
      <c r="E24" s="5" t="str">
        <f>IF(ISBLANK(Tableau256789[[#This Row],[NOM]]),"",VLOOKUP(Tableau256789[[#This Row],[NOM]],Tableau1[],3,0))</f>
        <v/>
      </c>
      <c r="F24" s="5"/>
      <c r="G24" s="27"/>
    </row>
    <row r="25" spans="2:7" x14ac:dyDescent="0.25">
      <c r="B25" s="30"/>
      <c r="C25" s="31" t="str">
        <f>IF(ISBLANK(Tableau256789[[#This Row],[NOM]]),"",VLOOKUP(Tableau256789[[#This Row],[NOM]],Tableau1[[NOM]:[PRENOM]],2,0))</f>
        <v/>
      </c>
      <c r="D25" s="31" t="str">
        <f>IF(ISBLANK(Tableau256789[[#This Row],[NOM]]),"",VLOOKUP(Tableau256789[[#This Row],[NOM]],Tableau1[],5,0))</f>
        <v/>
      </c>
      <c r="E25" s="31" t="str">
        <f>IF(ISBLANK(Tableau256789[[#This Row],[NOM]]),"",VLOOKUP(Tableau256789[[#This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63" priority="4" operator="equal">
      <formula>$N$2</formula>
    </cfRule>
    <cfRule type="cellIs" dxfId="62" priority="5" operator="equal">
      <formula>$M$2</formula>
    </cfRule>
    <cfRule type="cellIs" dxfId="61" priority="6" operator="equal">
      <formula>$L$2</formula>
    </cfRule>
  </conditionalFormatting>
  <conditionalFormatting sqref="J14">
    <cfRule type="cellIs" dxfId="60" priority="1" operator="equal">
      <formula>$J$13/2</formula>
    </cfRule>
    <cfRule type="cellIs" dxfId="59" priority="2" operator="lessThan">
      <formula>$J$13/2</formula>
    </cfRule>
    <cfRule type="cellIs" dxfId="58" priority="3" operator="greaterThan">
      <formula>$J$13/2</formula>
    </cfRule>
  </conditionalFormatting>
  <dataValidations count="1">
    <dataValidation type="list" allowBlank="1" showInputMessage="1" showErrorMessage="1" sqref="F6:G25" xr:uid="{780D1528-1FDF-4BB8-8B6B-90BC8A60C92C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1B990-5EAC-48A2-8261-110FB78ADA41}">
  <sheetPr codeName="Feuil10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IF(ISBLANK(Tableau25678911[[#This Row],[NOM]]),"",VLOOKUP(Tableau25678911[[#This Row],[NOM]],Tableau1[[NOM]:[PRENOM]],2,0))</f>
        <v/>
      </c>
      <c r="D6" s="5" t="str">
        <f>IF(ISBLANK(Tableau25678911[[#This Row],[NOM]]),"",VLOOKUP(Tableau25678911[[#This Row],[NOM]],Tableau1[],5,0))</f>
        <v/>
      </c>
      <c r="E6" s="5" t="str">
        <f>IF(ISBLANK(Tableau25678911[[#This Row],[NOM]]),"",VLOOKUP(Tableau25678911[[#This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IF(ISBLANK(Tableau25678911[[#This Row],[NOM]]),"",VLOOKUP(Tableau25678911[[#This Row],[NOM]],Tableau1[[NOM]:[PRENOM]],2,0))</f>
        <v/>
      </c>
      <c r="D7" s="5" t="str">
        <f>IF(ISBLANK(Tableau25678911[[#This Row],[NOM]]),"",VLOOKUP(Tableau25678911[[#This Row],[NOM]],Tableau1[],5,0))</f>
        <v/>
      </c>
      <c r="E7" s="5" t="str">
        <f>IF(ISBLANK(Tableau25678911[[#This Row],[NOM]]),"",VLOOKUP(Tableau25678911[[#This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IF(ISBLANK(Tableau25678911[[#This Row],[NOM]]),"",VLOOKUP(Tableau25678911[[#This Row],[NOM]],Tableau1[[NOM]:[PRENOM]],2,0))</f>
        <v/>
      </c>
      <c r="D8" s="5" t="str">
        <f>IF(ISBLANK(Tableau25678911[[#This Row],[NOM]]),"",VLOOKUP(Tableau25678911[[#This Row],[NOM]],Tableau1[],5,0))</f>
        <v/>
      </c>
      <c r="E8" s="5" t="str">
        <f>IF(ISBLANK(Tableau25678911[[#This Row],[NOM]]),"",VLOOKUP(Tableau25678911[[#This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IF(ISBLANK(Tableau25678911[[#This Row],[NOM]]),"",VLOOKUP(Tableau25678911[[#This Row],[NOM]],Tableau1[[NOM]:[PRENOM]],2,0))</f>
        <v/>
      </c>
      <c r="D9" s="5" t="str">
        <f>IF(ISBLANK(Tableau25678911[[#This Row],[NOM]]),"",VLOOKUP(Tableau25678911[[#This Row],[NOM]],Tableau1[],5,0))</f>
        <v/>
      </c>
      <c r="E9" s="5" t="str">
        <f>IF(ISBLANK(Tableau25678911[[#This Row],[NOM]]),"",VLOOKUP(Tableau25678911[[#This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IF(ISBLANK(Tableau25678911[[#This Row],[NOM]]),"",VLOOKUP(Tableau25678911[[#This Row],[NOM]],Tableau1[[NOM]:[PRENOM]],2,0))</f>
        <v/>
      </c>
      <c r="D10" s="5" t="str">
        <f>IF(ISBLANK(Tableau25678911[[#This Row],[NOM]]),"",VLOOKUP(Tableau25678911[[#This Row],[NOM]],Tableau1[],5,0))</f>
        <v/>
      </c>
      <c r="E10" s="5" t="str">
        <f>IF(ISBLANK(Tableau25678911[[#This Row],[NOM]]),"",VLOOKUP(Tableau25678911[[#This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IF(ISBLANK(Tableau25678911[[#This Row],[NOM]]),"",VLOOKUP(Tableau25678911[[#This Row],[NOM]],Tableau1[[NOM]:[PRENOM]],2,0))</f>
        <v/>
      </c>
      <c r="D11" s="5" t="str">
        <f>IF(ISBLANK(Tableau25678911[[#This Row],[NOM]]),"",VLOOKUP(Tableau25678911[[#This Row],[NOM]],Tableau1[],5,0))</f>
        <v/>
      </c>
      <c r="E11" s="5" t="str">
        <f>IF(ISBLANK(Tableau25678911[[#This Row],[NOM]]),"",VLOOKUP(Tableau25678911[[#This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IF(ISBLANK(Tableau25678911[[#This Row],[NOM]]),"",VLOOKUP(Tableau25678911[[#This Row],[NOM]],Tableau1[[NOM]:[PRENOM]],2,0))</f>
        <v/>
      </c>
      <c r="D12" s="5" t="str">
        <f>IF(ISBLANK(Tableau25678911[[#This Row],[NOM]]),"",VLOOKUP(Tableau25678911[[#This Row],[NOM]],Tableau1[],5,0))</f>
        <v/>
      </c>
      <c r="E12" s="5" t="str">
        <f>IF(ISBLANK(Tableau25678911[[#This Row],[NOM]]),"",VLOOKUP(Tableau25678911[[#This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IF(ISBLANK(Tableau25678911[[#This Row],[NOM]]),"",VLOOKUP(Tableau25678911[[#This Row],[NOM]],Tableau1[[NOM]:[PRENOM]],2,0))</f>
        <v/>
      </c>
      <c r="D13" s="5" t="str">
        <f>IF(ISBLANK(Tableau25678911[[#This Row],[NOM]]),"",VLOOKUP(Tableau25678911[[#This Row],[NOM]],Tableau1[],5,0))</f>
        <v/>
      </c>
      <c r="E13" s="5" t="str">
        <f>IF(ISBLANK(Tableau25678911[[#This Row],[NOM]]),"",VLOOKUP(Tableau25678911[[#This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IF(ISBLANK(Tableau25678911[[#This Row],[NOM]]),"",VLOOKUP(Tableau25678911[[#This Row],[NOM]],Tableau1[[NOM]:[PRENOM]],2,0))</f>
        <v/>
      </c>
      <c r="D14" s="5" t="str">
        <f>IF(ISBLANK(Tableau25678911[[#This Row],[NOM]]),"",VLOOKUP(Tableau25678911[[#This Row],[NOM]],Tableau1[],5,0))</f>
        <v/>
      </c>
      <c r="E14" s="5" t="str">
        <f>IF(ISBLANK(Tableau25678911[[#This Row],[NOM]]),"",VLOOKUP(Tableau25678911[[#This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IF(ISBLANK(Tableau25678911[[#This Row],[NOM]]),"",VLOOKUP(Tableau25678911[[#This Row],[NOM]],Tableau1[[NOM]:[PRENOM]],2,0))</f>
        <v/>
      </c>
      <c r="D15" s="5" t="str">
        <f>IF(ISBLANK(Tableau25678911[[#This Row],[NOM]]),"",VLOOKUP(Tableau25678911[[#This Row],[NOM]],Tableau1[],5,0))</f>
        <v/>
      </c>
      <c r="E15" s="5" t="str">
        <f>IF(ISBLANK(Tableau25678911[[#This Row],[NOM]]),"",VLOOKUP(Tableau25678911[[#This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IF(ISBLANK(Tableau25678911[[#This Row],[NOM]]),"",VLOOKUP(Tableau25678911[[#This Row],[NOM]],Tableau1[[NOM]:[PRENOM]],2,0))</f>
        <v/>
      </c>
      <c r="D16" s="5"/>
      <c r="E16" s="5" t="str">
        <f>IF(ISBLANK(Tableau25678911[[#This Row],[NOM]]),"",VLOOKUP(Tableau25678911[[#This Row],[NOM]],Tableau1[],3,0))</f>
        <v/>
      </c>
      <c r="F16" s="5"/>
      <c r="G16" s="27"/>
    </row>
    <row r="17" spans="2:7" x14ac:dyDescent="0.25">
      <c r="B17" s="25"/>
      <c r="C17" s="5" t="str">
        <f>IF(ISBLANK(Tableau25678911[[#This Row],[NOM]]),"",VLOOKUP(Tableau25678911[[#This Row],[NOM]],Tableau1[[NOM]:[PRENOM]],2,0))</f>
        <v/>
      </c>
      <c r="D17" s="5" t="str">
        <f>IF(ISBLANK(Tableau25678911[[#This Row],[NOM]]),"",VLOOKUP(Tableau25678911[[#This Row],[NOM]],Tableau1[],5,0))</f>
        <v/>
      </c>
      <c r="E17" s="5" t="str">
        <f>IF(ISBLANK(Tableau25678911[[#This Row],[NOM]]),"",VLOOKUP(Tableau25678911[[#This Row],[NOM]],Tableau1[],3,0))</f>
        <v/>
      </c>
      <c r="F17" s="5"/>
      <c r="G17" s="27"/>
    </row>
    <row r="18" spans="2:7" x14ac:dyDescent="0.25">
      <c r="B18" s="25"/>
      <c r="C18" s="5" t="str">
        <f>IF(ISBLANK(Tableau25678911[[#This Row],[NOM]]),"",VLOOKUP(Tableau25678911[[#This Row],[NOM]],Tableau1[[NOM]:[PRENOM]],2,0))</f>
        <v/>
      </c>
      <c r="D18" s="5" t="str">
        <f>IF(ISBLANK(Tableau25678911[[#This Row],[NOM]]),"",VLOOKUP(Tableau25678911[[#This Row],[NOM]],Tableau1[],5,0))</f>
        <v/>
      </c>
      <c r="E18" s="5" t="str">
        <f>IF(ISBLANK(Tableau25678911[[#This Row],[NOM]]),"",VLOOKUP(Tableau25678911[[#This Row],[NOM]],Tableau1[],3,0))</f>
        <v/>
      </c>
      <c r="F18" s="5"/>
      <c r="G18" s="27"/>
    </row>
    <row r="19" spans="2:7" x14ac:dyDescent="0.25">
      <c r="B19" s="25"/>
      <c r="C19" s="5" t="str">
        <f>IF(ISBLANK(Tableau25678911[[#This Row],[NOM]]),"",VLOOKUP(Tableau25678911[[#This Row],[NOM]],Tableau1[[NOM]:[PRENOM]],2,0))</f>
        <v/>
      </c>
      <c r="D19" s="5" t="str">
        <f>IF(ISBLANK(Tableau25678911[[#This Row],[NOM]]),"",VLOOKUP(Tableau25678911[[#This Row],[NOM]],Tableau1[],5,0))</f>
        <v/>
      </c>
      <c r="E19" s="5" t="str">
        <f>IF(ISBLANK(Tableau25678911[[#This Row],[NOM]]),"",VLOOKUP(Tableau25678911[[#This Row],[NOM]],Tableau1[],3,0))</f>
        <v/>
      </c>
      <c r="F19" s="5"/>
      <c r="G19" s="27"/>
    </row>
    <row r="20" spans="2:7" x14ac:dyDescent="0.25">
      <c r="B20" s="25"/>
      <c r="C20" s="5" t="str">
        <f>IF(ISBLANK(Tableau25678911[[#This Row],[NOM]]),"",VLOOKUP(Tableau25678911[[#This Row],[NOM]],Tableau1[[NOM]:[PRENOM]],2,0))</f>
        <v/>
      </c>
      <c r="D20" s="5" t="str">
        <f>IF(ISBLANK(Tableau25678911[[#This Row],[NOM]]),"",VLOOKUP(Tableau25678911[[#This Row],[NOM]],Tableau1[],5,0))</f>
        <v/>
      </c>
      <c r="E20" s="5" t="str">
        <f>IF(ISBLANK(Tableau25678911[[#This Row],[NOM]]),"",VLOOKUP(Tableau25678911[[#This Row],[NOM]],Tableau1[],3,0))</f>
        <v/>
      </c>
      <c r="F20" s="5"/>
      <c r="G20" s="27"/>
    </row>
    <row r="21" spans="2:7" x14ac:dyDescent="0.25">
      <c r="B21" s="25"/>
      <c r="C21" s="5" t="str">
        <f>IF(ISBLANK(Tableau25678911[[#This Row],[NOM]]),"",VLOOKUP(Tableau25678911[[#This Row],[NOM]],Tableau1[[NOM]:[PRENOM]],2,0))</f>
        <v/>
      </c>
      <c r="D21" s="5" t="str">
        <f>IF(ISBLANK(Tableau25678911[[#This Row],[NOM]]),"",VLOOKUP(Tableau25678911[[#This Row],[NOM]],Tableau1[],5,0))</f>
        <v/>
      </c>
      <c r="E21" s="5" t="str">
        <f>IF(ISBLANK(Tableau25678911[[#This Row],[NOM]]),"",VLOOKUP(Tableau25678911[[#This Row],[NOM]],Tableau1[],3,0))</f>
        <v/>
      </c>
      <c r="F21" s="5"/>
      <c r="G21" s="27"/>
    </row>
    <row r="22" spans="2:7" x14ac:dyDescent="0.25">
      <c r="B22" s="25"/>
      <c r="C22" s="5" t="str">
        <f>IF(ISBLANK(Tableau25678911[[#This Row],[NOM]]),"",VLOOKUP(Tableau25678911[[#This Row],[NOM]],Tableau1[[NOM]:[PRENOM]],2,0))</f>
        <v/>
      </c>
      <c r="D22" s="5" t="str">
        <f>IF(ISBLANK(Tableau25678911[[#This Row],[NOM]]),"",VLOOKUP(Tableau25678911[[#This Row],[NOM]],Tableau1[],5,0))</f>
        <v/>
      </c>
      <c r="E22" s="5" t="str">
        <f>IF(ISBLANK(Tableau25678911[[#This Row],[NOM]]),"",VLOOKUP(Tableau25678911[[#This Row],[NOM]],Tableau1[],3,0))</f>
        <v/>
      </c>
      <c r="F22" s="5"/>
      <c r="G22" s="27"/>
    </row>
    <row r="23" spans="2:7" x14ac:dyDescent="0.25">
      <c r="B23" s="25"/>
      <c r="C23" s="5" t="str">
        <f>IF(ISBLANK(Tableau25678911[[#This Row],[NOM]]),"",VLOOKUP(Tableau25678911[[#This Row],[NOM]],Tableau1[[NOM]:[PRENOM]],2,0))</f>
        <v/>
      </c>
      <c r="D23" s="5" t="str">
        <f>IF(ISBLANK(Tableau25678911[[#This Row],[NOM]]),"",VLOOKUP(Tableau25678911[[#This Row],[NOM]],Tableau1[],5,0))</f>
        <v/>
      </c>
      <c r="E23" s="5" t="str">
        <f>IF(ISBLANK(Tableau25678911[[#This Row],[NOM]]),"",VLOOKUP(Tableau25678911[[#This Row],[NOM]],Tableau1[],3,0))</f>
        <v/>
      </c>
      <c r="F23" s="5"/>
      <c r="G23" s="27"/>
    </row>
    <row r="24" spans="2:7" x14ac:dyDescent="0.25">
      <c r="B24" s="25"/>
      <c r="C24" s="5" t="str">
        <f>IF(ISBLANK(Tableau25678911[[#This Row],[NOM]]),"",VLOOKUP(Tableau25678911[[#This Row],[NOM]],Tableau1[[NOM]:[PRENOM]],2,0))</f>
        <v/>
      </c>
      <c r="D24" s="5" t="str">
        <f>IF(ISBLANK(Tableau25678911[[#This Row],[NOM]]),"",VLOOKUP(Tableau25678911[[#This Row],[NOM]],Tableau1[],5,0))</f>
        <v/>
      </c>
      <c r="E24" s="5" t="str">
        <f>IF(ISBLANK(Tableau25678911[[#This Row],[NOM]]),"",VLOOKUP(Tableau25678911[[#This Row],[NOM]],Tableau1[],3,0))</f>
        <v/>
      </c>
      <c r="F24" s="5"/>
      <c r="G24" s="27"/>
    </row>
    <row r="25" spans="2:7" x14ac:dyDescent="0.25">
      <c r="B25" s="30"/>
      <c r="C25" s="31" t="str">
        <f>IF(ISBLANK(Tableau25678911[[#This Row],[NOM]]),"",VLOOKUP(Tableau25678911[[#This Row],[NOM]],Tableau1[[NOM]:[PRENOM]],2,0))</f>
        <v/>
      </c>
      <c r="D25" s="31" t="str">
        <f>IF(ISBLANK(Tableau25678911[[#This Row],[NOM]]),"",VLOOKUP(Tableau25678911[[#This Row],[NOM]],Tableau1[],5,0))</f>
        <v/>
      </c>
      <c r="E25" s="31" t="str">
        <f>IF(ISBLANK(Tableau25678911[[#This Row],[NOM]]),"",VLOOKUP(Tableau25678911[[#This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47" priority="4" operator="equal">
      <formula>$N$2</formula>
    </cfRule>
    <cfRule type="cellIs" dxfId="46" priority="5" operator="equal">
      <formula>$M$2</formula>
    </cfRule>
    <cfRule type="cellIs" dxfId="45" priority="6" operator="equal">
      <formula>$L$2</formula>
    </cfRule>
  </conditionalFormatting>
  <conditionalFormatting sqref="J14">
    <cfRule type="cellIs" dxfId="44" priority="1" operator="equal">
      <formula>$J$13/2</formula>
    </cfRule>
    <cfRule type="cellIs" dxfId="43" priority="2" operator="lessThan">
      <formula>$J$13/2</formula>
    </cfRule>
    <cfRule type="cellIs" dxfId="42" priority="3" operator="greaterThan">
      <formula>$J$13/2</formula>
    </cfRule>
  </conditionalFormatting>
  <dataValidations count="1">
    <dataValidation type="list" allowBlank="1" showInputMessage="1" showErrorMessage="1" sqref="F6:G25" xr:uid="{567A4C26-8271-4A44-B37C-D8A557C35E49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2587A-B3F1-4047-979C-1F3BE0DD47BC}">
  <sheetPr codeName="Feuil11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IF(ISBLANK(Tableau2567891112[[#This Row],[NOM]]),"",VLOOKUP(Tableau2567891112[[#This Row],[NOM]],Tableau1[[NOM]:[PRENOM]],2,0))</f>
        <v/>
      </c>
      <c r="D6" s="5" t="str">
        <f>IF(ISBLANK(Tableau2567891112[[#This Row],[NOM]]),"",VLOOKUP(Tableau2567891112[[#This Row],[NOM]],Tableau1[],5,0))</f>
        <v/>
      </c>
      <c r="E6" s="5" t="str">
        <f>IF(ISBLANK(Tableau2567891112[[#This Row],[NOM]]),"",VLOOKUP(Tableau2567891112[[#This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IF(ISBLANK(Tableau2567891112[[#This Row],[NOM]]),"",VLOOKUP(Tableau2567891112[[#This Row],[NOM]],Tableau1[[NOM]:[PRENOM]],2,0))</f>
        <v/>
      </c>
      <c r="D7" s="5" t="str">
        <f>IF(ISBLANK(Tableau2567891112[[#This Row],[NOM]]),"",VLOOKUP(Tableau2567891112[[#This Row],[NOM]],Tableau1[],5,0))</f>
        <v/>
      </c>
      <c r="E7" s="5" t="str">
        <f>IF(ISBLANK(Tableau2567891112[[#This Row],[NOM]]),"",VLOOKUP(Tableau2567891112[[#This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IF(ISBLANK(Tableau2567891112[[#This Row],[NOM]]),"",VLOOKUP(Tableau2567891112[[#This Row],[NOM]],Tableau1[[NOM]:[PRENOM]],2,0))</f>
        <v/>
      </c>
      <c r="D8" s="5" t="str">
        <f>IF(ISBLANK(Tableau2567891112[[#This Row],[NOM]]),"",VLOOKUP(Tableau2567891112[[#This Row],[NOM]],Tableau1[],5,0))</f>
        <v/>
      </c>
      <c r="E8" s="5" t="str">
        <f>IF(ISBLANK(Tableau2567891112[[#This Row],[NOM]]),"",VLOOKUP(Tableau2567891112[[#This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IF(ISBLANK(Tableau2567891112[[#This Row],[NOM]]),"",VLOOKUP(Tableau2567891112[[#This Row],[NOM]],Tableau1[[NOM]:[PRENOM]],2,0))</f>
        <v/>
      </c>
      <c r="D9" s="5" t="str">
        <f>IF(ISBLANK(Tableau2567891112[[#This Row],[NOM]]),"",VLOOKUP(Tableau2567891112[[#This Row],[NOM]],Tableau1[],5,0))</f>
        <v/>
      </c>
      <c r="E9" s="5" t="str">
        <f>IF(ISBLANK(Tableau2567891112[[#This Row],[NOM]]),"",VLOOKUP(Tableau2567891112[[#This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IF(ISBLANK(Tableau2567891112[[#This Row],[NOM]]),"",VLOOKUP(Tableau2567891112[[#This Row],[NOM]],Tableau1[[NOM]:[PRENOM]],2,0))</f>
        <v/>
      </c>
      <c r="D10" s="5" t="str">
        <f>IF(ISBLANK(Tableau2567891112[[#This Row],[NOM]]),"",VLOOKUP(Tableau2567891112[[#This Row],[NOM]],Tableau1[],5,0))</f>
        <v/>
      </c>
      <c r="E10" s="5" t="str">
        <f>IF(ISBLANK(Tableau2567891112[[#This Row],[NOM]]),"",VLOOKUP(Tableau2567891112[[#This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IF(ISBLANK(Tableau2567891112[[#This Row],[NOM]]),"",VLOOKUP(Tableau2567891112[[#This Row],[NOM]],Tableau1[[NOM]:[PRENOM]],2,0))</f>
        <v/>
      </c>
      <c r="D11" s="5" t="str">
        <f>IF(ISBLANK(Tableau2567891112[[#This Row],[NOM]]),"",VLOOKUP(Tableau2567891112[[#This Row],[NOM]],Tableau1[],5,0))</f>
        <v/>
      </c>
      <c r="E11" s="5" t="str">
        <f>IF(ISBLANK(Tableau2567891112[[#This Row],[NOM]]),"",VLOOKUP(Tableau2567891112[[#This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IF(ISBLANK(Tableau2567891112[[#This Row],[NOM]]),"",VLOOKUP(Tableau2567891112[[#This Row],[NOM]],Tableau1[[NOM]:[PRENOM]],2,0))</f>
        <v/>
      </c>
      <c r="D12" s="5" t="str">
        <f>IF(ISBLANK(Tableau2567891112[[#This Row],[NOM]]),"",VLOOKUP(Tableau2567891112[[#This Row],[NOM]],Tableau1[],5,0))</f>
        <v/>
      </c>
      <c r="E12" s="5" t="str">
        <f>IF(ISBLANK(Tableau2567891112[[#This Row],[NOM]]),"",VLOOKUP(Tableau2567891112[[#This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IF(ISBLANK(Tableau2567891112[[#This Row],[NOM]]),"",VLOOKUP(Tableau2567891112[[#This Row],[NOM]],Tableau1[[NOM]:[PRENOM]],2,0))</f>
        <v/>
      </c>
      <c r="D13" s="5" t="str">
        <f>IF(ISBLANK(Tableau2567891112[[#This Row],[NOM]]),"",VLOOKUP(Tableau2567891112[[#This Row],[NOM]],Tableau1[],5,0))</f>
        <v/>
      </c>
      <c r="E13" s="5" t="str">
        <f>IF(ISBLANK(Tableau2567891112[[#This Row],[NOM]]),"",VLOOKUP(Tableau2567891112[[#This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IF(ISBLANK(Tableau2567891112[[#This Row],[NOM]]),"",VLOOKUP(Tableau2567891112[[#This Row],[NOM]],Tableau1[[NOM]:[PRENOM]],2,0))</f>
        <v/>
      </c>
      <c r="D14" s="5" t="str">
        <f>IF(ISBLANK(Tableau2567891112[[#This Row],[NOM]]),"",VLOOKUP(Tableau2567891112[[#This Row],[NOM]],Tableau1[],5,0))</f>
        <v/>
      </c>
      <c r="E14" s="5" t="str">
        <f>IF(ISBLANK(Tableau2567891112[[#This Row],[NOM]]),"",VLOOKUP(Tableau2567891112[[#This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IF(ISBLANK(Tableau2567891112[[#This Row],[NOM]]),"",VLOOKUP(Tableau2567891112[[#This Row],[NOM]],Tableau1[[NOM]:[PRENOM]],2,0))</f>
        <v/>
      </c>
      <c r="D15" s="5" t="str">
        <f>IF(ISBLANK(Tableau2567891112[[#This Row],[NOM]]),"",VLOOKUP(Tableau2567891112[[#This Row],[NOM]],Tableau1[],5,0))</f>
        <v/>
      </c>
      <c r="E15" s="5" t="str">
        <f>IF(ISBLANK(Tableau2567891112[[#This Row],[NOM]]),"",VLOOKUP(Tableau2567891112[[#This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IF(ISBLANK(Tableau2567891112[[#This Row],[NOM]]),"",VLOOKUP(Tableau2567891112[[#This Row],[NOM]],Tableau1[[NOM]:[PRENOM]],2,0))</f>
        <v/>
      </c>
      <c r="D16" s="5"/>
      <c r="E16" s="5" t="str">
        <f>IF(ISBLANK(Tableau2567891112[[#This Row],[NOM]]),"",VLOOKUP(Tableau2567891112[[#This Row],[NOM]],Tableau1[],3,0))</f>
        <v/>
      </c>
      <c r="F16" s="5"/>
      <c r="G16" s="27"/>
    </row>
    <row r="17" spans="2:7" x14ac:dyDescent="0.25">
      <c r="B17" s="25"/>
      <c r="C17" s="5" t="str">
        <f>IF(ISBLANK(Tableau2567891112[[#This Row],[NOM]]),"",VLOOKUP(Tableau2567891112[[#This Row],[NOM]],Tableau1[[NOM]:[PRENOM]],2,0))</f>
        <v/>
      </c>
      <c r="D17" s="5" t="str">
        <f>IF(ISBLANK(Tableau2567891112[[#This Row],[NOM]]),"",VLOOKUP(Tableau2567891112[[#This Row],[NOM]],Tableau1[],5,0))</f>
        <v/>
      </c>
      <c r="E17" s="5" t="str">
        <f>IF(ISBLANK(Tableau2567891112[[#This Row],[NOM]]),"",VLOOKUP(Tableau2567891112[[#This Row],[NOM]],Tableau1[],3,0))</f>
        <v/>
      </c>
      <c r="F17" s="5"/>
      <c r="G17" s="27"/>
    </row>
    <row r="18" spans="2:7" x14ac:dyDescent="0.25">
      <c r="B18" s="25"/>
      <c r="C18" s="5" t="str">
        <f>IF(ISBLANK(Tableau2567891112[[#This Row],[NOM]]),"",VLOOKUP(Tableau2567891112[[#This Row],[NOM]],Tableau1[[NOM]:[PRENOM]],2,0))</f>
        <v/>
      </c>
      <c r="D18" s="5" t="str">
        <f>IF(ISBLANK(Tableau2567891112[[#This Row],[NOM]]),"",VLOOKUP(Tableau2567891112[[#This Row],[NOM]],Tableau1[],5,0))</f>
        <v/>
      </c>
      <c r="E18" s="5" t="str">
        <f>IF(ISBLANK(Tableau2567891112[[#This Row],[NOM]]),"",VLOOKUP(Tableau2567891112[[#This Row],[NOM]],Tableau1[],3,0))</f>
        <v/>
      </c>
      <c r="F18" s="5"/>
      <c r="G18" s="27"/>
    </row>
    <row r="19" spans="2:7" x14ac:dyDescent="0.25">
      <c r="B19" s="25"/>
      <c r="C19" s="5" t="str">
        <f>IF(ISBLANK(Tableau2567891112[[#This Row],[NOM]]),"",VLOOKUP(Tableau2567891112[[#This Row],[NOM]],Tableau1[[NOM]:[PRENOM]],2,0))</f>
        <v/>
      </c>
      <c r="D19" s="5" t="str">
        <f>IF(ISBLANK(Tableau2567891112[[#This Row],[NOM]]),"",VLOOKUP(Tableau2567891112[[#This Row],[NOM]],Tableau1[],5,0))</f>
        <v/>
      </c>
      <c r="E19" s="5" t="str">
        <f>IF(ISBLANK(Tableau2567891112[[#This Row],[NOM]]),"",VLOOKUP(Tableau2567891112[[#This Row],[NOM]],Tableau1[],3,0))</f>
        <v/>
      </c>
      <c r="F19" s="5"/>
      <c r="G19" s="27"/>
    </row>
    <row r="20" spans="2:7" x14ac:dyDescent="0.25">
      <c r="B20" s="25"/>
      <c r="C20" s="5" t="str">
        <f>IF(ISBLANK(Tableau2567891112[[#This Row],[NOM]]),"",VLOOKUP(Tableau2567891112[[#This Row],[NOM]],Tableau1[[NOM]:[PRENOM]],2,0))</f>
        <v/>
      </c>
      <c r="D20" s="5" t="str">
        <f>IF(ISBLANK(Tableau2567891112[[#This Row],[NOM]]),"",VLOOKUP(Tableau2567891112[[#This Row],[NOM]],Tableau1[],5,0))</f>
        <v/>
      </c>
      <c r="E20" s="5" t="str">
        <f>IF(ISBLANK(Tableau2567891112[[#This Row],[NOM]]),"",VLOOKUP(Tableau2567891112[[#This Row],[NOM]],Tableau1[],3,0))</f>
        <v/>
      </c>
      <c r="F20" s="5"/>
      <c r="G20" s="27"/>
    </row>
    <row r="21" spans="2:7" x14ac:dyDescent="0.25">
      <c r="B21" s="25"/>
      <c r="C21" s="5" t="str">
        <f>IF(ISBLANK(Tableau2567891112[[#This Row],[NOM]]),"",VLOOKUP(Tableau2567891112[[#This Row],[NOM]],Tableau1[[NOM]:[PRENOM]],2,0))</f>
        <v/>
      </c>
      <c r="D21" s="5" t="str">
        <f>IF(ISBLANK(Tableau2567891112[[#This Row],[NOM]]),"",VLOOKUP(Tableau2567891112[[#This Row],[NOM]],Tableau1[],5,0))</f>
        <v/>
      </c>
      <c r="E21" s="5" t="str">
        <f>IF(ISBLANK(Tableau2567891112[[#This Row],[NOM]]),"",VLOOKUP(Tableau2567891112[[#This Row],[NOM]],Tableau1[],3,0))</f>
        <v/>
      </c>
      <c r="F21" s="5"/>
      <c r="G21" s="27"/>
    </row>
    <row r="22" spans="2:7" x14ac:dyDescent="0.25">
      <c r="B22" s="25"/>
      <c r="C22" s="5" t="str">
        <f>IF(ISBLANK(Tableau2567891112[[#This Row],[NOM]]),"",VLOOKUP(Tableau2567891112[[#This Row],[NOM]],Tableau1[[NOM]:[PRENOM]],2,0))</f>
        <v/>
      </c>
      <c r="D22" s="5" t="str">
        <f>IF(ISBLANK(Tableau2567891112[[#This Row],[NOM]]),"",VLOOKUP(Tableau2567891112[[#This Row],[NOM]],Tableau1[],5,0))</f>
        <v/>
      </c>
      <c r="E22" s="5" t="str">
        <f>IF(ISBLANK(Tableau2567891112[[#This Row],[NOM]]),"",VLOOKUP(Tableau2567891112[[#This Row],[NOM]],Tableau1[],3,0))</f>
        <v/>
      </c>
      <c r="F22" s="5"/>
      <c r="G22" s="27"/>
    </row>
    <row r="23" spans="2:7" x14ac:dyDescent="0.25">
      <c r="B23" s="25"/>
      <c r="C23" s="5" t="str">
        <f>IF(ISBLANK(Tableau2567891112[[#This Row],[NOM]]),"",VLOOKUP(Tableau2567891112[[#This Row],[NOM]],Tableau1[[NOM]:[PRENOM]],2,0))</f>
        <v/>
      </c>
      <c r="D23" s="5" t="str">
        <f>IF(ISBLANK(Tableau2567891112[[#This Row],[NOM]]),"",VLOOKUP(Tableau2567891112[[#This Row],[NOM]],Tableau1[],5,0))</f>
        <v/>
      </c>
      <c r="E23" s="5" t="str">
        <f>IF(ISBLANK(Tableau2567891112[[#This Row],[NOM]]),"",VLOOKUP(Tableau2567891112[[#This Row],[NOM]],Tableau1[],3,0))</f>
        <v/>
      </c>
      <c r="F23" s="5"/>
      <c r="G23" s="27"/>
    </row>
    <row r="24" spans="2:7" x14ac:dyDescent="0.25">
      <c r="B24" s="25"/>
      <c r="C24" s="5" t="str">
        <f>IF(ISBLANK(Tableau2567891112[[#This Row],[NOM]]),"",VLOOKUP(Tableau2567891112[[#This Row],[NOM]],Tableau1[[NOM]:[PRENOM]],2,0))</f>
        <v/>
      </c>
      <c r="D24" s="5" t="str">
        <f>IF(ISBLANK(Tableau2567891112[[#This Row],[NOM]]),"",VLOOKUP(Tableau2567891112[[#This Row],[NOM]],Tableau1[],5,0))</f>
        <v/>
      </c>
      <c r="E24" s="5" t="str">
        <f>IF(ISBLANK(Tableau2567891112[[#This Row],[NOM]]),"",VLOOKUP(Tableau2567891112[[#This Row],[NOM]],Tableau1[],3,0))</f>
        <v/>
      </c>
      <c r="F24" s="5"/>
      <c r="G24" s="27"/>
    </row>
    <row r="25" spans="2:7" x14ac:dyDescent="0.25">
      <c r="B25" s="30"/>
      <c r="C25" s="31" t="str">
        <f>IF(ISBLANK(Tableau2567891112[[#This Row],[NOM]]),"",VLOOKUP(Tableau2567891112[[#This Row],[NOM]],Tableau1[[NOM]:[PRENOM]],2,0))</f>
        <v/>
      </c>
      <c r="D25" s="31" t="str">
        <f>IF(ISBLANK(Tableau2567891112[[#This Row],[NOM]]),"",VLOOKUP(Tableau2567891112[[#This Row],[NOM]],Tableau1[],5,0))</f>
        <v/>
      </c>
      <c r="E25" s="31" t="str">
        <f>IF(ISBLANK(Tableau2567891112[[#This Row],[NOM]]),"",VLOOKUP(Tableau2567891112[[#This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31" priority="4" operator="equal">
      <formula>$N$2</formula>
    </cfRule>
    <cfRule type="cellIs" dxfId="30" priority="5" operator="equal">
      <formula>$M$2</formula>
    </cfRule>
    <cfRule type="cellIs" dxfId="29" priority="6" operator="equal">
      <formula>$L$2</formula>
    </cfRule>
  </conditionalFormatting>
  <conditionalFormatting sqref="J14">
    <cfRule type="cellIs" dxfId="28" priority="1" operator="equal">
      <formula>$J$13/2</formula>
    </cfRule>
    <cfRule type="cellIs" dxfId="27" priority="2" operator="lessThan">
      <formula>$J$13/2</formula>
    </cfRule>
    <cfRule type="cellIs" dxfId="26" priority="3" operator="greaterThan">
      <formula>$J$13/2</formula>
    </cfRule>
  </conditionalFormatting>
  <dataValidations count="1">
    <dataValidation type="list" allowBlank="1" showInputMessage="1" showErrorMessage="1" sqref="F6:G25" xr:uid="{0D7D41F1-C06F-46FF-8240-E91079FF4CC7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FDA99-6980-435C-8A86-2E8D56972970}">
  <sheetPr codeName="Feuil12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IF(ISBLANK(Tableau256789111213[[#This Row],[NOM]]),"",VLOOKUP(Tableau256789111213[[#This Row],[NOM]],Tableau1[[NOM]:[PRENOM]],2,0))</f>
        <v/>
      </c>
      <c r="D6" s="5" t="str">
        <f>IF(ISBLANK(Tableau256789111213[[#This Row],[NOM]]),"",VLOOKUP(Tableau256789111213[[#This Row],[NOM]],Tableau1[],5,0))</f>
        <v/>
      </c>
      <c r="E6" s="5" t="str">
        <f>IF(ISBLANK(Tableau256789111213[[#This Row],[NOM]]),"",VLOOKUP(Tableau256789111213[[#This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IF(ISBLANK(Tableau256789111213[[#This Row],[NOM]]),"",VLOOKUP(Tableau256789111213[[#This Row],[NOM]],Tableau1[[NOM]:[PRENOM]],2,0))</f>
        <v/>
      </c>
      <c r="D7" s="5" t="str">
        <f>IF(ISBLANK(Tableau256789111213[[#This Row],[NOM]]),"",VLOOKUP(Tableau256789111213[[#This Row],[NOM]],Tableau1[],5,0))</f>
        <v/>
      </c>
      <c r="E7" s="5" t="str">
        <f>IF(ISBLANK(Tableau256789111213[[#This Row],[NOM]]),"",VLOOKUP(Tableau256789111213[[#This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IF(ISBLANK(Tableau256789111213[[#This Row],[NOM]]),"",VLOOKUP(Tableau256789111213[[#This Row],[NOM]],Tableau1[[NOM]:[PRENOM]],2,0))</f>
        <v/>
      </c>
      <c r="D8" s="5" t="str">
        <f>IF(ISBLANK(Tableau256789111213[[#This Row],[NOM]]),"",VLOOKUP(Tableau256789111213[[#This Row],[NOM]],Tableau1[],5,0))</f>
        <v/>
      </c>
      <c r="E8" s="5" t="str">
        <f>IF(ISBLANK(Tableau256789111213[[#This Row],[NOM]]),"",VLOOKUP(Tableau256789111213[[#This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IF(ISBLANK(Tableau256789111213[[#This Row],[NOM]]),"",VLOOKUP(Tableau256789111213[[#This Row],[NOM]],Tableau1[[NOM]:[PRENOM]],2,0))</f>
        <v/>
      </c>
      <c r="D9" s="5" t="str">
        <f>IF(ISBLANK(Tableau256789111213[[#This Row],[NOM]]),"",VLOOKUP(Tableau256789111213[[#This Row],[NOM]],Tableau1[],5,0))</f>
        <v/>
      </c>
      <c r="E9" s="5" t="str">
        <f>IF(ISBLANK(Tableau256789111213[[#This Row],[NOM]]),"",VLOOKUP(Tableau256789111213[[#This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IF(ISBLANK(Tableau256789111213[[#This Row],[NOM]]),"",VLOOKUP(Tableau256789111213[[#This Row],[NOM]],Tableau1[[NOM]:[PRENOM]],2,0))</f>
        <v/>
      </c>
      <c r="D10" s="5" t="str">
        <f>IF(ISBLANK(Tableau256789111213[[#This Row],[NOM]]),"",VLOOKUP(Tableau256789111213[[#This Row],[NOM]],Tableau1[],5,0))</f>
        <v/>
      </c>
      <c r="E10" s="5" t="str">
        <f>IF(ISBLANK(Tableau256789111213[[#This Row],[NOM]]),"",VLOOKUP(Tableau256789111213[[#This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IF(ISBLANK(Tableau256789111213[[#This Row],[NOM]]),"",VLOOKUP(Tableau256789111213[[#This Row],[NOM]],Tableau1[[NOM]:[PRENOM]],2,0))</f>
        <v/>
      </c>
      <c r="D11" s="5" t="str">
        <f>IF(ISBLANK(Tableau256789111213[[#This Row],[NOM]]),"",VLOOKUP(Tableau256789111213[[#This Row],[NOM]],Tableau1[],5,0))</f>
        <v/>
      </c>
      <c r="E11" s="5" t="str">
        <f>IF(ISBLANK(Tableau256789111213[[#This Row],[NOM]]),"",VLOOKUP(Tableau256789111213[[#This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IF(ISBLANK(Tableau256789111213[[#This Row],[NOM]]),"",VLOOKUP(Tableau256789111213[[#This Row],[NOM]],Tableau1[[NOM]:[PRENOM]],2,0))</f>
        <v/>
      </c>
      <c r="D12" s="5" t="str">
        <f>IF(ISBLANK(Tableau256789111213[[#This Row],[NOM]]),"",VLOOKUP(Tableau256789111213[[#This Row],[NOM]],Tableau1[],5,0))</f>
        <v/>
      </c>
      <c r="E12" s="5" t="str">
        <f>IF(ISBLANK(Tableau256789111213[[#This Row],[NOM]]),"",VLOOKUP(Tableau256789111213[[#This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IF(ISBLANK(Tableau256789111213[[#This Row],[NOM]]),"",VLOOKUP(Tableau256789111213[[#This Row],[NOM]],Tableau1[[NOM]:[PRENOM]],2,0))</f>
        <v/>
      </c>
      <c r="D13" s="5" t="str">
        <f>IF(ISBLANK(Tableau256789111213[[#This Row],[NOM]]),"",VLOOKUP(Tableau256789111213[[#This Row],[NOM]],Tableau1[],5,0))</f>
        <v/>
      </c>
      <c r="E13" s="5" t="str">
        <f>IF(ISBLANK(Tableau256789111213[[#This Row],[NOM]]),"",VLOOKUP(Tableau256789111213[[#This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IF(ISBLANK(Tableau256789111213[[#This Row],[NOM]]),"",VLOOKUP(Tableau256789111213[[#This Row],[NOM]],Tableau1[[NOM]:[PRENOM]],2,0))</f>
        <v/>
      </c>
      <c r="D14" s="5" t="str">
        <f>IF(ISBLANK(Tableau256789111213[[#This Row],[NOM]]),"",VLOOKUP(Tableau256789111213[[#This Row],[NOM]],Tableau1[],5,0))</f>
        <v/>
      </c>
      <c r="E14" s="5" t="str">
        <f>IF(ISBLANK(Tableau256789111213[[#This Row],[NOM]]),"",VLOOKUP(Tableau256789111213[[#This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IF(ISBLANK(Tableau256789111213[[#This Row],[NOM]]),"",VLOOKUP(Tableau256789111213[[#This Row],[NOM]],Tableau1[[NOM]:[PRENOM]],2,0))</f>
        <v/>
      </c>
      <c r="D15" s="5" t="str">
        <f>IF(ISBLANK(Tableau256789111213[[#This Row],[NOM]]),"",VLOOKUP(Tableau256789111213[[#This Row],[NOM]],Tableau1[],5,0))</f>
        <v/>
      </c>
      <c r="E15" s="5" t="str">
        <f>IF(ISBLANK(Tableau256789111213[[#This Row],[NOM]]),"",VLOOKUP(Tableau256789111213[[#This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IF(ISBLANK(Tableau256789111213[[#This Row],[NOM]]),"",VLOOKUP(Tableau256789111213[[#This Row],[NOM]],Tableau1[[NOM]:[PRENOM]],2,0))</f>
        <v/>
      </c>
      <c r="D16" s="5"/>
      <c r="E16" s="5" t="str">
        <f>IF(ISBLANK(Tableau256789111213[[#This Row],[NOM]]),"",VLOOKUP(Tableau256789111213[[#This Row],[NOM]],Tableau1[],3,0))</f>
        <v/>
      </c>
      <c r="F16" s="5"/>
      <c r="G16" s="27"/>
    </row>
    <row r="17" spans="2:7" x14ac:dyDescent="0.25">
      <c r="B17" s="25"/>
      <c r="C17" s="5" t="str">
        <f>IF(ISBLANK(Tableau256789111213[[#This Row],[NOM]]),"",VLOOKUP(Tableau256789111213[[#This Row],[NOM]],Tableau1[[NOM]:[PRENOM]],2,0))</f>
        <v/>
      </c>
      <c r="D17" s="5" t="str">
        <f>IF(ISBLANK(Tableau256789111213[[#This Row],[NOM]]),"",VLOOKUP(Tableau256789111213[[#This Row],[NOM]],Tableau1[],5,0))</f>
        <v/>
      </c>
      <c r="E17" s="5" t="str">
        <f>IF(ISBLANK(Tableau256789111213[[#This Row],[NOM]]),"",VLOOKUP(Tableau256789111213[[#This Row],[NOM]],Tableau1[],3,0))</f>
        <v/>
      </c>
      <c r="F17" s="5"/>
      <c r="G17" s="27"/>
    </row>
    <row r="18" spans="2:7" x14ac:dyDescent="0.25">
      <c r="B18" s="25"/>
      <c r="C18" s="5" t="str">
        <f>IF(ISBLANK(Tableau256789111213[[#This Row],[NOM]]),"",VLOOKUP(Tableau256789111213[[#This Row],[NOM]],Tableau1[[NOM]:[PRENOM]],2,0))</f>
        <v/>
      </c>
      <c r="D18" s="5" t="str">
        <f>IF(ISBLANK(Tableau256789111213[[#This Row],[NOM]]),"",VLOOKUP(Tableau256789111213[[#This Row],[NOM]],Tableau1[],5,0))</f>
        <v/>
      </c>
      <c r="E18" s="5" t="str">
        <f>IF(ISBLANK(Tableau256789111213[[#This Row],[NOM]]),"",VLOOKUP(Tableau256789111213[[#This Row],[NOM]],Tableau1[],3,0))</f>
        <v/>
      </c>
      <c r="F18" s="5"/>
      <c r="G18" s="27"/>
    </row>
    <row r="19" spans="2:7" x14ac:dyDescent="0.25">
      <c r="B19" s="25"/>
      <c r="C19" s="5" t="str">
        <f>IF(ISBLANK(Tableau256789111213[[#This Row],[NOM]]),"",VLOOKUP(Tableau256789111213[[#This Row],[NOM]],Tableau1[[NOM]:[PRENOM]],2,0))</f>
        <v/>
      </c>
      <c r="D19" s="5" t="str">
        <f>IF(ISBLANK(Tableau256789111213[[#This Row],[NOM]]),"",VLOOKUP(Tableau256789111213[[#This Row],[NOM]],Tableau1[],5,0))</f>
        <v/>
      </c>
      <c r="E19" s="5" t="str">
        <f>IF(ISBLANK(Tableau256789111213[[#This Row],[NOM]]),"",VLOOKUP(Tableau256789111213[[#This Row],[NOM]],Tableau1[],3,0))</f>
        <v/>
      </c>
      <c r="F19" s="5"/>
      <c r="G19" s="27"/>
    </row>
    <row r="20" spans="2:7" x14ac:dyDescent="0.25">
      <c r="B20" s="25"/>
      <c r="C20" s="5" t="str">
        <f>IF(ISBLANK(Tableau256789111213[[#This Row],[NOM]]),"",VLOOKUP(Tableau256789111213[[#This Row],[NOM]],Tableau1[[NOM]:[PRENOM]],2,0))</f>
        <v/>
      </c>
      <c r="D20" s="5" t="str">
        <f>IF(ISBLANK(Tableau256789111213[[#This Row],[NOM]]),"",VLOOKUP(Tableau256789111213[[#This Row],[NOM]],Tableau1[],5,0))</f>
        <v/>
      </c>
      <c r="E20" s="5" t="str">
        <f>IF(ISBLANK(Tableau256789111213[[#This Row],[NOM]]),"",VLOOKUP(Tableau256789111213[[#This Row],[NOM]],Tableau1[],3,0))</f>
        <v/>
      </c>
      <c r="F20" s="5"/>
      <c r="G20" s="27"/>
    </row>
    <row r="21" spans="2:7" x14ac:dyDescent="0.25">
      <c r="B21" s="25"/>
      <c r="C21" s="5" t="str">
        <f>IF(ISBLANK(Tableau256789111213[[#This Row],[NOM]]),"",VLOOKUP(Tableau256789111213[[#This Row],[NOM]],Tableau1[[NOM]:[PRENOM]],2,0))</f>
        <v/>
      </c>
      <c r="D21" s="5" t="str">
        <f>IF(ISBLANK(Tableau256789111213[[#This Row],[NOM]]),"",VLOOKUP(Tableau256789111213[[#This Row],[NOM]],Tableau1[],5,0))</f>
        <v/>
      </c>
      <c r="E21" s="5" t="str">
        <f>IF(ISBLANK(Tableau256789111213[[#This Row],[NOM]]),"",VLOOKUP(Tableau256789111213[[#This Row],[NOM]],Tableau1[],3,0))</f>
        <v/>
      </c>
      <c r="F21" s="5"/>
      <c r="G21" s="27"/>
    </row>
    <row r="22" spans="2:7" x14ac:dyDescent="0.25">
      <c r="B22" s="25"/>
      <c r="C22" s="5" t="str">
        <f>IF(ISBLANK(Tableau256789111213[[#This Row],[NOM]]),"",VLOOKUP(Tableau256789111213[[#This Row],[NOM]],Tableau1[[NOM]:[PRENOM]],2,0))</f>
        <v/>
      </c>
      <c r="D22" s="5" t="str">
        <f>IF(ISBLANK(Tableau256789111213[[#This Row],[NOM]]),"",VLOOKUP(Tableau256789111213[[#This Row],[NOM]],Tableau1[],5,0))</f>
        <v/>
      </c>
      <c r="E22" s="5" t="str">
        <f>IF(ISBLANK(Tableau256789111213[[#This Row],[NOM]]),"",VLOOKUP(Tableau256789111213[[#This Row],[NOM]],Tableau1[],3,0))</f>
        <v/>
      </c>
      <c r="F22" s="5"/>
      <c r="G22" s="27"/>
    </row>
    <row r="23" spans="2:7" x14ac:dyDescent="0.25">
      <c r="B23" s="25"/>
      <c r="C23" s="5" t="str">
        <f>IF(ISBLANK(Tableau256789111213[[#This Row],[NOM]]),"",VLOOKUP(Tableau256789111213[[#This Row],[NOM]],Tableau1[[NOM]:[PRENOM]],2,0))</f>
        <v/>
      </c>
      <c r="D23" s="5" t="str">
        <f>IF(ISBLANK(Tableau256789111213[[#This Row],[NOM]]),"",VLOOKUP(Tableau256789111213[[#This Row],[NOM]],Tableau1[],5,0))</f>
        <v/>
      </c>
      <c r="E23" s="5" t="str">
        <f>IF(ISBLANK(Tableau256789111213[[#This Row],[NOM]]),"",VLOOKUP(Tableau256789111213[[#This Row],[NOM]],Tableau1[],3,0))</f>
        <v/>
      </c>
      <c r="F23" s="5"/>
      <c r="G23" s="27"/>
    </row>
    <row r="24" spans="2:7" x14ac:dyDescent="0.25">
      <c r="B24" s="25"/>
      <c r="C24" s="5" t="str">
        <f>IF(ISBLANK(Tableau256789111213[[#This Row],[NOM]]),"",VLOOKUP(Tableau256789111213[[#This Row],[NOM]],Tableau1[[NOM]:[PRENOM]],2,0))</f>
        <v/>
      </c>
      <c r="D24" s="5" t="str">
        <f>IF(ISBLANK(Tableau256789111213[[#This Row],[NOM]]),"",VLOOKUP(Tableau256789111213[[#This Row],[NOM]],Tableau1[],5,0))</f>
        <v/>
      </c>
      <c r="E24" s="5" t="str">
        <f>IF(ISBLANK(Tableau256789111213[[#This Row],[NOM]]),"",VLOOKUP(Tableau256789111213[[#This Row],[NOM]],Tableau1[],3,0))</f>
        <v/>
      </c>
      <c r="F24" s="5"/>
      <c r="G24" s="27"/>
    </row>
    <row r="25" spans="2:7" x14ac:dyDescent="0.25">
      <c r="B25" s="30"/>
      <c r="C25" s="31" t="str">
        <f>IF(ISBLANK(Tableau256789111213[[#This Row],[NOM]]),"",VLOOKUP(Tableau256789111213[[#This Row],[NOM]],Tableau1[[NOM]:[PRENOM]],2,0))</f>
        <v/>
      </c>
      <c r="D25" s="31" t="str">
        <f>IF(ISBLANK(Tableau256789111213[[#This Row],[NOM]]),"",VLOOKUP(Tableau256789111213[[#This Row],[NOM]],Tableau1[],5,0))</f>
        <v/>
      </c>
      <c r="E25" s="31" t="str">
        <f>IF(ISBLANK(Tableau256789111213[[#This Row],[NOM]]),"",VLOOKUP(Tableau256789111213[[#This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5" priority="4" operator="equal">
      <formula>$N$2</formula>
    </cfRule>
    <cfRule type="cellIs" dxfId="14" priority="5" operator="equal">
      <formula>$M$2</formula>
    </cfRule>
    <cfRule type="cellIs" dxfId="13" priority="6" operator="equal">
      <formula>$L$2</formula>
    </cfRule>
  </conditionalFormatting>
  <conditionalFormatting sqref="J14">
    <cfRule type="cellIs" dxfId="12" priority="1" operator="equal">
      <formula>$J$13/2</formula>
    </cfRule>
    <cfRule type="cellIs" dxfId="11" priority="2" operator="lessThan">
      <formula>$J$13/2</formula>
    </cfRule>
    <cfRule type="cellIs" dxfId="10" priority="3" operator="greaterThan">
      <formula>$J$13/2</formula>
    </cfRule>
  </conditionalFormatting>
  <dataValidations count="1">
    <dataValidation type="list" allowBlank="1" showInputMessage="1" showErrorMessage="1" sqref="F6:G25" xr:uid="{E118EB44-4544-4308-8380-818FD7D04105}">
      <formula1>$L$2:$N$2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feuille de presence</vt:lpstr>
      <vt:lpstr>reso 1</vt:lpstr>
      <vt:lpstr>reso 2 </vt:lpstr>
      <vt:lpstr>reso 3</vt:lpstr>
      <vt:lpstr>reso 4</vt:lpstr>
      <vt:lpstr>reso 5</vt:lpstr>
      <vt:lpstr>reso 6</vt:lpstr>
      <vt:lpstr>reso 7</vt:lpstr>
      <vt:lpstr>reso 8</vt:lpstr>
      <vt:lpstr>reso 9</vt:lpstr>
      <vt:lpstr>reso 10</vt:lpstr>
      <vt:lpstr>reso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</dc:creator>
  <cp:lastModifiedBy> </cp:lastModifiedBy>
  <dcterms:created xsi:type="dcterms:W3CDTF">2021-05-12T18:48:37Z</dcterms:created>
  <dcterms:modified xsi:type="dcterms:W3CDTF">2021-05-15T12:28:28Z</dcterms:modified>
</cp:coreProperties>
</file>