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50C09FB-8EAD-47E8-8C9F-B4F9C738809F}" xr6:coauthVersionLast="46" xr6:coauthVersionMax="46" xr10:uidLastSave="{00000000-0000-0000-0000-000000000000}"/>
  <bookViews>
    <workbookView xWindow="28680" yWindow="-120" windowWidth="29040" windowHeight="16440" xr2:uid="{3063044D-3794-45BB-879E-E0F5B2C5880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2" i="1" l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11" i="1"/>
  <c r="D13" i="1"/>
  <c r="E28" i="1"/>
  <c r="G28" i="1"/>
  <c r="H28" i="1"/>
  <c r="B42" i="1"/>
  <c r="B37" i="1"/>
  <c r="B33" i="1"/>
  <c r="B28" i="1"/>
  <c r="B20" i="1"/>
  <c r="B12" i="1"/>
  <c r="C45" i="1"/>
  <c r="C44" i="1"/>
  <c r="C43" i="1"/>
  <c r="H42" i="1"/>
  <c r="G42" i="1"/>
  <c r="E42" i="1"/>
  <c r="C41" i="1"/>
  <c r="H37" i="1"/>
  <c r="G37" i="1"/>
  <c r="E37" i="1"/>
  <c r="C36" i="1"/>
  <c r="C35" i="1"/>
  <c r="C34" i="1"/>
  <c r="H33" i="1"/>
  <c r="G33" i="1"/>
  <c r="E33" i="1"/>
  <c r="C32" i="1"/>
  <c r="C31" i="1"/>
  <c r="C30" i="1"/>
  <c r="C29" i="1"/>
  <c r="C27" i="1"/>
  <c r="C26" i="1"/>
  <c r="C25" i="1"/>
  <c r="C24" i="1"/>
  <c r="C23" i="1"/>
  <c r="C22" i="1"/>
  <c r="C21" i="1"/>
  <c r="H20" i="1"/>
  <c r="G20" i="1"/>
  <c r="E20" i="1"/>
  <c r="C19" i="1"/>
  <c r="C18" i="1"/>
  <c r="C17" i="1"/>
  <c r="C16" i="1"/>
  <c r="C15" i="1"/>
  <c r="C14" i="1"/>
  <c r="C13" i="1"/>
  <c r="H12" i="1"/>
  <c r="G12" i="1"/>
  <c r="E12" i="1"/>
  <c r="C12" i="1" s="1"/>
  <c r="B11" i="1" l="1"/>
  <c r="D40" i="1" s="1"/>
  <c r="D21" i="1"/>
  <c r="D25" i="1"/>
  <c r="D44" i="1"/>
  <c r="D32" i="1"/>
  <c r="D23" i="1"/>
  <c r="D42" i="1"/>
  <c r="G11" i="1"/>
  <c r="C20" i="1"/>
  <c r="H11" i="1"/>
  <c r="D14" i="1"/>
  <c r="D18" i="1"/>
  <c r="D36" i="1"/>
  <c r="D41" i="1"/>
  <c r="D12" i="1"/>
  <c r="D22" i="1"/>
  <c r="D26" i="1"/>
  <c r="D29" i="1"/>
  <c r="D45" i="1"/>
  <c r="D15" i="1"/>
  <c r="D19" i="1"/>
  <c r="D30" i="1"/>
  <c r="D16" i="1"/>
  <c r="D34" i="1"/>
  <c r="D24" i="1"/>
  <c r="D31" i="1"/>
  <c r="D39" i="1"/>
  <c r="D43" i="1"/>
  <c r="D33" i="1"/>
  <c r="D27" i="1"/>
  <c r="D28" i="1"/>
  <c r="D38" i="1"/>
  <c r="D17" i="1"/>
  <c r="D35" i="1"/>
  <c r="D37" i="1"/>
  <c r="C42" i="1"/>
  <c r="C37" i="1"/>
  <c r="C33" i="1"/>
  <c r="C28" i="1"/>
  <c r="D20" i="1"/>
  <c r="E11" i="1"/>
  <c r="F28" i="1" l="1"/>
  <c r="F41" i="1"/>
  <c r="F25" i="1"/>
  <c r="F26" i="1"/>
  <c r="F43" i="1"/>
  <c r="F44" i="1"/>
  <c r="F39" i="1"/>
  <c r="F40" i="1"/>
  <c r="F36" i="1"/>
  <c r="F38" i="1"/>
  <c r="F34" i="1"/>
  <c r="F35" i="1"/>
  <c r="F31" i="1"/>
  <c r="F32" i="1"/>
  <c r="F29" i="1"/>
  <c r="F30" i="1"/>
  <c r="F23" i="1"/>
  <c r="F24" i="1"/>
  <c r="F21" i="1"/>
  <c r="F22" i="1"/>
  <c r="F18" i="1"/>
  <c r="F19" i="1"/>
  <c r="F16" i="1"/>
  <c r="F17" i="1"/>
  <c r="F15" i="1"/>
  <c r="F33" i="1"/>
  <c r="F14" i="1"/>
  <c r="F20" i="1"/>
  <c r="F42" i="1"/>
  <c r="F13" i="1"/>
  <c r="F45" i="1"/>
  <c r="F27" i="1"/>
  <c r="C11" i="1"/>
  <c r="F37" i="1"/>
</calcChain>
</file>

<file path=xl/sharedStrings.xml><?xml version="1.0" encoding="utf-8"?>
<sst xmlns="http://schemas.openxmlformats.org/spreadsheetml/2006/main" count="47" uniqueCount="47">
  <si>
    <t xml:space="preserve">POINT SUR LE STOCK </t>
  </si>
  <si>
    <t>Stock Global</t>
  </si>
  <si>
    <t>Stock à date</t>
  </si>
  <si>
    <t>Poids rayon</t>
  </si>
  <si>
    <t xml:space="preserve">Stock idéal </t>
  </si>
  <si>
    <t>Poids rayon/stock idéal</t>
  </si>
  <si>
    <t>Commentaires</t>
  </si>
  <si>
    <t>Rayon 1</t>
  </si>
  <si>
    <t>sous rayon 1</t>
  </si>
  <si>
    <t>sous rayon 2</t>
  </si>
  <si>
    <t>sous rayon 3</t>
  </si>
  <si>
    <t>sous rayon 4</t>
  </si>
  <si>
    <t>sous rayon 5</t>
  </si>
  <si>
    <t>sous rayon 6</t>
  </si>
  <si>
    <t>sous rayon 7</t>
  </si>
  <si>
    <t>Rayon 2</t>
  </si>
  <si>
    <t>sous rayon 8</t>
  </si>
  <si>
    <t>sous rayon 9</t>
  </si>
  <si>
    <t>sous rayon 10</t>
  </si>
  <si>
    <t>sous rayon 11</t>
  </si>
  <si>
    <t>rayon 3</t>
  </si>
  <si>
    <t>Rayon 4</t>
  </si>
  <si>
    <t>Rayon 5</t>
  </si>
  <si>
    <t>Rayon 6</t>
  </si>
  <si>
    <t>Sous rayon 12</t>
  </si>
  <si>
    <t>Sous rayon 13</t>
  </si>
  <si>
    <t>Sous rayon 14</t>
  </si>
  <si>
    <t>Sous rayon 15</t>
  </si>
  <si>
    <t>Rayon 7</t>
  </si>
  <si>
    <t>Sous rayon 16</t>
  </si>
  <si>
    <t>Sous rayon 17</t>
  </si>
  <si>
    <t>Sous rayon 18</t>
  </si>
  <si>
    <t>Rayon 8</t>
  </si>
  <si>
    <t>Sous rayon 19</t>
  </si>
  <si>
    <t>Sous rayon 20</t>
  </si>
  <si>
    <t>Sous rayon 21</t>
  </si>
  <si>
    <t>Rayon 9</t>
  </si>
  <si>
    <t>Rayon 10</t>
  </si>
  <si>
    <t>Sous rayon 22</t>
  </si>
  <si>
    <t>Sous rayon 23</t>
  </si>
  <si>
    <t>Rayon 11</t>
  </si>
  <si>
    <t>Stock Min</t>
  </si>
  <si>
    <t>Stock max</t>
  </si>
  <si>
    <t xml:space="preserve">Magasin </t>
  </si>
  <si>
    <t>Ecart stock idéal</t>
  </si>
  <si>
    <t>Boutique</t>
  </si>
  <si>
    <t>NIVEAU SURVEILLANCE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</si>
</sst>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\ &quot;€&quot;"/>
    <numFmt numFmtId="165" formatCode="#,##0\ _€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Bahnschrift Light"/>
      <family val="2"/>
    </font>
    <font>
      <sz val="12"/>
      <color theme="1"/>
      <name val="Bahnschrift Light"/>
      <family val="2"/>
    </font>
    <font>
      <b/>
      <sz val="16"/>
      <color theme="0"/>
      <name val="Bahnschrift Light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Bahnschrift Light"/>
      <family val="2"/>
    </font>
    <font>
      <b/>
      <sz val="11"/>
      <color rgb="FFC00000"/>
      <name val="Bahnschrift Light"/>
      <family val="2"/>
    </font>
    <font>
      <b/>
      <sz val="12"/>
      <color theme="1"/>
      <name val="Bahnschrift Light"/>
      <family val="2"/>
    </font>
    <font>
      <b/>
      <sz val="12"/>
      <name val="Bahnschrift Light"/>
      <family val="2"/>
    </font>
    <font>
      <b/>
      <sz val="12"/>
      <color theme="0"/>
      <name val="Bahnschrift Light"/>
      <family val="2"/>
    </font>
    <font>
      <sz val="12"/>
      <name val="Bahnschrift Light"/>
      <family val="2"/>
    </font>
    <font>
      <sz val="11"/>
      <name val="Bahnschrift Light"/>
      <family val="2"/>
    </font>
    <font>
      <sz val="10"/>
      <name val="Bahnschrift Light"/>
      <family val="2"/>
    </font>
    <font>
      <b/>
      <sz val="14"/>
      <name val="Bahnschrift Light"/>
      <family val="2"/>
    </font>
    <font>
      <sz val="11"/>
      <color theme="1"/>
      <name val="Bahnschrift Light"/>
      <family val="2"/>
    </font>
    <font>
      <b/>
      <sz val="11"/>
      <color theme="0"/>
      <name val="Bahnschrift Light"/>
      <family val="2"/>
    </font>
    <font>
      <b/>
      <sz val="11"/>
      <name val="Bahnschrift Light"/>
      <family val="2"/>
    </font>
    <font>
      <b/>
      <sz val="12"/>
      <color theme="0" tint="-0.499984740745262"/>
      <name val="Bahnschrift Light"/>
      <family val="2"/>
    </font>
    <font>
      <b/>
      <sz val="10"/>
      <name val="Bahnschrift Light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/>
      <right/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/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 style="thin">
        <color rgb="FFC00000"/>
      </top>
      <bottom/>
      <diagonal/>
    </border>
    <border>
      <left/>
      <right style="medium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/>
      <right style="medium">
        <color rgb="FFC00000"/>
      </right>
      <top/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164" fontId="13" fillId="0" borderId="5" xfId="0" applyNumberFormat="1" applyFont="1" applyBorder="1" applyAlignment="1">
      <alignment horizontal="center" vertical="center" wrapText="1"/>
    </xf>
    <xf numFmtId="164" fontId="14" fillId="0" borderId="13" xfId="0" applyNumberFormat="1" applyFont="1" applyBorder="1" applyAlignment="1">
      <alignment horizontal="center" vertical="center" wrapText="1"/>
    </xf>
    <xf numFmtId="6" fontId="7" fillId="4" borderId="14" xfId="0" applyNumberFormat="1" applyFont="1" applyFill="1" applyBorder="1" applyAlignment="1">
      <alignment horizontal="center" vertical="center"/>
    </xf>
    <xf numFmtId="6" fontId="7" fillId="4" borderId="15" xfId="0" applyNumberFormat="1" applyFont="1" applyFill="1" applyBorder="1" applyAlignment="1">
      <alignment horizontal="center" vertical="center"/>
    </xf>
    <xf numFmtId="9" fontId="2" fillId="6" borderId="15" xfId="0" applyNumberFormat="1" applyFont="1" applyFill="1" applyBorder="1" applyAlignment="1">
      <alignment horizontal="center" vertical="center"/>
    </xf>
    <xf numFmtId="164" fontId="2" fillId="6" borderId="13" xfId="0" applyNumberFormat="1" applyFont="1" applyFill="1" applyBorder="1" applyAlignment="1">
      <alignment horizontal="center" vertical="center" wrapText="1"/>
    </xf>
    <xf numFmtId="6" fontId="7" fillId="6" borderId="14" xfId="0" applyNumberFormat="1" applyFont="1" applyFill="1" applyBorder="1" applyAlignment="1">
      <alignment horizontal="center" vertical="center"/>
    </xf>
    <xf numFmtId="9" fontId="7" fillId="6" borderId="15" xfId="0" applyNumberFormat="1" applyFont="1" applyFill="1" applyBorder="1" applyAlignment="1">
      <alignment horizontal="center" vertical="center"/>
    </xf>
    <xf numFmtId="165" fontId="15" fillId="8" borderId="16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 wrapText="1"/>
    </xf>
    <xf numFmtId="165" fontId="15" fillId="5" borderId="16" xfId="0" applyNumberFormat="1" applyFont="1" applyFill="1" applyBorder="1" applyAlignment="1" applyProtection="1">
      <alignment horizontal="center" vertical="center"/>
    </xf>
    <xf numFmtId="0" fontId="16" fillId="9" borderId="16" xfId="0" applyNumberFormat="1" applyFont="1" applyFill="1" applyBorder="1" applyAlignment="1" applyProtection="1">
      <alignment horizontal="center" vertical="center" wrapText="1"/>
    </xf>
    <xf numFmtId="165" fontId="15" fillId="7" borderId="16" xfId="0" applyNumberFormat="1" applyFont="1" applyFill="1" applyBorder="1" applyAlignment="1" applyProtection="1">
      <alignment horizontal="center" vertical="center"/>
    </xf>
    <xf numFmtId="164" fontId="10" fillId="0" borderId="13" xfId="0" applyNumberFormat="1" applyFont="1" applyFill="1" applyBorder="1" applyAlignment="1">
      <alignment horizontal="center" vertical="center" wrapText="1"/>
    </xf>
    <xf numFmtId="0" fontId="15" fillId="8" borderId="16" xfId="0" applyNumberFormat="1" applyFont="1" applyFill="1" applyBorder="1" applyAlignment="1" applyProtection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17" fillId="6" borderId="2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3" fillId="5" borderId="16" xfId="0" applyNumberFormat="1" applyFont="1" applyFill="1" applyBorder="1" applyAlignment="1" applyProtection="1">
      <alignment horizontal="center" vertical="center"/>
    </xf>
    <xf numFmtId="165" fontId="3" fillId="7" borderId="16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2" fillId="6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1" fillId="6" borderId="25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CA78-48D6-4065-AE06-6E035698EDA5}">
  <dimension ref="A1:R46"/>
  <sheetViews>
    <sheetView tabSelected="1" zoomScale="70" zoomScaleNormal="70" workbookViewId="0">
      <selection activeCell="M34" sqref="M34"/>
    </sheetView>
  </sheetViews>
  <sheetFormatPr baseColWidth="10" defaultColWidth="10.7109375" defaultRowHeight="15" x14ac:dyDescent="0.25"/>
  <cols>
    <col min="1" max="1" width="23" style="31" bestFit="1" customWidth="1"/>
    <col min="2" max="2" width="16.85546875" style="31" customWidth="1"/>
    <col min="3" max="3" width="17" style="31" customWidth="1"/>
    <col min="4" max="4" width="14.140625" style="31" customWidth="1"/>
    <col min="5" max="5" width="16.5703125" style="31" customWidth="1"/>
    <col min="6" max="6" width="10.7109375" style="31"/>
    <col min="7" max="7" width="13.42578125" style="31" bestFit="1" customWidth="1"/>
    <col min="8" max="8" width="14.7109375" style="31" customWidth="1"/>
    <col min="9" max="17" width="10.7109375" style="31"/>
    <col min="18" max="18" width="20.42578125" style="101" customWidth="1"/>
    <col min="19" max="16384" width="10.7109375" style="31"/>
  </cols>
  <sheetData>
    <row r="1" spans="1:18" ht="15.75" x14ac:dyDescent="0.25">
      <c r="A1" s="93"/>
      <c r="B1" s="30"/>
      <c r="C1" s="30"/>
      <c r="D1" s="30"/>
      <c r="E1" s="30"/>
      <c r="F1" s="30"/>
      <c r="G1" s="95" t="s">
        <v>0</v>
      </c>
      <c r="H1" s="95"/>
      <c r="I1" s="95"/>
      <c r="J1" s="95"/>
      <c r="K1" s="95"/>
      <c r="L1" s="95"/>
      <c r="M1" s="95"/>
      <c r="N1" s="95"/>
      <c r="O1" s="95"/>
      <c r="P1" s="95"/>
    </row>
    <row r="2" spans="1:18" ht="15.75" x14ac:dyDescent="0.25">
      <c r="A2" s="94"/>
      <c r="B2" s="30"/>
      <c r="C2" s="30"/>
      <c r="D2" s="30"/>
      <c r="E2" s="30"/>
      <c r="F2" s="30"/>
      <c r="G2" s="95"/>
      <c r="H2" s="95"/>
      <c r="I2" s="95"/>
      <c r="J2" s="95"/>
      <c r="K2" s="95"/>
      <c r="L2" s="95"/>
      <c r="M2" s="95"/>
      <c r="N2" s="95"/>
      <c r="O2" s="95"/>
      <c r="P2" s="95"/>
    </row>
    <row r="3" spans="1:18" ht="15.75" x14ac:dyDescent="0.25">
      <c r="A3" s="94"/>
      <c r="B3" s="30"/>
      <c r="C3" s="30"/>
      <c r="D3" s="30"/>
      <c r="E3" s="30"/>
      <c r="F3" s="30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8" ht="15.75" x14ac:dyDescent="0.25">
      <c r="A4" s="30"/>
      <c r="B4" s="30"/>
      <c r="C4" s="30"/>
      <c r="D4" s="30"/>
      <c r="E4" s="30"/>
      <c r="F4" s="30"/>
      <c r="G4" s="1"/>
      <c r="H4" s="1"/>
      <c r="I4" s="1"/>
      <c r="J4" s="1"/>
      <c r="K4" s="1"/>
      <c r="L4" s="1"/>
      <c r="M4" s="1"/>
      <c r="N4" s="1"/>
      <c r="O4" s="1"/>
      <c r="P4" s="2"/>
    </row>
    <row r="5" spans="1:18" ht="15.75" x14ac:dyDescent="0.25">
      <c r="A5" s="30" t="s">
        <v>43</v>
      </c>
      <c r="B5" s="32"/>
      <c r="C5" s="30"/>
      <c r="D5" s="30"/>
      <c r="E5" s="96"/>
      <c r="F5" s="96"/>
      <c r="G5" s="96"/>
      <c r="H5" s="96"/>
      <c r="I5" s="96"/>
      <c r="J5" s="96"/>
      <c r="K5" s="96"/>
      <c r="L5" s="1"/>
      <c r="O5" s="1"/>
      <c r="P5" s="2"/>
    </row>
    <row r="6" spans="1:18" ht="15.75" x14ac:dyDescent="0.25">
      <c r="A6" s="30"/>
      <c r="B6" s="32"/>
      <c r="C6" s="30"/>
      <c r="D6" s="30"/>
      <c r="E6" s="33"/>
      <c r="F6" s="33"/>
      <c r="G6" s="33"/>
      <c r="H6" s="33"/>
      <c r="I6" s="33"/>
      <c r="J6" s="33"/>
      <c r="K6" s="33"/>
      <c r="L6" s="1"/>
      <c r="O6" s="1"/>
      <c r="P6" s="2"/>
    </row>
    <row r="7" spans="1:18" x14ac:dyDescent="0.25">
      <c r="B7" s="97"/>
      <c r="C7" s="97"/>
      <c r="D7" s="3"/>
    </row>
    <row r="8" spans="1:18" ht="15.75" thickBot="1" x14ac:dyDescent="0.3"/>
    <row r="9" spans="1:18" ht="16.5" thickBot="1" x14ac:dyDescent="0.3">
      <c r="A9" s="34" t="s">
        <v>1</v>
      </c>
      <c r="B9" s="35"/>
      <c r="C9" s="4"/>
      <c r="D9" s="4"/>
      <c r="E9" s="4"/>
      <c r="F9" s="5"/>
      <c r="G9" s="5"/>
      <c r="H9" s="5"/>
      <c r="I9" s="98"/>
      <c r="J9" s="99"/>
      <c r="K9" s="100"/>
      <c r="L9" s="98"/>
      <c r="M9" s="99"/>
      <c r="N9" s="100"/>
      <c r="O9" s="98"/>
      <c r="P9" s="99"/>
      <c r="Q9" s="100"/>
      <c r="R9" s="102"/>
    </row>
    <row r="10" spans="1:18" ht="38.25" x14ac:dyDescent="0.25">
      <c r="A10" s="6"/>
      <c r="B10" s="7" t="s">
        <v>2</v>
      </c>
      <c r="C10" s="8" t="s">
        <v>44</v>
      </c>
      <c r="D10" s="8" t="s">
        <v>3</v>
      </c>
      <c r="E10" s="9" t="s">
        <v>4</v>
      </c>
      <c r="F10" s="10" t="s">
        <v>5</v>
      </c>
      <c r="G10" s="11" t="s">
        <v>41</v>
      </c>
      <c r="H10" s="10" t="s">
        <v>42</v>
      </c>
      <c r="I10" s="82" t="s">
        <v>6</v>
      </c>
      <c r="J10" s="83"/>
      <c r="K10" s="83"/>
      <c r="L10" s="83"/>
      <c r="M10" s="83"/>
      <c r="N10" s="83"/>
      <c r="O10" s="83"/>
      <c r="P10" s="83"/>
      <c r="Q10" s="84"/>
      <c r="R10" s="103" t="s">
        <v>46</v>
      </c>
    </row>
    <row r="11" spans="1:18" ht="19.5" x14ac:dyDescent="0.25">
      <c r="A11" s="12" t="s">
        <v>45</v>
      </c>
      <c r="B11" s="13">
        <f>B12+B20+B25+B26+B27+B28+B33+B41+B42+B45</f>
        <v>10820</v>
      </c>
      <c r="C11" s="14">
        <f t="shared" ref="C11:C37" si="0">B11-E11</f>
        <v>3370</v>
      </c>
      <c r="D11" s="15"/>
      <c r="E11" s="36">
        <f>E12+E20+E25+E26+E27+E28+E33+E37+E41+E42+E45</f>
        <v>7450</v>
      </c>
      <c r="F11" s="16"/>
      <c r="G11" s="36">
        <f>SUM(G12,G20,G25,G26,G27,G28,G33,G37,G41,G42,G45)</f>
        <v>1070</v>
      </c>
      <c r="H11" s="37">
        <f>SUM(H12,H20,H25,H26,H27,H28,H33,H37,H41,H42,H45)</f>
        <v>9500</v>
      </c>
      <c r="I11" s="85"/>
      <c r="J11" s="86"/>
      <c r="K11" s="86"/>
      <c r="L11" s="86"/>
      <c r="M11" s="86"/>
      <c r="N11" s="86"/>
      <c r="O11" s="86"/>
      <c r="P11" s="86"/>
      <c r="Q11" s="87"/>
      <c r="R11" s="53" t="str">
        <f>IF(AND($B11&gt;$E11*0.9,$B11&lt;$E11*1.1),"OK",IF(OR($B11&lt;$G11,$B11&gt;$H11),"ALERTE","SURVEILLANCE"))</f>
        <v>ALERTE</v>
      </c>
    </row>
    <row r="12" spans="1:18" x14ac:dyDescent="0.25">
      <c r="A12" s="51" t="s">
        <v>7</v>
      </c>
      <c r="B12" s="17">
        <f>B13+B14+B15+B16+B17+B18+B19</f>
        <v>2600</v>
      </c>
      <c r="C12" s="18">
        <f t="shared" si="0"/>
        <v>850</v>
      </c>
      <c r="D12" s="19">
        <f>B12/$B$11</f>
        <v>0.24029574861367836</v>
      </c>
      <c r="E12" s="20">
        <f>SUM(E13:E19)</f>
        <v>1750</v>
      </c>
      <c r="F12" s="19">
        <v>0.25862068965517243</v>
      </c>
      <c r="G12" s="20">
        <f>SUM(G13:G19)</f>
        <v>140</v>
      </c>
      <c r="H12" s="20">
        <f>SUM(H13:H19)</f>
        <v>2100</v>
      </c>
      <c r="I12" s="54"/>
      <c r="J12" s="55"/>
      <c r="K12" s="55"/>
      <c r="L12" s="55"/>
      <c r="M12" s="55"/>
      <c r="N12" s="55"/>
      <c r="O12" s="55"/>
      <c r="P12" s="55"/>
      <c r="Q12" s="56"/>
      <c r="R12" s="53" t="str">
        <f t="shared" ref="R12:R45" si="1">IF(AND($B12&gt;$E12*0.9,$B12&lt;$E12*1.1),"OK",IF(OR($B12&lt;$G12,$B12&gt;$H12),"ALERTE","SURVEILLANCE"))</f>
        <v>ALERTE</v>
      </c>
    </row>
    <row r="13" spans="1:18" x14ac:dyDescent="0.25">
      <c r="A13" s="38" t="s">
        <v>8</v>
      </c>
      <c r="B13" s="21">
        <v>150</v>
      </c>
      <c r="C13" s="14">
        <f t="shared" si="0"/>
        <v>-100</v>
      </c>
      <c r="D13" s="16">
        <f>B13/$B$11</f>
        <v>1.3863216266173753E-2</v>
      </c>
      <c r="E13" s="22">
        <v>250</v>
      </c>
      <c r="F13" s="16">
        <f t="shared" ref="F13:F19" si="2">E13/$E$11</f>
        <v>3.3557046979865772E-2</v>
      </c>
      <c r="G13" s="23">
        <v>20</v>
      </c>
      <c r="H13" s="24">
        <v>300</v>
      </c>
      <c r="I13" s="27"/>
      <c r="J13" s="28"/>
      <c r="K13" s="28"/>
      <c r="L13" s="28"/>
      <c r="M13" s="28"/>
      <c r="N13" s="28"/>
      <c r="O13" s="28"/>
      <c r="P13" s="28"/>
      <c r="Q13" s="39"/>
      <c r="R13" s="53" t="str">
        <f t="shared" si="1"/>
        <v>SURVEILLANCE</v>
      </c>
    </row>
    <row r="14" spans="1:18" x14ac:dyDescent="0.25">
      <c r="A14" s="38" t="s">
        <v>9</v>
      </c>
      <c r="B14" s="21">
        <v>200</v>
      </c>
      <c r="C14" s="14">
        <f t="shared" si="0"/>
        <v>-50</v>
      </c>
      <c r="D14" s="16">
        <f t="shared" ref="D14:D45" si="3">B14/$B$11</f>
        <v>1.8484288354898338E-2</v>
      </c>
      <c r="E14" s="22">
        <v>250</v>
      </c>
      <c r="F14" s="16">
        <f t="shared" si="2"/>
        <v>3.3557046979865772E-2</v>
      </c>
      <c r="G14" s="23">
        <v>20</v>
      </c>
      <c r="H14" s="24">
        <v>300</v>
      </c>
      <c r="I14" s="40"/>
      <c r="J14" s="41"/>
      <c r="K14" s="41"/>
      <c r="L14" s="41"/>
      <c r="M14" s="41"/>
      <c r="N14" s="41"/>
      <c r="O14" s="41"/>
      <c r="P14" s="41"/>
      <c r="Q14" s="42"/>
      <c r="R14" s="53" t="str">
        <f t="shared" si="1"/>
        <v>SURVEILLANCE</v>
      </c>
    </row>
    <row r="15" spans="1:18" x14ac:dyDescent="0.25">
      <c r="A15" s="38" t="s">
        <v>10</v>
      </c>
      <c r="B15" s="21">
        <v>500</v>
      </c>
      <c r="C15" s="14">
        <f t="shared" si="0"/>
        <v>250</v>
      </c>
      <c r="D15" s="16">
        <f t="shared" si="3"/>
        <v>4.6210720887245843E-2</v>
      </c>
      <c r="E15" s="22">
        <v>250</v>
      </c>
      <c r="F15" s="16">
        <f t="shared" si="2"/>
        <v>3.3557046979865772E-2</v>
      </c>
      <c r="G15" s="23">
        <v>20</v>
      </c>
      <c r="H15" s="24">
        <v>300</v>
      </c>
      <c r="I15" s="88"/>
      <c r="J15" s="89"/>
      <c r="K15" s="89"/>
      <c r="L15" s="89"/>
      <c r="M15" s="89"/>
      <c r="N15" s="89"/>
      <c r="O15" s="89"/>
      <c r="P15" s="89"/>
      <c r="Q15" s="90"/>
      <c r="R15" s="53" t="str">
        <f t="shared" si="1"/>
        <v>ALERTE</v>
      </c>
    </row>
    <row r="16" spans="1:18" x14ac:dyDescent="0.25">
      <c r="A16" s="38" t="s">
        <v>11</v>
      </c>
      <c r="B16" s="21">
        <v>50</v>
      </c>
      <c r="C16" s="14">
        <f t="shared" si="0"/>
        <v>-200</v>
      </c>
      <c r="D16" s="16">
        <f t="shared" si="3"/>
        <v>4.6210720887245845E-3</v>
      </c>
      <c r="E16" s="22">
        <v>250</v>
      </c>
      <c r="F16" s="16">
        <f t="shared" si="2"/>
        <v>3.3557046979865772E-2</v>
      </c>
      <c r="G16" s="23">
        <v>20</v>
      </c>
      <c r="H16" s="24">
        <v>300</v>
      </c>
      <c r="I16" s="75"/>
      <c r="J16" s="76"/>
      <c r="K16" s="76"/>
      <c r="L16" s="76"/>
      <c r="M16" s="76"/>
      <c r="N16" s="76"/>
      <c r="O16" s="76"/>
      <c r="P16" s="76"/>
      <c r="Q16" s="91"/>
      <c r="R16" s="53" t="str">
        <f t="shared" si="1"/>
        <v>SURVEILLANCE</v>
      </c>
    </row>
    <row r="17" spans="1:18" x14ac:dyDescent="0.25">
      <c r="A17" s="38" t="s">
        <v>12</v>
      </c>
      <c r="B17" s="21">
        <v>1000</v>
      </c>
      <c r="C17" s="14">
        <f t="shared" si="0"/>
        <v>750</v>
      </c>
      <c r="D17" s="16">
        <f t="shared" si="3"/>
        <v>9.2421441774491686E-2</v>
      </c>
      <c r="E17" s="22">
        <v>250</v>
      </c>
      <c r="F17" s="16">
        <f t="shared" si="2"/>
        <v>3.3557046979865772E-2</v>
      </c>
      <c r="G17" s="23">
        <v>20</v>
      </c>
      <c r="H17" s="24">
        <v>300</v>
      </c>
      <c r="I17" s="75"/>
      <c r="J17" s="76"/>
      <c r="K17" s="76"/>
      <c r="L17" s="76"/>
      <c r="M17" s="76"/>
      <c r="N17" s="76"/>
      <c r="O17" s="76"/>
      <c r="P17" s="76"/>
      <c r="Q17" s="91"/>
      <c r="R17" s="53" t="str">
        <f t="shared" si="1"/>
        <v>ALERTE</v>
      </c>
    </row>
    <row r="18" spans="1:18" x14ac:dyDescent="0.25">
      <c r="A18" s="38" t="s">
        <v>13</v>
      </c>
      <c r="B18" s="21">
        <v>600</v>
      </c>
      <c r="C18" s="14">
        <f t="shared" si="0"/>
        <v>350</v>
      </c>
      <c r="D18" s="16">
        <f t="shared" si="3"/>
        <v>5.545286506469501E-2</v>
      </c>
      <c r="E18" s="22">
        <v>250</v>
      </c>
      <c r="F18" s="16">
        <f t="shared" si="2"/>
        <v>3.3557046979865772E-2</v>
      </c>
      <c r="G18" s="23">
        <v>20</v>
      </c>
      <c r="H18" s="24">
        <v>300</v>
      </c>
      <c r="I18" s="77"/>
      <c r="J18" s="78"/>
      <c r="K18" s="78"/>
      <c r="L18" s="78"/>
      <c r="M18" s="78"/>
      <c r="N18" s="78"/>
      <c r="O18" s="78"/>
      <c r="P18" s="78"/>
      <c r="Q18" s="92"/>
      <c r="R18" s="53" t="str">
        <f t="shared" si="1"/>
        <v>ALERTE</v>
      </c>
    </row>
    <row r="19" spans="1:18" x14ac:dyDescent="0.25">
      <c r="A19" s="38" t="s">
        <v>14</v>
      </c>
      <c r="B19" s="21">
        <v>100</v>
      </c>
      <c r="C19" s="14">
        <f t="shared" si="0"/>
        <v>-150</v>
      </c>
      <c r="D19" s="16">
        <f t="shared" si="3"/>
        <v>9.242144177449169E-3</v>
      </c>
      <c r="E19" s="22">
        <v>250</v>
      </c>
      <c r="F19" s="16">
        <f t="shared" si="2"/>
        <v>3.3557046979865772E-2</v>
      </c>
      <c r="G19" s="23">
        <v>20</v>
      </c>
      <c r="H19" s="24">
        <v>300</v>
      </c>
      <c r="I19" s="88"/>
      <c r="J19" s="89"/>
      <c r="K19" s="89"/>
      <c r="L19" s="89"/>
      <c r="M19" s="89"/>
      <c r="N19" s="89"/>
      <c r="O19" s="89"/>
      <c r="P19" s="89"/>
      <c r="Q19" s="90"/>
      <c r="R19" s="53" t="str">
        <f t="shared" si="1"/>
        <v>SURVEILLANCE</v>
      </c>
    </row>
    <row r="20" spans="1:18" x14ac:dyDescent="0.25">
      <c r="A20" s="51" t="s">
        <v>15</v>
      </c>
      <c r="B20" s="17">
        <f>B21+B22+B23+B24</f>
        <v>1750</v>
      </c>
      <c r="C20" s="18">
        <f t="shared" si="0"/>
        <v>750</v>
      </c>
      <c r="D20" s="19">
        <f t="shared" si="3"/>
        <v>0.16173752310536044</v>
      </c>
      <c r="E20" s="20">
        <f>SUM(E21:E24)</f>
        <v>1000</v>
      </c>
      <c r="F20" s="19">
        <f t="shared" ref="F20:F45" si="4">E20/$E$11</f>
        <v>0.13422818791946309</v>
      </c>
      <c r="G20" s="20">
        <f>SUM(G21:G24)</f>
        <v>80</v>
      </c>
      <c r="H20" s="20">
        <f>SUM(H21:H24)</f>
        <v>1200</v>
      </c>
      <c r="I20" s="72"/>
      <c r="J20" s="73"/>
      <c r="K20" s="73"/>
      <c r="L20" s="73"/>
      <c r="M20" s="73"/>
      <c r="N20" s="73"/>
      <c r="O20" s="73"/>
      <c r="P20" s="73"/>
      <c r="Q20" s="74"/>
      <c r="R20" s="53" t="str">
        <f t="shared" si="1"/>
        <v>ALERTE</v>
      </c>
    </row>
    <row r="21" spans="1:18" x14ac:dyDescent="0.25">
      <c r="A21" s="38" t="s">
        <v>16</v>
      </c>
      <c r="B21" s="25">
        <v>150</v>
      </c>
      <c r="C21" s="14">
        <f t="shared" si="0"/>
        <v>-100</v>
      </c>
      <c r="D21" s="16">
        <f t="shared" si="3"/>
        <v>1.3863216266173753E-2</v>
      </c>
      <c r="E21" s="22">
        <v>250</v>
      </c>
      <c r="F21" s="16">
        <f>E21/$E$11</f>
        <v>3.3557046979865772E-2</v>
      </c>
      <c r="G21" s="23">
        <v>20</v>
      </c>
      <c r="H21" s="24">
        <v>300</v>
      </c>
      <c r="I21" s="77"/>
      <c r="J21" s="78"/>
      <c r="K21" s="78"/>
      <c r="L21" s="78"/>
      <c r="M21" s="78"/>
      <c r="N21" s="78"/>
      <c r="O21" s="78"/>
      <c r="P21" s="78"/>
      <c r="Q21" s="92"/>
      <c r="R21" s="53" t="str">
        <f t="shared" si="1"/>
        <v>SURVEILLANCE</v>
      </c>
    </row>
    <row r="22" spans="1:18" x14ac:dyDescent="0.25">
      <c r="A22" s="38" t="s">
        <v>17</v>
      </c>
      <c r="B22" s="21">
        <v>250</v>
      </c>
      <c r="C22" s="14">
        <f t="shared" si="0"/>
        <v>0</v>
      </c>
      <c r="D22" s="16">
        <f t="shared" si="3"/>
        <v>2.3105360443622922E-2</v>
      </c>
      <c r="E22" s="22">
        <v>250</v>
      </c>
      <c r="F22" s="16">
        <f>E22/$E$11</f>
        <v>3.3557046979865772E-2</v>
      </c>
      <c r="G22" s="23">
        <v>20</v>
      </c>
      <c r="H22" s="24">
        <v>300</v>
      </c>
      <c r="I22" s="88"/>
      <c r="J22" s="89"/>
      <c r="K22" s="89"/>
      <c r="L22" s="89"/>
      <c r="M22" s="89"/>
      <c r="N22" s="89"/>
      <c r="O22" s="89"/>
      <c r="P22" s="89"/>
      <c r="Q22" s="90"/>
      <c r="R22" s="53" t="str">
        <f t="shared" si="1"/>
        <v>OK</v>
      </c>
    </row>
    <row r="23" spans="1:18" x14ac:dyDescent="0.25">
      <c r="A23" s="38" t="s">
        <v>18</v>
      </c>
      <c r="B23" s="21">
        <v>350</v>
      </c>
      <c r="C23" s="14">
        <f t="shared" si="0"/>
        <v>100</v>
      </c>
      <c r="D23" s="16">
        <f t="shared" si="3"/>
        <v>3.2347504621072089E-2</v>
      </c>
      <c r="E23" s="22">
        <v>250</v>
      </c>
      <c r="F23" s="16">
        <f>E23/$E$11</f>
        <v>3.3557046979865772E-2</v>
      </c>
      <c r="G23" s="23">
        <v>20</v>
      </c>
      <c r="H23" s="24">
        <v>300</v>
      </c>
      <c r="I23" s="77"/>
      <c r="J23" s="78"/>
      <c r="K23" s="78"/>
      <c r="L23" s="78"/>
      <c r="M23" s="78"/>
      <c r="N23" s="78"/>
      <c r="O23" s="78"/>
      <c r="P23" s="78"/>
      <c r="Q23" s="92"/>
      <c r="R23" s="53" t="str">
        <f t="shared" si="1"/>
        <v>ALERTE</v>
      </c>
    </row>
    <row r="24" spans="1:18" x14ac:dyDescent="0.25">
      <c r="A24" s="38" t="s">
        <v>19</v>
      </c>
      <c r="B24" s="21">
        <v>1000</v>
      </c>
      <c r="C24" s="14">
        <f t="shared" si="0"/>
        <v>750</v>
      </c>
      <c r="D24" s="16">
        <f t="shared" si="3"/>
        <v>9.2421441774491686E-2</v>
      </c>
      <c r="E24" s="22">
        <v>250</v>
      </c>
      <c r="F24" s="16">
        <f>E24/$E$11</f>
        <v>3.3557046979865772E-2</v>
      </c>
      <c r="G24" s="23">
        <v>20</v>
      </c>
      <c r="H24" s="24">
        <v>300</v>
      </c>
      <c r="I24" s="88"/>
      <c r="J24" s="89"/>
      <c r="K24" s="89"/>
      <c r="L24" s="89"/>
      <c r="M24" s="89"/>
      <c r="N24" s="89"/>
      <c r="O24" s="89"/>
      <c r="P24" s="89"/>
      <c r="Q24" s="90"/>
      <c r="R24" s="53" t="str">
        <f t="shared" si="1"/>
        <v>ALERTE</v>
      </c>
    </row>
    <row r="25" spans="1:18" x14ac:dyDescent="0.25">
      <c r="A25" s="51" t="s">
        <v>20</v>
      </c>
      <c r="B25" s="17">
        <v>1000</v>
      </c>
      <c r="C25" s="18">
        <f t="shared" si="0"/>
        <v>750</v>
      </c>
      <c r="D25" s="19">
        <f t="shared" si="3"/>
        <v>9.2421441774491686E-2</v>
      </c>
      <c r="E25" s="20">
        <v>250</v>
      </c>
      <c r="F25" s="19">
        <f t="shared" si="4"/>
        <v>3.3557046979865772E-2</v>
      </c>
      <c r="G25" s="26">
        <v>20</v>
      </c>
      <c r="H25" s="20">
        <v>300</v>
      </c>
      <c r="I25" s="79"/>
      <c r="J25" s="80"/>
      <c r="K25" s="80"/>
      <c r="L25" s="80"/>
      <c r="M25" s="80"/>
      <c r="N25" s="80"/>
      <c r="O25" s="80"/>
      <c r="P25" s="80"/>
      <c r="Q25" s="81"/>
      <c r="R25" s="53" t="str">
        <f t="shared" si="1"/>
        <v>ALERTE</v>
      </c>
    </row>
    <row r="26" spans="1:18" x14ac:dyDescent="0.25">
      <c r="A26" s="51" t="s">
        <v>21</v>
      </c>
      <c r="B26" s="17">
        <v>500</v>
      </c>
      <c r="C26" s="18">
        <f t="shared" si="0"/>
        <v>250</v>
      </c>
      <c r="D26" s="19">
        <f t="shared" si="3"/>
        <v>4.6210720887245843E-2</v>
      </c>
      <c r="E26" s="20">
        <v>250</v>
      </c>
      <c r="F26" s="19">
        <f t="shared" si="4"/>
        <v>3.3557046979865772E-2</v>
      </c>
      <c r="G26" s="26">
        <v>20</v>
      </c>
      <c r="H26" s="20">
        <v>300</v>
      </c>
      <c r="I26" s="54"/>
      <c r="J26" s="55"/>
      <c r="K26" s="55"/>
      <c r="L26" s="55"/>
      <c r="M26" s="55"/>
      <c r="N26" s="55"/>
      <c r="O26" s="55"/>
      <c r="P26" s="55"/>
      <c r="Q26" s="56"/>
      <c r="R26" s="53" t="str">
        <f t="shared" si="1"/>
        <v>ALERTE</v>
      </c>
    </row>
    <row r="27" spans="1:18" x14ac:dyDescent="0.25">
      <c r="A27" s="51" t="s">
        <v>22</v>
      </c>
      <c r="B27" s="17">
        <v>50</v>
      </c>
      <c r="C27" s="18">
        <f t="shared" si="0"/>
        <v>-200</v>
      </c>
      <c r="D27" s="19">
        <f t="shared" si="3"/>
        <v>4.6210720887245845E-3</v>
      </c>
      <c r="E27" s="20">
        <v>250</v>
      </c>
      <c r="F27" s="19">
        <f t="shared" si="4"/>
        <v>3.3557046979865772E-2</v>
      </c>
      <c r="G27" s="26">
        <v>20</v>
      </c>
      <c r="H27" s="20">
        <v>300</v>
      </c>
      <c r="I27" s="54"/>
      <c r="J27" s="55"/>
      <c r="K27" s="55"/>
      <c r="L27" s="55"/>
      <c r="M27" s="55"/>
      <c r="N27" s="55"/>
      <c r="O27" s="55"/>
      <c r="P27" s="55"/>
      <c r="Q27" s="56"/>
      <c r="R27" s="53" t="str">
        <f t="shared" si="1"/>
        <v>SURVEILLANCE</v>
      </c>
    </row>
    <row r="28" spans="1:18" x14ac:dyDescent="0.25">
      <c r="A28" s="51" t="s">
        <v>23</v>
      </c>
      <c r="B28" s="17">
        <f>B29+B30+B31+B32</f>
        <v>1100</v>
      </c>
      <c r="C28" s="18">
        <f t="shared" si="0"/>
        <v>100</v>
      </c>
      <c r="D28" s="19">
        <f t="shared" si="3"/>
        <v>0.10166358595194085</v>
      </c>
      <c r="E28" s="20">
        <f>SUM(E29:E32)</f>
        <v>1000</v>
      </c>
      <c r="F28" s="19">
        <f t="shared" si="4"/>
        <v>0.13422818791946309</v>
      </c>
      <c r="G28" s="20">
        <f>SUM(G29:G32)</f>
        <v>80</v>
      </c>
      <c r="H28" s="20">
        <f>SUM(H29:H32)</f>
        <v>1200</v>
      </c>
      <c r="I28" s="66"/>
      <c r="J28" s="67"/>
      <c r="K28" s="67"/>
      <c r="L28" s="67"/>
      <c r="M28" s="67"/>
      <c r="N28" s="67"/>
      <c r="O28" s="67"/>
      <c r="P28" s="67"/>
      <c r="Q28" s="68"/>
      <c r="R28" s="53" t="str">
        <f t="shared" si="1"/>
        <v>SURVEILLANCE</v>
      </c>
    </row>
    <row r="29" spans="1:18" x14ac:dyDescent="0.25">
      <c r="A29" s="43" t="s">
        <v>24</v>
      </c>
      <c r="B29" s="21">
        <v>250</v>
      </c>
      <c r="C29" s="14">
        <f t="shared" si="0"/>
        <v>0</v>
      </c>
      <c r="D29" s="16">
        <f t="shared" si="3"/>
        <v>2.3105360443622922E-2</v>
      </c>
      <c r="E29" s="22">
        <v>250</v>
      </c>
      <c r="F29" s="16">
        <f>E29/$E$11</f>
        <v>3.3557046979865772E-2</v>
      </c>
      <c r="G29" s="23">
        <v>20</v>
      </c>
      <c r="H29" s="24">
        <v>300</v>
      </c>
      <c r="I29" s="69"/>
      <c r="J29" s="70"/>
      <c r="K29" s="70"/>
      <c r="L29" s="70"/>
      <c r="M29" s="70"/>
      <c r="N29" s="70"/>
      <c r="O29" s="70"/>
      <c r="P29" s="70"/>
      <c r="Q29" s="71"/>
      <c r="R29" s="53" t="str">
        <f t="shared" si="1"/>
        <v>OK</v>
      </c>
    </row>
    <row r="30" spans="1:18" x14ac:dyDescent="0.25">
      <c r="A30" s="43" t="s">
        <v>25</v>
      </c>
      <c r="B30" s="21">
        <v>300</v>
      </c>
      <c r="C30" s="14">
        <f t="shared" si="0"/>
        <v>50</v>
      </c>
      <c r="D30" s="16">
        <f t="shared" si="3"/>
        <v>2.7726432532347505E-2</v>
      </c>
      <c r="E30" s="22">
        <v>250</v>
      </c>
      <c r="F30" s="16">
        <f>E30/$E$11</f>
        <v>3.3557046979865772E-2</v>
      </c>
      <c r="G30" s="23">
        <v>20</v>
      </c>
      <c r="H30" s="24">
        <v>300</v>
      </c>
      <c r="I30" s="69"/>
      <c r="J30" s="70"/>
      <c r="K30" s="70"/>
      <c r="L30" s="70"/>
      <c r="M30" s="70"/>
      <c r="N30" s="70"/>
      <c r="O30" s="70"/>
      <c r="P30" s="70"/>
      <c r="Q30" s="71"/>
      <c r="R30" s="53" t="str">
        <f t="shared" si="1"/>
        <v>SURVEILLANCE</v>
      </c>
    </row>
    <row r="31" spans="1:18" x14ac:dyDescent="0.25">
      <c r="A31" s="43" t="s">
        <v>26</v>
      </c>
      <c r="B31" s="21">
        <v>500</v>
      </c>
      <c r="C31" s="14">
        <f t="shared" si="0"/>
        <v>250</v>
      </c>
      <c r="D31" s="16">
        <f t="shared" si="3"/>
        <v>4.6210720887245843E-2</v>
      </c>
      <c r="E31" s="22">
        <v>250</v>
      </c>
      <c r="F31" s="16">
        <f>E31/$E$11</f>
        <v>3.3557046979865772E-2</v>
      </c>
      <c r="G31" s="23">
        <v>20</v>
      </c>
      <c r="H31" s="24">
        <v>300</v>
      </c>
      <c r="I31" s="69"/>
      <c r="J31" s="70"/>
      <c r="K31" s="70"/>
      <c r="L31" s="70"/>
      <c r="M31" s="70"/>
      <c r="N31" s="70"/>
      <c r="O31" s="70"/>
      <c r="P31" s="70"/>
      <c r="Q31" s="71"/>
      <c r="R31" s="53" t="str">
        <f t="shared" si="1"/>
        <v>ALERTE</v>
      </c>
    </row>
    <row r="32" spans="1:18" x14ac:dyDescent="0.25">
      <c r="A32" s="43" t="s">
        <v>27</v>
      </c>
      <c r="B32" s="21">
        <v>50</v>
      </c>
      <c r="C32" s="14">
        <f t="shared" si="0"/>
        <v>-200</v>
      </c>
      <c r="D32" s="16">
        <f t="shared" si="3"/>
        <v>4.6210720887245845E-3</v>
      </c>
      <c r="E32" s="22">
        <v>250</v>
      </c>
      <c r="F32" s="16">
        <f>E32/$E$11</f>
        <v>3.3557046979865772E-2</v>
      </c>
      <c r="G32" s="23">
        <v>20</v>
      </c>
      <c r="H32" s="24">
        <v>300</v>
      </c>
      <c r="I32" s="69"/>
      <c r="J32" s="70"/>
      <c r="K32" s="70"/>
      <c r="L32" s="70"/>
      <c r="M32" s="70"/>
      <c r="N32" s="70"/>
      <c r="O32" s="70"/>
      <c r="P32" s="70"/>
      <c r="Q32" s="71"/>
      <c r="R32" s="53" t="str">
        <f t="shared" si="1"/>
        <v>SURVEILLANCE</v>
      </c>
    </row>
    <row r="33" spans="1:18" x14ac:dyDescent="0.25">
      <c r="A33" s="52" t="s">
        <v>28</v>
      </c>
      <c r="B33" s="17">
        <f>B34+B35+B36</f>
        <v>370</v>
      </c>
      <c r="C33" s="18">
        <f t="shared" si="0"/>
        <v>-380</v>
      </c>
      <c r="D33" s="19">
        <f t="shared" si="3"/>
        <v>3.4195933456561925E-2</v>
      </c>
      <c r="E33" s="20">
        <f>SUM(E34:E36)</f>
        <v>750</v>
      </c>
      <c r="F33" s="19">
        <f t="shared" si="4"/>
        <v>0.10067114093959731</v>
      </c>
      <c r="G33" s="20">
        <f>SUM(G34:G36)</f>
        <v>60</v>
      </c>
      <c r="H33" s="20">
        <f>SUM(H34:H36)</f>
        <v>900</v>
      </c>
      <c r="I33" s="72"/>
      <c r="J33" s="73"/>
      <c r="K33" s="73"/>
      <c r="L33" s="73"/>
      <c r="M33" s="73"/>
      <c r="N33" s="73"/>
      <c r="O33" s="73"/>
      <c r="P33" s="73"/>
      <c r="Q33" s="74"/>
      <c r="R33" s="53" t="str">
        <f t="shared" si="1"/>
        <v>SURVEILLANCE</v>
      </c>
    </row>
    <row r="34" spans="1:18" x14ac:dyDescent="0.25">
      <c r="A34" s="38" t="s">
        <v>29</v>
      </c>
      <c r="B34" s="21">
        <v>150</v>
      </c>
      <c r="C34" s="14">
        <f t="shared" si="0"/>
        <v>-100</v>
      </c>
      <c r="D34" s="16">
        <f t="shared" si="3"/>
        <v>1.3863216266173753E-2</v>
      </c>
      <c r="E34" s="22">
        <v>250</v>
      </c>
      <c r="F34" s="16">
        <f>E34/$E$11</f>
        <v>3.3557046979865772E-2</v>
      </c>
      <c r="G34" s="23">
        <v>20</v>
      </c>
      <c r="H34" s="24">
        <v>300</v>
      </c>
      <c r="I34" s="75"/>
      <c r="J34" s="76"/>
      <c r="K34" s="76"/>
      <c r="L34" s="76"/>
      <c r="M34" s="44"/>
      <c r="N34" s="44"/>
      <c r="O34" s="44"/>
      <c r="P34" s="44"/>
      <c r="Q34" s="39"/>
      <c r="R34" s="53" t="str">
        <f t="shared" si="1"/>
        <v>SURVEILLANCE</v>
      </c>
    </row>
    <row r="35" spans="1:18" x14ac:dyDescent="0.25">
      <c r="A35" s="38" t="s">
        <v>30</v>
      </c>
      <c r="B35" s="21">
        <v>200</v>
      </c>
      <c r="C35" s="14">
        <f t="shared" si="0"/>
        <v>-50</v>
      </c>
      <c r="D35" s="16">
        <f t="shared" si="3"/>
        <v>1.8484288354898338E-2</v>
      </c>
      <c r="E35" s="22">
        <v>250</v>
      </c>
      <c r="F35" s="16">
        <f>E35/$E$11</f>
        <v>3.3557046979865772E-2</v>
      </c>
      <c r="G35" s="23">
        <v>20</v>
      </c>
      <c r="H35" s="24">
        <v>300</v>
      </c>
      <c r="I35" s="77"/>
      <c r="J35" s="78"/>
      <c r="K35" s="78"/>
      <c r="L35" s="78"/>
      <c r="M35" s="78"/>
      <c r="N35" s="78"/>
      <c r="O35" s="78"/>
      <c r="P35" s="78"/>
      <c r="Q35" s="45"/>
      <c r="R35" s="53" t="str">
        <f t="shared" si="1"/>
        <v>SURVEILLANCE</v>
      </c>
    </row>
    <row r="36" spans="1:18" x14ac:dyDescent="0.25">
      <c r="A36" s="38" t="s">
        <v>31</v>
      </c>
      <c r="B36" s="21">
        <v>20</v>
      </c>
      <c r="C36" s="14">
        <f t="shared" si="0"/>
        <v>-230</v>
      </c>
      <c r="D36" s="16">
        <f t="shared" si="3"/>
        <v>1.8484288354898336E-3</v>
      </c>
      <c r="E36" s="22">
        <v>250</v>
      </c>
      <c r="F36" s="16">
        <f>E36/$E$11</f>
        <v>3.3557046979865772E-2</v>
      </c>
      <c r="G36" s="23">
        <v>20</v>
      </c>
      <c r="H36" s="24">
        <v>300</v>
      </c>
      <c r="I36" s="40"/>
      <c r="J36" s="41"/>
      <c r="K36" s="41"/>
      <c r="L36" s="41"/>
      <c r="M36" s="41"/>
      <c r="N36" s="41"/>
      <c r="O36" s="41"/>
      <c r="P36" s="41"/>
      <c r="Q36" s="42"/>
      <c r="R36" s="53" t="str">
        <f t="shared" si="1"/>
        <v>SURVEILLANCE</v>
      </c>
    </row>
    <row r="37" spans="1:18" x14ac:dyDescent="0.25">
      <c r="A37" s="51" t="s">
        <v>32</v>
      </c>
      <c r="B37" s="17">
        <f>B38+B39+B40</f>
        <v>440</v>
      </c>
      <c r="C37" s="18">
        <f t="shared" si="0"/>
        <v>-310</v>
      </c>
      <c r="D37" s="19">
        <f t="shared" si="3"/>
        <v>4.0665434380776341E-2</v>
      </c>
      <c r="E37" s="29">
        <f>E38+E39+E40</f>
        <v>750</v>
      </c>
      <c r="F37" s="19">
        <f t="shared" si="4"/>
        <v>0.10067114093959731</v>
      </c>
      <c r="G37" s="20">
        <f>SUM(G38:G40)</f>
        <v>60</v>
      </c>
      <c r="H37" s="20">
        <f>SUM(H38:H40)</f>
        <v>900</v>
      </c>
      <c r="I37" s="63"/>
      <c r="J37" s="64"/>
      <c r="K37" s="64"/>
      <c r="L37" s="64"/>
      <c r="M37" s="64"/>
      <c r="N37" s="64"/>
      <c r="O37" s="64"/>
      <c r="P37" s="64"/>
      <c r="Q37" s="65"/>
      <c r="R37" s="53" t="str">
        <f t="shared" si="1"/>
        <v>SURVEILLANCE</v>
      </c>
    </row>
    <row r="38" spans="1:18" x14ac:dyDescent="0.25">
      <c r="A38" s="38" t="s">
        <v>33</v>
      </c>
      <c r="B38" s="21">
        <v>300</v>
      </c>
      <c r="C38" s="14"/>
      <c r="D38" s="16">
        <f t="shared" si="3"/>
        <v>2.7726432532347505E-2</v>
      </c>
      <c r="E38" s="22">
        <v>250</v>
      </c>
      <c r="F38" s="16">
        <f>E38/$E$11</f>
        <v>3.3557046979865772E-2</v>
      </c>
      <c r="G38" s="23">
        <v>20</v>
      </c>
      <c r="H38" s="24">
        <v>300</v>
      </c>
      <c r="I38" s="46"/>
      <c r="J38" s="47"/>
      <c r="K38" s="47"/>
      <c r="L38" s="47"/>
      <c r="M38" s="47"/>
      <c r="N38" s="47"/>
      <c r="O38" s="47"/>
      <c r="P38" s="47"/>
      <c r="Q38" s="48"/>
      <c r="R38" s="53" t="str">
        <f t="shared" si="1"/>
        <v>SURVEILLANCE</v>
      </c>
    </row>
    <row r="39" spans="1:18" x14ac:dyDescent="0.25">
      <c r="A39" s="38" t="s">
        <v>34</v>
      </c>
      <c r="B39" s="21">
        <v>100</v>
      </c>
      <c r="C39" s="14"/>
      <c r="D39" s="16">
        <f t="shared" si="3"/>
        <v>9.242144177449169E-3</v>
      </c>
      <c r="E39" s="22">
        <v>250</v>
      </c>
      <c r="F39" s="16">
        <f>E39/$E$11</f>
        <v>3.3557046979865772E-2</v>
      </c>
      <c r="G39" s="23">
        <v>20</v>
      </c>
      <c r="H39" s="24">
        <v>300</v>
      </c>
      <c r="I39" s="46"/>
      <c r="J39" s="47"/>
      <c r="K39" s="47"/>
      <c r="L39" s="47"/>
      <c r="M39" s="47"/>
      <c r="N39" s="47"/>
      <c r="O39" s="47"/>
      <c r="P39" s="47"/>
      <c r="Q39" s="48"/>
      <c r="R39" s="53" t="str">
        <f t="shared" si="1"/>
        <v>SURVEILLANCE</v>
      </c>
    </row>
    <row r="40" spans="1:18" x14ac:dyDescent="0.25">
      <c r="A40" s="38" t="s">
        <v>35</v>
      </c>
      <c r="B40" s="21">
        <v>40</v>
      </c>
      <c r="C40" s="14"/>
      <c r="D40" s="16">
        <f t="shared" si="3"/>
        <v>3.6968576709796672E-3</v>
      </c>
      <c r="E40" s="22">
        <v>250</v>
      </c>
      <c r="F40" s="16">
        <f>E40/$E$11</f>
        <v>3.3557046979865772E-2</v>
      </c>
      <c r="G40" s="23">
        <v>20</v>
      </c>
      <c r="H40" s="24">
        <v>300</v>
      </c>
      <c r="I40" s="46"/>
      <c r="J40" s="47"/>
      <c r="K40" s="47"/>
      <c r="L40" s="47"/>
      <c r="M40" s="47"/>
      <c r="N40" s="47"/>
      <c r="O40" s="47"/>
      <c r="P40" s="47"/>
      <c r="Q40" s="48"/>
      <c r="R40" s="53" t="str">
        <f t="shared" si="1"/>
        <v>SURVEILLANCE</v>
      </c>
    </row>
    <row r="41" spans="1:18" x14ac:dyDescent="0.25">
      <c r="A41" s="51" t="s">
        <v>36</v>
      </c>
      <c r="B41" s="17">
        <v>800</v>
      </c>
      <c r="C41" s="18">
        <f>B41-E41</f>
        <v>50</v>
      </c>
      <c r="D41" s="19">
        <f t="shared" si="3"/>
        <v>7.3937153419593352E-2</v>
      </c>
      <c r="E41" s="20">
        <v>750</v>
      </c>
      <c r="F41" s="19">
        <f t="shared" si="4"/>
        <v>0.10067114093959731</v>
      </c>
      <c r="G41" s="26">
        <v>500</v>
      </c>
      <c r="H41" s="20">
        <v>1200</v>
      </c>
      <c r="I41" s="54"/>
      <c r="J41" s="55"/>
      <c r="K41" s="55"/>
      <c r="L41" s="55"/>
      <c r="M41" s="55"/>
      <c r="N41" s="55"/>
      <c r="O41" s="55"/>
      <c r="P41" s="55"/>
      <c r="Q41" s="56"/>
      <c r="R41" s="53" t="str">
        <f t="shared" si="1"/>
        <v>OK</v>
      </c>
    </row>
    <row r="42" spans="1:18" x14ac:dyDescent="0.25">
      <c r="A42" s="51" t="s">
        <v>37</v>
      </c>
      <c r="B42" s="17">
        <f>B44+B43</f>
        <v>2500</v>
      </c>
      <c r="C42" s="18">
        <f>B42-E42</f>
        <v>2000</v>
      </c>
      <c r="D42" s="19">
        <f t="shared" si="3"/>
        <v>0.23105360443622922</v>
      </c>
      <c r="E42" s="29">
        <f>E43+E44</f>
        <v>500</v>
      </c>
      <c r="F42" s="19">
        <f t="shared" si="4"/>
        <v>6.7114093959731544E-2</v>
      </c>
      <c r="G42" s="20">
        <f>G43+G44</f>
        <v>40</v>
      </c>
      <c r="H42" s="20">
        <f>H43+H44</f>
        <v>600</v>
      </c>
      <c r="I42" s="57"/>
      <c r="J42" s="58"/>
      <c r="K42" s="58"/>
      <c r="L42" s="58"/>
      <c r="M42" s="58"/>
      <c r="N42" s="58"/>
      <c r="O42" s="58"/>
      <c r="P42" s="58"/>
      <c r="Q42" s="59"/>
      <c r="R42" s="53" t="str">
        <f t="shared" si="1"/>
        <v>ALERTE</v>
      </c>
    </row>
    <row r="43" spans="1:18" x14ac:dyDescent="0.25">
      <c r="A43" s="38" t="s">
        <v>38</v>
      </c>
      <c r="B43" s="21">
        <v>1800</v>
      </c>
      <c r="C43" s="14">
        <f>B43-E43</f>
        <v>1550</v>
      </c>
      <c r="D43" s="16">
        <f t="shared" si="3"/>
        <v>0.16635859519408502</v>
      </c>
      <c r="E43" s="22">
        <v>250</v>
      </c>
      <c r="F43" s="16">
        <f>E43/$E$11</f>
        <v>3.3557046979865772E-2</v>
      </c>
      <c r="G43" s="23">
        <v>20</v>
      </c>
      <c r="H43" s="24">
        <v>300</v>
      </c>
      <c r="I43" s="60"/>
      <c r="J43" s="61"/>
      <c r="K43" s="61"/>
      <c r="L43" s="61"/>
      <c r="M43" s="61"/>
      <c r="N43" s="61"/>
      <c r="O43" s="61"/>
      <c r="P43" s="61"/>
      <c r="Q43" s="62"/>
      <c r="R43" s="53" t="str">
        <f t="shared" si="1"/>
        <v>ALERTE</v>
      </c>
    </row>
    <row r="44" spans="1:18" x14ac:dyDescent="0.25">
      <c r="A44" s="38" t="s">
        <v>39</v>
      </c>
      <c r="B44" s="21">
        <v>700</v>
      </c>
      <c r="C44" s="14">
        <f>B44-E44</f>
        <v>450</v>
      </c>
      <c r="D44" s="16">
        <f t="shared" si="3"/>
        <v>6.4695009242144177E-2</v>
      </c>
      <c r="E44" s="22">
        <v>250</v>
      </c>
      <c r="F44" s="16">
        <f>E44/$E$11</f>
        <v>3.3557046979865772E-2</v>
      </c>
      <c r="G44" s="23">
        <v>20</v>
      </c>
      <c r="H44" s="24">
        <v>300</v>
      </c>
      <c r="I44" s="60"/>
      <c r="J44" s="61"/>
      <c r="K44" s="61"/>
      <c r="L44" s="61"/>
      <c r="M44" s="61"/>
      <c r="N44" s="61"/>
      <c r="O44" s="61"/>
      <c r="P44" s="61"/>
      <c r="Q44" s="62"/>
      <c r="R44" s="53" t="str">
        <f t="shared" si="1"/>
        <v>ALERTE</v>
      </c>
    </row>
    <row r="45" spans="1:18" x14ac:dyDescent="0.25">
      <c r="A45" s="51" t="s">
        <v>40</v>
      </c>
      <c r="B45" s="17">
        <v>150</v>
      </c>
      <c r="C45" s="18">
        <f>B45-E45</f>
        <v>-50</v>
      </c>
      <c r="D45" s="19">
        <f t="shared" si="3"/>
        <v>1.3863216266173753E-2</v>
      </c>
      <c r="E45" s="29">
        <v>200</v>
      </c>
      <c r="F45" s="19">
        <f t="shared" si="4"/>
        <v>2.6845637583892617E-2</v>
      </c>
      <c r="G45" s="26">
        <v>50</v>
      </c>
      <c r="H45" s="20">
        <v>500</v>
      </c>
      <c r="I45" s="54"/>
      <c r="J45" s="55"/>
      <c r="K45" s="55"/>
      <c r="L45" s="55"/>
      <c r="M45" s="55"/>
      <c r="N45" s="55"/>
      <c r="O45" s="55"/>
      <c r="P45" s="55"/>
      <c r="Q45" s="56"/>
      <c r="R45" s="53" t="str">
        <f t="shared" si="1"/>
        <v>SURVEILLANCE</v>
      </c>
    </row>
    <row r="46" spans="1:18" ht="15.75" x14ac:dyDescent="0.25">
      <c r="A46" s="30"/>
      <c r="B46" s="30"/>
      <c r="C46" s="30"/>
      <c r="D46" s="30"/>
      <c r="E46" s="30"/>
      <c r="F46" s="30"/>
      <c r="G46" s="49"/>
      <c r="H46" s="30"/>
      <c r="I46" s="50"/>
      <c r="J46" s="50"/>
      <c r="K46" s="50"/>
      <c r="L46" s="50"/>
      <c r="M46" s="50"/>
      <c r="N46" s="50"/>
      <c r="O46" s="50"/>
      <c r="P46" s="50"/>
      <c r="Q46" s="50"/>
    </row>
  </sheetData>
  <mergeCells count="30">
    <mergeCell ref="A1:A3"/>
    <mergeCell ref="G1:P3"/>
    <mergeCell ref="E5:K5"/>
    <mergeCell ref="B7:C7"/>
    <mergeCell ref="I9:K9"/>
    <mergeCell ref="L9:N9"/>
    <mergeCell ref="O9:Q9"/>
    <mergeCell ref="I25:Q25"/>
    <mergeCell ref="I10:Q10"/>
    <mergeCell ref="I11:Q11"/>
    <mergeCell ref="I12:Q12"/>
    <mergeCell ref="I15:Q18"/>
    <mergeCell ref="I19:Q19"/>
    <mergeCell ref="I20:Q20"/>
    <mergeCell ref="I21:Q21"/>
    <mergeCell ref="I22:Q23"/>
    <mergeCell ref="I24:Q24"/>
    <mergeCell ref="I37:Q37"/>
    <mergeCell ref="I26:Q26"/>
    <mergeCell ref="I27:Q27"/>
    <mergeCell ref="I28:Q28"/>
    <mergeCell ref="I29:Q32"/>
    <mergeCell ref="I33:Q33"/>
    <mergeCell ref="I34:L34"/>
    <mergeCell ref="I35:P35"/>
    <mergeCell ref="I45:Q45"/>
    <mergeCell ref="I41:Q41"/>
    <mergeCell ref="I42:Q42"/>
    <mergeCell ref="I43:Q43"/>
    <mergeCell ref="I44:Q44"/>
  </mergeCells>
  <conditionalFormatting sqref="A11:A45 R11:R45">
    <cfRule type="expression" dxfId="2" priority="1" stopIfTrue="1">
      <formula>$R11="OK"</formula>
    </cfRule>
    <cfRule type="expression" dxfId="1" priority="2" stopIfTrue="1">
      <formula>$R11="ALERTE"</formula>
    </cfRule>
    <cfRule type="expression" dxfId="0" priority="3">
      <formula>$R11="SURVEILLANCE"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dcterms:created xsi:type="dcterms:W3CDTF">2021-05-12T08:54:00Z</dcterms:created>
  <dcterms:modified xsi:type="dcterms:W3CDTF">2021-05-12T10:05:01Z</dcterms:modified>
</cp:coreProperties>
</file>