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BA31D9F-CB70-42D0-84B9-D2B774264854}" xr6:coauthVersionLast="46" xr6:coauthVersionMax="46" xr10:uidLastSave="{00000000-0000-0000-0000-000000000000}"/>
  <bookViews>
    <workbookView xWindow="28680" yWindow="-120" windowWidth="29040" windowHeight="16440" activeTab="1" xr2:uid="{D3934CEC-CB8A-49A9-B921-525061C42A1F}"/>
  </bookViews>
  <sheets>
    <sheet name="Tableau de Bord" sheetId="3" r:id="rId1"/>
    <sheet name="Chantiers" sheetId="2" r:id="rId2"/>
    <sheet name="Données Autres" sheetId="4" r:id="rId3"/>
  </sheets>
  <definedNames>
    <definedName name="DD">OFFSET(Chantiers!$I$2,,,COUNTA(Chantiers!$A:$A)-1)</definedName>
    <definedName name="DF">OFFSET(Chantiers!$J$2,,,COUNTA(Chantiers!$A:$A)-1)</definedName>
    <definedName name="Feries">'Données Autres'!$J$2:$J$232</definedName>
    <definedName name="OPE">OFFSET(Chantiers!$C$2,,,COUNTA(Chantiers!$A:$A)-1)</definedName>
    <definedName name="PROG">OFFSET(Chantiers!$L$2,,,COUNTA(Chantiers!$A:$A)-1)</definedName>
    <definedName name="Segment_Nom_Client">#N/A</definedName>
    <definedName name="Segment_Opérateur_1">#N/A</definedName>
  </definedNames>
  <calcPr calcId="181029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2" l="1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N34" i="2" s="1"/>
  <c r="J7" i="2"/>
  <c r="K7" i="2"/>
  <c r="L7" i="2" s="1"/>
  <c r="K3" i="2"/>
  <c r="L3" i="2" s="1"/>
  <c r="K4" i="2"/>
  <c r="L4" i="2" s="1"/>
  <c r="K5" i="2"/>
  <c r="L5" i="2" s="1"/>
  <c r="K6" i="2"/>
  <c r="L6" i="2" s="1"/>
  <c r="K2" i="2"/>
  <c r="I13" i="4"/>
  <c r="J16" i="4" s="1"/>
  <c r="J12" i="4"/>
  <c r="J11" i="4"/>
  <c r="J10" i="4"/>
  <c r="J8" i="4"/>
  <c r="J6" i="4"/>
  <c r="J5" i="4"/>
  <c r="J4" i="4"/>
  <c r="J7" i="4" s="1"/>
  <c r="J3" i="4"/>
  <c r="I3" i="4"/>
  <c r="J2" i="4"/>
  <c r="B1" i="4"/>
  <c r="L10" i="3" a="1"/>
  <c r="L10" i="3" s="1"/>
  <c r="B11" i="4"/>
  <c r="L2" i="2" l="1"/>
  <c r="N7" i="2"/>
  <c r="N8" i="2"/>
  <c r="N33" i="2"/>
  <c r="N9" i="2"/>
  <c r="N10" i="2"/>
  <c r="N22" i="2"/>
  <c r="N11" i="2"/>
  <c r="N23" i="2"/>
  <c r="N18" i="2"/>
  <c r="N12" i="2"/>
  <c r="N25" i="2"/>
  <c r="N26" i="2"/>
  <c r="N32" i="2"/>
  <c r="N15" i="2"/>
  <c r="N27" i="2"/>
  <c r="N6" i="2"/>
  <c r="N19" i="2"/>
  <c r="N20" i="2"/>
  <c r="N24" i="2"/>
  <c r="N13" i="2"/>
  <c r="N14" i="2"/>
  <c r="N4" i="2"/>
  <c r="N16" i="2"/>
  <c r="N28" i="2"/>
  <c r="N5" i="2"/>
  <c r="N17" i="2"/>
  <c r="N29" i="2"/>
  <c r="N30" i="2"/>
  <c r="N31" i="2"/>
  <c r="N21" i="2"/>
  <c r="J15" i="4"/>
  <c r="J18" i="4" s="1"/>
  <c r="J21" i="4"/>
  <c r="J22" i="4"/>
  <c r="J14" i="4"/>
  <c r="J17" i="4"/>
  <c r="J9" i="4"/>
  <c r="J19" i="4"/>
  <c r="J23" i="4"/>
  <c r="J13" i="4"/>
  <c r="I24" i="4"/>
  <c r="I14" i="4"/>
  <c r="B12" i="4"/>
  <c r="J20" i="4" l="1"/>
  <c r="J27" i="4"/>
  <c r="J25" i="4"/>
  <c r="I25" i="4"/>
  <c r="I35" i="4"/>
  <c r="J24" i="4"/>
  <c r="J34" i="4"/>
  <c r="J33" i="4"/>
  <c r="J32" i="4"/>
  <c r="J30" i="4"/>
  <c r="J28" i="4"/>
  <c r="J26" i="4"/>
  <c r="J31" i="4" l="1"/>
  <c r="J29" i="4"/>
  <c r="J36" i="4"/>
  <c r="I46" i="4"/>
  <c r="J35" i="4"/>
  <c r="J45" i="4"/>
  <c r="J44" i="4"/>
  <c r="J43" i="4"/>
  <c r="J41" i="4"/>
  <c r="J39" i="4"/>
  <c r="J38" i="4"/>
  <c r="J37" i="4"/>
  <c r="I36" i="4"/>
  <c r="J40" i="4" l="1"/>
  <c r="J42" i="4"/>
  <c r="J47" i="4"/>
  <c r="I57" i="4"/>
  <c r="J46" i="4"/>
  <c r="J56" i="4"/>
  <c r="J55" i="4"/>
  <c r="J54" i="4"/>
  <c r="J52" i="4"/>
  <c r="J50" i="4"/>
  <c r="J49" i="4"/>
  <c r="J48" i="4"/>
  <c r="I47" i="4"/>
  <c r="J53" i="4" l="1"/>
  <c r="J51" i="4"/>
  <c r="I68" i="4"/>
  <c r="J67" i="4"/>
  <c r="J60" i="4"/>
  <c r="J66" i="4"/>
  <c r="J65" i="4"/>
  <c r="J63" i="4"/>
  <c r="J61" i="4"/>
  <c r="J59" i="4"/>
  <c r="J58" i="4"/>
  <c r="I58" i="4"/>
  <c r="J57" i="4"/>
  <c r="J68" i="4" l="1"/>
  <c r="J76" i="4"/>
  <c r="J74" i="4"/>
  <c r="J72" i="4"/>
  <c r="J71" i="4"/>
  <c r="J69" i="4"/>
  <c r="I69" i="4"/>
  <c r="I79" i="4"/>
  <c r="J78" i="4"/>
  <c r="J77" i="4"/>
  <c r="J70" i="4"/>
  <c r="J64" i="4"/>
  <c r="J62" i="4"/>
  <c r="J88" i="4" l="1"/>
  <c r="J87" i="4"/>
  <c r="J85" i="4"/>
  <c r="J83" i="4"/>
  <c r="J82" i="4"/>
  <c r="J80" i="4"/>
  <c r="J81" i="4"/>
  <c r="I80" i="4"/>
  <c r="I90" i="4"/>
  <c r="J79" i="4"/>
  <c r="J89" i="4"/>
  <c r="J75" i="4"/>
  <c r="J73" i="4"/>
  <c r="J99" i="4" l="1"/>
  <c r="J96" i="4"/>
  <c r="J94" i="4"/>
  <c r="J93" i="4"/>
  <c r="J92" i="4"/>
  <c r="J91" i="4"/>
  <c r="I91" i="4"/>
  <c r="I101" i="4"/>
  <c r="J90" i="4"/>
  <c r="J100" i="4"/>
  <c r="J98" i="4"/>
  <c r="J86" i="4"/>
  <c r="J84" i="4"/>
  <c r="J97" i="4" l="1"/>
  <c r="J95" i="4"/>
  <c r="J107" i="4"/>
  <c r="J101" i="4"/>
  <c r="J105" i="4"/>
  <c r="J104" i="4"/>
  <c r="J103" i="4"/>
  <c r="J102" i="4"/>
  <c r="I112" i="4"/>
  <c r="I102" i="4"/>
  <c r="J111" i="4"/>
  <c r="J110" i="4"/>
  <c r="J109" i="4"/>
  <c r="J118" i="4" l="1"/>
  <c r="J116" i="4"/>
  <c r="J122" i="4"/>
  <c r="J115" i="4"/>
  <c r="J114" i="4"/>
  <c r="J113" i="4"/>
  <c r="I113" i="4"/>
  <c r="I123" i="4"/>
  <c r="J112" i="4"/>
  <c r="J121" i="4"/>
  <c r="J120" i="4"/>
  <c r="J106" i="4"/>
  <c r="J108" i="4"/>
  <c r="J119" i="4" l="1"/>
  <c r="J117" i="4"/>
  <c r="J127" i="4"/>
  <c r="J126" i="4"/>
  <c r="J125" i="4"/>
  <c r="J124" i="4"/>
  <c r="I124" i="4"/>
  <c r="I134" i="4"/>
  <c r="J123" i="4"/>
  <c r="J132" i="4"/>
  <c r="J133" i="4"/>
  <c r="J131" i="4"/>
  <c r="J129" i="4"/>
  <c r="J138" i="4" l="1"/>
  <c r="J137" i="4"/>
  <c r="J136" i="4"/>
  <c r="J135" i="4"/>
  <c r="I135" i="4"/>
  <c r="I145" i="4"/>
  <c r="J134" i="4"/>
  <c r="J144" i="4"/>
  <c r="J143" i="4"/>
  <c r="J140" i="4"/>
  <c r="J142" i="4"/>
  <c r="J130" i="4"/>
  <c r="J128" i="4"/>
  <c r="J141" i="4" l="1"/>
  <c r="J139" i="4"/>
  <c r="J149" i="4"/>
  <c r="J147" i="4"/>
  <c r="J146" i="4"/>
  <c r="I146" i="4"/>
  <c r="I156" i="4"/>
  <c r="J145" i="4"/>
  <c r="J155" i="4"/>
  <c r="J154" i="4"/>
  <c r="J153" i="4"/>
  <c r="J151" i="4"/>
  <c r="J148" i="4"/>
  <c r="J152" i="4" l="1"/>
  <c r="J150" i="4"/>
  <c r="J158" i="4"/>
  <c r="J157" i="4"/>
  <c r="J162" i="4"/>
  <c r="I157" i="4"/>
  <c r="I167" i="4"/>
  <c r="J156" i="4"/>
  <c r="J166" i="4"/>
  <c r="J165" i="4"/>
  <c r="J164" i="4"/>
  <c r="J160" i="4"/>
  <c r="J159" i="4"/>
  <c r="J168" i="4" l="1"/>
  <c r="I178" i="4"/>
  <c r="J167" i="4"/>
  <c r="J177" i="4"/>
  <c r="J176" i="4"/>
  <c r="J175" i="4"/>
  <c r="J173" i="4"/>
  <c r="J171" i="4"/>
  <c r="J170" i="4"/>
  <c r="J169" i="4"/>
  <c r="I168" i="4"/>
  <c r="J163" i="4"/>
  <c r="J161" i="4"/>
  <c r="I189" i="4" l="1"/>
  <c r="J178" i="4"/>
  <c r="J188" i="4"/>
  <c r="J187" i="4"/>
  <c r="J186" i="4"/>
  <c r="J184" i="4"/>
  <c r="J182" i="4"/>
  <c r="J181" i="4"/>
  <c r="J180" i="4"/>
  <c r="J179" i="4"/>
  <c r="I179" i="4"/>
  <c r="J174" i="4"/>
  <c r="J172" i="4"/>
  <c r="J185" i="4" l="1"/>
  <c r="J183" i="4"/>
  <c r="I200" i="4"/>
  <c r="J189" i="4"/>
  <c r="J199" i="4"/>
  <c r="J198" i="4"/>
  <c r="J192" i="4"/>
  <c r="J197" i="4"/>
  <c r="J195" i="4"/>
  <c r="J193" i="4"/>
  <c r="J191" i="4"/>
  <c r="J190" i="4"/>
  <c r="I190" i="4"/>
  <c r="J210" i="4" l="1"/>
  <c r="J209" i="4"/>
  <c r="J208" i="4"/>
  <c r="J206" i="4"/>
  <c r="J204" i="4"/>
  <c r="J203" i="4"/>
  <c r="J202" i="4"/>
  <c r="J201" i="4"/>
  <c r="I201" i="4"/>
  <c r="I211" i="4"/>
  <c r="J200" i="4"/>
  <c r="J196" i="4"/>
  <c r="J194" i="4"/>
  <c r="J220" i="4" l="1"/>
  <c r="J217" i="4"/>
  <c r="J215" i="4"/>
  <c r="J214" i="4"/>
  <c r="J212" i="4"/>
  <c r="J213" i="4"/>
  <c r="I212" i="4"/>
  <c r="I222" i="4"/>
  <c r="J211" i="4"/>
  <c r="J221" i="4"/>
  <c r="J219" i="4"/>
  <c r="J207" i="4"/>
  <c r="J205" i="4"/>
  <c r="J228" i="4" l="1"/>
  <c r="J226" i="4"/>
  <c r="J225" i="4"/>
  <c r="J224" i="4"/>
  <c r="J223" i="4"/>
  <c r="J222" i="4"/>
  <c r="J232" i="4"/>
  <c r="J231" i="4"/>
  <c r="J230" i="4"/>
  <c r="I223" i="4"/>
  <c r="J218" i="4"/>
  <c r="J216" i="4"/>
  <c r="J3" i="2" l="1"/>
  <c r="J229" i="4"/>
  <c r="J6" i="2" s="1"/>
  <c r="J227" i="4"/>
  <c r="J5" i="2" l="1"/>
  <c r="J4" i="2"/>
  <c r="J2" i="2"/>
  <c r="F1" i="3" l="1"/>
  <c r="B2" i="4" l="1"/>
  <c r="B4" i="4" s="1"/>
  <c r="B3" i="4"/>
  <c r="B5" i="4" l="1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<sst xmlns="http://schemas.openxmlformats.org/spreadsheetml/2006/main" count="120" uniqueCount="71">
  <si>
    <t>Jours Fériés en FRANCE</t>
  </si>
  <si>
    <t>Nom Client</t>
  </si>
  <si>
    <t>N° Devis</t>
  </si>
  <si>
    <t>Tâches à effectuer</t>
  </si>
  <si>
    <t>Temps estimé en Jours</t>
  </si>
  <si>
    <t>Ordre de Priorité</t>
  </si>
  <si>
    <t>Date Début Chantier</t>
  </si>
  <si>
    <t>Date Fin Chantier</t>
  </si>
  <si>
    <t>Progression</t>
  </si>
  <si>
    <t>Jours Achevés</t>
  </si>
  <si>
    <t>Total général</t>
  </si>
  <si>
    <t>lemay</t>
  </si>
  <si>
    <t>pose terrasse</t>
  </si>
  <si>
    <t>Non Commencé</t>
  </si>
  <si>
    <t>En Progression</t>
  </si>
  <si>
    <t>Terminé</t>
  </si>
  <si>
    <t>Restants</t>
  </si>
  <si>
    <t>Totaux</t>
  </si>
  <si>
    <t>Temps estimé/Jours</t>
  </si>
  <si>
    <t>Valeurs</t>
  </si>
  <si>
    <t xml:space="preserve"> Temps estimé en Jours</t>
  </si>
  <si>
    <t xml:space="preserve"> Jours Achevés</t>
  </si>
  <si>
    <t>jours terminés</t>
  </si>
  <si>
    <t>jours restants</t>
  </si>
  <si>
    <t>pellerot</t>
  </si>
  <si>
    <t>pose cloture</t>
  </si>
  <si>
    <t>Opérateur 1</t>
  </si>
  <si>
    <t>Opérateur 2</t>
  </si>
  <si>
    <t>Thierry</t>
  </si>
  <si>
    <t>Pascal</t>
  </si>
  <si>
    <t>Gérard</t>
  </si>
  <si>
    <t>esnault</t>
  </si>
  <si>
    <t>cédric</t>
  </si>
  <si>
    <t>isabelle</t>
  </si>
  <si>
    <t>entretien</t>
  </si>
  <si>
    <t>Opérateur 3</t>
  </si>
  <si>
    <t>(vide)</t>
  </si>
  <si>
    <t>PLANNING DES CHANTIERS</t>
  </si>
  <si>
    <t>AA</t>
  </si>
  <si>
    <t>Barre de défilement</t>
  </si>
  <si>
    <t>abcd</t>
  </si>
  <si>
    <t>pose</t>
  </si>
  <si>
    <t>Année</t>
  </si>
  <si>
    <t>Année:</t>
  </si>
  <si>
    <t>Mois:</t>
  </si>
  <si>
    <t>mars</t>
  </si>
  <si>
    <t>Mois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</si>
  <si>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</si>
  <si>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</si>
  <si>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</si>
  <si>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</si>
  <si>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</si>
  <si>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</si>
  <si>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</si>
  <si>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</si>
  <si>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</si>
  <si>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</si>
  <si>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</si>
  <si>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</si>
  <si>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N° Sem</t>
  </si>
  <si>
    <t>Date</t>
  </si>
  <si>
    <t>Cédric</t>
  </si>
  <si>
    <t>Isabelle</t>
  </si>
  <si>
    <t>chantier non commencé</t>
  </si>
  <si>
    <t>chantier en cours</t>
  </si>
  <si>
    <t>chantier fini</t>
  </si>
  <si>
    <t>gérard</t>
  </si>
  <si>
    <t>zzzz</t>
  </si>
  <si>
    <t>pascal</t>
  </si>
  <si>
    <t>aaa</t>
  </si>
  <si>
    <t>jours finis chantier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</si>
</sst>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dddd\ * dd\-mm\-yy;;"/>
    <numFmt numFmtId="165" formatCode="dd/mm/yy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Times New Roman"/>
      <family val="1"/>
    </font>
    <font>
      <b/>
      <sz val="9"/>
      <color rgb="FF08080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Calibri"/>
      <family val="2"/>
      <scheme val="minor"/>
    </font>
    <font>
      <b/>
      <sz val="10"/>
      <color rgb="FF6666FF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3333CC"/>
      </left>
      <right style="thin">
        <color rgb="FF3333CC"/>
      </right>
      <top style="thin">
        <color rgb="FF3333CC"/>
      </top>
      <bottom style="thin">
        <color rgb="FF3333CC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2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0" fontId="8" fillId="0" borderId="0" xfId="0" pivotButton="1" applyFont="1" applyAlignment="1">
      <alignment horizontal="center" vertical="center" wrapText="1"/>
    </xf>
    <xf numFmtId="0" fontId="8" fillId="0" borderId="0" xfId="0" pivotButton="1" applyFont="1" applyAlignment="1">
      <alignment horizontal="center" wrapText="1"/>
    </xf>
    <xf numFmtId="0" fontId="8" fillId="0" borderId="0" xfId="0" pivotButton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8" fillId="0" borderId="0" xfId="0" applyNumberFormat="1" applyFont="1"/>
    <xf numFmtId="165" fontId="11" fillId="3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9" fontId="8" fillId="0" borderId="0" xfId="1" applyFont="1" applyAlignment="1">
      <alignment horizontal="center"/>
    </xf>
    <xf numFmtId="0" fontId="3" fillId="7" borderId="0" xfId="0" applyFont="1" applyFill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6" fontId="16" fillId="8" borderId="0" xfId="0" applyNumberFormat="1" applyFont="1" applyFill="1"/>
    <xf numFmtId="0" fontId="16" fillId="8" borderId="0" xfId="0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0" fillId="10" borderId="0" xfId="0" applyFill="1"/>
    <xf numFmtId="14" fontId="0" fillId="10" borderId="0" xfId="0" applyNumberFormat="1" applyFill="1"/>
    <xf numFmtId="0" fontId="0" fillId="11" borderId="0" xfId="0" applyFill="1"/>
    <xf numFmtId="14" fontId="0" fillId="11" borderId="0" xfId="0" applyNumberFormat="1" applyFill="1"/>
    <xf numFmtId="0" fontId="0" fillId="12" borderId="0" xfId="0" applyFill="1"/>
    <xf numFmtId="14" fontId="0" fillId="12" borderId="0" xfId="0" applyNumberFormat="1" applyFill="1"/>
    <xf numFmtId="0" fontId="14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  <xf numFmtId="0" fontId="0" fillId="0" borderId="0" xfId="0" quotePrefix="1" applyAlignment="1">
      <alignment horizontal="center"/>
    </xf>
  </cellXfs>
  <cellStyles count="2">
    <cellStyle name="Normal" xfId="0" builtinId="0"/>
    <cellStyle name="Pourcentage" xfId="1" builtinId="5"/>
  </cellStyles>
  <dxfs count="267"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0" tint="-0.14996795556505021"/>
        </patternFill>
      </fill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right"/>
    </dxf>
    <dxf>
      <fill>
        <patternFill patternType="solid">
          <bgColor theme="8" tint="-0.249977111117893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bottom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8"/>
      </font>
    </dxf>
    <dxf>
      <font>
        <sz val="9"/>
      </font>
    </dxf>
    <dxf>
      <font>
        <sz val="9"/>
      </font>
    </dxf>
    <dxf>
      <alignment horizontal="center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font>
        <sz val="9"/>
      </font>
    </dxf>
    <dxf>
      <font>
        <sz val="9"/>
      </font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ill>
        <patternFill>
          <bgColor rgb="FFCC99FF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 patternType="lightGrid">
          <fgColor auto="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9999FF"/>
      <color rgb="FFCC99FF"/>
      <color rgb="FF66FF33"/>
      <color rgb="FFFF9900"/>
      <color rgb="FFCCCCFF"/>
      <color rgb="FF6666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Chantiers</a:t>
            </a:r>
          </a:p>
        </c:rich>
      </c:tx>
      <c:layout>
        <c:manualLayout>
          <c:xMode val="edge"/>
          <c:yMode val="edge"/>
          <c:x val="3.7617891513560806E-2"/>
          <c:y val="7.4088251344819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'Données Autres'!$A$1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Autres'!$B$1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7-49BB-8CCC-1CC5C0A7690C}"/>
            </c:ext>
          </c:extLst>
        </c:ser>
        <c:ser>
          <c:idx val="1"/>
          <c:order val="1"/>
          <c:tx>
            <c:strRef>
              <c:f>'Données Autres'!$A$2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37-49BB-8CCC-1CC5C0A7690C}"/>
            </c:ext>
          </c:extLst>
        </c:ser>
        <c:ser>
          <c:idx val="2"/>
          <c:order val="2"/>
          <c:tx>
            <c:strRef>
              <c:f>'Données Autres'!$A$3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37-49BB-8CCC-1CC5C0A769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69542208"/>
        <c:axId val="169538048"/>
      </c:barChart>
      <c:catAx>
        <c:axId val="1695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38048"/>
        <c:crosses val="autoZero"/>
        <c:auto val="1"/>
        <c:lblAlgn val="ctr"/>
        <c:lblOffset val="100"/>
        <c:noMultiLvlLbl val="0"/>
      </c:catAx>
      <c:valAx>
        <c:axId val="1695380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954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E14-46F2-964D-279F35BCDB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E14-46F2-964D-279F35BCDB55}"/>
              </c:ext>
            </c:extLst>
          </c:dPt>
          <c:cat>
            <c:strRef>
              <c:f>'Données Autres'!$A$11:$A$12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'Données Autres'!$B$11:$B$12</c:f>
              <c:numCache>
                <c:formatCode>0%</c:formatCode>
                <c:ptCount val="2"/>
                <c:pt idx="0">
                  <c:v>0.44827586206896552</c:v>
                </c:pt>
                <c:pt idx="1">
                  <c:v>0.55172413793103448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14-46F2-964D-279F35BC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31" fmlaLink="'Données Autres'!$A$16" horiz="1" max="365" page="7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57150</xdr:rowOff>
    </xdr:from>
    <xdr:to>
      <xdr:col>10</xdr:col>
      <xdr:colOff>596900</xdr:colOff>
      <xdr:row>8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139700</xdr:colOff>
      <xdr:row>0</xdr:row>
      <xdr:rowOff>0</xdr:rowOff>
    </xdr:from>
    <xdr:to>
      <xdr:col>14</xdr:col>
      <xdr:colOff>114300</xdr:colOff>
      <xdr:row>6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44450</xdr:colOff>
      <xdr:row>1</xdr:row>
      <xdr:rowOff>133351</xdr:rowOff>
    </xdr:from>
    <xdr:to>
      <xdr:col>2</xdr:col>
      <xdr:colOff>463550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 Cli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50" y="419101"/>
              <a:ext cx="1663700" cy="1130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615950</xdr:colOff>
      <xdr:row>1</xdr:row>
      <xdr:rowOff>127000</xdr:rowOff>
    </xdr:from>
    <xdr:to>
      <xdr:col>5</xdr:col>
      <xdr:colOff>127000</xdr:colOff>
      <xdr:row>7</xdr:row>
      <xdr:rowOff>146049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eur 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2450" y="412750"/>
              <a:ext cx="1193800" cy="1123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7</xdr:row>
          <xdr:rowOff>57150</xdr:rowOff>
        </xdr:from>
        <xdr:to>
          <xdr:col>19</xdr:col>
          <xdr:colOff>180975</xdr:colOff>
          <xdr:row>8</xdr:row>
          <xdr:rowOff>152400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0.27928</cdr:x>
      <cdr:y>0.49043</cdr:y>
    </cdr:from>
    <cdr:to>
      <cdr:x>0.71535</cdr:x>
      <cdr:y>0.87751</cdr:y>
    </cdr:to>
    <cdr:sp macro="" textlink="'Données Autres'!$B$11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89B3ACA0-7F19-49A1-BF88-4AB3FB2CD0AE}"/>
            </a:ext>
          </a:extLst>
        </cdr:cNvPr>
        <cdr:cNvSpPr txBox="1"/>
      </cdr:nvSpPr>
      <cdr:spPr>
        <a:xfrm xmlns:a="http://schemas.openxmlformats.org/drawingml/2006/main">
          <a:off x="361950" y="635600"/>
          <a:ext cx="565150" cy="501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184A3038-B6D2-420D-B014-F19722949ACD}" type="TxLink">
            <a:rPr lang="en-US" sz="10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45%</a:t>
          </a:fld>
          <a:endParaRPr lang="fr-FR" sz="10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 " refreshedDate="44326.464116898147" createdVersion="7" refreshedVersion="7" minRefreshableVersion="3" recordCount="6" xr:uid="{FC0EFFF6-FD37-489F-90D1-853B86A683A7}">
  <cacheSource type="worksheet">
    <worksheetSource name="TChantier"/>
  </cacheSource>
  <cacheFields count="12">
    <cacheField name="Nom Client" numFmtId="0">
      <sharedItems containsBlank="1" count="15">
        <s v="lemay"/>
        <s v="pellerot"/>
        <s v="esnault"/>
        <s v="AA"/>
        <s v="abcd"/>
        <s v="zzzz"/>
        <m u="1"/>
        <s v="FF" u="1"/>
        <s v="EE" u="1"/>
        <s v="DD" u="1"/>
        <s v="CC" u="1"/>
        <s v="BB" u="1"/>
        <s v="cccc" u="1"/>
        <s v="ikuygf" u="1"/>
        <s v="zz" u="1"/>
      </sharedItems>
    </cacheField>
    <cacheField name="N° Devis" numFmtId="0">
      <sharedItems containsString="0" containsBlank="1" containsNumber="1" containsInteger="1" minValue="1" maxValue="202102003" count="6">
        <n v="202102001"/>
        <n v="202102002"/>
        <n v="202102003"/>
        <m/>
        <n v="1"/>
        <n v="2" u="1"/>
      </sharedItems>
    </cacheField>
    <cacheField name="Opérateur 1" numFmtId="0">
      <sharedItems containsBlank="1" count="5">
        <s v="gérard"/>
        <s v="Pascal"/>
        <s v="cédric"/>
        <m/>
        <s v="Thierry"/>
      </sharedItems>
    </cacheField>
    <cacheField name="Opérateur 2" numFmtId="0">
      <sharedItems containsBlank="1" count="4">
        <m/>
        <s v="isabelle"/>
        <s v="Gérard" u="1"/>
        <s v="Eric" u="1"/>
      </sharedItems>
    </cacheField>
    <cacheField name="Opérateur 3" numFmtId="0">
      <sharedItems containsNonDate="0" containsBlank="1" count="2">
        <m/>
        <s v="eric" u="1"/>
      </sharedItems>
    </cacheField>
    <cacheField name="Tâches à effectuer" numFmtId="0">
      <sharedItems containsBlank="1" count="7">
        <s v="pose terrasse"/>
        <s v="pose cloture"/>
        <s v="entretien"/>
        <m/>
        <s v="pose"/>
        <s v="aaa"/>
        <s v="kuvjkkg" u="1"/>
      </sharedItems>
    </cacheField>
    <cacheField name="Temps estimé en Jours" numFmtId="0">
      <sharedItems containsSemiMixedTypes="0" containsString="0" containsNumber="1" minValue="0.5" maxValue="12" count="8">
        <n v="5"/>
        <n v="12"/>
        <n v="1"/>
        <n v="4"/>
        <n v="3"/>
        <n v="7" u="1"/>
        <n v="2" u="1"/>
        <n v="0.5" u="1"/>
      </sharedItems>
    </cacheField>
    <cacheField name="Ordre de Priorité" numFmtId="0">
      <sharedItems containsNonDate="0" containsString="0" containsBlank="1"/>
    </cacheField>
    <cacheField name="Date Début Chantier" numFmtId="14">
      <sharedItems containsSemiMixedTypes="0" containsNonDate="0" containsDate="1" containsString="0" minDate="2021-03-12T00:00:00" maxDate="2021-05-21T00:00:00" count="12">
        <d v="2021-05-07T00:00:00"/>
        <d v="2021-05-03T00:00:00"/>
        <d v="2021-05-05T00:00:00"/>
        <d v="2021-05-12T00:00:00"/>
        <d v="2021-05-20T00:00:00"/>
        <d v="2021-03-12T00:00:00" u="1"/>
        <d v="2021-05-10T00:00:00" u="1"/>
        <d v="2021-05-06T00:00:00" u="1"/>
        <d v="2021-05-02T00:00:00" u="1"/>
        <d v="2021-04-27T00:00:00" u="1"/>
        <d v="2021-04-28T00:00:00" u="1"/>
        <d v="2021-04-03T00:00:00" u="1"/>
      </sharedItems>
    </cacheField>
    <cacheField name="Date Fin Chantier" numFmtId="14">
      <sharedItems containsSemiMixedTypes="0" containsNonDate="0" containsDate="1" containsString="0" minDate="1899-12-30T00:00:00" maxDate="2021-05-26T00:00:00" count="16">
        <d v="2021-05-14T00:00:00"/>
        <d v="2021-05-19T00:00:00"/>
        <d v="2021-05-03T00:00:00"/>
        <d v="2021-05-10T00:00:00"/>
        <d v="2021-05-18T00:00:00"/>
        <d v="2021-05-25T00:00:00"/>
        <d v="2021-05-12T00:00:00" u="1"/>
        <d v="2021-05-05T00:00:00" u="1"/>
        <d v="2021-04-12T00:00:00" u="1"/>
        <d v="2021-05-01T00:00:00" u="1"/>
        <d v="2021-05-06T00:00:00" u="1"/>
        <d v="2021-05-11T00:00:00" u="1"/>
        <d v="1899-12-30T00:00:00" u="1"/>
        <d v="2021-03-18T00:00:00" u="1"/>
        <d v="2021-04-28T00:00:00" u="1"/>
        <d v="2021-05-07T00:00:00" u="1"/>
      </sharedItems>
    </cacheField>
    <cacheField name="Jours Achevés" numFmtId="0">
      <sharedItems containsSemiMixedTypes="0" containsString="0" containsNumber="1" minValue="0" maxValue="7" count="9">
        <n v="2"/>
        <n v="6"/>
        <n v="1"/>
        <n v="4"/>
        <n v="0"/>
        <n v="3" u="1"/>
        <n v="7" u="1"/>
        <n v="0.5" u="1"/>
        <n v="5" u="1"/>
      </sharedItems>
    </cacheField>
    <cacheField name="Progression" numFmtId="9">
      <sharedItems containsSemiMixedTypes="0" containsString="0" containsNumber="1" minValue="0" maxValue="1" count="12">
        <n v="0.4"/>
        <n v="0.5"/>
        <n v="1"/>
        <n v="0"/>
        <n v="0.33333333333333331" u="1"/>
        <n v="0.7142857142857143" u="1"/>
        <n v="8.3333333333333329E-2" u="1"/>
        <n v="0.75" u="1"/>
        <n v="0.8571428571428571" u="1"/>
        <n v="0.2" u="1"/>
        <n v="0.41666666666666669" u="1"/>
        <n v="0.25" u="1"/>
      </sharedItems>
    </cacheField>
  </cacheFields>
  <extLst>
    <ext xmlns:x14="http://schemas.microsoft.com/office/spreadsheetml/2009/9/main" uri="{725AE2AE-9491-48be-B2B4-4EB974FC3084}">
      <x14:pivotCacheDefinition pivotCacheId="9178206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x v="0"/>
    <x v="0"/>
    <m/>
    <x v="0"/>
    <x v="0"/>
    <x v="0"/>
    <x v="0"/>
  </r>
  <r>
    <x v="1"/>
    <x v="1"/>
    <x v="1"/>
    <x v="0"/>
    <x v="0"/>
    <x v="1"/>
    <x v="1"/>
    <m/>
    <x v="1"/>
    <x v="1"/>
    <x v="1"/>
    <x v="1"/>
  </r>
  <r>
    <x v="2"/>
    <x v="2"/>
    <x v="2"/>
    <x v="1"/>
    <x v="0"/>
    <x v="2"/>
    <x v="2"/>
    <m/>
    <x v="1"/>
    <x v="2"/>
    <x v="2"/>
    <x v="2"/>
  </r>
  <r>
    <x v="3"/>
    <x v="3"/>
    <x v="3"/>
    <x v="0"/>
    <x v="0"/>
    <x v="3"/>
    <x v="3"/>
    <m/>
    <x v="2"/>
    <x v="3"/>
    <x v="3"/>
    <x v="2"/>
  </r>
  <r>
    <x v="4"/>
    <x v="4"/>
    <x v="4"/>
    <x v="0"/>
    <x v="0"/>
    <x v="4"/>
    <x v="3"/>
    <m/>
    <x v="3"/>
    <x v="4"/>
    <x v="4"/>
    <x v="3"/>
  </r>
  <r>
    <x v="5"/>
    <x v="3"/>
    <x v="1"/>
    <x v="0"/>
    <x v="0"/>
    <x v="5"/>
    <x v="4"/>
    <m/>
    <x v="4"/>
    <x v="5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39C55-F745-4D72-851B-EB9AABE17096}" name="TcdChantier" cacheId="13" applyNumberFormats="0" applyBorderFormats="0" applyFontFormats="0" applyPatternFormats="0" applyAlignmentFormats="0" applyWidthHeightFormats="1" dataCaption="Valeurs" errorCaption="." showError="1" missingCaption="." updatedVersion="7" minRefreshableVersion="3" showDrill="0" colGrandTotals="0" itemPrintTitles="1" createdVersion="7" indent="0" compact="0" compactData="0" multipleFieldFilters="0">
  <location ref="A10:K17" firstHeaderRow="1" firstDataRow="1" firstDataCol="11"/>
  <pivotFields count="12">
    <pivotField axis="axisRow" compact="0" outline="0" showAll="0" defaultSubtotal="0">
      <items count="15">
        <item m="1" x="6"/>
        <item x="0"/>
        <item x="1"/>
        <item x="2"/>
        <item x="3"/>
        <item m="1" x="11"/>
        <item m="1" x="10"/>
        <item m="1" x="9"/>
        <item m="1" x="8"/>
        <item m="1" x="7"/>
        <item m="1" x="14"/>
        <item m="1" x="13"/>
        <item x="4"/>
        <item m="1" x="12"/>
        <item x="5"/>
      </items>
    </pivotField>
    <pivotField axis="axisRow" compact="0" outline="0" showAll="0" defaultSubtotal="0">
      <items count="6">
        <item x="0"/>
        <item x="1"/>
        <item x="2"/>
        <item x="4"/>
        <item x="3"/>
        <item m="1" x="5"/>
      </items>
    </pivotField>
    <pivotField axis="axisRow" compact="0" outline="0" subtotalTop="0" showAll="0" defaultSubtotal="0">
      <items count="5">
        <item x="1"/>
        <item x="4"/>
        <item x="2"/>
        <item x="3"/>
        <item x="0"/>
      </items>
    </pivotField>
    <pivotField axis="axisRow" compact="0" outline="0" subtotalTop="0" showAll="0" defaultSubtotal="0">
      <items count="4">
        <item m="1" x="3"/>
        <item m="1" x="2"/>
        <item x="1"/>
        <item x="0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howAll="0" defaultSubtotal="0">
      <items count="7">
        <item x="3"/>
        <item x="0"/>
        <item x="1"/>
        <item x="2"/>
        <item x="4"/>
        <item m="1" x="6"/>
        <item x="5"/>
      </items>
    </pivotField>
    <pivotField name="Temps estimé/Jours" axis="axisRow" compact="0" outline="0" showAll="0" defaultSubtotal="0">
      <items count="8">
        <item m="1" x="5"/>
        <item x="1"/>
        <item m="1" x="7"/>
        <item x="2"/>
        <item x="3"/>
        <item m="1" x="6"/>
        <item x="0"/>
        <item x="4"/>
      </items>
    </pivotField>
    <pivotField compact="0" outline="0" showAll="0" defaultSubtotal="0"/>
    <pivotField axis="axisRow" compact="0" numFmtId="14" outline="0" showAll="0" defaultSubtotal="0">
      <items count="12">
        <item m="1" x="9"/>
        <item m="1" x="10"/>
        <item x="1"/>
        <item m="1" x="8"/>
        <item n="04/05/2021" m="1" x="7"/>
        <item m="1" x="6"/>
        <item x="0"/>
        <item x="2"/>
        <item m="1" x="11"/>
        <item m="1" x="5"/>
        <item x="3"/>
        <item x="4"/>
      </items>
    </pivotField>
    <pivotField axis="axisRow" compact="0" numFmtId="14" outline="0" showAll="0" defaultSubtotal="0">
      <items count="16">
        <item m="1" x="10"/>
        <item m="1" x="12"/>
        <item m="1" x="15"/>
        <item x="3"/>
        <item x="1"/>
        <item m="1" x="9"/>
        <item x="2"/>
        <item m="1" x="11"/>
        <item m="1" x="6"/>
        <item m="1" x="7"/>
        <item m="1" x="8"/>
        <item m="1" x="13"/>
        <item m="1" x="14"/>
        <item x="0"/>
        <item x="4"/>
        <item x="5"/>
      </items>
    </pivotField>
    <pivotField axis="axisRow" compact="0" numFmtId="1" outline="0" showAll="0" defaultSubtotal="0">
      <items count="9">
        <item x="1"/>
        <item m="1" x="8"/>
        <item x="2"/>
        <item m="1" x="5"/>
        <item m="1" x="7"/>
        <item x="4"/>
        <item m="1" x="6"/>
        <item x="3"/>
        <item x="0"/>
      </items>
    </pivotField>
    <pivotField axis="axisRow" compact="0" numFmtId="9" outline="0" showAll="0" defaultSubtotal="0">
      <items count="12">
        <item m="1" x="8"/>
        <item m="1" x="5"/>
        <item m="1" x="6"/>
        <item m="1" x="11"/>
        <item x="2"/>
        <item m="1" x="4"/>
        <item x="1"/>
        <item x="3"/>
        <item m="1" x="9"/>
        <item m="1" x="10"/>
        <item m="1" x="7"/>
        <item x="0"/>
      </items>
    </pivotField>
  </pivotFields>
  <rowFields count="11">
    <field x="0"/>
    <field x="1"/>
    <field x="2"/>
    <field x="3"/>
    <field x="4"/>
    <field x="5"/>
    <field x="8"/>
    <field x="6"/>
    <field x="9"/>
    <field x="10"/>
    <field x="11"/>
  </rowFields>
  <rowItems count="7">
    <i>
      <x v="1"/>
      <x/>
      <x v="4"/>
      <x v="3"/>
      <x/>
      <x v="1"/>
      <x v="6"/>
      <x v="6"/>
      <x v="13"/>
      <x v="8"/>
      <x v="11"/>
    </i>
    <i>
      <x v="2"/>
      <x v="1"/>
      <x/>
      <x v="3"/>
      <x/>
      <x v="2"/>
      <x v="2"/>
      <x v="1"/>
      <x v="4"/>
      <x/>
      <x v="6"/>
    </i>
    <i>
      <x v="3"/>
      <x v="2"/>
      <x v="2"/>
      <x v="2"/>
      <x/>
      <x v="3"/>
      <x v="2"/>
      <x v="3"/>
      <x v="6"/>
      <x v="2"/>
      <x v="4"/>
    </i>
    <i>
      <x v="4"/>
      <x v="4"/>
      <x v="3"/>
      <x v="3"/>
      <x/>
      <x/>
      <x v="7"/>
      <x v="4"/>
      <x v="3"/>
      <x v="7"/>
      <x v="4"/>
    </i>
    <i>
      <x v="12"/>
      <x v="3"/>
      <x v="1"/>
      <x v="3"/>
      <x/>
      <x v="4"/>
      <x v="10"/>
      <x v="4"/>
      <x v="14"/>
      <x v="5"/>
      <x v="7"/>
    </i>
    <i>
      <x v="14"/>
      <x v="4"/>
      <x/>
      <x v="3"/>
      <x/>
      <x v="6"/>
      <x v="11"/>
      <x v="7"/>
      <x v="15"/>
      <x v="5"/>
      <x v="7"/>
    </i>
    <i t="grand">
      <x/>
    </i>
  </rowItems>
  <colItems count="1">
    <i/>
  </colItems>
  <formats count="202">
    <format dxfId="259">
      <pivotArea field="0" type="button" dataOnly="0" labelOnly="1" outline="0" axis="axisRow" fieldPosition="0"/>
    </format>
    <format dxfId="258">
      <pivotArea field="1" type="button" dataOnly="0" labelOnly="1" outline="0" axis="axisRow" fieldPosition="1"/>
    </format>
    <format dxfId="257">
      <pivotArea field="5" type="button" dataOnly="0" labelOnly="1" outline="0" axis="axisRow" fieldPosition="5"/>
    </format>
    <format dxfId="256">
      <pivotArea field="8" type="button" dataOnly="0" labelOnly="1" outline="0" axis="axisRow" fieldPosition="6"/>
    </format>
    <format dxfId="255">
      <pivotArea field="9" type="button" dataOnly="0" labelOnly="1" outline="0" axis="axisRow" fieldPosition="8"/>
    </format>
    <format dxfId="254">
      <pivotArea field="8" type="button" dataOnly="0" labelOnly="1" outline="0" axis="axisRow" fieldPosition="6"/>
    </format>
    <format dxfId="253">
      <pivotArea field="9" type="button" dataOnly="0" labelOnly="1" outline="0" axis="axisRow" fieldPosition="8"/>
    </format>
    <format dxfId="252">
      <pivotArea field="0" type="button" dataOnly="0" labelOnly="1" outline="0" axis="axisRow" fieldPosition="0"/>
    </format>
    <format dxfId="251">
      <pivotArea field="1" type="button" dataOnly="0" labelOnly="1" outline="0" axis="axisRow" fieldPosition="1"/>
    </format>
    <format dxfId="250">
      <pivotArea field="5" type="button" dataOnly="0" labelOnly="1" outline="0" axis="axisRow" fieldPosition="5"/>
    </format>
    <format dxfId="249">
      <pivotArea field="8" type="button" dataOnly="0" labelOnly="1" outline="0" axis="axisRow" fieldPosition="6"/>
    </format>
    <format dxfId="248">
      <pivotArea field="9" type="button" dataOnly="0" labelOnly="1" outline="0" axis="axisRow" fieldPosition="8"/>
    </format>
    <format dxfId="247">
      <pivotArea field="10" type="button" dataOnly="0" labelOnly="1" outline="0" axis="axisRow" fieldPosition="9"/>
    </format>
    <format dxfId="246">
      <pivotArea field="6" type="button" dataOnly="0" labelOnly="1" outline="0" axis="axisRow" fieldPosition="7"/>
    </format>
    <format dxfId="245">
      <pivotArea field="11" type="button" dataOnly="0" labelOnly="1" outline="0" axis="axisRow" fieldPosition="10"/>
    </format>
    <format dxfId="244">
      <pivotArea dataOnly="0" labelOnly="1" outline="0" fieldPosition="0">
        <references count="1">
          <reference field="0" count="0"/>
        </references>
      </pivotArea>
    </format>
    <format dxfId="24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4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41">
      <pivotArea field="10" type="button" dataOnly="0" labelOnly="1" outline="0" axis="axisRow" fieldPosition="9"/>
    </format>
    <format dxfId="240">
      <pivotArea field="6" type="button" dataOnly="0" labelOnly="1" outline="0" axis="axisRow" fieldPosition="7"/>
    </format>
    <format dxfId="239">
      <pivotArea field="11" type="button" dataOnly="0" labelOnly="1" outline="0" axis="axisRow" fieldPosition="10"/>
    </format>
    <format dxfId="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2"/>
          </reference>
        </references>
      </pivotArea>
    </format>
    <format dxfId="23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8" count="1">
            <x v="1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8" count="1">
            <x v="2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23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31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230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229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2"/>
          </reference>
        </references>
      </pivotArea>
    </format>
    <format dxfId="228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227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2"/>
          </reference>
          <reference field="11" count="1">
            <x v="2"/>
          </reference>
        </references>
      </pivotArea>
    </format>
    <format dxfId="226">
      <pivotArea field="0" type="button" dataOnly="0" labelOnly="1" outline="0" axis="axisRow" fieldPosition="0"/>
    </format>
    <format dxfId="225">
      <pivotArea field="1" type="button" dataOnly="0" labelOnly="1" outline="0" axis="axisRow" fieldPosition="1"/>
    </format>
    <format dxfId="224">
      <pivotArea field="2" type="button" dataOnly="0" labelOnly="1" outline="0" axis="axisRow" fieldPosition="2"/>
    </format>
    <format dxfId="223">
      <pivotArea field="3" type="button" dataOnly="0" labelOnly="1" outline="0" axis="axisRow" fieldPosition="3"/>
    </format>
    <format dxfId="222">
      <pivotArea field="4" type="button" dataOnly="0" labelOnly="1" outline="0" axis="axisRow" fieldPosition="4"/>
    </format>
    <format dxfId="221">
      <pivotArea field="5" type="button" dataOnly="0" labelOnly="1" outline="0" axis="axisRow" fieldPosition="5"/>
    </format>
    <format dxfId="220">
      <pivotArea field="8" type="button" dataOnly="0" labelOnly="1" outline="0" axis="axisRow" fieldPosition="6"/>
    </format>
    <format dxfId="219">
      <pivotArea field="6" type="button" dataOnly="0" labelOnly="1" outline="0" axis="axisRow" fieldPosition="7"/>
    </format>
    <format dxfId="218">
      <pivotArea field="9" type="button" dataOnly="0" labelOnly="1" outline="0" axis="axisRow" fieldPosition="8"/>
    </format>
    <format dxfId="217">
      <pivotArea field="10" type="button" dataOnly="0" labelOnly="1" outline="0" axis="axisRow" fieldPosition="9"/>
    </format>
    <format dxfId="216">
      <pivotArea field="11" type="button" dataOnly="0" labelOnly="1" outline="0" axis="axisRow" fieldPosition="10"/>
    </format>
    <format dxfId="215">
      <pivotArea field="0" type="button" dataOnly="0" labelOnly="1" outline="0" axis="axisRow" fieldPosition="0"/>
    </format>
    <format dxfId="214">
      <pivotArea field="1" type="button" dataOnly="0" labelOnly="1" outline="0" axis="axisRow" fieldPosition="1"/>
    </format>
    <format dxfId="213">
      <pivotArea field="2" type="button" dataOnly="0" labelOnly="1" outline="0" axis="axisRow" fieldPosition="2"/>
    </format>
    <format dxfId="212">
      <pivotArea field="3" type="button" dataOnly="0" labelOnly="1" outline="0" axis="axisRow" fieldPosition="3"/>
    </format>
    <format dxfId="211">
      <pivotArea field="4" type="button" dataOnly="0" labelOnly="1" outline="0" axis="axisRow" fieldPosition="4"/>
    </format>
    <format dxfId="210">
      <pivotArea field="5" type="button" dataOnly="0" labelOnly="1" outline="0" axis="axisRow" fieldPosition="5"/>
    </format>
    <format dxfId="209">
      <pivotArea field="8" type="button" dataOnly="0" labelOnly="1" outline="0" axis="axisRow" fieldPosition="6"/>
    </format>
    <format dxfId="208">
      <pivotArea field="6" type="button" dataOnly="0" labelOnly="1" outline="0" axis="axisRow" fieldPosition="7"/>
    </format>
    <format dxfId="207">
      <pivotArea field="9" type="button" dataOnly="0" labelOnly="1" outline="0" axis="axisRow" fieldPosition="8"/>
    </format>
    <format dxfId="206">
      <pivotArea field="10" type="button" dataOnly="0" labelOnly="1" outline="0" axis="axisRow" fieldPosition="9"/>
    </format>
    <format dxfId="205">
      <pivotArea field="11" type="button" dataOnly="0" labelOnly="1" outline="0" axis="axisRow" fieldPosition="10"/>
    </format>
    <format dxfId="204">
      <pivotArea type="all" dataOnly="0" outline="0" fieldPosition="0"/>
    </format>
    <format dxfId="203">
      <pivotArea field="0" type="button" dataOnly="0" labelOnly="1" outline="0" axis="axisRow" fieldPosition="0"/>
    </format>
    <format dxfId="202">
      <pivotArea field="1" type="button" dataOnly="0" labelOnly="1" outline="0" axis="axisRow" fieldPosition="1"/>
    </format>
    <format dxfId="201">
      <pivotArea field="2" type="button" dataOnly="0" labelOnly="1" outline="0" axis="axisRow" fieldPosition="2"/>
    </format>
    <format dxfId="200">
      <pivotArea field="3" type="button" dataOnly="0" labelOnly="1" outline="0" axis="axisRow" fieldPosition="3"/>
    </format>
    <format dxfId="199">
      <pivotArea field="4" type="button" dataOnly="0" labelOnly="1" outline="0" axis="axisRow" fieldPosition="4"/>
    </format>
    <format dxfId="198">
      <pivotArea field="5" type="button" dataOnly="0" labelOnly="1" outline="0" axis="axisRow" fieldPosition="5"/>
    </format>
    <format dxfId="197">
      <pivotArea field="8" type="button" dataOnly="0" labelOnly="1" outline="0" axis="axisRow" fieldPosition="6"/>
    </format>
    <format dxfId="196">
      <pivotArea field="6" type="button" dataOnly="0" labelOnly="1" outline="0" axis="axisRow" fieldPosition="7"/>
    </format>
    <format dxfId="195">
      <pivotArea field="9" type="button" dataOnly="0" labelOnly="1" outline="0" axis="axisRow" fieldPosition="8"/>
    </format>
    <format dxfId="194">
      <pivotArea field="10" type="button" dataOnly="0" labelOnly="1" outline="0" axis="axisRow" fieldPosition="9"/>
    </format>
    <format dxfId="193">
      <pivotArea field="11" type="button" dataOnly="0" labelOnly="1" outline="0" axis="axisRow" fieldPosition="10"/>
    </format>
    <format dxfId="192">
      <pivotArea dataOnly="0" labelOnly="1" outline="0" fieldPosition="0">
        <references count="1">
          <reference field="0" count="0"/>
        </references>
      </pivotArea>
    </format>
    <format dxfId="191">
      <pivotArea dataOnly="0" labelOnly="1" grandRow="1" outline="0" fieldPosition="0"/>
    </format>
    <format dxfId="190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18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1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174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173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172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171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170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169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168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167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166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165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164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163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162">
      <pivotArea dataOnly="0" labelOnly="1" outline="0" fieldPosition="0">
        <references count="1">
          <reference field="0" count="0"/>
        </references>
      </pivotArea>
    </format>
    <format dxfId="161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5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1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1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145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144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143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142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141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140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139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138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137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136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135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134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133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132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131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130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129">
      <pivotArea field="6" type="button" dataOnly="0" labelOnly="1" outline="0" axis="axisRow" fieldPosition="7"/>
    </format>
    <format dxfId="128">
      <pivotArea field="6" type="button" dataOnly="0" labelOnly="1" outline="0" axis="axisRow" fieldPosition="7"/>
    </format>
    <format dxfId="127">
      <pivotArea dataOnly="0" labelOnly="1" outline="0" fieldPosition="0">
        <references count="1">
          <reference field="2" count="0"/>
        </references>
      </pivotArea>
    </format>
    <format dxfId="126">
      <pivotArea dataOnly="0" labelOnly="1" outline="0" fieldPosition="0">
        <references count="1">
          <reference field="2" count="0"/>
        </references>
      </pivotArea>
    </format>
    <format dxfId="125">
      <pivotArea dataOnly="0" labelOnly="1" outline="0" fieldPosition="0">
        <references count="1">
          <reference field="3" count="0"/>
        </references>
      </pivotArea>
    </format>
    <format dxfId="124">
      <pivotArea dataOnly="0" labelOnly="1" outline="0" fieldPosition="0">
        <references count="1">
          <reference field="3" count="0"/>
        </references>
      </pivotArea>
    </format>
    <format dxfId="123">
      <pivotArea dataOnly="0" labelOnly="1" outline="0" fieldPosition="0">
        <references count="1">
          <reference field="4" count="0"/>
        </references>
      </pivotArea>
    </format>
    <format dxfId="122">
      <pivotArea dataOnly="0" labelOnly="1" outline="0" fieldPosition="0">
        <references count="1">
          <reference field="4" count="0"/>
        </references>
      </pivotArea>
    </format>
    <format dxfId="121">
      <pivotArea dataOnly="0" labelOnly="1" outline="0" fieldPosition="0">
        <references count="1">
          <reference field="8" count="0"/>
        </references>
      </pivotArea>
    </format>
    <format dxfId="120">
      <pivotArea dataOnly="0" labelOnly="1" outline="0" fieldPosition="0">
        <references count="1">
          <reference field="8" count="0"/>
        </references>
      </pivotArea>
    </format>
    <format dxfId="119">
      <pivotArea dataOnly="0" labelOnly="1" outline="0" fieldPosition="0">
        <references count="1">
          <reference field="6" count="0"/>
        </references>
      </pivotArea>
    </format>
    <format dxfId="118">
      <pivotArea dataOnly="0" labelOnly="1" outline="0" fieldPosition="0">
        <references count="1">
          <reference field="9" count="0"/>
        </references>
      </pivotArea>
    </format>
    <format dxfId="117">
      <pivotArea dataOnly="0" labelOnly="1" outline="0" fieldPosition="0">
        <references count="1">
          <reference field="9" count="0"/>
        </references>
      </pivotArea>
    </format>
    <format dxfId="116">
      <pivotArea dataOnly="0" labelOnly="1" outline="0" fieldPosition="0">
        <references count="1">
          <reference field="10" count="0"/>
        </references>
      </pivotArea>
    </format>
    <format dxfId="115">
      <pivotArea dataOnly="0" labelOnly="1" outline="0" fieldPosition="0">
        <references count="1">
          <reference field="10" count="0"/>
        </references>
      </pivotArea>
    </format>
    <format dxfId="114">
      <pivotArea dataOnly="0" labelOnly="1" outline="0" fieldPosition="0">
        <references count="1">
          <reference field="11" count="0"/>
        </references>
      </pivotArea>
    </format>
    <format dxfId="113">
      <pivotArea field="10" type="button" dataOnly="0" labelOnly="1" outline="0" axis="axisRow" fieldPosition="9"/>
    </format>
    <format dxfId="112">
      <pivotArea dataOnly="0" labelOnly="1" outline="0" fieldPosition="0">
        <references count="1">
          <reference field="11" count="0"/>
        </references>
      </pivotArea>
    </format>
    <format dxfId="111">
      <pivotArea field="0" type="button" dataOnly="0" labelOnly="1" outline="0" axis="axisRow" fieldPosition="0"/>
    </format>
    <format dxfId="110">
      <pivotArea field="1" type="button" dataOnly="0" labelOnly="1" outline="0" axis="axisRow" fieldPosition="1"/>
    </format>
    <format dxfId="109">
      <pivotArea field="2" type="button" dataOnly="0" labelOnly="1" outline="0" axis="axisRow" fieldPosition="2"/>
    </format>
    <format dxfId="108">
      <pivotArea field="3" type="button" dataOnly="0" labelOnly="1" outline="0" axis="axisRow" fieldPosition="3"/>
    </format>
    <format dxfId="107">
      <pivotArea field="4" type="button" dataOnly="0" labelOnly="1" outline="0" axis="axisRow" fieldPosition="4"/>
    </format>
    <format dxfId="106">
      <pivotArea field="5" type="button" dataOnly="0" labelOnly="1" outline="0" axis="axisRow" fieldPosition="5"/>
    </format>
    <format dxfId="105">
      <pivotArea field="8" type="button" dataOnly="0" labelOnly="1" outline="0" axis="axisRow" fieldPosition="6"/>
    </format>
    <format dxfId="104">
      <pivotArea field="6" type="button" dataOnly="0" labelOnly="1" outline="0" axis="axisRow" fieldPosition="7"/>
    </format>
    <format dxfId="103">
      <pivotArea field="9" type="button" dataOnly="0" labelOnly="1" outline="0" axis="axisRow" fieldPosition="8"/>
    </format>
    <format dxfId="102">
      <pivotArea field="10" type="button" dataOnly="0" labelOnly="1" outline="0" axis="axisRow" fieldPosition="9"/>
    </format>
    <format dxfId="101">
      <pivotArea field="11" type="button" dataOnly="0" labelOnly="1" outline="0" axis="axisRow" fieldPosition="10"/>
    </format>
    <format dxfId="100">
      <pivotArea dataOnly="0" labelOnly="1" outline="0" fieldPosition="0">
        <references count="1">
          <reference field="0" count="0"/>
        </references>
      </pivotArea>
    </format>
    <format dxfId="99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12"/>
          </reference>
          <reference field="1" count="1">
            <x v="3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2" count="1">
            <x v="3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>
            <x v="0"/>
          </reference>
        </references>
      </pivotArea>
    </format>
    <format dxfId="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>
            <x v="4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8" count="1">
            <x v="6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8" count="1">
            <x v="5"/>
          </reference>
        </references>
      </pivotArea>
    </format>
    <format dxfId="74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73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72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3"/>
          </reference>
          <reference field="8" count="1" selected="0">
            <x v="3"/>
          </reference>
        </references>
      </pivotArea>
    </format>
    <format dxfId="71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>
            <x v="4"/>
          </reference>
          <reference field="8" count="1" selected="0">
            <x v="6"/>
          </reference>
        </references>
      </pivotArea>
    </format>
    <format dxfId="70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>
            <x v="5"/>
          </reference>
          <reference field="8" count="1" selected="0">
            <x v="5"/>
          </reference>
        </references>
      </pivotArea>
    </format>
    <format dxfId="69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68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67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>
            <x v="6"/>
          </reference>
        </references>
      </pivotArea>
    </format>
    <format dxfId="66">
      <pivotArea dataOnly="0" labelOnly="1" outline="0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 selected="0">
            <x v="4"/>
          </reference>
          <reference field="8" count="1" selected="0">
            <x v="6"/>
          </reference>
          <reference field="9" count="1">
            <x v="8"/>
          </reference>
        </references>
      </pivotArea>
    </format>
    <format dxfId="65">
      <pivotArea dataOnly="0" labelOnly="1" outline="0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 selected="0">
            <x v="5"/>
          </reference>
          <reference field="8" count="1" selected="0">
            <x v="5"/>
          </reference>
          <reference field="9" count="1">
            <x v="7"/>
          </reference>
        </references>
      </pivotArea>
    </format>
    <format dxfId="64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63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62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61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60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59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8">
      <pivotArea field="10" type="button" dataOnly="0" labelOnly="1" outline="0" axis="axisRow" fieldPosition="9"/>
    </format>
  </format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C14A3-3A50-4DF1-8E96-99505F2D324B}" name="Tableau croisé dynamique7" cacheId="13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7:B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4" showAll="0"/>
    <pivotField numFmtId="14" showAll="0"/>
    <pivotField dataField="1" numFmtId="1" showAll="0"/>
    <pivotField numFmtId="9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10" baseField="0" baseItem="0"/>
    <dataField name=" Temps estimé en Jou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lient" xr10:uid="{29D4F1F8-3EFA-47C4-884A-20712E520553}" sourceName="Nom Client">
  <pivotTables>
    <pivotTable tabId="3" name="TcdChantier"/>
  </pivotTables>
  <data>
    <tabular pivotCacheId="917820641">
      <items count="15">
        <i x="3" s="1"/>
        <i x="4" s="1"/>
        <i x="2" s="1"/>
        <i x="0" s="1"/>
        <i x="1" s="1"/>
        <i x="5" s="1"/>
        <i x="11" s="1" nd="1"/>
        <i x="10" s="1" nd="1"/>
        <i x="12" s="1" nd="1"/>
        <i x="9" s="1" nd="1"/>
        <i x="8" s="1" nd="1"/>
        <i x="7" s="1" nd="1"/>
        <i x="13" s="1" nd="1"/>
        <i x="14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1" xr10:uid="{A9F8756F-CED1-45F1-8F47-91275C729542}" sourceName="Opérateur 1">
  <pivotTables>
    <pivotTable tabId="3" name="TcdChantier"/>
  </pivotTables>
  <data>
    <tabular pivotCacheId="917820641">
      <items count="5">
        <i x="2" s="1"/>
        <i x="0" s="1"/>
        <i x="1" s="1"/>
        <i x="4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lient" xr10:uid="{3C97EA9C-33F5-40FC-8EDF-AD07BE6FB9C6}" cache="Segment_Nom_Client" caption="Nom Client" startItem="4" style="SlicerStyleDark1" rowHeight="241300"/>
  <slicer name="Opérateur 1" xr10:uid="{4F06CCE9-9365-48E7-B43E-885C5AB56CE6}" cache="Segment_Opérateur_1" caption="Opérateur 1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909B0-2CD9-46E2-BEB1-AC9C8BB5906A}" name="TChantier" displayName="TChantier" ref="A1:L7" totalsRowShown="0" headerRowDxfId="57" dataDxfId="56">
  <autoFilter ref="A1:L7" xr:uid="{1941E63C-948C-4BAE-9CC0-71CB2176C435}"/>
  <tableColumns count="12">
    <tableColumn id="1" xr3:uid="{553B6752-1ACA-4F95-A6DB-219DE0A2AEBF}" name="Nom Client" dataDxfId="55"/>
    <tableColumn id="2" xr3:uid="{EBC22E3E-A796-48E7-8D5F-9CF0F7CC8666}" name="N° Devis" dataDxfId="54"/>
    <tableColumn id="3" xr3:uid="{606232FE-8EF7-499F-9CCC-E78A4182CAA9}" name="Opérateur 1" dataDxfId="53"/>
    <tableColumn id="11" xr3:uid="{B6847477-A88B-4A53-B4EE-AA81BAC18CA9}" name="Opérateur 2" dataDxfId="52"/>
    <tableColumn id="12" xr3:uid="{D79FB57D-3346-4B7E-AD5E-67FFF9DD520F}" name="Opérateur 3" dataDxfId="51"/>
    <tableColumn id="4" xr3:uid="{6AFEB641-AF7B-458F-BD6A-36F0B02EE2A1}" name="Tâches à effectuer" dataDxfId="50"/>
    <tableColumn id="5" xr3:uid="{CE51F72B-EB3E-46BA-A1A0-C4825B578673}" name="Temps estimé en Jours" dataDxfId="49"/>
    <tableColumn id="6" xr3:uid="{30BF1796-2486-4632-8DCB-E3715C445D60}" name="Ordre de Priorité" dataDxfId="48"/>
    <tableColumn id="7" xr3:uid="{39B5436F-782F-4944-9C7B-CE556A3B0ECA}" name="Date Début Chantier" dataDxfId="47"/>
    <tableColumn id="8" xr3:uid="{4197D2EC-CCC3-45E5-B2DD-184DCCD89F5D}" name="Date Fin Chantier" dataDxfId="46">
      <calculatedColumnFormula>IF(AND(TChantier[[#This Row],[Temps estimé en Jours]]&gt;0,TChantier[[#This Row],[Date Début Chantier]]&gt;0),WORKDAY.INTL(TChantier[[#This Row],[Date Début Chantier]]-1,TChantier[[#This Row],[Temps estimé en Jours]],1,Feries),"")</calculatedColumnFormula>
    </tableColumn>
    <tableColumn id="10" xr3:uid="{BA7EC37E-5206-42E8-ABAB-6CC66BF8BE3C}" name="Jours Achevés" dataDxfId="45">
      <calculatedColumnFormula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calculatedColumnFormula>
    </tableColumn>
    <tableColumn id="9" xr3:uid="{4E202D0D-236A-400A-B45B-CFCB3D7CBEB4}" name="Progression" dataDxfId="44" dataCellStyle="Pourcentage">
      <calculatedColumnFormula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64A962-CA73-4EA0-AF03-80C1C33A16FD}" name="TAnnee" displayName="TAnnee" ref="D1:D29" totalsRowShown="0" headerRowDxfId="43" dataDxfId="42">
  <autoFilter ref="D1:D29" xr:uid="{2CF695D4-D825-4459-93A3-89699FF1CC1F}"/>
  <tableColumns count="1">
    <tableColumn id="1" xr3:uid="{99FFD390-2A30-4C25-A7CE-B39AF7AB1DAA}" name="Année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4FCB-A3DE-435E-A792-F535F77A56EC}">
  <sheetPr codeName="Feuil3"/>
  <dimension ref="A1:AK22"/>
  <sheetViews>
    <sheetView showGridLines="0" showZeros="0" topLeftCell="E1" workbookViewId="0">
      <selection activeCell="T4" sqref="T4"/>
    </sheetView>
  </sheetViews>
  <sheetFormatPr baseColWidth="10" defaultRowHeight="15" x14ac:dyDescent="0.25"/>
  <cols>
    <col min="1" max="1" width="9.7109375" customWidth="1"/>
    <col min="2" max="2" width="8.140625" customWidth="1"/>
    <col min="3" max="5" width="7.5703125" customWidth="1"/>
    <col min="6" max="6" width="20.85546875" customWidth="1"/>
    <col min="7" max="7" width="7.42578125" customWidth="1"/>
    <col min="8" max="8" width="4.85546875" style="23" customWidth="1"/>
    <col min="9" max="9" width="7.42578125" customWidth="1"/>
    <col min="10" max="10" width="5.7109375" customWidth="1"/>
    <col min="11" max="11" width="10.42578125" customWidth="1"/>
    <col min="12" max="37" width="6.140625" customWidth="1"/>
  </cols>
  <sheetData>
    <row r="1" spans="1:37" ht="20.25" x14ac:dyDescent="0.3">
      <c r="A1" s="65" t="s">
        <v>37</v>
      </c>
      <c r="B1" s="65"/>
      <c r="C1" s="65"/>
      <c r="D1" s="65"/>
      <c r="E1" s="65"/>
      <c r="F1" s="66" t="str">
        <f>"du   " &amp; TEXT(MIN(TChantier[Date Début Chantier]),"JJ-MMMM")&amp; "   au   " &amp; TEXT(MAX(TChantier[Date Fin Chantier]),"JJ-MMMM")</f>
        <v>du   03-mai   au   25-mai</v>
      </c>
      <c r="G1" s="66"/>
      <c r="H1" s="28"/>
      <c r="I1" s="27"/>
      <c r="J1" s="27"/>
      <c r="K1" s="27"/>
      <c r="L1" s="27"/>
      <c r="M1" s="27"/>
      <c r="N1" s="27"/>
      <c r="O1" s="27"/>
      <c r="P1" s="27"/>
    </row>
    <row r="2" spans="1:37" x14ac:dyDescent="0.25">
      <c r="A2" s="27"/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  <c r="M2" s="27"/>
      <c r="N2" s="27"/>
      <c r="O2" s="27"/>
      <c r="P2" s="27"/>
    </row>
    <row r="3" spans="1:37" x14ac:dyDescent="0.25">
      <c r="A3" s="27"/>
      <c r="B3" s="27"/>
      <c r="C3" s="27"/>
      <c r="D3" s="27"/>
      <c r="E3" s="27"/>
      <c r="F3" s="27"/>
      <c r="G3" s="27"/>
      <c r="H3" s="28"/>
      <c r="I3" s="27"/>
      <c r="J3" s="27"/>
      <c r="K3" s="27"/>
      <c r="L3" s="27"/>
      <c r="M3" s="27"/>
      <c r="N3" s="27"/>
      <c r="O3" s="27"/>
      <c r="P3" s="27"/>
    </row>
    <row r="10" spans="1:37" s="19" customFormat="1" ht="56.25" x14ac:dyDescent="0.2">
      <c r="A10" s="16" t="s">
        <v>1</v>
      </c>
      <c r="B10" s="16" t="s">
        <v>2</v>
      </c>
      <c r="C10" s="18" t="s">
        <v>26</v>
      </c>
      <c r="D10" s="18" t="s">
        <v>27</v>
      </c>
      <c r="E10" s="18" t="s">
        <v>35</v>
      </c>
      <c r="F10" s="16" t="s">
        <v>3</v>
      </c>
      <c r="G10" s="16" t="s">
        <v>6</v>
      </c>
      <c r="H10" s="17" t="s">
        <v>18</v>
      </c>
      <c r="I10" s="16" t="s">
        <v>7</v>
      </c>
      <c r="J10" s="32" t="s">
        <v>9</v>
      </c>
      <c r="K10" s="16" t="s">
        <v>8</v>
      </c>
      <c r="L10" s="38" cm="1">
        <f t="array" ref="L10:AK10">_xlfn.SEQUENCE(1,26,MIN(TChantier[Date Début Chantier])+'Données Autres'!A16,1)</f>
        <v>44319</v>
      </c>
      <c r="M10" s="38">
        <v>44320</v>
      </c>
      <c r="N10" s="38">
        <v>44321</v>
      </c>
      <c r="O10" s="38">
        <v>44322</v>
      </c>
      <c r="P10" s="38">
        <v>44323</v>
      </c>
      <c r="Q10" s="38">
        <v>44324</v>
      </c>
      <c r="R10" s="38">
        <v>44325</v>
      </c>
      <c r="S10" s="38">
        <v>44326</v>
      </c>
      <c r="T10" s="38">
        <v>44327</v>
      </c>
      <c r="U10" s="38">
        <v>44328</v>
      </c>
      <c r="V10" s="38">
        <v>44329</v>
      </c>
      <c r="W10" s="38">
        <v>44330</v>
      </c>
      <c r="X10" s="38">
        <v>44331</v>
      </c>
      <c r="Y10" s="38">
        <v>44332</v>
      </c>
      <c r="Z10" s="38">
        <v>44333</v>
      </c>
      <c r="AA10" s="38">
        <v>44334</v>
      </c>
      <c r="AB10" s="38">
        <v>44335</v>
      </c>
      <c r="AC10" s="38">
        <v>44336</v>
      </c>
      <c r="AD10" s="38">
        <v>44337</v>
      </c>
      <c r="AE10" s="38">
        <v>44338</v>
      </c>
      <c r="AF10" s="38">
        <v>44339</v>
      </c>
      <c r="AG10" s="38">
        <v>44340</v>
      </c>
      <c r="AH10" s="38">
        <v>44341</v>
      </c>
      <c r="AI10" s="38">
        <v>44342</v>
      </c>
      <c r="AJ10" s="38">
        <v>44343</v>
      </c>
      <c r="AK10" s="38">
        <v>44344</v>
      </c>
    </row>
    <row r="11" spans="1:37" s="20" customFormat="1" ht="11.25" x14ac:dyDescent="0.2">
      <c r="A11" s="24" t="s">
        <v>11</v>
      </c>
      <c r="B11" s="25">
        <v>202102001</v>
      </c>
      <c r="C11" s="21" t="s">
        <v>66</v>
      </c>
      <c r="D11" s="21" t="s">
        <v>36</v>
      </c>
      <c r="E11" s="21" t="s">
        <v>36</v>
      </c>
      <c r="F11" s="22" t="s">
        <v>12</v>
      </c>
      <c r="G11" s="29">
        <v>44323</v>
      </c>
      <c r="H11" s="20">
        <v>5</v>
      </c>
      <c r="I11" s="29">
        <v>44330</v>
      </c>
      <c r="J11" s="30">
        <v>2</v>
      </c>
      <c r="K11" s="31">
        <v>0.4</v>
      </c>
    </row>
    <row r="12" spans="1:37" s="22" customFormat="1" ht="11.25" x14ac:dyDescent="0.2">
      <c r="A12" s="24" t="s">
        <v>24</v>
      </c>
      <c r="B12" s="25">
        <v>202102002</v>
      </c>
      <c r="C12" s="25" t="s">
        <v>29</v>
      </c>
      <c r="D12" s="21" t="s">
        <v>36</v>
      </c>
      <c r="E12" s="21" t="s">
        <v>36</v>
      </c>
      <c r="F12" s="22" t="s">
        <v>25</v>
      </c>
      <c r="G12" s="29">
        <v>44319</v>
      </c>
      <c r="H12" s="20">
        <v>12</v>
      </c>
      <c r="I12" s="29">
        <v>44335</v>
      </c>
      <c r="J12" s="30">
        <v>6</v>
      </c>
      <c r="K12" s="31">
        <v>0.5</v>
      </c>
    </row>
    <row r="13" spans="1:37" s="22" customFormat="1" ht="11.25" x14ac:dyDescent="0.2">
      <c r="A13" s="24" t="s">
        <v>31</v>
      </c>
      <c r="B13" s="25">
        <v>202102003</v>
      </c>
      <c r="C13" s="25" t="s">
        <v>32</v>
      </c>
      <c r="D13" s="25" t="s">
        <v>33</v>
      </c>
      <c r="E13" s="21" t="s">
        <v>36</v>
      </c>
      <c r="F13" s="26" t="s">
        <v>34</v>
      </c>
      <c r="G13" s="29">
        <v>44319</v>
      </c>
      <c r="H13" s="20">
        <v>1</v>
      </c>
      <c r="I13" s="29">
        <v>44319</v>
      </c>
      <c r="J13" s="30">
        <v>1</v>
      </c>
      <c r="K13" s="31">
        <v>1</v>
      </c>
    </row>
    <row r="14" spans="1:37" s="22" customFormat="1" ht="11.25" x14ac:dyDescent="0.2">
      <c r="A14" s="24" t="s">
        <v>38</v>
      </c>
      <c r="B14" s="21" t="s">
        <v>36</v>
      </c>
      <c r="C14" s="21" t="s">
        <v>36</v>
      </c>
      <c r="D14" s="21" t="s">
        <v>36</v>
      </c>
      <c r="E14" s="21" t="s">
        <v>36</v>
      </c>
      <c r="F14" s="22" t="s">
        <v>36</v>
      </c>
      <c r="G14" s="29">
        <v>44321</v>
      </c>
      <c r="H14" s="20">
        <v>4</v>
      </c>
      <c r="I14" s="29">
        <v>44326</v>
      </c>
      <c r="J14" s="30">
        <v>4</v>
      </c>
      <c r="K14" s="31">
        <v>1</v>
      </c>
    </row>
    <row r="15" spans="1:37" x14ac:dyDescent="0.25">
      <c r="A15" s="24" t="s">
        <v>40</v>
      </c>
      <c r="B15" s="21">
        <v>1</v>
      </c>
      <c r="C15" s="21" t="s">
        <v>28</v>
      </c>
      <c r="D15" s="21" t="s">
        <v>36</v>
      </c>
      <c r="E15" s="21" t="s">
        <v>36</v>
      </c>
      <c r="F15" s="22" t="s">
        <v>41</v>
      </c>
      <c r="G15" s="29">
        <v>44328</v>
      </c>
      <c r="H15" s="20">
        <v>4</v>
      </c>
      <c r="I15" s="29">
        <v>44334</v>
      </c>
      <c r="J15" s="30">
        <v>0</v>
      </c>
      <c r="K15" s="31">
        <v>0</v>
      </c>
    </row>
    <row r="16" spans="1:37" x14ac:dyDescent="0.25">
      <c r="A16" s="24" t="s">
        <v>67</v>
      </c>
      <c r="B16" s="21" t="s">
        <v>36</v>
      </c>
      <c r="C16" s="21" t="s">
        <v>29</v>
      </c>
      <c r="D16" s="21" t="s">
        <v>36</v>
      </c>
      <c r="E16" s="21" t="s">
        <v>36</v>
      </c>
      <c r="F16" s="22" t="s">
        <v>69</v>
      </c>
      <c r="G16" s="29">
        <v>44336</v>
      </c>
      <c r="H16" s="20">
        <v>3</v>
      </c>
      <c r="I16" s="29">
        <v>44341</v>
      </c>
      <c r="J16" s="30">
        <v>0</v>
      </c>
      <c r="K16" s="31">
        <v>0</v>
      </c>
    </row>
    <row r="17" spans="1:11" x14ac:dyDescent="0.25">
      <c r="A17" s="22" t="s">
        <v>10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H18"/>
    </row>
    <row r="19" spans="1:11" x14ac:dyDescent="0.25">
      <c r="H19"/>
    </row>
    <row r="20" spans="1:11" x14ac:dyDescent="0.25">
      <c r="H20"/>
    </row>
    <row r="21" spans="1:11" x14ac:dyDescent="0.25">
      <c r="H21"/>
    </row>
    <row r="22" spans="1:11" x14ac:dyDescent="0.25">
      <c r="H22"/>
    </row>
  </sheetData>
  <mergeCells count="2">
    <mergeCell ref="A1:E1"/>
    <mergeCell ref="F1:G1"/>
  </mergeCells>
  <conditionalFormatting sqref="A10:K5000">
    <cfRule type="containsText" dxfId="266" priority="11" operator="containsText" text="(vide)">
      <formula>NOT(ISERROR(SEARCH("(vide)",A10)))</formula>
    </cfRule>
  </conditionalFormatting>
  <conditionalFormatting sqref="K11:K5000">
    <cfRule type="dataBar" priority="10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{2CB426D5-A03A-4A81-A077-41788F0FC9C5}</x14:id>
        </ext>
      </extLst>
    </cfRule>
  </conditionalFormatting>
  <conditionalFormatting sqref="L11:AK5000">
    <cfRule type="expression" dxfId="265" priority="4" stopIfTrue="1">
      <formula>AND(WEEKDAY(L$10,2)&gt;5,$A12&lt;&gt;"")</formula>
    </cfRule>
    <cfRule type="expression" dxfId="264" priority="5">
      <formula>AND(L$10&gt;=WORKDAY.INTL($G11,$J11,1,Feries),$K11=0,L$10&lt;=$I11)</formula>
    </cfRule>
    <cfRule type="expression" dxfId="263" priority="6">
      <formula>AND(L$10&gt;=WORKDAY.INTL($G11,$J11,1),$K11&lt;&gt;1,L$10&lt;=$I11)</formula>
    </cfRule>
    <cfRule type="expression" dxfId="262" priority="9">
      <formula>AND(L$10&gt;=$G11,WORKDAY.INTL($G11,$J11,1)-1&gt;=L$10)</formula>
    </cfRule>
  </conditionalFormatting>
  <conditionalFormatting sqref="L10:AK10">
    <cfRule type="containsText" dxfId="261" priority="2" operator="containsText" text="(vide)">
      <formula>NOT(ISERROR(SEARCH("(vide)",L10)))</formula>
    </cfRule>
  </conditionalFormatting>
  <conditionalFormatting sqref="L11:AK15">
    <cfRule type="expression" dxfId="260" priority="1">
      <formula>VLOOKUP(L$10,Feries,1,FALSE)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>
                  <from>
                    <xdr:col>12</xdr:col>
                    <xdr:colOff>333375</xdr:colOff>
                    <xdr:row>7</xdr:row>
                    <xdr:rowOff>57150</xdr:rowOff>
                  </from>
                  <to>
                    <xdr:col>19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426D5-A03A-4A81-A077-41788F0FC9C5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K11:K5000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EF8F-E5D5-44A3-AFC8-15D12C76F225}">
  <sheetPr codeName="Feuil2"/>
  <dimension ref="A1:Y34"/>
  <sheetViews>
    <sheetView showZeros="0" tabSelected="1" zoomScaleNormal="100" workbookViewId="0">
      <selection activeCell="U4" sqref="U4"/>
    </sheetView>
  </sheetViews>
  <sheetFormatPr baseColWidth="10" defaultRowHeight="15" x14ac:dyDescent="0.25"/>
  <cols>
    <col min="1" max="1" width="12.28515625" customWidth="1"/>
    <col min="2" max="2" width="7.28515625" customWidth="1"/>
    <col min="3" max="4" width="9.42578125" customWidth="1"/>
    <col min="5" max="5" width="7.28515625" customWidth="1"/>
    <col min="6" max="6" width="20.85546875" customWidth="1"/>
    <col min="7" max="7" width="6.42578125" customWidth="1"/>
    <col min="8" max="8" width="5.28515625" style="1" customWidth="1"/>
    <col min="9" max="9" width="12.42578125" style="1" bestFit="1" customWidth="1"/>
    <col min="10" max="10" width="12.42578125" bestFit="1" customWidth="1"/>
    <col min="11" max="11" width="5.85546875" customWidth="1"/>
    <col min="12" max="12" width="7.5703125" customWidth="1"/>
    <col min="13" max="13" width="2.5703125" customWidth="1"/>
    <col min="14" max="14" width="7.5703125" customWidth="1"/>
    <col min="15" max="15" width="17.7109375" bestFit="1" customWidth="1"/>
    <col min="16" max="20" width="7.42578125" customWidth="1"/>
  </cols>
  <sheetData>
    <row r="1" spans="1:25" s="11" customFormat="1" ht="45" x14ac:dyDescent="0.25">
      <c r="A1" s="34" t="s">
        <v>1</v>
      </c>
      <c r="B1" s="34" t="s">
        <v>2</v>
      </c>
      <c r="C1" s="34" t="s">
        <v>26</v>
      </c>
      <c r="D1" s="34" t="s">
        <v>27</v>
      </c>
      <c r="E1" s="34" t="s">
        <v>35</v>
      </c>
      <c r="F1" s="34" t="s">
        <v>3</v>
      </c>
      <c r="G1" s="34" t="s">
        <v>4</v>
      </c>
      <c r="H1" s="34" t="s">
        <v>5</v>
      </c>
      <c r="I1" s="40" t="s">
        <v>6</v>
      </c>
      <c r="J1" s="40" t="s">
        <v>7</v>
      </c>
      <c r="K1" s="35" t="s">
        <v>9</v>
      </c>
      <c r="L1" s="39" t="s">
        <v>8</v>
      </c>
      <c r="N1" s="11" t="s">
        <v>43</v>
      </c>
      <c r="O1" s="44">
        <v>2021</v>
      </c>
      <c r="P1" s="11" t="s">
        <v>44</v>
      </c>
      <c r="Q1" s="67" t="s">
        <v>50</v>
      </c>
      <c r="R1" s="67"/>
    </row>
    <row r="2" spans="1:25" x14ac:dyDescent="0.25">
      <c r="A2" s="22" t="s">
        <v>11</v>
      </c>
      <c r="B2" s="22">
        <v>202102001</v>
      </c>
      <c r="C2" s="22" t="s">
        <v>66</v>
      </c>
      <c r="D2" s="22"/>
      <c r="E2" s="22"/>
      <c r="F2" s="22" t="s">
        <v>12</v>
      </c>
      <c r="G2" s="41">
        <v>5</v>
      </c>
      <c r="H2" s="22"/>
      <c r="I2" s="33">
        <v>44323</v>
      </c>
      <c r="J2" s="33">
        <f>IF(AND(TChantier[[#This Row],[Temps estimé en Jours]]&gt;0,TChantier[[#This Row],[Date Début Chantier]]&gt;0),WORKDAY.INTL(TChantier[[#This Row],[Date Début Chantier]]-1,TChantier[[#This Row],[Temps estimé en Jours]],1,Feries),"")</f>
        <v>44330</v>
      </c>
      <c r="K2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2</v>
      </c>
      <c r="L2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0.4</v>
      </c>
    </row>
    <row r="3" spans="1:25" x14ac:dyDescent="0.25">
      <c r="A3" s="22" t="s">
        <v>24</v>
      </c>
      <c r="B3" s="22">
        <v>202102002</v>
      </c>
      <c r="C3" s="22" t="s">
        <v>29</v>
      </c>
      <c r="D3" s="22"/>
      <c r="E3" s="22"/>
      <c r="F3" s="22" t="s">
        <v>25</v>
      </c>
      <c r="G3" s="41">
        <v>12</v>
      </c>
      <c r="H3" s="22"/>
      <c r="I3" s="33">
        <v>44319</v>
      </c>
      <c r="J3" s="33">
        <f>IF(AND(TChantier[[#This Row],[Temps estimé en Jours]]&gt;0,TChantier[[#This Row],[Date Début Chantier]]&gt;0),WORKDAY.INTL(TChantier[[#This Row],[Date Début Chantier]]-1,TChantier[[#This Row],[Temps estimé en Jours]],1,Feries),"")</f>
        <v>44335</v>
      </c>
      <c r="K3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6</v>
      </c>
      <c r="L3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0.5</v>
      </c>
      <c r="N3" s="55" t="s">
        <v>59</v>
      </c>
      <c r="O3" s="56" t="s">
        <v>60</v>
      </c>
      <c r="P3" s="56" t="s">
        <v>28</v>
      </c>
      <c r="Q3" s="56" t="s">
        <v>61</v>
      </c>
      <c r="R3" s="56" t="s">
        <v>29</v>
      </c>
      <c r="S3" s="56" t="s">
        <v>30</v>
      </c>
      <c r="T3" s="56" t="s">
        <v>62</v>
      </c>
      <c r="U3" s="23" t="s">
        <v>28</v>
      </c>
      <c r="V3" s="23" t="s">
        <v>61</v>
      </c>
      <c r="W3" s="23" t="s">
        <v>29</v>
      </c>
      <c r="X3" s="23" t="s">
        <v>30</v>
      </c>
      <c r="Y3" s="23" t="s">
        <v>62</v>
      </c>
    </row>
    <row r="4" spans="1:25" x14ac:dyDescent="0.25">
      <c r="A4" s="22" t="s">
        <v>31</v>
      </c>
      <c r="B4" s="22">
        <v>202102003</v>
      </c>
      <c r="C4" s="22" t="s">
        <v>32</v>
      </c>
      <c r="D4" s="22" t="s">
        <v>33</v>
      </c>
      <c r="E4" s="22"/>
      <c r="F4" s="22" t="s">
        <v>34</v>
      </c>
      <c r="G4" s="41">
        <v>1</v>
      </c>
      <c r="H4" s="37"/>
      <c r="I4" s="33">
        <v>44319</v>
      </c>
      <c r="J4" s="33">
        <f>IF(AND(TChantier[[#This Row],[Temps estimé en Jours]]&gt;0,TChantier[[#This Row],[Date Début Chantier]]&gt;0),WORKDAY.INTL(TChantier[[#This Row],[Date Début Chantier]]-1,TChantier[[#This Row],[Temps estimé en Jours]],1,Feries),"")</f>
        <v>44319</v>
      </c>
      <c r="K4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1</v>
      </c>
      <c r="L4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4" s="54">
        <f t="shared" ref="N4:N31" si="0">IF(O4&lt;&gt;0,WEEKNUM(O4,21),"")</f>
        <v>17</v>
      </c>
      <c r="O4" s="53">
        <f>IFERROR(DATE($O$1,VLOOKUP($Q$1,'Données Autres'!$F$2:$G$13,2,FALSE),1),"")</f>
        <v>44317</v>
      </c>
      <c r="U4" s="68"/>
      <c r="V4" s="68"/>
      <c r="W4" s="68"/>
      <c r="X4" s="68"/>
      <c r="Y4" s="68"/>
    </row>
    <row r="5" spans="1:25" x14ac:dyDescent="0.25">
      <c r="A5" s="22" t="s">
        <v>38</v>
      </c>
      <c r="B5" s="22"/>
      <c r="C5" s="22"/>
      <c r="D5" s="22"/>
      <c r="E5" s="22"/>
      <c r="F5" s="22"/>
      <c r="G5" s="41">
        <v>4</v>
      </c>
      <c r="H5" s="37"/>
      <c r="I5" s="33">
        <v>44321</v>
      </c>
      <c r="J5" s="33">
        <f>IF(AND(TChantier[[#This Row],[Temps estimé en Jours]]&gt;0,TChantier[[#This Row],[Date Début Chantier]]&gt;0),WORKDAY.INTL(TChantier[[#This Row],[Date Début Chantier]]-1,TChantier[[#This Row],[Temps estimé en Jours]],1,Feries),"")</f>
        <v>44326</v>
      </c>
      <c r="K5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4</v>
      </c>
      <c r="L5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5" s="54">
        <f t="shared" si="0"/>
        <v>17</v>
      </c>
      <c r="O5" s="53">
        <f>IF(AND(MONTH(O4+1)=VLOOKUP($Q$1,'Données Autres'!$F$2:$G$13,2,FALSE),$O$1&lt;&gt;0,$Q$1&lt;&gt;0),O4+1,0)</f>
        <v>44318</v>
      </c>
      <c r="U5" s="68"/>
      <c r="V5" s="68"/>
      <c r="W5" s="68"/>
      <c r="X5" s="68"/>
      <c r="Y5" s="68"/>
    </row>
    <row r="6" spans="1:25" x14ac:dyDescent="0.25">
      <c r="A6" s="22" t="s">
        <v>40</v>
      </c>
      <c r="B6" s="22">
        <v>1</v>
      </c>
      <c r="C6" s="22" t="s">
        <v>28</v>
      </c>
      <c r="D6" s="22"/>
      <c r="E6" s="22"/>
      <c r="F6" s="22" t="s">
        <v>41</v>
      </c>
      <c r="G6" s="41">
        <v>4</v>
      </c>
      <c r="H6" s="37"/>
      <c r="I6" s="33">
        <v>44328</v>
      </c>
      <c r="J6" s="33">
        <f>IF(AND(TChantier[[#This Row],[Temps estimé en Jours]]&gt;0,TChantier[[#This Row],[Date Début Chantier]]&gt;0),WORKDAY.INTL(TChantier[[#This Row],[Date Début Chantier]]-1,TChantier[[#This Row],[Temps estimé en Jours]],1,Feries),"")</f>
        <v>44334</v>
      </c>
      <c r="K6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6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6" s="54">
        <f t="shared" si="0"/>
        <v>18</v>
      </c>
      <c r="O6" s="53">
        <f>IF(AND(MONTH(O5+1)=VLOOKUP($Q$1,'Données Autres'!$F$2:$G$13,2,FALSE),$O$1&lt;&gt;0,$Q$1&lt;&gt;0),O5+1,0)</f>
        <v>44319</v>
      </c>
      <c r="Q6" s="63"/>
      <c r="R6" s="61"/>
      <c r="T6" s="63"/>
      <c r="U6" s="68"/>
      <c r="V6" s="68"/>
      <c r="W6" s="68"/>
      <c r="X6" s="68"/>
      <c r="Y6" s="68"/>
    </row>
    <row r="7" spans="1:25" x14ac:dyDescent="0.25">
      <c r="A7" s="22" t="s">
        <v>67</v>
      </c>
      <c r="B7" s="22"/>
      <c r="C7" s="22" t="s">
        <v>68</v>
      </c>
      <c r="D7" s="22"/>
      <c r="E7" s="22"/>
      <c r="F7" s="22" t="s">
        <v>69</v>
      </c>
      <c r="G7" s="41">
        <v>3</v>
      </c>
      <c r="H7" s="37"/>
      <c r="I7" s="33">
        <v>44336</v>
      </c>
      <c r="J7" s="33">
        <f>IF(AND(TChantier[[#This Row],[Temps estimé en Jours]]&gt;0,TChantier[[#This Row],[Date Début Chantier]]&gt;0),WORKDAY.INTL(TChantier[[#This Row],[Date Début Chantier]]-1,TChantier[[#This Row],[Temps estimé en Jours]],1,Feries),"")</f>
        <v>44341</v>
      </c>
      <c r="K7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7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7" s="54">
        <f t="shared" si="0"/>
        <v>18</v>
      </c>
      <c r="O7" s="53">
        <f>IF(AND(MONTH(O6+1)=VLOOKUP($Q$1,'Données Autres'!$F$2:$G$13,2,FALSE),$O$1&lt;&gt;0,$Q$1&lt;&gt;0),O6+1,0)</f>
        <v>44320</v>
      </c>
      <c r="R7" s="61"/>
      <c r="U7" s="68"/>
      <c r="V7" s="68"/>
      <c r="W7" s="68"/>
      <c r="X7" s="68"/>
      <c r="Y7" s="68"/>
    </row>
    <row r="8" spans="1:25" x14ac:dyDescent="0.25">
      <c r="N8" s="54">
        <f t="shared" si="0"/>
        <v>18</v>
      </c>
      <c r="O8" s="53">
        <f>IF(AND(MONTH(O7+1)=VLOOKUP($Q$1,'Données Autres'!$F$2:$G$13,2,FALSE),$O$1&lt;&gt;0,$Q$1&lt;&gt;0),O7+1,0)</f>
        <v>44321</v>
      </c>
      <c r="R8" s="61"/>
      <c r="U8" s="68"/>
      <c r="V8" s="68"/>
      <c r="W8" s="68"/>
      <c r="X8" s="68"/>
      <c r="Y8" s="68"/>
    </row>
    <row r="9" spans="1:25" x14ac:dyDescent="0.25">
      <c r="N9" s="54">
        <f t="shared" si="0"/>
        <v>18</v>
      </c>
      <c r="O9" s="53">
        <f>IF(AND(MONTH(O8+1)=VLOOKUP($Q$1,'Données Autres'!$F$2:$G$13,2,FALSE),$O$1&lt;&gt;0,$Q$1&lt;&gt;0),O8+1,0)</f>
        <v>44322</v>
      </c>
      <c r="R9" s="61"/>
      <c r="U9" s="68"/>
      <c r="V9" s="68"/>
      <c r="W9" s="68"/>
      <c r="X9" s="68"/>
      <c r="Y9" s="68"/>
    </row>
    <row r="10" spans="1:25" x14ac:dyDescent="0.25">
      <c r="N10" s="54">
        <f t="shared" si="0"/>
        <v>18</v>
      </c>
      <c r="O10" s="53">
        <f>IF(AND(MONTH(O9+1)=VLOOKUP($Q$1,'Données Autres'!$F$2:$G$13,2,FALSE),$O$1&lt;&gt;0,$Q$1&lt;&gt;0),O9+1,0)</f>
        <v>44323</v>
      </c>
      <c r="R10" s="61"/>
      <c r="S10" s="61"/>
      <c r="U10" s="68"/>
      <c r="V10" s="68"/>
      <c r="W10" s="68"/>
      <c r="X10" s="68"/>
      <c r="Y10" s="68"/>
    </row>
    <row r="11" spans="1:25" x14ac:dyDescent="0.25">
      <c r="N11" s="54">
        <f t="shared" si="0"/>
        <v>18</v>
      </c>
      <c r="O11" s="53">
        <f>IF(AND(MONTH(O10+1)=VLOOKUP($Q$1,'Données Autres'!$F$2:$G$13,2,FALSE),$O$1&lt;&gt;0,$Q$1&lt;&gt;0),O10+1,0)</f>
        <v>44324</v>
      </c>
      <c r="U11" s="68"/>
      <c r="V11" s="68"/>
      <c r="W11" s="68"/>
      <c r="X11" s="68"/>
      <c r="Y11" s="68"/>
    </row>
    <row r="12" spans="1:25" x14ac:dyDescent="0.25">
      <c r="N12" s="54">
        <f t="shared" si="0"/>
        <v>18</v>
      </c>
      <c r="O12" s="53">
        <f>IF(AND(MONTH(O11+1)=VLOOKUP($Q$1,'Données Autres'!$F$2:$G$13,2,FALSE),$O$1&lt;&gt;0,$Q$1&lt;&gt;0),O11+1,0)</f>
        <v>44325</v>
      </c>
      <c r="U12" s="68"/>
      <c r="V12" s="68"/>
      <c r="W12" s="68"/>
      <c r="X12" s="68"/>
      <c r="Y12" s="68"/>
    </row>
    <row r="13" spans="1:25" x14ac:dyDescent="0.25">
      <c r="N13" s="54">
        <f t="shared" si="0"/>
        <v>19</v>
      </c>
      <c r="O13" s="53">
        <f>IF(AND(MONTH(O12+1)=VLOOKUP($Q$1,'Données Autres'!$F$2:$G$13,2,FALSE),$O$1&lt;&gt;0,$Q$1&lt;&gt;0),O12+1,0)</f>
        <v>44326</v>
      </c>
      <c r="P13" s="27"/>
      <c r="R13" s="59"/>
      <c r="S13" s="61"/>
      <c r="U13" s="68"/>
      <c r="V13" s="68"/>
      <c r="W13" s="68"/>
      <c r="X13" s="68"/>
      <c r="Y13" s="68"/>
    </row>
    <row r="14" spans="1:25" x14ac:dyDescent="0.25">
      <c r="N14" s="54">
        <f t="shared" si="0"/>
        <v>19</v>
      </c>
      <c r="O14" s="53">
        <f>IF(AND(MONTH(O13+1)=VLOOKUP($Q$1,'Données Autres'!$F$2:$G$13,2,FALSE),$O$1&lt;&gt;0,$Q$1&lt;&gt;0),O13+1,0)</f>
        <v>44327</v>
      </c>
      <c r="P14" s="27"/>
      <c r="R14" s="59"/>
      <c r="S14" s="59"/>
      <c r="U14" s="68"/>
      <c r="V14" s="68"/>
      <c r="W14" s="68"/>
      <c r="X14" s="68"/>
      <c r="Y14" s="68"/>
    </row>
    <row r="15" spans="1:25" x14ac:dyDescent="0.25">
      <c r="G15" s="58"/>
      <c r="H15" t="s">
        <v>63</v>
      </c>
      <c r="N15" s="54">
        <f t="shared" si="0"/>
        <v>19</v>
      </c>
      <c r="O15" s="53">
        <f>IF(AND(MONTH(O14+1)=VLOOKUP($Q$1,'Données Autres'!$F$2:$G$13,2,FALSE),$O$1&lt;&gt;0,$Q$1&lt;&gt;0),O14+1,0)</f>
        <v>44328</v>
      </c>
      <c r="P15" s="57"/>
      <c r="R15" s="59"/>
      <c r="S15" s="59"/>
      <c r="U15" s="68"/>
      <c r="V15" s="68"/>
      <c r="W15" s="68"/>
      <c r="X15" s="68"/>
      <c r="Y15" s="68"/>
    </row>
    <row r="16" spans="1:25" x14ac:dyDescent="0.25">
      <c r="G16" s="60"/>
      <c r="H16" t="s">
        <v>64</v>
      </c>
      <c r="N16" s="54">
        <f t="shared" si="0"/>
        <v>19</v>
      </c>
      <c r="O16" s="53">
        <f>IF(AND(MONTH(O15+1)=VLOOKUP($Q$1,'Données Autres'!$F$2:$G$13,2,FALSE),$O$1&lt;&gt;0,$Q$1&lt;&gt;0),O15+1,0)</f>
        <v>44329</v>
      </c>
      <c r="U16" s="68"/>
      <c r="V16" s="68"/>
      <c r="W16" s="68"/>
      <c r="X16" s="68"/>
      <c r="Y16" s="68"/>
    </row>
    <row r="17" spans="4:25" x14ac:dyDescent="0.25">
      <c r="G17" s="62"/>
      <c r="H17" t="s">
        <v>70</v>
      </c>
      <c r="N17" s="54">
        <f t="shared" si="0"/>
        <v>19</v>
      </c>
      <c r="O17" s="53">
        <f>IF(AND(MONTH(O16+1)=VLOOKUP($Q$1,'Données Autres'!$F$2:$G$13,2,FALSE),$O$1&lt;&gt;0,$Q$1&lt;&gt;0),O16+1,0)</f>
        <v>44330</v>
      </c>
      <c r="P17" s="57"/>
      <c r="R17" s="59"/>
      <c r="S17" s="59"/>
      <c r="U17" s="68"/>
      <c r="V17" s="68"/>
      <c r="W17" s="68"/>
      <c r="X17" s="68"/>
      <c r="Y17" s="68"/>
    </row>
    <row r="18" spans="4:25" x14ac:dyDescent="0.25">
      <c r="G18" s="64"/>
      <c r="H18" t="s">
        <v>65</v>
      </c>
      <c r="N18" s="54">
        <f t="shared" si="0"/>
        <v>19</v>
      </c>
      <c r="O18" s="53">
        <f>IF(AND(MONTH(O17+1)=VLOOKUP($Q$1,'Données Autres'!$F$2:$G$13,2,FALSE),$O$1&lt;&gt;0,$Q$1&lt;&gt;0),O17+1,0)</f>
        <v>44331</v>
      </c>
      <c r="S18" s="59"/>
      <c r="U18" s="68"/>
      <c r="V18" s="68"/>
      <c r="W18" s="68"/>
      <c r="X18" s="68"/>
      <c r="Y18" s="68"/>
    </row>
    <row r="19" spans="4:25" x14ac:dyDescent="0.25">
      <c r="N19" s="54">
        <f t="shared" si="0"/>
        <v>19</v>
      </c>
      <c r="O19" s="53">
        <f>IF(AND(MONTH(O18+1)=VLOOKUP($Q$1,'Données Autres'!$F$2:$G$13,2,FALSE),$O$1&lt;&gt;0,$Q$1&lt;&gt;0),O18+1,0)</f>
        <v>44332</v>
      </c>
      <c r="S19" s="59"/>
      <c r="U19" s="68"/>
      <c r="V19" s="68"/>
      <c r="W19" s="68"/>
      <c r="X19" s="68"/>
      <c r="Y19" s="68"/>
    </row>
    <row r="20" spans="4:25" x14ac:dyDescent="0.25">
      <c r="N20" s="54">
        <f t="shared" si="0"/>
        <v>20</v>
      </c>
      <c r="O20" s="53">
        <f>IF(AND(MONTH(O19+1)=VLOOKUP($Q$1,'Données Autres'!$F$2:$G$13,2,FALSE),$O$1&lt;&gt;0,$Q$1&lt;&gt;0),O19+1,0)</f>
        <v>44333</v>
      </c>
      <c r="P20" s="57"/>
      <c r="R20" s="59"/>
      <c r="U20" s="68"/>
      <c r="V20" s="68"/>
      <c r="W20" s="68"/>
      <c r="X20" s="68"/>
      <c r="Y20" s="68"/>
    </row>
    <row r="21" spans="4:25" x14ac:dyDescent="0.25">
      <c r="N21" s="54">
        <f t="shared" si="0"/>
        <v>20</v>
      </c>
      <c r="O21" s="53">
        <f>IF(AND(MONTH(O20+1)=VLOOKUP($Q$1,'Données Autres'!$F$2:$G$13,2,FALSE),$O$1&lt;&gt;0,$Q$1&lt;&gt;0),O20+1,0)</f>
        <v>44334</v>
      </c>
      <c r="P21" s="57"/>
      <c r="R21" s="59"/>
      <c r="U21" s="68"/>
      <c r="V21" s="68"/>
      <c r="W21" s="68"/>
      <c r="X21" s="68"/>
      <c r="Y21" s="68"/>
    </row>
    <row r="22" spans="4:25" x14ac:dyDescent="0.25">
      <c r="N22" s="54">
        <f t="shared" si="0"/>
        <v>20</v>
      </c>
      <c r="O22" s="53">
        <f>IF(AND(MONTH(O21+1)=VLOOKUP($Q$1,'Données Autres'!$F$2:$G$13,2,FALSE),$O$1&lt;&gt;0,$Q$1&lt;&gt;0),O21+1,0)</f>
        <v>44335</v>
      </c>
      <c r="R22" s="59"/>
      <c r="U22" s="68"/>
      <c r="V22" s="68"/>
      <c r="W22" s="68"/>
      <c r="X22" s="68"/>
      <c r="Y22" s="68"/>
    </row>
    <row r="23" spans="4:25" x14ac:dyDescent="0.25">
      <c r="N23" s="54">
        <f t="shared" si="0"/>
        <v>20</v>
      </c>
      <c r="O23" s="53">
        <f>IF(AND(MONTH(O22+1)=VLOOKUP($Q$1,'Données Autres'!$F$2:$G$13,2,FALSE),$O$1&lt;&gt;0,$Q$1&lt;&gt;0),O22+1,0)</f>
        <v>44336</v>
      </c>
      <c r="R23" s="57"/>
      <c r="U23" s="68"/>
      <c r="V23" s="68"/>
      <c r="W23" s="68"/>
      <c r="X23" s="68"/>
      <c r="Y23" s="68"/>
    </row>
    <row r="24" spans="4:25" x14ac:dyDescent="0.25">
      <c r="D24" s="2"/>
      <c r="N24" s="54">
        <f t="shared" si="0"/>
        <v>20</v>
      </c>
      <c r="O24" s="53">
        <f>IF(AND(MONTH(O23+1)=VLOOKUP($Q$1,'Données Autres'!$F$2:$G$13,2,FALSE),$O$1&lt;&gt;0,$Q$1&lt;&gt;0),O23+1,0)</f>
        <v>44337</v>
      </c>
      <c r="R24" s="57"/>
      <c r="U24" s="68"/>
      <c r="V24" s="68"/>
      <c r="W24" s="68"/>
      <c r="X24" s="68"/>
      <c r="Y24" s="68"/>
    </row>
    <row r="25" spans="4:25" x14ac:dyDescent="0.25">
      <c r="N25" s="54">
        <f t="shared" si="0"/>
        <v>20</v>
      </c>
      <c r="O25" s="53">
        <f>IF(AND(MONTH(O24+1)=VLOOKUP($Q$1,'Données Autres'!$F$2:$G$13,2,FALSE),$O$1&lt;&gt;0,$Q$1&lt;&gt;0),O24+1,0)</f>
        <v>44338</v>
      </c>
      <c r="U25" s="68"/>
      <c r="V25" s="68"/>
      <c r="W25" s="68"/>
      <c r="X25" s="68"/>
      <c r="Y25" s="68"/>
    </row>
    <row r="26" spans="4:25" x14ac:dyDescent="0.25">
      <c r="N26" s="54">
        <f t="shared" si="0"/>
        <v>20</v>
      </c>
      <c r="O26" s="53">
        <f>IF(AND(MONTH(O25+1)=VLOOKUP($Q$1,'Données Autres'!$F$2:$G$13,2,FALSE),$O$1&lt;&gt;0,$Q$1&lt;&gt;0),O25+1,0)</f>
        <v>44339</v>
      </c>
      <c r="U26" s="68"/>
      <c r="V26" s="68"/>
      <c r="W26" s="68"/>
      <c r="X26" s="68"/>
      <c r="Y26" s="68"/>
    </row>
    <row r="27" spans="4:25" x14ac:dyDescent="0.25">
      <c r="N27" s="54">
        <f t="shared" si="0"/>
        <v>21</v>
      </c>
      <c r="O27" s="53">
        <f>IF(AND(MONTH(O26+1)=VLOOKUP($Q$1,'Données Autres'!$F$2:$G$13,2,FALSE),$O$1&lt;&gt;0,$Q$1&lt;&gt;0),O26+1,0)</f>
        <v>44340</v>
      </c>
      <c r="U27" s="68"/>
      <c r="V27" s="68"/>
      <c r="W27" s="68"/>
      <c r="X27" s="68"/>
      <c r="Y27" s="68"/>
    </row>
    <row r="28" spans="4:25" x14ac:dyDescent="0.25">
      <c r="N28" s="54">
        <f t="shared" si="0"/>
        <v>21</v>
      </c>
      <c r="O28" s="53">
        <f>IF(AND(MONTH(O27+1)=VLOOKUP($Q$1,'Données Autres'!$F$2:$G$13,2,FALSE),$O$1&lt;&gt;0,$Q$1&lt;&gt;0),O27+1,0)</f>
        <v>44341</v>
      </c>
      <c r="R28" s="57"/>
      <c r="U28" s="68"/>
      <c r="V28" s="68"/>
      <c r="W28" s="68"/>
      <c r="X28" s="68"/>
      <c r="Y28" s="68"/>
    </row>
    <row r="29" spans="4:25" x14ac:dyDescent="0.25">
      <c r="N29" s="54">
        <f t="shared" si="0"/>
        <v>21</v>
      </c>
      <c r="O29" s="53">
        <f>IF(AND(MONTH(O28+1)=VLOOKUP($Q$1,'Données Autres'!$F$2:$G$13,2,FALSE),$O$1&lt;&gt;0,$Q$1&lt;&gt;0),O28+1,0)</f>
        <v>44342</v>
      </c>
      <c r="U29" s="68"/>
      <c r="V29" s="68"/>
      <c r="W29" s="68"/>
      <c r="X29" s="68"/>
      <c r="Y29" s="68"/>
    </row>
    <row r="30" spans="4:25" x14ac:dyDescent="0.25">
      <c r="N30" s="54">
        <f t="shared" si="0"/>
        <v>21</v>
      </c>
      <c r="O30" s="53">
        <f>IF(AND(MONTH(O29+1)=VLOOKUP($Q$1,'Données Autres'!$F$2:$G$13,2,FALSE),$O$1&lt;&gt;0,$Q$1&lt;&gt;0),O29+1,0)</f>
        <v>44343</v>
      </c>
      <c r="U30" s="68"/>
      <c r="V30" s="68"/>
      <c r="W30" s="68"/>
      <c r="X30" s="68"/>
      <c r="Y30" s="68"/>
    </row>
    <row r="31" spans="4:25" x14ac:dyDescent="0.25">
      <c r="N31" s="54">
        <f t="shared" si="0"/>
        <v>21</v>
      </c>
      <c r="O31" s="53">
        <f>IF(AND(MONTH(O30+1)=VLOOKUP($Q$1,'Données Autres'!$F$2:$G$13,2,FALSE),$O$1&lt;&gt;0,$Q$1&lt;&gt;0),O30+1,0)</f>
        <v>44344</v>
      </c>
      <c r="U31" s="68"/>
      <c r="V31" s="68"/>
      <c r="W31" s="68"/>
      <c r="X31" s="68"/>
      <c r="Y31" s="68"/>
    </row>
    <row r="32" spans="4:25" x14ac:dyDescent="0.25">
      <c r="N32" s="54">
        <f>IF(O32&lt;&gt;0,WEEKNUM(O32,21),"")</f>
        <v>21</v>
      </c>
      <c r="O32" s="53">
        <f>IF(AND(MONTH(O31+1)=VLOOKUP($Q$1,'Données Autres'!$F$2:$G$13,2,FALSE),$O$1&lt;&gt;0,$Q$1&lt;&gt;0),O31+1,0)</f>
        <v>44345</v>
      </c>
      <c r="U32" s="68"/>
      <c r="V32" s="68"/>
      <c r="W32" s="68"/>
      <c r="X32" s="68"/>
      <c r="Y32" s="68"/>
    </row>
    <row r="33" spans="14:25" x14ac:dyDescent="0.25">
      <c r="N33" s="54">
        <f t="shared" ref="N33:N34" si="1">IF(O33&lt;&gt;0,WEEKNUM(O33,21),"")</f>
        <v>21</v>
      </c>
      <c r="O33" s="53">
        <f>IF(AND(MONTH(O32+1)=VLOOKUP($Q$1,'Données Autres'!$F$2:$G$13,2,FALSE),$O$1&lt;&gt;0,$Q$1&lt;&gt;0),O32+1,0)</f>
        <v>44346</v>
      </c>
      <c r="U33" s="68"/>
      <c r="V33" s="68"/>
      <c r="W33" s="68"/>
      <c r="X33" s="68"/>
      <c r="Y33" s="68"/>
    </row>
    <row r="34" spans="14:25" x14ac:dyDescent="0.25">
      <c r="N34" s="54">
        <f t="shared" si="1"/>
        <v>22</v>
      </c>
      <c r="O34" s="53">
        <f>IF(AND(MONTH(O33+1)=VLOOKUP($Q$1,'Données Autres'!$F$2:$G$13,2,FALSE),$O$1&lt;&gt;0,$Q$1&lt;&gt;0),O33+1,0)</f>
        <v>44347</v>
      </c>
      <c r="U34" s="68"/>
      <c r="V34" s="68"/>
      <c r="W34" s="68"/>
      <c r="X34" s="68"/>
      <c r="Y34" s="68"/>
    </row>
  </sheetData>
  <mergeCells count="1">
    <mergeCell ref="Q1:R1"/>
  </mergeCells>
  <phoneticPr fontId="9" type="noConversion"/>
  <conditionalFormatting sqref="P4:T34">
    <cfRule type="expression" dxfId="11" priority="5">
      <formula>VLOOKUP($O4,Feries,1,FALSE)</formula>
    </cfRule>
    <cfRule type="expression" dxfId="10" priority="6">
      <formula>AND(WEEKDAY($O4,2)&gt;5,$O4&lt;&gt;0)</formula>
    </cfRule>
  </conditionalFormatting>
  <conditionalFormatting sqref="U4:Y34">
    <cfRule type="expression" dxfId="9" priority="4">
      <formula>SUMPRODUCT((OPE=P$3)*(DD&lt;=$O4)*(DF&gt;=$O4)*(PROG=0))&gt;0</formula>
    </cfRule>
    <cfRule type="expression" dxfId="8" priority="3" stopIfTrue="1">
      <formula>SUMPRODUCT((OPE=U$3)*(DD&lt;=$O4)*(DF&gt;=$O4)*(PROG&lt;1)*(PROG&gt;0))&gt;0</formula>
    </cfRule>
    <cfRule type="expression" dxfId="6" priority="2" stopIfTrue="1">
      <formula>SUMPRODUCT((OPE=P$3)*(DD&lt;=$O4)*(DF&gt;=$O4)*(PROG&lt;1)*(PROG&gt;0)*($O4&lt;TODAY()))&gt;0</formula>
    </cfRule>
    <cfRule type="expression" dxfId="7" priority="1" stopIfTrue="1">
      <formula>SUMPRODUCT((OPE=P$3)*(DD&lt;=$O4)*(DF&gt;=$O4)*(PROG=1))&gt;0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A5DFE7-AE6A-4F59-AE0D-867B5B95D0FF}">
          <x14:formula1>
            <xm:f>'Données Autres'!$D$1:$D$29</xm:f>
          </x14:formula1>
          <xm:sqref>O1</xm:sqref>
        </x14:dataValidation>
        <x14:dataValidation type="list" allowBlank="1" showInputMessage="1" showErrorMessage="1" xr:uid="{66B235D6-3894-471B-8E04-3F4606A69B90}">
          <x14:formula1>
            <xm:f>'Données Autres'!$F$1:$F$13</xm:f>
          </x14:formula1>
          <xm:sqref>Q1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A6CE-C6C7-4E43-89D1-A0DB48E61A22}">
  <sheetPr codeName="Feuil4"/>
  <dimension ref="A1:J232"/>
  <sheetViews>
    <sheetView workbookViewId="0">
      <selection activeCell="F2" sqref="F2"/>
    </sheetView>
  </sheetViews>
  <sheetFormatPr baseColWidth="10" defaultRowHeight="15" x14ac:dyDescent="0.25"/>
  <cols>
    <col min="1" max="1" width="21.85546875" bestFit="1" customWidth="1"/>
    <col min="2" max="2" width="3" bestFit="1" customWidth="1"/>
    <col min="3" max="3" width="3.28515625" customWidth="1"/>
    <col min="5" max="5" width="2.7109375" customWidth="1"/>
    <col min="7" max="8" width="3.42578125" customWidth="1"/>
    <col min="9" max="9" width="8.85546875" style="6" hidden="1" customWidth="1"/>
    <col min="10" max="10" width="17.5703125" style="4" customWidth="1"/>
  </cols>
  <sheetData>
    <row r="1" spans="1:10" ht="25.5" x14ac:dyDescent="0.25">
      <c r="A1" t="s">
        <v>13</v>
      </c>
      <c r="B1">
        <f ca="1">COUNTIF(TChantier[Date Début Chantier],"&gt;"&amp;TODAY())</f>
        <v>2</v>
      </c>
      <c r="D1" s="36" t="s">
        <v>42</v>
      </c>
      <c r="E1" s="36"/>
      <c r="F1" s="45" t="s">
        <v>46</v>
      </c>
      <c r="G1" s="46" t="s">
        <v>58</v>
      </c>
      <c r="H1" s="36"/>
      <c r="I1" s="9"/>
      <c r="J1" s="10" t="s">
        <v>0</v>
      </c>
    </row>
    <row r="2" spans="1:10" x14ac:dyDescent="0.25">
      <c r="A2" t="s">
        <v>14</v>
      </c>
      <c r="B2">
        <f ca="1">COUNTIFS(TChantier[Progression],"&lt;&gt;"&amp; 0,TChantier[Progression],"&lt;"&amp; 1)</f>
        <v>2</v>
      </c>
      <c r="D2" s="23">
        <v>2018</v>
      </c>
      <c r="E2" s="23"/>
      <c r="F2" s="47" t="s">
        <v>47</v>
      </c>
      <c r="G2" s="48">
        <v>1</v>
      </c>
      <c r="H2" s="36"/>
      <c r="I2" s="7">
        <v>44197</v>
      </c>
      <c r="J2" s="3">
        <f>DATE(YEAR(I2),1,1)</f>
        <v>44197</v>
      </c>
    </row>
    <row r="3" spans="1:10" x14ac:dyDescent="0.25">
      <c r="A3" t="s">
        <v>15</v>
      </c>
      <c r="B3">
        <f ca="1">COUNTIF(TChantier[Progression],"="&amp; 1)</f>
        <v>2</v>
      </c>
      <c r="D3" s="23">
        <v>2019</v>
      </c>
      <c r="E3" s="23"/>
      <c r="F3" s="49" t="s">
        <v>48</v>
      </c>
      <c r="G3" s="50">
        <v>2</v>
      </c>
      <c r="H3" s="36"/>
      <c r="I3" s="5">
        <f>DATE(YEAR(I2)+1,1,1)-1</f>
        <v>44561</v>
      </c>
      <c r="J3" s="3">
        <f>DATE(YEAR(I2),3,29.56+0.979*MOD(204-11*MOD(YEAR(I2),19),30)-WEEKDAY(DATE(YEAR(I2),3,28.56+0.979*MOD(204-11*MOD(YEAR(I2),19),30))))</f>
        <v>44290</v>
      </c>
    </row>
    <row r="4" spans="1:10" x14ac:dyDescent="0.25">
      <c r="A4" t="s">
        <v>16</v>
      </c>
      <c r="B4">
        <f ca="1">SUM(B1:B2)</f>
        <v>4</v>
      </c>
      <c r="D4" s="23">
        <v>2020</v>
      </c>
      <c r="E4" s="23"/>
      <c r="F4" s="47" t="s">
        <v>45</v>
      </c>
      <c r="G4" s="48">
        <v>3</v>
      </c>
      <c r="H4" s="36"/>
      <c r="I4" s="7"/>
      <c r="J4" s="3">
        <f>DATE(YEAR(I2),3,29.56+0.979*MOD(204-11*MOD(YEAR(I2),19),30)-WEEKDAY(DATE(YEAR(I2),3,28.56+0.979*MOD(204-11*MOD(YEAR(I2),19),30)))+1)</f>
        <v>44291</v>
      </c>
    </row>
    <row r="5" spans="1:10" x14ac:dyDescent="0.25">
      <c r="A5" t="s">
        <v>17</v>
      </c>
      <c r="B5">
        <f ca="1">B4+B3</f>
        <v>6</v>
      </c>
      <c r="D5" s="23">
        <v>2021</v>
      </c>
      <c r="E5" s="23"/>
      <c r="F5" s="49" t="s">
        <v>49</v>
      </c>
      <c r="G5" s="50">
        <v>4</v>
      </c>
      <c r="H5" s="36"/>
      <c r="J5" s="3">
        <f>DATE(YEAR(I2),5,1)</f>
        <v>44317</v>
      </c>
    </row>
    <row r="6" spans="1:10" x14ac:dyDescent="0.25">
      <c r="D6" s="23">
        <v>2022</v>
      </c>
      <c r="E6" s="23"/>
      <c r="F6" s="47" t="s">
        <v>50</v>
      </c>
      <c r="G6" s="48">
        <v>5</v>
      </c>
      <c r="H6" s="36"/>
      <c r="J6" s="3">
        <f>DATE(YEAR(I2),5,8)</f>
        <v>44324</v>
      </c>
    </row>
    <row r="7" spans="1:10" x14ac:dyDescent="0.25">
      <c r="A7" s="12" t="s">
        <v>19</v>
      </c>
      <c r="D7" s="23">
        <v>2023</v>
      </c>
      <c r="E7" s="23"/>
      <c r="F7" s="49" t="s">
        <v>51</v>
      </c>
      <c r="G7" s="50">
        <v>6</v>
      </c>
      <c r="H7" s="36"/>
      <c r="J7" s="3">
        <f>IF(J4+38=J5,0,J4+38)</f>
        <v>44329</v>
      </c>
    </row>
    <row r="8" spans="1:10" x14ac:dyDescent="0.25">
      <c r="A8" s="13" t="s">
        <v>21</v>
      </c>
      <c r="B8" s="2">
        <v>13</v>
      </c>
      <c r="D8" s="23">
        <v>2024</v>
      </c>
      <c r="E8" s="23"/>
      <c r="F8" s="47" t="s">
        <v>52</v>
      </c>
      <c r="G8" s="48">
        <v>7</v>
      </c>
      <c r="H8" s="36"/>
      <c r="J8" s="3">
        <f>DATE(YEAR(I2),3,29.56+0.979*MOD(204-11*MOD(YEAR(I2),19),30)-WEEKDAY(DATE(YEAR(I2),3,28.56+0.979*MOD(204-11*MOD(YEAR(I2),19),30)))+49)</f>
        <v>44339</v>
      </c>
    </row>
    <row r="9" spans="1:10" x14ac:dyDescent="0.25">
      <c r="A9" s="13" t="s">
        <v>20</v>
      </c>
      <c r="B9" s="2">
        <v>29</v>
      </c>
      <c r="D9" s="23">
        <v>2025</v>
      </c>
      <c r="E9" s="23"/>
      <c r="F9" s="49" t="s">
        <v>53</v>
      </c>
      <c r="G9" s="50">
        <v>8</v>
      </c>
      <c r="H9" s="36"/>
      <c r="J9" s="3">
        <f>J4+49</f>
        <v>44340</v>
      </c>
    </row>
    <row r="10" spans="1:10" x14ac:dyDescent="0.25">
      <c r="D10" s="23">
        <v>2026</v>
      </c>
      <c r="E10" s="23"/>
      <c r="F10" s="47" t="s">
        <v>54</v>
      </c>
      <c r="G10" s="48">
        <v>9</v>
      </c>
      <c r="H10" s="36"/>
      <c r="J10" s="3">
        <f>DATE(YEAR(I2),11,1)</f>
        <v>44501</v>
      </c>
    </row>
    <row r="11" spans="1:10" x14ac:dyDescent="0.25">
      <c r="A11" t="s">
        <v>22</v>
      </c>
      <c r="B11" s="14">
        <f>GETPIVOTDATA(" Jours Achevés",$A$7)/GETPIVOTDATA(" Temps estimé en Jours",$A$7)</f>
        <v>0.44827586206896552</v>
      </c>
      <c r="D11" s="23">
        <v>2027</v>
      </c>
      <c r="E11" s="23"/>
      <c r="F11" s="49" t="s">
        <v>55</v>
      </c>
      <c r="G11" s="50">
        <v>10</v>
      </c>
      <c r="H11" s="36"/>
      <c r="J11" s="3">
        <f>DATE(YEAR(I2),11,11)</f>
        <v>44511</v>
      </c>
    </row>
    <row r="12" spans="1:10" x14ac:dyDescent="0.25">
      <c r="A12" t="s">
        <v>23</v>
      </c>
      <c r="B12" s="15">
        <f>1-B11</f>
        <v>0.55172413793103448</v>
      </c>
      <c r="D12" s="23">
        <v>2028</v>
      </c>
      <c r="E12" s="23"/>
      <c r="F12" s="47" t="s">
        <v>56</v>
      </c>
      <c r="G12" s="48">
        <v>11</v>
      </c>
      <c r="H12" s="36"/>
      <c r="J12" s="3">
        <f>DATE(YEAR(I2),12,25)</f>
        <v>44555</v>
      </c>
    </row>
    <row r="13" spans="1:10" x14ac:dyDescent="0.25">
      <c r="D13" s="23">
        <v>2029</v>
      </c>
      <c r="E13" s="23"/>
      <c r="F13" s="51" t="s">
        <v>57</v>
      </c>
      <c r="G13" s="52">
        <v>12</v>
      </c>
      <c r="H13" s="36"/>
      <c r="I13" s="8">
        <f>DATE(YEAR(I2)+1,MONTH(I2),DAY(I2))</f>
        <v>44562</v>
      </c>
      <c r="J13" s="3">
        <f>DATE(YEAR(I13),1,1)</f>
        <v>44562</v>
      </c>
    </row>
    <row r="14" spans="1:10" x14ac:dyDescent="0.25">
      <c r="D14" s="23">
        <v>2030</v>
      </c>
      <c r="E14" s="23"/>
      <c r="I14" s="5">
        <f>DATE(YEAR(I13)+1,1,1)-1</f>
        <v>44926</v>
      </c>
      <c r="J14" s="3">
        <f>DATE(YEAR(I13),3,29.56+0.979*MOD(204-11*MOD(YEAR(I13),19),30)-WEEKDAY(DATE(YEAR(I13),3,28.56+0.979*MOD(204-11*MOD(YEAR(I13),19),30))))</f>
        <v>44668</v>
      </c>
    </row>
    <row r="15" spans="1:10" x14ac:dyDescent="0.25">
      <c r="A15" t="s">
        <v>39</v>
      </c>
      <c r="D15" s="23">
        <v>2031</v>
      </c>
      <c r="E15" s="23"/>
      <c r="I15" s="7"/>
      <c r="J15" s="3">
        <f>DATE(YEAR(I13),3,29.56+0.979*MOD(204-11*MOD(YEAR(I13),19),30)-WEEKDAY(DATE(YEAR(I13),3,28.56+0.979*MOD(204-11*MOD(YEAR(I13),19),30)))+1)</f>
        <v>44669</v>
      </c>
    </row>
    <row r="16" spans="1:10" x14ac:dyDescent="0.25">
      <c r="A16">
        <v>0</v>
      </c>
      <c r="D16" s="23">
        <v>2032</v>
      </c>
      <c r="E16" s="23"/>
      <c r="J16" s="3">
        <f>DATE(YEAR(I13),5,1)</f>
        <v>44682</v>
      </c>
    </row>
    <row r="17" spans="4:10" x14ac:dyDescent="0.25">
      <c r="D17" s="23">
        <v>2033</v>
      </c>
      <c r="E17" s="23"/>
      <c r="J17" s="3">
        <f>DATE(YEAR(I13),5,8)</f>
        <v>44689</v>
      </c>
    </row>
    <row r="18" spans="4:10" x14ac:dyDescent="0.25">
      <c r="D18" s="23">
        <v>2034</v>
      </c>
      <c r="E18" s="23"/>
      <c r="J18" s="3">
        <f>IF(J15+38=J16,0,J15+38)</f>
        <v>44707</v>
      </c>
    </row>
    <row r="19" spans="4:10" x14ac:dyDescent="0.25">
      <c r="D19" s="23">
        <v>2035</v>
      </c>
      <c r="E19" s="23"/>
      <c r="J19" s="3">
        <f>DATE(YEAR(I13),3,29.56+0.979*MOD(204-11*MOD(YEAR(I13),19),30)-WEEKDAY(DATE(YEAR(I13),3,28.56+0.979*MOD(204-11*MOD(YEAR(I13),19),30)))+49)</f>
        <v>44717</v>
      </c>
    </row>
    <row r="20" spans="4:10" x14ac:dyDescent="0.25">
      <c r="D20" s="23">
        <v>2036</v>
      </c>
      <c r="E20" s="23"/>
      <c r="J20" s="3">
        <f>J15+49</f>
        <v>44718</v>
      </c>
    </row>
    <row r="21" spans="4:10" x14ac:dyDescent="0.25">
      <c r="D21" s="23">
        <v>2037</v>
      </c>
      <c r="E21" s="23"/>
      <c r="J21" s="3">
        <f>DATE(YEAR(I13),11,1)</f>
        <v>44866</v>
      </c>
    </row>
    <row r="22" spans="4:10" x14ac:dyDescent="0.25">
      <c r="D22" s="23">
        <v>2038</v>
      </c>
      <c r="E22" s="23"/>
      <c r="J22" s="3">
        <f>DATE(YEAR(I13),11,11)</f>
        <v>44876</v>
      </c>
    </row>
    <row r="23" spans="4:10" x14ac:dyDescent="0.25">
      <c r="D23" s="23">
        <v>2039</v>
      </c>
      <c r="E23" s="23"/>
      <c r="J23" s="3">
        <f>DATE(YEAR(I13),12,25)</f>
        <v>44920</v>
      </c>
    </row>
    <row r="24" spans="4:10" x14ac:dyDescent="0.25">
      <c r="D24" s="23">
        <v>2040</v>
      </c>
      <c r="E24" s="23"/>
      <c r="I24" s="8">
        <f>DATE(YEAR(I13)+1,MONTH(I13),DAY(I13))</f>
        <v>44927</v>
      </c>
      <c r="J24" s="3">
        <f>DATE(YEAR(I24),1,1)</f>
        <v>44927</v>
      </c>
    </row>
    <row r="25" spans="4:10" x14ac:dyDescent="0.25">
      <c r="D25" s="23">
        <v>2041</v>
      </c>
      <c r="E25" s="23"/>
      <c r="I25" s="5">
        <f>DATE(YEAR(I24)+1,1,1)-1</f>
        <v>45291</v>
      </c>
      <c r="J25" s="3">
        <f>DATE(YEAR(I24),3,29.56+0.979*MOD(204-11*MOD(YEAR(I24),19),30)-WEEKDAY(DATE(YEAR(I24),3,28.56+0.979*MOD(204-11*MOD(YEAR(I24),19),30))))</f>
        <v>45025</v>
      </c>
    </row>
    <row r="26" spans="4:10" x14ac:dyDescent="0.25">
      <c r="D26" s="23">
        <v>2042</v>
      </c>
      <c r="E26" s="23"/>
      <c r="I26" s="7"/>
      <c r="J26" s="3">
        <f>DATE(YEAR(I24),3,29.56+0.979*MOD(204-11*MOD(YEAR(I24),19),30)-WEEKDAY(DATE(YEAR(I24),3,28.56+0.979*MOD(204-11*MOD(YEAR(I24),19),30)))+1)</f>
        <v>45026</v>
      </c>
    </row>
    <row r="27" spans="4:10" x14ac:dyDescent="0.25">
      <c r="D27" s="23">
        <v>2043</v>
      </c>
      <c r="E27" s="23"/>
      <c r="J27" s="3">
        <f>DATE(YEAR(I24),5,1)</f>
        <v>45047</v>
      </c>
    </row>
    <row r="28" spans="4:10" x14ac:dyDescent="0.25">
      <c r="D28" s="23">
        <v>2044</v>
      </c>
      <c r="E28" s="23"/>
      <c r="J28" s="3">
        <f>DATE(YEAR(I24),5,8)</f>
        <v>45054</v>
      </c>
    </row>
    <row r="29" spans="4:10" x14ac:dyDescent="0.25">
      <c r="D29" s="23">
        <v>2045</v>
      </c>
      <c r="E29" s="23"/>
      <c r="J29" s="3">
        <f>IF(J26+38=J27,0,J26+38)</f>
        <v>45064</v>
      </c>
    </row>
    <row r="30" spans="4:10" x14ac:dyDescent="0.25">
      <c r="J30" s="3">
        <f>DATE(YEAR(I24),3,29.56+0.979*MOD(204-11*MOD(YEAR(I24),19),30)-WEEKDAY(DATE(YEAR(I24),3,28.56+0.979*MOD(204-11*MOD(YEAR(I24),19),30)))+49)</f>
        <v>45074</v>
      </c>
    </row>
    <row r="31" spans="4:10" x14ac:dyDescent="0.25">
      <c r="J31" s="3">
        <f>J26+49</f>
        <v>45075</v>
      </c>
    </row>
    <row r="32" spans="4:10" x14ac:dyDescent="0.25">
      <c r="J32" s="3">
        <f>DATE(YEAR(I24),11,1)</f>
        <v>45231</v>
      </c>
    </row>
    <row r="33" spans="9:10" x14ac:dyDescent="0.25">
      <c r="J33" s="3">
        <f>DATE(YEAR(I24),11,11)</f>
        <v>45241</v>
      </c>
    </row>
    <row r="34" spans="9:10" x14ac:dyDescent="0.25">
      <c r="J34" s="3">
        <f>DATE(YEAR(I24),12,25)</f>
        <v>45285</v>
      </c>
    </row>
    <row r="35" spans="9:10" x14ac:dyDescent="0.25">
      <c r="I35" s="8">
        <f>DATE(YEAR(I24)+1,MONTH(I24),DAY(I24))</f>
        <v>45292</v>
      </c>
      <c r="J35" s="3">
        <f>DATE(YEAR(I35),1,1)</f>
        <v>45292</v>
      </c>
    </row>
    <row r="36" spans="9:10" x14ac:dyDescent="0.25">
      <c r="I36" s="5">
        <f>DATE(YEAR(I35)+1,1,1)-1</f>
        <v>45657</v>
      </c>
      <c r="J36" s="3">
        <f>DATE(YEAR(I35),3,29.56+0.979*MOD(204-11*MOD(YEAR(I35),19),30)-WEEKDAY(DATE(YEAR(I35),3,28.56+0.979*MOD(204-11*MOD(YEAR(I35),19),30))))</f>
        <v>45382</v>
      </c>
    </row>
    <row r="37" spans="9:10" x14ac:dyDescent="0.25">
      <c r="I37" s="7"/>
      <c r="J37" s="3">
        <f>DATE(YEAR(I35),3,29.56+0.979*MOD(204-11*MOD(YEAR(I35),19),30)-WEEKDAY(DATE(YEAR(I35),3,28.56+0.979*MOD(204-11*MOD(YEAR(I35),19),30)))+1)</f>
        <v>45383</v>
      </c>
    </row>
    <row r="38" spans="9:10" x14ac:dyDescent="0.25">
      <c r="J38" s="3">
        <f>DATE(YEAR(I35),5,1)</f>
        <v>45413</v>
      </c>
    </row>
    <row r="39" spans="9:10" x14ac:dyDescent="0.25">
      <c r="J39" s="3">
        <f>DATE(YEAR(I35),5,8)</f>
        <v>45420</v>
      </c>
    </row>
    <row r="40" spans="9:10" x14ac:dyDescent="0.25">
      <c r="J40" s="3">
        <f>IF(J37+38=J38,0,J37+38)</f>
        <v>45421</v>
      </c>
    </row>
    <row r="41" spans="9:10" x14ac:dyDescent="0.25">
      <c r="J41" s="3">
        <f>DATE(YEAR(I35),3,29.56+0.979*MOD(204-11*MOD(YEAR(I35),19),30)-WEEKDAY(DATE(YEAR(I35),3,28.56+0.979*MOD(204-11*MOD(YEAR(I35),19),30)))+49)</f>
        <v>45431</v>
      </c>
    </row>
    <row r="42" spans="9:10" x14ac:dyDescent="0.25">
      <c r="J42" s="3">
        <f>J37+49</f>
        <v>45432</v>
      </c>
    </row>
    <row r="43" spans="9:10" x14ac:dyDescent="0.25">
      <c r="J43" s="3">
        <f>DATE(YEAR(I35),11,1)</f>
        <v>45597</v>
      </c>
    </row>
    <row r="44" spans="9:10" x14ac:dyDescent="0.25">
      <c r="J44" s="3">
        <f>DATE(YEAR(I35),11,11)</f>
        <v>45607</v>
      </c>
    </row>
    <row r="45" spans="9:10" x14ac:dyDescent="0.25">
      <c r="J45" s="3">
        <f>DATE(YEAR(I35),12,25)</f>
        <v>45651</v>
      </c>
    </row>
    <row r="46" spans="9:10" x14ac:dyDescent="0.25">
      <c r="I46" s="8">
        <f>DATE(YEAR(I35)+1,MONTH(I35),DAY(I35))</f>
        <v>45658</v>
      </c>
      <c r="J46" s="3">
        <f>DATE(YEAR(I46),1,1)</f>
        <v>45658</v>
      </c>
    </row>
    <row r="47" spans="9:10" x14ac:dyDescent="0.25">
      <c r="I47" s="5">
        <f>DATE(YEAR(I46)+1,1,1)-1</f>
        <v>46022</v>
      </c>
      <c r="J47" s="3">
        <f>DATE(YEAR(I46),3,29.56+0.979*MOD(204-11*MOD(YEAR(I46),19),30)-WEEKDAY(DATE(YEAR(I46),3,28.56+0.979*MOD(204-11*MOD(YEAR(I46),19),30))))</f>
        <v>45767</v>
      </c>
    </row>
    <row r="48" spans="9:10" x14ac:dyDescent="0.25">
      <c r="I48" s="7"/>
      <c r="J48" s="3">
        <f>DATE(YEAR(I46),3,29.56+0.979*MOD(204-11*MOD(YEAR(I46),19),30)-WEEKDAY(DATE(YEAR(I46),3,28.56+0.979*MOD(204-11*MOD(YEAR(I46),19),30)))+1)</f>
        <v>45768</v>
      </c>
    </row>
    <row r="49" spans="9:10" x14ac:dyDescent="0.25">
      <c r="J49" s="3">
        <f>DATE(YEAR(I46),5,1)</f>
        <v>45778</v>
      </c>
    </row>
    <row r="50" spans="9:10" x14ac:dyDescent="0.25">
      <c r="J50" s="3">
        <f>DATE(YEAR(I46),5,8)</f>
        <v>45785</v>
      </c>
    </row>
    <row r="51" spans="9:10" x14ac:dyDescent="0.25">
      <c r="J51" s="3">
        <f>IF(J48+38=J49,0,J48+38)</f>
        <v>45806</v>
      </c>
    </row>
    <row r="52" spans="9:10" x14ac:dyDescent="0.25">
      <c r="J52" s="3">
        <f>DATE(YEAR(I46),3,29.56+0.979*MOD(204-11*MOD(YEAR(I46),19),30)-WEEKDAY(DATE(YEAR(I46),3,28.56+0.979*MOD(204-11*MOD(YEAR(I46),19),30)))+49)</f>
        <v>45816</v>
      </c>
    </row>
    <row r="53" spans="9:10" x14ac:dyDescent="0.25">
      <c r="J53" s="3">
        <f>J48+49</f>
        <v>45817</v>
      </c>
    </row>
    <row r="54" spans="9:10" x14ac:dyDescent="0.25">
      <c r="J54" s="3">
        <f>DATE(YEAR(I46),11,1)</f>
        <v>45962</v>
      </c>
    </row>
    <row r="55" spans="9:10" x14ac:dyDescent="0.25">
      <c r="J55" s="3">
        <f>DATE(YEAR(I46),11,11)</f>
        <v>45972</v>
      </c>
    </row>
    <row r="56" spans="9:10" x14ac:dyDescent="0.25">
      <c r="J56" s="3">
        <f>DATE(YEAR(I46),12,25)</f>
        <v>46016</v>
      </c>
    </row>
    <row r="57" spans="9:10" x14ac:dyDescent="0.25">
      <c r="I57" s="8">
        <f>DATE(YEAR(I46)+1,MONTH(I46),DAY(I46))</f>
        <v>46023</v>
      </c>
      <c r="J57" s="3">
        <f>DATE(YEAR(I57),1,1)</f>
        <v>46023</v>
      </c>
    </row>
    <row r="58" spans="9:10" x14ac:dyDescent="0.25">
      <c r="I58" s="5">
        <f>DATE(YEAR(I57)+1,1,1)-1</f>
        <v>46387</v>
      </c>
      <c r="J58" s="3">
        <f>DATE(YEAR(I57),3,29.56+0.979*MOD(204-11*MOD(YEAR(I57),19),30)-WEEKDAY(DATE(YEAR(I57),3,28.56+0.979*MOD(204-11*MOD(YEAR(I57),19),30))))</f>
        <v>46117</v>
      </c>
    </row>
    <row r="59" spans="9:10" x14ac:dyDescent="0.25">
      <c r="I59" s="7"/>
      <c r="J59" s="3">
        <f>DATE(YEAR(I57),3,29.56+0.979*MOD(204-11*MOD(YEAR(I57),19),30)-WEEKDAY(DATE(YEAR(I57),3,28.56+0.979*MOD(204-11*MOD(YEAR(I57),19),30)))+1)</f>
        <v>46118</v>
      </c>
    </row>
    <row r="60" spans="9:10" x14ac:dyDescent="0.25">
      <c r="J60" s="3">
        <f>DATE(YEAR(I57),5,1)</f>
        <v>46143</v>
      </c>
    </row>
    <row r="61" spans="9:10" x14ac:dyDescent="0.25">
      <c r="J61" s="3">
        <f>DATE(YEAR(I57),5,8)</f>
        <v>46150</v>
      </c>
    </row>
    <row r="62" spans="9:10" x14ac:dyDescent="0.25">
      <c r="J62" s="3">
        <f>IF(J59+38=J60,0,J59+38)</f>
        <v>46156</v>
      </c>
    </row>
    <row r="63" spans="9:10" x14ac:dyDescent="0.25">
      <c r="J63" s="3">
        <f>DATE(YEAR(I57),3,29.56+0.979*MOD(204-11*MOD(YEAR(I57),19),30)-WEEKDAY(DATE(YEAR(I57),3,28.56+0.979*MOD(204-11*MOD(YEAR(I57),19),30)))+49)</f>
        <v>46166</v>
      </c>
    </row>
    <row r="64" spans="9:10" x14ac:dyDescent="0.25">
      <c r="J64" s="3">
        <f>J59+49</f>
        <v>46167</v>
      </c>
    </row>
    <row r="65" spans="9:10" x14ac:dyDescent="0.25">
      <c r="J65" s="3">
        <f>DATE(YEAR(I57),11,1)</f>
        <v>46327</v>
      </c>
    </row>
    <row r="66" spans="9:10" x14ac:dyDescent="0.25">
      <c r="J66" s="3">
        <f>DATE(YEAR(I57),11,11)</f>
        <v>46337</v>
      </c>
    </row>
    <row r="67" spans="9:10" x14ac:dyDescent="0.25">
      <c r="J67" s="3">
        <f>DATE(YEAR(I57),12,25)</f>
        <v>46381</v>
      </c>
    </row>
    <row r="68" spans="9:10" x14ac:dyDescent="0.25">
      <c r="I68" s="8">
        <f>DATE(YEAR(I57)+1,MONTH(I57),DAY(I57))</f>
        <v>46388</v>
      </c>
      <c r="J68" s="3">
        <f>DATE(YEAR(I68),1,1)</f>
        <v>46388</v>
      </c>
    </row>
    <row r="69" spans="9:10" x14ac:dyDescent="0.25">
      <c r="I69" s="5">
        <f>DATE(YEAR(I68)+1,1,1)-1</f>
        <v>46752</v>
      </c>
      <c r="J69" s="3">
        <f>DATE(YEAR(I68),3,29.56+0.979*MOD(204-11*MOD(YEAR(I68),19),30)-WEEKDAY(DATE(YEAR(I68),3,28.56+0.979*MOD(204-11*MOD(YEAR(I68),19),30))))</f>
        <v>46474</v>
      </c>
    </row>
    <row r="70" spans="9:10" x14ac:dyDescent="0.25">
      <c r="I70" s="7"/>
      <c r="J70" s="3">
        <f>DATE(YEAR(I68),3,29.56+0.979*MOD(204-11*MOD(YEAR(I68),19),30)-WEEKDAY(DATE(YEAR(I68),3,28.56+0.979*MOD(204-11*MOD(YEAR(I68),19),30)))+1)</f>
        <v>46475</v>
      </c>
    </row>
    <row r="71" spans="9:10" x14ac:dyDescent="0.25">
      <c r="J71" s="3">
        <f>DATE(YEAR(I68),5,1)</f>
        <v>46508</v>
      </c>
    </row>
    <row r="72" spans="9:10" x14ac:dyDescent="0.25">
      <c r="J72" s="3">
        <f>DATE(YEAR(I68),5,8)</f>
        <v>46515</v>
      </c>
    </row>
    <row r="73" spans="9:10" x14ac:dyDescent="0.25">
      <c r="J73" s="3">
        <f>IF(J70+38=J71,0,J70+38)</f>
        <v>46513</v>
      </c>
    </row>
    <row r="74" spans="9:10" x14ac:dyDescent="0.25">
      <c r="J74" s="3">
        <f>DATE(YEAR(I68),3,29.56+0.979*MOD(204-11*MOD(YEAR(I68),19),30)-WEEKDAY(DATE(YEAR(I68),3,28.56+0.979*MOD(204-11*MOD(YEAR(I68),19),30)))+49)</f>
        <v>46523</v>
      </c>
    </row>
    <row r="75" spans="9:10" x14ac:dyDescent="0.25">
      <c r="J75" s="3">
        <f>J70+49</f>
        <v>46524</v>
      </c>
    </row>
    <row r="76" spans="9:10" x14ac:dyDescent="0.25">
      <c r="J76" s="3">
        <f>DATE(YEAR(I68),11,1)</f>
        <v>46692</v>
      </c>
    </row>
    <row r="77" spans="9:10" x14ac:dyDescent="0.25">
      <c r="J77" s="3">
        <f>DATE(YEAR(I68),11,11)</f>
        <v>46702</v>
      </c>
    </row>
    <row r="78" spans="9:10" x14ac:dyDescent="0.25">
      <c r="J78" s="3">
        <f>DATE(YEAR(I68),12,25)</f>
        <v>46746</v>
      </c>
    </row>
    <row r="79" spans="9:10" x14ac:dyDescent="0.25">
      <c r="I79" s="8">
        <f>DATE(YEAR(I68)+1,MONTH(I68),DAY(I68))</f>
        <v>46753</v>
      </c>
      <c r="J79" s="3">
        <f>DATE(YEAR(I79),1,1)</f>
        <v>46753</v>
      </c>
    </row>
    <row r="80" spans="9:10" x14ac:dyDescent="0.25">
      <c r="I80" s="5">
        <f>DATE(YEAR(I79)+1,1,1)-1</f>
        <v>47118</v>
      </c>
      <c r="J80" s="3">
        <f>DATE(YEAR(I79),3,29.56+0.979*MOD(204-11*MOD(YEAR(I79),19),30)-WEEKDAY(DATE(YEAR(I79),3,28.56+0.979*MOD(204-11*MOD(YEAR(I79),19),30))))</f>
        <v>46859</v>
      </c>
    </row>
    <row r="81" spans="9:10" x14ac:dyDescent="0.25">
      <c r="I81" s="7"/>
      <c r="J81" s="3">
        <f>DATE(YEAR(I79),3,29.56+0.979*MOD(204-11*MOD(YEAR(I79),19),30)-WEEKDAY(DATE(YEAR(I79),3,28.56+0.979*MOD(204-11*MOD(YEAR(I79),19),30)))+1)</f>
        <v>46860</v>
      </c>
    </row>
    <row r="82" spans="9:10" x14ac:dyDescent="0.25">
      <c r="J82" s="3">
        <f>DATE(YEAR(I79),5,1)</f>
        <v>46874</v>
      </c>
    </row>
    <row r="83" spans="9:10" x14ac:dyDescent="0.25">
      <c r="J83" s="3">
        <f>DATE(YEAR(I79),5,8)</f>
        <v>46881</v>
      </c>
    </row>
    <row r="84" spans="9:10" x14ac:dyDescent="0.25">
      <c r="J84" s="3">
        <f>IF(J81+38=J82,0,J81+38)</f>
        <v>46898</v>
      </c>
    </row>
    <row r="85" spans="9:10" x14ac:dyDescent="0.25">
      <c r="J85" s="3">
        <f>DATE(YEAR(I79),3,29.56+0.979*MOD(204-11*MOD(YEAR(I79),19),30)-WEEKDAY(DATE(YEAR(I79),3,28.56+0.979*MOD(204-11*MOD(YEAR(I79),19),30)))+49)</f>
        <v>46908</v>
      </c>
    </row>
    <row r="86" spans="9:10" x14ac:dyDescent="0.25">
      <c r="J86" s="3">
        <f>J81+49</f>
        <v>46909</v>
      </c>
    </row>
    <row r="87" spans="9:10" x14ac:dyDescent="0.25">
      <c r="J87" s="3">
        <f>DATE(YEAR(I79),11,1)</f>
        <v>47058</v>
      </c>
    </row>
    <row r="88" spans="9:10" x14ac:dyDescent="0.25">
      <c r="J88" s="3">
        <f>DATE(YEAR(I79),11,11)</f>
        <v>47068</v>
      </c>
    </row>
    <row r="89" spans="9:10" x14ac:dyDescent="0.25">
      <c r="J89" s="3">
        <f>DATE(YEAR(I79),12,25)</f>
        <v>47112</v>
      </c>
    </row>
    <row r="90" spans="9:10" x14ac:dyDescent="0.25">
      <c r="I90" s="8">
        <f>DATE(YEAR(I79)+1,MONTH(I79),DAY(I79))</f>
        <v>47119</v>
      </c>
      <c r="J90" s="3">
        <f>DATE(YEAR(I90),1,1)</f>
        <v>47119</v>
      </c>
    </row>
    <row r="91" spans="9:10" x14ac:dyDescent="0.25">
      <c r="I91" s="5">
        <f>DATE(YEAR(I90)+1,1,1)-1</f>
        <v>47483</v>
      </c>
      <c r="J91" s="3">
        <f>DATE(YEAR(I90),3,29.56+0.979*MOD(204-11*MOD(YEAR(I90),19),30)-WEEKDAY(DATE(YEAR(I90),3,28.56+0.979*MOD(204-11*MOD(YEAR(I90),19),30))))</f>
        <v>47209</v>
      </c>
    </row>
    <row r="92" spans="9:10" x14ac:dyDescent="0.25">
      <c r="I92" s="7"/>
      <c r="J92" s="3">
        <f>DATE(YEAR(I90),3,29.56+0.979*MOD(204-11*MOD(YEAR(I90),19),30)-WEEKDAY(DATE(YEAR(I90),3,28.56+0.979*MOD(204-11*MOD(YEAR(I90),19),30)))+1)</f>
        <v>47210</v>
      </c>
    </row>
    <row r="93" spans="9:10" x14ac:dyDescent="0.25">
      <c r="J93" s="3">
        <f>DATE(YEAR(I90),5,1)</f>
        <v>47239</v>
      </c>
    </row>
    <row r="94" spans="9:10" x14ac:dyDescent="0.25">
      <c r="J94" s="3">
        <f>DATE(YEAR(I90),5,8)</f>
        <v>47246</v>
      </c>
    </row>
    <row r="95" spans="9:10" x14ac:dyDescent="0.25">
      <c r="J95" s="3">
        <f>IF(J92+38=J93,0,J92+38)</f>
        <v>47248</v>
      </c>
    </row>
    <row r="96" spans="9:10" x14ac:dyDescent="0.25">
      <c r="J96" s="3">
        <f>DATE(YEAR(I90),3,29.56+0.979*MOD(204-11*MOD(YEAR(I90),19),30)-WEEKDAY(DATE(YEAR(I90),3,28.56+0.979*MOD(204-11*MOD(YEAR(I90),19),30)))+49)</f>
        <v>47258</v>
      </c>
    </row>
    <row r="97" spans="9:10" x14ac:dyDescent="0.25">
      <c r="J97" s="3">
        <f>J92+49</f>
        <v>47259</v>
      </c>
    </row>
    <row r="98" spans="9:10" x14ac:dyDescent="0.25">
      <c r="J98" s="3">
        <f>DATE(YEAR(I90),11,1)</f>
        <v>47423</v>
      </c>
    </row>
    <row r="99" spans="9:10" x14ac:dyDescent="0.25">
      <c r="J99" s="3">
        <f>DATE(YEAR(I90),11,11)</f>
        <v>47433</v>
      </c>
    </row>
    <row r="100" spans="9:10" x14ac:dyDescent="0.25">
      <c r="J100" s="3">
        <f>DATE(YEAR(I90),12,25)</f>
        <v>47477</v>
      </c>
    </row>
    <row r="101" spans="9:10" x14ac:dyDescent="0.25">
      <c r="I101" s="8">
        <f>DATE(YEAR(I90)+1,MONTH(I90),DAY(I90))</f>
        <v>47484</v>
      </c>
      <c r="J101" s="3">
        <f>DATE(YEAR(I101),1,1)</f>
        <v>47484</v>
      </c>
    </row>
    <row r="102" spans="9:10" x14ac:dyDescent="0.25">
      <c r="I102" s="5">
        <f>DATE(YEAR(I101)+1,1,1)-1</f>
        <v>47848</v>
      </c>
      <c r="J102" s="3">
        <f>DATE(YEAR(I101),3,29.56+0.979*MOD(204-11*MOD(YEAR(I101),19),30)-WEEKDAY(DATE(YEAR(I101),3,28.56+0.979*MOD(204-11*MOD(YEAR(I101),19),30))))</f>
        <v>47594</v>
      </c>
    </row>
    <row r="103" spans="9:10" x14ac:dyDescent="0.25">
      <c r="I103" s="7"/>
      <c r="J103" s="3">
        <f>DATE(YEAR(I101),3,29.56+0.979*MOD(204-11*MOD(YEAR(I101),19),30)-WEEKDAY(DATE(YEAR(I101),3,28.56+0.979*MOD(204-11*MOD(YEAR(I101),19),30)))+1)</f>
        <v>47595</v>
      </c>
    </row>
    <row r="104" spans="9:10" x14ac:dyDescent="0.25">
      <c r="J104" s="3">
        <f>DATE(YEAR(I101),5,1)</f>
        <v>47604</v>
      </c>
    </row>
    <row r="105" spans="9:10" x14ac:dyDescent="0.25">
      <c r="J105" s="3">
        <f>DATE(YEAR(I101),5,8)</f>
        <v>47611</v>
      </c>
    </row>
    <row r="106" spans="9:10" x14ac:dyDescent="0.25">
      <c r="J106" s="3">
        <f>IF(J103+38=J104,0,J103+38)</f>
        <v>47633</v>
      </c>
    </row>
    <row r="107" spans="9:10" x14ac:dyDescent="0.25">
      <c r="J107" s="3">
        <f>DATE(YEAR(I101),3,29.56+0.979*MOD(204-11*MOD(YEAR(I101),19),30)-WEEKDAY(DATE(YEAR(I101),3,28.56+0.979*MOD(204-11*MOD(YEAR(I101),19),30)))+49)</f>
        <v>47643</v>
      </c>
    </row>
    <row r="108" spans="9:10" x14ac:dyDescent="0.25">
      <c r="J108" s="3">
        <f>J103+49</f>
        <v>47644</v>
      </c>
    </row>
    <row r="109" spans="9:10" x14ac:dyDescent="0.25">
      <c r="J109" s="3">
        <f>DATE(YEAR(I101),11,1)</f>
        <v>47788</v>
      </c>
    </row>
    <row r="110" spans="9:10" x14ac:dyDescent="0.25">
      <c r="J110" s="3">
        <f>DATE(YEAR(I101),11,11)</f>
        <v>47798</v>
      </c>
    </row>
    <row r="111" spans="9:10" x14ac:dyDescent="0.25">
      <c r="J111" s="3">
        <f>DATE(YEAR(I101),12,25)</f>
        <v>47842</v>
      </c>
    </row>
    <row r="112" spans="9:10" x14ac:dyDescent="0.25">
      <c r="I112" s="8">
        <f>DATE(YEAR(I101)+1,MONTH(I101),DAY(I101))</f>
        <v>47849</v>
      </c>
      <c r="J112" s="3">
        <f>DATE(YEAR(I112),1,1)</f>
        <v>47849</v>
      </c>
    </row>
    <row r="113" spans="9:10" x14ac:dyDescent="0.25">
      <c r="I113" s="5">
        <f>DATE(YEAR(I112)+1,1,1)-1</f>
        <v>48213</v>
      </c>
      <c r="J113" s="3">
        <f>DATE(YEAR(I112),3,29.56+0.979*MOD(204-11*MOD(YEAR(I112),19),30)-WEEKDAY(DATE(YEAR(I112),3,28.56+0.979*MOD(204-11*MOD(YEAR(I112),19),30))))</f>
        <v>47951</v>
      </c>
    </row>
    <row r="114" spans="9:10" x14ac:dyDescent="0.25">
      <c r="I114" s="7"/>
      <c r="J114" s="3">
        <f>DATE(YEAR(I112),3,29.56+0.979*MOD(204-11*MOD(YEAR(I112),19),30)-WEEKDAY(DATE(YEAR(I112),3,28.56+0.979*MOD(204-11*MOD(YEAR(I112),19),30)))+1)</f>
        <v>47952</v>
      </c>
    </row>
    <row r="115" spans="9:10" x14ac:dyDescent="0.25">
      <c r="J115" s="3">
        <f>DATE(YEAR(I112),5,1)</f>
        <v>47969</v>
      </c>
    </row>
    <row r="116" spans="9:10" x14ac:dyDescent="0.25">
      <c r="J116" s="3">
        <f>DATE(YEAR(I112),5,8)</f>
        <v>47976</v>
      </c>
    </row>
    <row r="117" spans="9:10" x14ac:dyDescent="0.25">
      <c r="J117" s="3">
        <f>IF(J114+38=J115,0,J114+38)</f>
        <v>47990</v>
      </c>
    </row>
    <row r="118" spans="9:10" x14ac:dyDescent="0.25">
      <c r="J118" s="3">
        <f>DATE(YEAR(I112),3,29.56+0.979*MOD(204-11*MOD(YEAR(I112),19),30)-WEEKDAY(DATE(YEAR(I112),3,28.56+0.979*MOD(204-11*MOD(YEAR(I112),19),30)))+49)</f>
        <v>48000</v>
      </c>
    </row>
    <row r="119" spans="9:10" x14ac:dyDescent="0.25">
      <c r="J119" s="3">
        <f>J114+49</f>
        <v>48001</v>
      </c>
    </row>
    <row r="120" spans="9:10" x14ac:dyDescent="0.25">
      <c r="J120" s="3">
        <f>DATE(YEAR(I112),11,1)</f>
        <v>48153</v>
      </c>
    </row>
    <row r="121" spans="9:10" x14ac:dyDescent="0.25">
      <c r="J121" s="3">
        <f>DATE(YEAR(I112),11,11)</f>
        <v>48163</v>
      </c>
    </row>
    <row r="122" spans="9:10" x14ac:dyDescent="0.25">
      <c r="J122" s="3">
        <f>DATE(YEAR(I112),12,25)</f>
        <v>48207</v>
      </c>
    </row>
    <row r="123" spans="9:10" x14ac:dyDescent="0.25">
      <c r="I123" s="8">
        <f>DATE(YEAR(I112)+1,MONTH(I112),DAY(I112))</f>
        <v>48214</v>
      </c>
      <c r="J123" s="3">
        <f>DATE(YEAR(I123),1,1)</f>
        <v>48214</v>
      </c>
    </row>
    <row r="124" spans="9:10" x14ac:dyDescent="0.25">
      <c r="I124" s="5">
        <f>DATE(YEAR(I123)+1,1,1)-1</f>
        <v>48579</v>
      </c>
      <c r="J124" s="3">
        <f>DATE(YEAR(I123),3,29.56+0.979*MOD(204-11*MOD(YEAR(I123),19),30)-WEEKDAY(DATE(YEAR(I123),3,28.56+0.979*MOD(204-11*MOD(YEAR(I123),19),30))))</f>
        <v>48301</v>
      </c>
    </row>
    <row r="125" spans="9:10" x14ac:dyDescent="0.25">
      <c r="I125" s="7"/>
      <c r="J125" s="3">
        <f>DATE(YEAR(I123),3,29.56+0.979*MOD(204-11*MOD(YEAR(I123),19),30)-WEEKDAY(DATE(YEAR(I123),3,28.56+0.979*MOD(204-11*MOD(YEAR(I123),19),30)))+1)</f>
        <v>48302</v>
      </c>
    </row>
    <row r="126" spans="9:10" x14ac:dyDescent="0.25">
      <c r="J126" s="3">
        <f>DATE(YEAR(I123),5,1)</f>
        <v>48335</v>
      </c>
    </row>
    <row r="127" spans="9:10" x14ac:dyDescent="0.25">
      <c r="J127" s="3">
        <f>DATE(YEAR(I123),5,8)</f>
        <v>48342</v>
      </c>
    </row>
    <row r="128" spans="9:10" x14ac:dyDescent="0.25">
      <c r="J128" s="3">
        <f>IF(J125+38=J126,0,J125+38)</f>
        <v>48340</v>
      </c>
    </row>
    <row r="129" spans="9:10" x14ac:dyDescent="0.25">
      <c r="J129" s="3">
        <f>DATE(YEAR(I123),3,29.56+0.979*MOD(204-11*MOD(YEAR(I123),19),30)-WEEKDAY(DATE(YEAR(I123),3,28.56+0.979*MOD(204-11*MOD(YEAR(I123),19),30)))+49)</f>
        <v>48350</v>
      </c>
    </row>
    <row r="130" spans="9:10" x14ac:dyDescent="0.25">
      <c r="J130" s="3">
        <f>J125+49</f>
        <v>48351</v>
      </c>
    </row>
    <row r="131" spans="9:10" x14ac:dyDescent="0.25">
      <c r="J131" s="3">
        <f>DATE(YEAR(I123),11,1)</f>
        <v>48519</v>
      </c>
    </row>
    <row r="132" spans="9:10" x14ac:dyDescent="0.25">
      <c r="J132" s="3">
        <f>DATE(YEAR(I123),11,11)</f>
        <v>48529</v>
      </c>
    </row>
    <row r="133" spans="9:10" x14ac:dyDescent="0.25">
      <c r="J133" s="3">
        <f>DATE(YEAR(I123),12,25)</f>
        <v>48573</v>
      </c>
    </row>
    <row r="134" spans="9:10" x14ac:dyDescent="0.25">
      <c r="I134" s="8">
        <f>DATE(YEAR(I123)+1,MONTH(I123),DAY(I123))</f>
        <v>48580</v>
      </c>
      <c r="J134" s="3">
        <f>DATE(YEAR(I134),1,1)</f>
        <v>48580</v>
      </c>
    </row>
    <row r="135" spans="9:10" x14ac:dyDescent="0.25">
      <c r="I135" s="5">
        <f>DATE(YEAR(I134)+1,1,1)-1</f>
        <v>48944</v>
      </c>
      <c r="J135" s="3">
        <f>DATE(YEAR(I134),3,29.56+0.979*MOD(204-11*MOD(YEAR(I134),19),30)-WEEKDAY(DATE(YEAR(I134),3,28.56+0.979*MOD(204-11*MOD(YEAR(I134),19),30))))</f>
        <v>48686</v>
      </c>
    </row>
    <row r="136" spans="9:10" x14ac:dyDescent="0.25">
      <c r="I136" s="7"/>
      <c r="J136" s="3">
        <f>DATE(YEAR(I134),3,29.56+0.979*MOD(204-11*MOD(YEAR(I134),19),30)-WEEKDAY(DATE(YEAR(I134),3,28.56+0.979*MOD(204-11*MOD(YEAR(I134),19),30)))+1)</f>
        <v>48687</v>
      </c>
    </row>
    <row r="137" spans="9:10" x14ac:dyDescent="0.25">
      <c r="J137" s="3">
        <f>DATE(YEAR(I134),5,1)</f>
        <v>48700</v>
      </c>
    </row>
    <row r="138" spans="9:10" x14ac:dyDescent="0.25">
      <c r="J138" s="3">
        <f>DATE(YEAR(I134),5,8)</f>
        <v>48707</v>
      </c>
    </row>
    <row r="139" spans="9:10" x14ac:dyDescent="0.25">
      <c r="J139" s="3">
        <f>IF(J136+38=J137,0,J136+38)</f>
        <v>48725</v>
      </c>
    </row>
    <row r="140" spans="9:10" x14ac:dyDescent="0.25">
      <c r="J140" s="3">
        <f>DATE(YEAR(I134),3,29.56+0.979*MOD(204-11*MOD(YEAR(I134),19),30)-WEEKDAY(DATE(YEAR(I134),3,28.56+0.979*MOD(204-11*MOD(YEAR(I134),19),30)))+49)</f>
        <v>48735</v>
      </c>
    </row>
    <row r="141" spans="9:10" x14ac:dyDescent="0.25">
      <c r="J141" s="3">
        <f>J136+49</f>
        <v>48736</v>
      </c>
    </row>
    <row r="142" spans="9:10" x14ac:dyDescent="0.25">
      <c r="J142" s="3">
        <f>DATE(YEAR(I134),11,1)</f>
        <v>48884</v>
      </c>
    </row>
    <row r="143" spans="9:10" x14ac:dyDescent="0.25">
      <c r="J143" s="3">
        <f>DATE(YEAR(I134),11,11)</f>
        <v>48894</v>
      </c>
    </row>
    <row r="144" spans="9:10" x14ac:dyDescent="0.25">
      <c r="J144" s="3">
        <f>DATE(YEAR(I134),12,25)</f>
        <v>48938</v>
      </c>
    </row>
    <row r="145" spans="9:10" x14ac:dyDescent="0.25">
      <c r="I145" s="8">
        <f>DATE(YEAR(I134)+1,MONTH(I134),DAY(I134))</f>
        <v>48945</v>
      </c>
      <c r="J145" s="3">
        <f>DATE(YEAR(I145),1,1)</f>
        <v>48945</v>
      </c>
    </row>
    <row r="146" spans="9:10" x14ac:dyDescent="0.25">
      <c r="I146" s="5">
        <f>DATE(YEAR(I145)+1,1,1)-1</f>
        <v>49309</v>
      </c>
      <c r="J146" s="3">
        <f>DATE(YEAR(I145),3,29.56+0.979*MOD(204-11*MOD(YEAR(I145),19),30)-WEEKDAY(DATE(YEAR(I145),3,28.56+0.979*MOD(204-11*MOD(YEAR(I145),19),30))))</f>
        <v>49043</v>
      </c>
    </row>
    <row r="147" spans="9:10" x14ac:dyDescent="0.25">
      <c r="I147" s="7"/>
      <c r="J147" s="3">
        <f>DATE(YEAR(I145),3,29.56+0.979*MOD(204-11*MOD(YEAR(I145),19),30)-WEEKDAY(DATE(YEAR(I145),3,28.56+0.979*MOD(204-11*MOD(YEAR(I145),19),30)))+1)</f>
        <v>49044</v>
      </c>
    </row>
    <row r="148" spans="9:10" x14ac:dyDescent="0.25">
      <c r="J148" s="3">
        <f>DATE(YEAR(I145),5,1)</f>
        <v>49065</v>
      </c>
    </row>
    <row r="149" spans="9:10" x14ac:dyDescent="0.25">
      <c r="J149" s="3">
        <f>DATE(YEAR(I145),5,8)</f>
        <v>49072</v>
      </c>
    </row>
    <row r="150" spans="9:10" x14ac:dyDescent="0.25">
      <c r="J150" s="3">
        <f>IF(J147+38=J148,0,J147+38)</f>
        <v>49082</v>
      </c>
    </row>
    <row r="151" spans="9:10" x14ac:dyDescent="0.25">
      <c r="J151" s="3">
        <f>DATE(YEAR(I145),3,29.56+0.979*MOD(204-11*MOD(YEAR(I145),19),30)-WEEKDAY(DATE(YEAR(I145),3,28.56+0.979*MOD(204-11*MOD(YEAR(I145),19),30)))+49)</f>
        <v>49092</v>
      </c>
    </row>
    <row r="152" spans="9:10" x14ac:dyDescent="0.25">
      <c r="J152" s="3">
        <f>J147+49</f>
        <v>49093</v>
      </c>
    </row>
    <row r="153" spans="9:10" x14ac:dyDescent="0.25">
      <c r="J153" s="3">
        <f>DATE(YEAR(I145),11,1)</f>
        <v>49249</v>
      </c>
    </row>
    <row r="154" spans="9:10" x14ac:dyDescent="0.25">
      <c r="J154" s="3">
        <f>DATE(YEAR(I145),11,11)</f>
        <v>49259</v>
      </c>
    </row>
    <row r="155" spans="9:10" x14ac:dyDescent="0.25">
      <c r="J155" s="3">
        <f>DATE(YEAR(I145),12,25)</f>
        <v>49303</v>
      </c>
    </row>
    <row r="156" spans="9:10" x14ac:dyDescent="0.25">
      <c r="I156" s="8">
        <f>DATE(YEAR(I145)+1,MONTH(I145),DAY(I145))</f>
        <v>49310</v>
      </c>
      <c r="J156" s="3">
        <f>DATE(YEAR(I156),1,1)</f>
        <v>49310</v>
      </c>
    </row>
    <row r="157" spans="9:10" x14ac:dyDescent="0.25">
      <c r="I157" s="5">
        <f>DATE(YEAR(I156)+1,1,1)-1</f>
        <v>49674</v>
      </c>
      <c r="J157" s="3">
        <f>DATE(YEAR(I156),3,29.56+0.979*MOD(204-11*MOD(YEAR(I156),19),30)-WEEKDAY(DATE(YEAR(I156),3,28.56+0.979*MOD(204-11*MOD(YEAR(I156),19),30))))</f>
        <v>49393</v>
      </c>
    </row>
    <row r="158" spans="9:10" x14ac:dyDescent="0.25">
      <c r="I158" s="7"/>
      <c r="J158" s="3">
        <f>DATE(YEAR(I156),3,29.56+0.979*MOD(204-11*MOD(YEAR(I156),19),30)-WEEKDAY(DATE(YEAR(I156),3,28.56+0.979*MOD(204-11*MOD(YEAR(I156),19),30)))+1)</f>
        <v>49394</v>
      </c>
    </row>
    <row r="159" spans="9:10" x14ac:dyDescent="0.25">
      <c r="J159" s="3">
        <f>DATE(YEAR(I156),5,1)</f>
        <v>49430</v>
      </c>
    </row>
    <row r="160" spans="9:10" x14ac:dyDescent="0.25">
      <c r="J160" s="3">
        <f>DATE(YEAR(I156),5,8)</f>
        <v>49437</v>
      </c>
    </row>
    <row r="161" spans="9:10" x14ac:dyDescent="0.25">
      <c r="J161" s="3">
        <f>IF(J158+38=J159,0,J158+38)</f>
        <v>49432</v>
      </c>
    </row>
    <row r="162" spans="9:10" x14ac:dyDescent="0.25">
      <c r="J162" s="3">
        <f>DATE(YEAR(I156),3,29.56+0.979*MOD(204-11*MOD(YEAR(I156),19),30)-WEEKDAY(DATE(YEAR(I156),3,28.56+0.979*MOD(204-11*MOD(YEAR(I156),19),30)))+49)</f>
        <v>49442</v>
      </c>
    </row>
    <row r="163" spans="9:10" x14ac:dyDescent="0.25">
      <c r="J163" s="3">
        <f>J158+49</f>
        <v>49443</v>
      </c>
    </row>
    <row r="164" spans="9:10" x14ac:dyDescent="0.25">
      <c r="J164" s="3">
        <f>DATE(YEAR(I156),11,1)</f>
        <v>49614</v>
      </c>
    </row>
    <row r="165" spans="9:10" x14ac:dyDescent="0.25">
      <c r="J165" s="3">
        <f>DATE(YEAR(I156),11,11)</f>
        <v>49624</v>
      </c>
    </row>
    <row r="166" spans="9:10" x14ac:dyDescent="0.25">
      <c r="J166" s="3">
        <f>DATE(YEAR(I156),12,25)</f>
        <v>49668</v>
      </c>
    </row>
    <row r="167" spans="9:10" x14ac:dyDescent="0.25">
      <c r="I167" s="8">
        <f>DATE(YEAR(I156)+1,MONTH(I156),DAY(I156))</f>
        <v>49675</v>
      </c>
      <c r="J167" s="3">
        <f>DATE(YEAR(I167),1,1)</f>
        <v>49675</v>
      </c>
    </row>
    <row r="168" spans="9:10" x14ac:dyDescent="0.25">
      <c r="I168" s="5">
        <f>DATE(YEAR(I167)+1,1,1)-1</f>
        <v>50040</v>
      </c>
      <c r="J168" s="3">
        <f>DATE(YEAR(I167),3,29.56+0.979*MOD(204-11*MOD(YEAR(I167),19),30)-WEEKDAY(DATE(YEAR(I167),3,28.56+0.979*MOD(204-11*MOD(YEAR(I167),19),30))))</f>
        <v>49778</v>
      </c>
    </row>
    <row r="169" spans="9:10" x14ac:dyDescent="0.25">
      <c r="I169" s="7"/>
      <c r="J169" s="3">
        <f>DATE(YEAR(I167),3,29.56+0.979*MOD(204-11*MOD(YEAR(I167),19),30)-WEEKDAY(DATE(YEAR(I167),3,28.56+0.979*MOD(204-11*MOD(YEAR(I167),19),30)))+1)</f>
        <v>49779</v>
      </c>
    </row>
    <row r="170" spans="9:10" x14ac:dyDescent="0.25">
      <c r="J170" s="3">
        <f>DATE(YEAR(I167),5,1)</f>
        <v>49796</v>
      </c>
    </row>
    <row r="171" spans="9:10" x14ac:dyDescent="0.25">
      <c r="J171" s="3">
        <f>DATE(YEAR(I167),5,8)</f>
        <v>49803</v>
      </c>
    </row>
    <row r="172" spans="9:10" x14ac:dyDescent="0.25">
      <c r="J172" s="3">
        <f>IF(J169+38=J170,0,J169+38)</f>
        <v>49817</v>
      </c>
    </row>
    <row r="173" spans="9:10" x14ac:dyDescent="0.25">
      <c r="J173" s="3">
        <f>DATE(YEAR(I167),3,29.56+0.979*MOD(204-11*MOD(YEAR(I167),19),30)-WEEKDAY(DATE(YEAR(I167),3,28.56+0.979*MOD(204-11*MOD(YEAR(I167),19),30)))+49)</f>
        <v>49827</v>
      </c>
    </row>
    <row r="174" spans="9:10" x14ac:dyDescent="0.25">
      <c r="J174" s="3">
        <f>J169+49</f>
        <v>49828</v>
      </c>
    </row>
    <row r="175" spans="9:10" x14ac:dyDescent="0.25">
      <c r="J175" s="3">
        <f>DATE(YEAR(I167),11,1)</f>
        <v>49980</v>
      </c>
    </row>
    <row r="176" spans="9:10" x14ac:dyDescent="0.25">
      <c r="J176" s="3">
        <f>DATE(YEAR(I167),11,11)</f>
        <v>49990</v>
      </c>
    </row>
    <row r="177" spans="9:10" x14ac:dyDescent="0.25">
      <c r="J177" s="3">
        <f>DATE(YEAR(I167),12,25)</f>
        <v>50034</v>
      </c>
    </row>
    <row r="178" spans="9:10" x14ac:dyDescent="0.25">
      <c r="I178" s="8">
        <f>DATE(YEAR(I167)+1,MONTH(I167),DAY(I167))</f>
        <v>50041</v>
      </c>
      <c r="J178" s="3">
        <f>DATE(YEAR(I178),1,1)</f>
        <v>50041</v>
      </c>
    </row>
    <row r="179" spans="9:10" x14ac:dyDescent="0.25">
      <c r="I179" s="5">
        <f>DATE(YEAR(I178)+1,1,1)-1</f>
        <v>50405</v>
      </c>
      <c r="J179" s="3">
        <f>DATE(YEAR(I178),3,29.56+0.979*MOD(204-11*MOD(YEAR(I178),19),30)-WEEKDAY(DATE(YEAR(I178),3,28.56+0.979*MOD(204-11*MOD(YEAR(I178),19),30))))</f>
        <v>50135</v>
      </c>
    </row>
    <row r="180" spans="9:10" x14ac:dyDescent="0.25">
      <c r="I180" s="7"/>
      <c r="J180" s="3">
        <f>DATE(YEAR(I178),3,29.56+0.979*MOD(204-11*MOD(YEAR(I178),19),30)-WEEKDAY(DATE(YEAR(I178),3,28.56+0.979*MOD(204-11*MOD(YEAR(I178),19),30)))+1)</f>
        <v>50136</v>
      </c>
    </row>
    <row r="181" spans="9:10" x14ac:dyDescent="0.25">
      <c r="J181" s="3">
        <f>DATE(YEAR(I178),5,1)</f>
        <v>50161</v>
      </c>
    </row>
    <row r="182" spans="9:10" x14ac:dyDescent="0.25">
      <c r="J182" s="3">
        <f>DATE(YEAR(I178),5,8)</f>
        <v>50168</v>
      </c>
    </row>
    <row r="183" spans="9:10" x14ac:dyDescent="0.25">
      <c r="J183" s="3">
        <f>IF(J180+38=J181,0,J180+38)</f>
        <v>50174</v>
      </c>
    </row>
    <row r="184" spans="9:10" x14ac:dyDescent="0.25">
      <c r="J184" s="3">
        <f>DATE(YEAR(I178),3,29.56+0.979*MOD(204-11*MOD(YEAR(I178),19),30)-WEEKDAY(DATE(YEAR(I178),3,28.56+0.979*MOD(204-11*MOD(YEAR(I178),19),30)))+49)</f>
        <v>50184</v>
      </c>
    </row>
    <row r="185" spans="9:10" x14ac:dyDescent="0.25">
      <c r="J185" s="3">
        <f>J180+49</f>
        <v>50185</v>
      </c>
    </row>
    <row r="186" spans="9:10" x14ac:dyDescent="0.25">
      <c r="J186" s="3">
        <f>DATE(YEAR(I178),11,1)</f>
        <v>50345</v>
      </c>
    </row>
    <row r="187" spans="9:10" x14ac:dyDescent="0.25">
      <c r="J187" s="3">
        <f>DATE(YEAR(I178),11,11)</f>
        <v>50355</v>
      </c>
    </row>
    <row r="188" spans="9:10" x14ac:dyDescent="0.25">
      <c r="J188" s="3">
        <f>DATE(YEAR(I178),12,25)</f>
        <v>50399</v>
      </c>
    </row>
    <row r="189" spans="9:10" x14ac:dyDescent="0.25">
      <c r="I189" s="8">
        <f>DATE(YEAR(I178)+1,MONTH(I178),DAY(I178))</f>
        <v>50406</v>
      </c>
      <c r="J189" s="3">
        <f>DATE(YEAR(I189),1,1)</f>
        <v>50406</v>
      </c>
    </row>
    <row r="190" spans="9:10" x14ac:dyDescent="0.25">
      <c r="I190" s="5">
        <f>DATE(YEAR(I189)+1,1,1)-1</f>
        <v>50770</v>
      </c>
      <c r="J190" s="3">
        <f>DATE(YEAR(I189),3,29.56+0.979*MOD(204-11*MOD(YEAR(I189),19),30)-WEEKDAY(DATE(YEAR(I189),3,28.56+0.979*MOD(204-11*MOD(YEAR(I189),19),30))))</f>
        <v>50520</v>
      </c>
    </row>
    <row r="191" spans="9:10" x14ac:dyDescent="0.25">
      <c r="I191" s="7"/>
      <c r="J191" s="3">
        <f>DATE(YEAR(I189),3,29.56+0.979*MOD(204-11*MOD(YEAR(I189),19),30)-WEEKDAY(DATE(YEAR(I189),3,28.56+0.979*MOD(204-11*MOD(YEAR(I189),19),30)))+1)</f>
        <v>50521</v>
      </c>
    </row>
    <row r="192" spans="9:10" x14ac:dyDescent="0.25">
      <c r="J192" s="3">
        <f>DATE(YEAR(I189),5,1)</f>
        <v>50526</v>
      </c>
    </row>
    <row r="193" spans="9:10" x14ac:dyDescent="0.25">
      <c r="J193" s="3">
        <f>DATE(YEAR(I189),5,8)</f>
        <v>50533</v>
      </c>
    </row>
    <row r="194" spans="9:10" x14ac:dyDescent="0.25">
      <c r="J194" s="3">
        <f>IF(J191+38=J192,0,J191+38)</f>
        <v>50559</v>
      </c>
    </row>
    <row r="195" spans="9:10" x14ac:dyDescent="0.25">
      <c r="J195" s="3">
        <f>DATE(YEAR(I189),3,29.56+0.979*MOD(204-11*MOD(YEAR(I189),19),30)-WEEKDAY(DATE(YEAR(I189),3,28.56+0.979*MOD(204-11*MOD(YEAR(I189),19),30)))+49)</f>
        <v>50569</v>
      </c>
    </row>
    <row r="196" spans="9:10" x14ac:dyDescent="0.25">
      <c r="J196" s="3">
        <f>J191+49</f>
        <v>50570</v>
      </c>
    </row>
    <row r="197" spans="9:10" x14ac:dyDescent="0.25">
      <c r="J197" s="3">
        <f>DATE(YEAR(I189),11,1)</f>
        <v>50710</v>
      </c>
    </row>
    <row r="198" spans="9:10" x14ac:dyDescent="0.25">
      <c r="J198" s="3">
        <f>DATE(YEAR(I189),11,11)</f>
        <v>50720</v>
      </c>
    </row>
    <row r="199" spans="9:10" x14ac:dyDescent="0.25">
      <c r="J199" s="3">
        <f>DATE(YEAR(I189),12,25)</f>
        <v>50764</v>
      </c>
    </row>
    <row r="200" spans="9:10" x14ac:dyDescent="0.25">
      <c r="I200" s="8">
        <f>DATE(YEAR(I189)+1,MONTH(I189),DAY(I189))</f>
        <v>50771</v>
      </c>
      <c r="J200" s="3">
        <f>DATE(YEAR(I200),1,1)</f>
        <v>50771</v>
      </c>
    </row>
    <row r="201" spans="9:10" x14ac:dyDescent="0.25">
      <c r="I201" s="5">
        <f>DATE(YEAR(I200)+1,1,1)-1</f>
        <v>51135</v>
      </c>
      <c r="J201" s="3">
        <f>DATE(YEAR(I200),3,29.56+0.979*MOD(204-11*MOD(YEAR(I200),19),30)-WEEKDAY(DATE(YEAR(I200),3,28.56+0.979*MOD(204-11*MOD(YEAR(I200),19),30))))</f>
        <v>50870</v>
      </c>
    </row>
    <row r="202" spans="9:10" x14ac:dyDescent="0.25">
      <c r="I202" s="7"/>
      <c r="J202" s="3">
        <f>DATE(YEAR(I200),3,29.56+0.979*MOD(204-11*MOD(YEAR(I200),19),30)-WEEKDAY(DATE(YEAR(I200),3,28.56+0.979*MOD(204-11*MOD(YEAR(I200),19),30)))+1)</f>
        <v>50871</v>
      </c>
    </row>
    <row r="203" spans="9:10" x14ac:dyDescent="0.25">
      <c r="J203" s="3">
        <f>DATE(YEAR(I200),5,1)</f>
        <v>50891</v>
      </c>
    </row>
    <row r="204" spans="9:10" x14ac:dyDescent="0.25">
      <c r="J204" s="3">
        <f>DATE(YEAR(I200),5,8)</f>
        <v>50898</v>
      </c>
    </row>
    <row r="205" spans="9:10" x14ac:dyDescent="0.25">
      <c r="J205" s="3">
        <f>IF(J202+38=J203,0,J202+38)</f>
        <v>50909</v>
      </c>
    </row>
    <row r="206" spans="9:10" x14ac:dyDescent="0.25">
      <c r="J206" s="3">
        <f>DATE(YEAR(I200),3,29.56+0.979*MOD(204-11*MOD(YEAR(I200),19),30)-WEEKDAY(DATE(YEAR(I200),3,28.56+0.979*MOD(204-11*MOD(YEAR(I200),19),30)))+49)</f>
        <v>50919</v>
      </c>
    </row>
    <row r="207" spans="9:10" x14ac:dyDescent="0.25">
      <c r="J207" s="3">
        <f>J202+49</f>
        <v>50920</v>
      </c>
    </row>
    <row r="208" spans="9:10" x14ac:dyDescent="0.25">
      <c r="J208" s="3">
        <f>DATE(YEAR(I200),11,1)</f>
        <v>51075</v>
      </c>
    </row>
    <row r="209" spans="9:10" x14ac:dyDescent="0.25">
      <c r="J209" s="3">
        <f>DATE(YEAR(I200),11,11)</f>
        <v>51085</v>
      </c>
    </row>
    <row r="210" spans="9:10" x14ac:dyDescent="0.25">
      <c r="J210" s="3">
        <f>DATE(YEAR(I200),12,25)</f>
        <v>51129</v>
      </c>
    </row>
    <row r="211" spans="9:10" x14ac:dyDescent="0.25">
      <c r="I211" s="8">
        <f>DATE(YEAR(I200)+1,MONTH(I200),DAY(I200))</f>
        <v>51136</v>
      </c>
      <c r="J211" s="3">
        <f>DATE(YEAR(I211),1,1)</f>
        <v>51136</v>
      </c>
    </row>
    <row r="212" spans="9:10" x14ac:dyDescent="0.25">
      <c r="I212" s="5">
        <f>DATE(YEAR(I211)+1,1,1)-1</f>
        <v>51501</v>
      </c>
      <c r="J212" s="3">
        <f>DATE(YEAR(I211),3,29.56+0.979*MOD(204-11*MOD(YEAR(I211),19),30)-WEEKDAY(DATE(YEAR(I211),3,28.56+0.979*MOD(204-11*MOD(YEAR(I211),19),30))))</f>
        <v>51227</v>
      </c>
    </row>
    <row r="213" spans="9:10" x14ac:dyDescent="0.25">
      <c r="I213" s="7"/>
      <c r="J213" s="3">
        <f>DATE(YEAR(I211),3,29.56+0.979*MOD(204-11*MOD(YEAR(I211),19),30)-WEEKDAY(DATE(YEAR(I211),3,28.56+0.979*MOD(204-11*MOD(YEAR(I211),19),30)))+1)</f>
        <v>51228</v>
      </c>
    </row>
    <row r="214" spans="9:10" x14ac:dyDescent="0.25">
      <c r="J214" s="3">
        <f>DATE(YEAR(I211),5,1)</f>
        <v>51257</v>
      </c>
    </row>
    <row r="215" spans="9:10" x14ac:dyDescent="0.25">
      <c r="J215" s="3">
        <f>DATE(YEAR(I211),5,8)</f>
        <v>51264</v>
      </c>
    </row>
    <row r="216" spans="9:10" x14ac:dyDescent="0.25">
      <c r="J216" s="3">
        <f>IF(J213+38=J214,0,J213+38)</f>
        <v>51266</v>
      </c>
    </row>
    <row r="217" spans="9:10" x14ac:dyDescent="0.25">
      <c r="J217" s="3">
        <f>DATE(YEAR(I211),3,29.56+0.979*MOD(204-11*MOD(YEAR(I211),19),30)-WEEKDAY(DATE(YEAR(I211),3,28.56+0.979*MOD(204-11*MOD(YEAR(I211),19),30)))+49)</f>
        <v>51276</v>
      </c>
    </row>
    <row r="218" spans="9:10" x14ac:dyDescent="0.25">
      <c r="J218" s="3">
        <f>J213+49</f>
        <v>51277</v>
      </c>
    </row>
    <row r="219" spans="9:10" x14ac:dyDescent="0.25">
      <c r="J219" s="3">
        <f>DATE(YEAR(I211),11,1)</f>
        <v>51441</v>
      </c>
    </row>
    <row r="220" spans="9:10" x14ac:dyDescent="0.25">
      <c r="J220" s="3">
        <f>DATE(YEAR(I211),11,11)</f>
        <v>51451</v>
      </c>
    </row>
    <row r="221" spans="9:10" x14ac:dyDescent="0.25">
      <c r="J221" s="3">
        <f>DATE(YEAR(I211),12,25)</f>
        <v>51495</v>
      </c>
    </row>
    <row r="222" spans="9:10" x14ac:dyDescent="0.25">
      <c r="I222" s="8">
        <f>DATE(YEAR(I211)+1,MONTH(I211),DAY(I211))</f>
        <v>51502</v>
      </c>
      <c r="J222" s="3">
        <f>DATE(YEAR(I222),1,1)</f>
        <v>51502</v>
      </c>
    </row>
    <row r="223" spans="9:10" x14ac:dyDescent="0.25">
      <c r="I223" s="5">
        <f>DATE(YEAR(I222)+1,1,1)-1</f>
        <v>51866</v>
      </c>
      <c r="J223" s="3">
        <f>DATE(YEAR(I222),3,29.56+0.979*MOD(204-11*MOD(YEAR(I222),19),30)-WEEKDAY(DATE(YEAR(I222),3,28.56+0.979*MOD(204-11*MOD(YEAR(I222),19),30))))</f>
        <v>51612</v>
      </c>
    </row>
    <row r="224" spans="9:10" x14ac:dyDescent="0.25">
      <c r="I224" s="7"/>
      <c r="J224" s="3">
        <f>DATE(YEAR(I222),3,29.56+0.979*MOD(204-11*MOD(YEAR(I222),19),30)-WEEKDAY(DATE(YEAR(I222),3,28.56+0.979*MOD(204-11*MOD(YEAR(I222),19),30)))+1)</f>
        <v>51613</v>
      </c>
    </row>
    <row r="225" spans="10:10" x14ac:dyDescent="0.25">
      <c r="J225" s="3">
        <f>DATE(YEAR(I222),5,1)</f>
        <v>51622</v>
      </c>
    </row>
    <row r="226" spans="10:10" x14ac:dyDescent="0.25">
      <c r="J226" s="3">
        <f>DATE(YEAR(I222),5,8)</f>
        <v>51629</v>
      </c>
    </row>
    <row r="227" spans="10:10" x14ac:dyDescent="0.25">
      <c r="J227" s="3">
        <f>IF(J224+38=J225,0,J224+38)</f>
        <v>51651</v>
      </c>
    </row>
    <row r="228" spans="10:10" x14ac:dyDescent="0.25">
      <c r="J228" s="3">
        <f>DATE(YEAR(I222),3,29.56+0.979*MOD(204-11*MOD(YEAR(I222),19),30)-WEEKDAY(DATE(YEAR(I222),3,28.56+0.979*MOD(204-11*MOD(YEAR(I222),19),30)))+49)</f>
        <v>51661</v>
      </c>
    </row>
    <row r="229" spans="10:10" x14ac:dyDescent="0.25">
      <c r="J229" s="3">
        <f>J224+49</f>
        <v>51662</v>
      </c>
    </row>
    <row r="230" spans="10:10" x14ac:dyDescent="0.25">
      <c r="J230" s="3">
        <f>DATE(YEAR(I222),11,1)</f>
        <v>51806</v>
      </c>
    </row>
    <row r="231" spans="10:10" x14ac:dyDescent="0.25">
      <c r="J231" s="3">
        <f>DATE(YEAR(I222),11,11)</f>
        <v>51816</v>
      </c>
    </row>
    <row r="232" spans="10:10" x14ac:dyDescent="0.25">
      <c r="J232" s="3">
        <f>DATE(YEAR(I222),12,25)</f>
        <v>51860</v>
      </c>
    </row>
  </sheetData>
  <phoneticPr fontId="9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Chantiers</vt:lpstr>
      <vt:lpstr>Données Autres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2021-05-04T10:56:49Z</dcterms:created>
  <dcterms:modified xsi:type="dcterms:W3CDTF">2021-05-10T09:38:12Z</dcterms:modified>
</cp:coreProperties>
</file>