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D73F3BE-34FF-43AE-872F-F4C0B0E82827}" xr6:coauthVersionLast="46" xr6:coauthVersionMax="46" xr10:uidLastSave="{00000000-0000-0000-0000-000000000000}"/>
  <bookViews>
    <workbookView xWindow="-120" yWindow="-120" windowWidth="29040" windowHeight="16440" activeTab="1" xr2:uid="{15281D01-61CB-40C2-B5B1-FD529446A77C}"/>
  </bookViews>
  <sheets>
    <sheet name="Prospects" sheetId="1" r:id="rId1"/>
    <sheet name="KPI's" sheetId="2" r:id="rId2"/>
  </sheets>
  <definedNames>
    <definedName name="_xlnm._FilterDatabase" localSheetId="0" hidden="1">Prospects!$A$1:$V$23</definedName>
  </definedName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" l="1"/>
  <c r="C12" i="2"/>
  <c r="C15" i="2"/>
  <c r="C14" i="2"/>
  <c r="M15" i="2"/>
  <c r="L15" i="2"/>
  <c r="K15" i="2"/>
  <c r="J15" i="2"/>
  <c r="I15" i="2"/>
  <c r="H15" i="2"/>
  <c r="G15" i="2"/>
  <c r="F15" i="2"/>
  <c r="E15" i="2"/>
  <c r="D15" i="2"/>
  <c r="M14" i="2"/>
  <c r="L14" i="2"/>
  <c r="D14" i="2"/>
  <c r="J14" i="2"/>
  <c r="K14" i="2"/>
  <c r="I14" i="2"/>
  <c r="H14" i="2"/>
  <c r="G14" i="2"/>
  <c r="F14" i="2"/>
  <c r="E14" i="2"/>
</calcChain>
</file>

<file path=xl/sharedStrings.xml><?xml version="1.0" encoding="utf-8"?>
<sst xmlns="http://schemas.openxmlformats.org/spreadsheetml/2006/main" count="69" uniqueCount="49">
  <si>
    <t>Raison Sociale</t>
  </si>
  <si>
    <t xml:space="preserve">Statut du prospect </t>
  </si>
  <si>
    <t>Adresse</t>
  </si>
  <si>
    <t xml:space="preserve">Département </t>
  </si>
  <si>
    <t>Téléphone</t>
  </si>
  <si>
    <t>Email</t>
  </si>
  <si>
    <t>Segments d'activités</t>
  </si>
  <si>
    <t>Types de produits 
fabriqués</t>
  </si>
  <si>
    <t>Taille potentielle d’achat peinture</t>
  </si>
  <si>
    <t>Chiffre d'affaires entreprise
(Millions €)</t>
  </si>
  <si>
    <t xml:space="preserve">Nom du commercial
 concerné </t>
  </si>
  <si>
    <t>Commentaires</t>
  </si>
  <si>
    <t xml:space="preserve">Prise de rendez-vous
</t>
  </si>
  <si>
    <t>Date du rendez-vous</t>
  </si>
  <si>
    <t xml:space="preserve"> Préparation du
 rendez-vous terminée</t>
  </si>
  <si>
    <t>Rapport de visite 
(lien hypertexte Lotus)</t>
  </si>
  <si>
    <t>Confirmation de commande</t>
  </si>
  <si>
    <t>Date de la commande</t>
  </si>
  <si>
    <t>Suivi de commande</t>
  </si>
  <si>
    <t>Avis client</t>
  </si>
  <si>
    <t xml:space="preserve">Part de marché (notre SOW - Share of wallet) </t>
  </si>
  <si>
    <t>Concurrent en place</t>
  </si>
  <si>
    <t>Contact fait avec action en cours</t>
  </si>
  <si>
    <t>0-1M</t>
  </si>
  <si>
    <t>NB</t>
  </si>
  <si>
    <t>Oui</t>
  </si>
  <si>
    <t>Confirmée</t>
  </si>
  <si>
    <t>Pas satifait</t>
  </si>
  <si>
    <t>1 M - 10 M</t>
  </si>
  <si>
    <t>SB</t>
  </si>
  <si>
    <t>Non</t>
  </si>
  <si>
    <t>En attente</t>
  </si>
  <si>
    <t>Satisfait</t>
  </si>
  <si>
    <t>10 M - 50 M</t>
  </si>
  <si>
    <t>50 M - 200 M</t>
  </si>
  <si>
    <t>Pas confirmée</t>
  </si>
  <si>
    <t>Nouveau prospect à contacter</t>
  </si>
  <si>
    <t>&gt; 200 M</t>
  </si>
  <si>
    <t>Contact fait sans suite dans l'immédiat</t>
  </si>
  <si>
    <t xml:space="preserve">Nombre de prospects contactés </t>
  </si>
  <si>
    <t xml:space="preserve">Nombre de RDV obtenus </t>
  </si>
  <si>
    <t xml:space="preserve">Nombre de nouveaux clients obtenus </t>
  </si>
  <si>
    <t>Date du premier contact</t>
  </si>
  <si>
    <t>Étiquettes de colonnes</t>
  </si>
  <si>
    <t>Total général</t>
  </si>
  <si>
    <t>Étiquettes de lignes</t>
  </si>
  <si>
    <t>(vide)</t>
  </si>
  <si>
    <t xml:space="preserve">Nombre de Statut du prospect 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</si>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</sst>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Arial"/>
    </font>
    <font>
      <b/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808080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8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vertical="center"/>
    </xf>
    <xf numFmtId="17" fontId="3" fillId="2" borderId="2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5" fillId="0" borderId="10" xfId="0" applyFont="1" applyFill="1" applyBorder="1"/>
    <xf numFmtId="0" fontId="5" fillId="0" borderId="1" xfId="0" applyFont="1" applyFill="1" applyBorder="1"/>
    <xf numFmtId="0" fontId="5" fillId="0" borderId="3" xfId="0" applyFont="1" applyFill="1" applyBorder="1"/>
    <xf numFmtId="0" fontId="5" fillId="0" borderId="1" xfId="0" applyFont="1" applyFill="1" applyBorder="1" applyAlignment="1">
      <alignment horizontal="center" vertical="center"/>
    </xf>
    <xf numFmtId="16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16" fontId="5" fillId="0" borderId="1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9" xfId="0" applyFont="1" applyFill="1" applyBorder="1"/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4" xfId="0" applyFont="1" applyFill="1" applyBorder="1"/>
    <xf numFmtId="16" fontId="5" fillId="0" borderId="1" xfId="0" applyNumberFormat="1" applyFont="1" applyFill="1" applyBorder="1" applyAlignment="1">
      <alignment horizontal="center" vertical="center"/>
    </xf>
    <xf numFmtId="0" fontId="5" fillId="0" borderId="14" xfId="0" applyFont="1" applyFill="1" applyBorder="1"/>
    <xf numFmtId="0" fontId="5" fillId="0" borderId="2" xfId="0" applyFont="1" applyFill="1" applyBorder="1"/>
    <xf numFmtId="0" fontId="5" fillId="0" borderId="7" xfId="0" applyFont="1" applyFill="1" applyBorder="1"/>
    <xf numFmtId="0" fontId="5" fillId="0" borderId="2" xfId="0" applyFont="1" applyFill="1" applyBorder="1" applyAlignment="1">
      <alignment horizontal="center" vertical="center"/>
    </xf>
    <xf numFmtId="16" fontId="5" fillId="0" borderId="2" xfId="0" applyNumberFormat="1" applyFont="1" applyFill="1" applyBorder="1" applyAlignment="1">
      <alignment horizontal="center"/>
    </xf>
    <xf numFmtId="0" fontId="5" fillId="0" borderId="5" xfId="0" applyFont="1" applyFill="1" applyBorder="1" applyAlignment="1">
      <alignment horizontal="center" vertical="center"/>
    </xf>
    <xf numFmtId="0" fontId="5" fillId="0" borderId="5" xfId="0" applyFont="1" applyFill="1" applyBorder="1"/>
    <xf numFmtId="0" fontId="0" fillId="0" borderId="1" xfId="0" quotePrefix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7" fontId="0" fillId="0" borderId="0" xfId="0" applyNumberFormat="1" applyAlignment="1">
      <alignment horizontal="left"/>
    </xf>
  </cellXfs>
  <cellStyles count="2">
    <cellStyle name="Hyperlink" xfId="1" xr:uid="{00000000-000B-0000-0000-000008000000}"/>
    <cellStyle name="Normal" xfId="0" builtinId="0"/>
  </cellStyles>
  <dxfs count="3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1645920</xdr:colOff>
      <xdr:row>4</xdr:row>
      <xdr:rowOff>152399</xdr:rowOff>
    </xdr:from>
    <xdr:to>
      <xdr:col>2</xdr:col>
      <xdr:colOff>266700</xdr:colOff>
      <xdr:row>11</xdr:row>
      <xdr:rowOff>259079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BFF4A061-7DBD-43A9-A66B-4F49E985B45D}"/>
            </a:ext>
          </a:extLst>
        </xdr:cNvPr>
        <xdr:cNvSpPr/>
      </xdr:nvSpPr>
      <xdr:spPr>
        <a:xfrm rot="19137269">
          <a:off x="2255520" y="883919"/>
          <a:ext cx="1371600" cy="17145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ny DE ALMEIDA" refreshedDate="44230.706285995373" createdVersion="6" refreshedVersion="6" minRefreshableVersion="3" recordCount="9" xr:uid="{DC9DA9AE-FA9A-49F8-93B0-1B3736D047CD}">
  <cacheSource type="worksheet">
    <worksheetSource name="BDD"/>
  </cacheSource>
  <cacheFields count="23">
    <cacheField name="Raison Sociale" numFmtId="0">
      <sharedItems containsNonDate="0" containsString="0" containsBlank="1"/>
    </cacheField>
    <cacheField name="Statut du prospect " numFmtId="0">
      <sharedItems containsBlank="1" count="4">
        <s v="Contact fait avec action en cours"/>
        <s v="Contact fait sans suite dans l'immédiat"/>
        <s v="Nouveau prospect à contacter"/>
        <m/>
      </sharedItems>
    </cacheField>
    <cacheField name="Adresse" numFmtId="0">
      <sharedItems containsNonDate="0" containsString="0" containsBlank="1"/>
    </cacheField>
    <cacheField name="Département " numFmtId="0">
      <sharedItems containsNonDate="0" containsString="0" containsBlank="1"/>
    </cacheField>
    <cacheField name="Téléphone" numFmtId="0">
      <sharedItems containsNonDate="0" containsString="0" containsBlank="1"/>
    </cacheField>
    <cacheField name="Email" numFmtId="0">
      <sharedItems containsNonDate="0" containsString="0" containsBlank="1"/>
    </cacheField>
    <cacheField name="Segments d'activités" numFmtId="0">
      <sharedItems containsNonDate="0" containsString="0" containsBlank="1"/>
    </cacheField>
    <cacheField name="Types de produits _x000a_fabriqués" numFmtId="0">
      <sharedItems containsNonDate="0" containsString="0" containsBlank="1"/>
    </cacheField>
    <cacheField name="Taille potentielle d’achat peinture" numFmtId="0">
      <sharedItems containsNonDate="0" containsString="0" containsBlank="1"/>
    </cacheField>
    <cacheField name="Chiffre d'affaires entreprise_x000a_(Millions €)" numFmtId="0">
      <sharedItems containsBlank="1"/>
    </cacheField>
    <cacheField name="Date du premier contact" numFmtId="16">
      <sharedItems containsSemiMixedTypes="0" containsNonDate="0" containsDate="1" containsString="0" minDate="2021-02-02T00:00:00" maxDate="2021-02-09T00:00:00" count="7">
        <d v="2021-02-02T00:00:00"/>
        <d v="2021-02-03T00:00:00"/>
        <d v="2021-02-04T00:00:00"/>
        <d v="2021-02-05T00:00:00"/>
        <d v="2021-02-06T00:00:00"/>
        <d v="2021-02-07T00:00:00"/>
        <d v="2021-02-08T00:00:00"/>
      </sharedItems>
      <fieldGroup base="10">
        <rangePr autoEnd="0" groupBy="months" startDate="2021-02-02T00:00:00" endDate="2021-12-31T00:00:00"/>
        <groupItems count="14">
          <s v="&lt;02/02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21"/>
        </groupItems>
      </fieldGroup>
    </cacheField>
    <cacheField name="Nom du commercial_x000a_ concerné " numFmtId="0">
      <sharedItems containsBlank="1"/>
    </cacheField>
    <cacheField name="Commentaires" numFmtId="0">
      <sharedItems containsNonDate="0" containsString="0" containsBlank="1"/>
    </cacheField>
    <cacheField name="Prise de rendez-vous_x000a_" numFmtId="0">
      <sharedItems/>
    </cacheField>
    <cacheField name="Date du rendez-vous" numFmtId="0">
      <sharedItems containsNonDate="0" containsString="0" containsBlank="1"/>
    </cacheField>
    <cacheField name=" Préparation du_x000a_ rendez-vous terminée" numFmtId="0">
      <sharedItems containsBlank="1"/>
    </cacheField>
    <cacheField name="Rapport de visite _x000a_(lien hypertexte Lotus)" numFmtId="0">
      <sharedItems containsNonDate="0" containsString="0" containsBlank="1"/>
    </cacheField>
    <cacheField name="Confirmation de commande" numFmtId="0">
      <sharedItems containsBlank="1"/>
    </cacheField>
    <cacheField name="Date de la commande" numFmtId="0">
      <sharedItems containsNonDate="0" containsDate="1" containsString="0" containsBlank="1" minDate="2021-02-02T00:00:00" maxDate="2021-10-09T00:00:00"/>
    </cacheField>
    <cacheField name="Suivi de commande" numFmtId="0">
      <sharedItems containsNonDate="0" containsString="0" containsBlank="1"/>
    </cacheField>
    <cacheField name="Avis client" numFmtId="0">
      <sharedItems containsBlank="1"/>
    </cacheField>
    <cacheField name="Part de marché (notre SOW - Share of wallet) " numFmtId="0">
      <sharedItems containsString="0" containsBlank="1" containsNumber="1" containsInteger="1" minValue="50" maxValue="50"/>
    </cacheField>
    <cacheField name="Concurrent en plac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m/>
    <x v="0"/>
    <m/>
    <m/>
    <m/>
    <m/>
    <m/>
    <m/>
    <m/>
    <s v="0-1M"/>
    <x v="0"/>
    <s v="NB"/>
    <m/>
    <s v="Oui"/>
    <m/>
    <s v="Oui"/>
    <m/>
    <s v="Confirmée"/>
    <d v="2021-02-02T00:00:00"/>
    <m/>
    <s v="Pas satifait"/>
    <m/>
    <m/>
  </r>
  <r>
    <m/>
    <x v="0"/>
    <m/>
    <m/>
    <m/>
    <m/>
    <m/>
    <m/>
    <m/>
    <s v="1 M - 10 M"/>
    <x v="1"/>
    <s v="SB"/>
    <m/>
    <s v="Oui"/>
    <m/>
    <s v="Non"/>
    <m/>
    <s v="En attente"/>
    <d v="2021-02-03T00:00:00"/>
    <m/>
    <s v="Satisfait"/>
    <n v="50"/>
    <m/>
  </r>
  <r>
    <m/>
    <x v="1"/>
    <m/>
    <m/>
    <m/>
    <m/>
    <m/>
    <m/>
    <m/>
    <s v="10 M - 50 M"/>
    <x v="2"/>
    <s v="NB"/>
    <m/>
    <s v="Oui"/>
    <m/>
    <m/>
    <m/>
    <s v="En attente"/>
    <d v="2021-02-04T00:00:00"/>
    <m/>
    <m/>
    <m/>
    <m/>
  </r>
  <r>
    <m/>
    <x v="0"/>
    <m/>
    <m/>
    <m/>
    <m/>
    <m/>
    <m/>
    <m/>
    <s v="50 M - 200 M"/>
    <x v="0"/>
    <m/>
    <m/>
    <s v="Oui"/>
    <m/>
    <m/>
    <m/>
    <s v="Pas confirmée"/>
    <d v="2021-02-05T00:00:00"/>
    <m/>
    <s v="Satisfait"/>
    <m/>
    <m/>
  </r>
  <r>
    <m/>
    <x v="2"/>
    <m/>
    <m/>
    <m/>
    <m/>
    <m/>
    <m/>
    <m/>
    <s v="&gt; 200 M"/>
    <x v="0"/>
    <m/>
    <m/>
    <s v="Oui"/>
    <m/>
    <m/>
    <m/>
    <s v="En attente"/>
    <d v="2021-02-06T00:00:00"/>
    <m/>
    <m/>
    <m/>
    <m/>
  </r>
  <r>
    <m/>
    <x v="3"/>
    <m/>
    <m/>
    <m/>
    <m/>
    <m/>
    <m/>
    <m/>
    <m/>
    <x v="3"/>
    <m/>
    <m/>
    <s v="Oui"/>
    <m/>
    <m/>
    <m/>
    <m/>
    <d v="2021-02-07T00:00:00"/>
    <m/>
    <m/>
    <m/>
    <m/>
  </r>
  <r>
    <m/>
    <x v="3"/>
    <m/>
    <m/>
    <m/>
    <m/>
    <m/>
    <m/>
    <m/>
    <m/>
    <x v="4"/>
    <m/>
    <m/>
    <s v="Oui"/>
    <m/>
    <m/>
    <m/>
    <m/>
    <d v="2021-02-08T00:00:00"/>
    <m/>
    <m/>
    <m/>
    <m/>
  </r>
  <r>
    <m/>
    <x v="3"/>
    <m/>
    <m/>
    <m/>
    <m/>
    <m/>
    <m/>
    <m/>
    <m/>
    <x v="5"/>
    <m/>
    <m/>
    <s v="Oui"/>
    <m/>
    <m/>
    <m/>
    <s v="Confirmée"/>
    <d v="2021-10-08T00:00:00"/>
    <m/>
    <m/>
    <m/>
    <m/>
  </r>
  <r>
    <m/>
    <x v="3"/>
    <m/>
    <m/>
    <m/>
    <m/>
    <m/>
    <m/>
    <m/>
    <m/>
    <x v="6"/>
    <m/>
    <m/>
    <s v="Oui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25242E-0596-41B5-B97D-FC272700A6F6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B19:G22" firstHeaderRow="1" firstDataRow="2" firstDataCol="1"/>
  <pivotFields count="23">
    <pivotField showAll="0"/>
    <pivotField axis="axisCol"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numFmtId="17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0"/>
  </rowFields>
  <rowItems count="2">
    <i>
      <x v="2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Statut du prospect 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D29534-5D02-49AB-ACBB-D30426FAEDB4}" name="BDD" displayName="BDD" ref="A1:W10" totalsRowShown="0" headerRowDxfId="6" dataDxfId="5" tableBorderDxfId="30">
  <autoFilter ref="A1:W10" xr:uid="{793F8D08-208B-49CD-BA3D-9F6828EAF91E}"/>
  <tableColumns count="23">
    <tableColumn id="1" xr3:uid="{F44F737A-E186-4E5B-8F3F-85C1A592563D}" name="Raison Sociale" dataDxfId="29"/>
    <tableColumn id="2" xr3:uid="{A55F3C01-C10C-43F9-A592-86EF6FDE5765}" name="Statut du prospect " dataDxfId="28"/>
    <tableColumn id="3" xr3:uid="{22A0AF40-3CBA-4741-945F-5C234B6BFAB5}" name="Adresse" dataDxfId="27"/>
    <tableColumn id="4" xr3:uid="{7F27329E-5E9F-4990-A4BC-D3FFCDCAC5C5}" name="Département " dataDxfId="26"/>
    <tableColumn id="5" xr3:uid="{7392CFF7-8A77-4A84-A92A-39A97738F7BF}" name="Téléphone" dataDxfId="25"/>
    <tableColumn id="6" xr3:uid="{9C346757-2205-4D22-AB96-05AE3CD4EA1E}" name="Email" dataDxfId="24"/>
    <tableColumn id="7" xr3:uid="{AC68A92D-4CFD-43E2-805E-0A2A6C4F9CC1}" name="Segments d'activités" dataDxfId="23"/>
    <tableColumn id="8" xr3:uid="{8AF2DF13-B2F6-423C-972C-D2693E0B9428}" name="Types de produits _x000a_fabriqués" dataDxfId="22"/>
    <tableColumn id="9" xr3:uid="{7ECCC466-C54C-46D2-9468-6F99917EF37D}" name="Taille potentielle d’achat peinture" dataDxfId="21"/>
    <tableColumn id="10" xr3:uid="{34A49ECA-641E-4148-96C1-E921D8BF9A52}" name="Chiffre d'affaires entreprise_x000a_(Millions €)" dataDxfId="20"/>
    <tableColumn id="11" xr3:uid="{AB5760CE-6DBD-4474-B8BC-A4387D972B18}" name="Date du premier contact" dataDxfId="19"/>
    <tableColumn id="12" xr3:uid="{37466D50-3FE8-4D3B-BBB6-8DEBCF4FE914}" name="Nom du commercial_x000a_ concerné " dataDxfId="18"/>
    <tableColumn id="13" xr3:uid="{BCD0AE65-F078-46E1-BE66-5CE08C33588E}" name="Commentaires" dataDxfId="17"/>
    <tableColumn id="14" xr3:uid="{4552038F-D011-493A-A3E0-94794E18AB06}" name="Prise de rendez-vous_x000a_" dataDxfId="16"/>
    <tableColumn id="15" xr3:uid="{8871F1C9-31A2-4F04-B2B6-506839B71B42}" name="Date du rendez-vous" dataDxfId="15"/>
    <tableColumn id="16" xr3:uid="{8DA813D9-05EA-4908-A9A4-2C0E0BB9E80B}" name=" Préparation du_x000a_ rendez-vous terminée" dataDxfId="14"/>
    <tableColumn id="17" xr3:uid="{DB0A0987-8069-442D-B11C-214597AD097E}" name="Rapport de visite _x000a_(lien hypertexte Lotus)" dataDxfId="13"/>
    <tableColumn id="18" xr3:uid="{BA06A8FD-930E-4CD3-9D53-D52259C8EE41}" name="Confirmation de commande" dataDxfId="12"/>
    <tableColumn id="19" xr3:uid="{CDEBD99C-20C6-4FCC-9C67-A563057AB034}" name="Date de la commande" dataDxfId="11"/>
    <tableColumn id="20" xr3:uid="{E9CD480D-6FF7-45C2-9CF6-F289CE258932}" name="Suivi de commande" dataDxfId="10"/>
    <tableColumn id="21" xr3:uid="{517D2BF8-09CD-4F71-ACFD-F016C50170CF}" name="Avis client" dataDxfId="9"/>
    <tableColumn id="22" xr3:uid="{1131527B-F1B8-4A06-9A3B-CE87CB1180C1}" name="Part de marché (notre SOW - Share of wallet) " dataDxfId="8"/>
    <tableColumn id="23" xr3:uid="{D556F906-35AD-4081-AB4F-8CA105D52A82}" name="Concurrent en place" dataDxfId="7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D04B8-8625-4546-B73A-1DB6CDF5586F}">
  <dimension ref="A1:W53"/>
  <sheetViews>
    <sheetView zoomScale="65" zoomScaleNormal="57" workbookViewId="0">
      <selection activeCell="F4" sqref="F4"/>
    </sheetView>
  </sheetViews>
  <sheetFormatPr baseColWidth="10" defaultColWidth="21" defaultRowHeight="26.65" customHeight="1" x14ac:dyDescent="0.25"/>
  <cols>
    <col min="1" max="1" width="21.7109375" customWidth="1"/>
    <col min="2" max="2" width="35.85546875" bestFit="1" customWidth="1"/>
    <col min="4" max="4" width="19.7109375" customWidth="1"/>
    <col min="7" max="7" width="28.85546875" customWidth="1"/>
    <col min="9" max="9" width="44.5703125" customWidth="1"/>
    <col min="10" max="10" width="21" customWidth="1"/>
    <col min="11" max="11" width="24.5703125" bestFit="1" customWidth="1"/>
    <col min="13" max="13" width="61.5703125" customWidth="1"/>
    <col min="14" max="14" width="34.140625" customWidth="1"/>
    <col min="15" max="15" width="34.7109375" bestFit="1" customWidth="1"/>
    <col min="18" max="18" width="36.42578125" customWidth="1"/>
    <col min="19" max="19" width="29.7109375" customWidth="1"/>
    <col min="20" max="20" width="27.7109375" customWidth="1"/>
    <col min="22" max="22" width="58.7109375" customWidth="1"/>
    <col min="23" max="23" width="28.28515625" customWidth="1"/>
  </cols>
  <sheetData>
    <row r="1" spans="1:23" s="1" customFormat="1" ht="73.5" customHeight="1" x14ac:dyDescent="0.25">
      <c r="A1" s="13" t="s">
        <v>0</v>
      </c>
      <c r="B1" s="14" t="s">
        <v>1</v>
      </c>
      <c r="C1" s="15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7" t="s">
        <v>7</v>
      </c>
      <c r="I1" s="17" t="s">
        <v>8</v>
      </c>
      <c r="J1" s="17" t="s">
        <v>9</v>
      </c>
      <c r="K1" s="17" t="s">
        <v>42</v>
      </c>
      <c r="L1" s="17" t="s">
        <v>10</v>
      </c>
      <c r="M1" s="16" t="s">
        <v>11</v>
      </c>
      <c r="N1" s="17" t="s">
        <v>12</v>
      </c>
      <c r="O1" s="16" t="s">
        <v>13</v>
      </c>
      <c r="P1" s="17" t="s">
        <v>14</v>
      </c>
      <c r="Q1" s="17" t="s">
        <v>15</v>
      </c>
      <c r="R1" s="17" t="s">
        <v>16</v>
      </c>
      <c r="S1" s="17" t="s">
        <v>17</v>
      </c>
      <c r="T1" s="16" t="s">
        <v>18</v>
      </c>
      <c r="U1" s="18" t="s">
        <v>19</v>
      </c>
      <c r="V1" s="19" t="s">
        <v>20</v>
      </c>
      <c r="W1" s="20" t="s">
        <v>21</v>
      </c>
    </row>
    <row r="2" spans="1:23" s="2" customFormat="1" ht="26.65" customHeight="1" x14ac:dyDescent="0.25">
      <c r="A2" s="21"/>
      <c r="B2" s="22" t="s">
        <v>22</v>
      </c>
      <c r="C2" s="23"/>
      <c r="D2" s="22"/>
      <c r="E2" s="22"/>
      <c r="F2" s="22"/>
      <c r="G2" s="24"/>
      <c r="H2" s="22"/>
      <c r="I2" s="22"/>
      <c r="J2" s="22" t="s">
        <v>23</v>
      </c>
      <c r="K2" s="25">
        <v>44229</v>
      </c>
      <c r="L2" s="24" t="s">
        <v>24</v>
      </c>
      <c r="M2" s="22"/>
      <c r="N2" s="24" t="s">
        <v>25</v>
      </c>
      <c r="O2" s="22"/>
      <c r="P2" s="26" t="s">
        <v>25</v>
      </c>
      <c r="Q2" s="26"/>
      <c r="R2" s="26" t="s">
        <v>26</v>
      </c>
      <c r="S2" s="27">
        <v>44229</v>
      </c>
      <c r="T2" s="22"/>
      <c r="U2" s="28" t="s">
        <v>27</v>
      </c>
      <c r="V2" s="29"/>
      <c r="W2" s="28"/>
    </row>
    <row r="3" spans="1:23" s="2" customFormat="1" ht="26.65" customHeight="1" x14ac:dyDescent="0.25">
      <c r="A3" s="30"/>
      <c r="B3" s="22" t="s">
        <v>22</v>
      </c>
      <c r="C3" s="23"/>
      <c r="D3" s="22"/>
      <c r="E3" s="22"/>
      <c r="F3" s="22"/>
      <c r="G3" s="24"/>
      <c r="H3" s="22"/>
      <c r="I3" s="22"/>
      <c r="J3" s="22" t="s">
        <v>28</v>
      </c>
      <c r="K3" s="25">
        <v>44230</v>
      </c>
      <c r="L3" s="24" t="s">
        <v>29</v>
      </c>
      <c r="M3" s="22"/>
      <c r="N3" s="24" t="s">
        <v>25</v>
      </c>
      <c r="O3" s="22"/>
      <c r="P3" s="24" t="s">
        <v>30</v>
      </c>
      <c r="Q3" s="31"/>
      <c r="R3" s="31" t="s">
        <v>31</v>
      </c>
      <c r="S3" s="27">
        <v>44230</v>
      </c>
      <c r="T3" s="22"/>
      <c r="U3" s="28" t="s">
        <v>32</v>
      </c>
      <c r="V3" s="28">
        <v>50</v>
      </c>
      <c r="W3" s="28"/>
    </row>
    <row r="4" spans="1:23" s="2" customFormat="1" ht="26.65" customHeight="1" x14ac:dyDescent="0.25">
      <c r="A4" s="30"/>
      <c r="B4" s="22" t="s">
        <v>38</v>
      </c>
      <c r="C4" s="23"/>
      <c r="D4" s="22"/>
      <c r="E4" s="22"/>
      <c r="F4" s="22"/>
      <c r="G4" s="24"/>
      <c r="H4" s="22"/>
      <c r="I4" s="22"/>
      <c r="J4" s="22" t="s">
        <v>33</v>
      </c>
      <c r="K4" s="25">
        <v>44231</v>
      </c>
      <c r="L4" s="24" t="s">
        <v>24</v>
      </c>
      <c r="M4" s="22"/>
      <c r="N4" s="24" t="s">
        <v>25</v>
      </c>
      <c r="O4" s="22"/>
      <c r="P4" s="28"/>
      <c r="Q4" s="32"/>
      <c r="R4" s="33" t="s">
        <v>31</v>
      </c>
      <c r="S4" s="27">
        <v>44231</v>
      </c>
      <c r="T4" s="22"/>
      <c r="U4" s="28"/>
      <c r="V4" s="28"/>
      <c r="W4" s="28"/>
    </row>
    <row r="5" spans="1:23" s="2" customFormat="1" ht="26.65" customHeight="1" x14ac:dyDescent="0.25">
      <c r="A5" s="30"/>
      <c r="B5" s="22" t="s">
        <v>22</v>
      </c>
      <c r="C5" s="23"/>
      <c r="D5" s="22"/>
      <c r="E5" s="22"/>
      <c r="F5" s="22"/>
      <c r="G5" s="24"/>
      <c r="H5" s="22"/>
      <c r="I5" s="22"/>
      <c r="J5" s="22" t="s">
        <v>34</v>
      </c>
      <c r="K5" s="25">
        <v>44229</v>
      </c>
      <c r="L5" s="24"/>
      <c r="M5" s="22"/>
      <c r="N5" s="24" t="s">
        <v>25</v>
      </c>
      <c r="O5" s="22"/>
      <c r="P5" s="24"/>
      <c r="Q5" s="34"/>
      <c r="R5" s="34" t="s">
        <v>35</v>
      </c>
      <c r="S5" s="27">
        <v>44232</v>
      </c>
      <c r="T5" s="22"/>
      <c r="U5" s="28" t="s">
        <v>32</v>
      </c>
      <c r="V5" s="28"/>
      <c r="W5" s="28"/>
    </row>
    <row r="6" spans="1:23" s="2" customFormat="1" ht="26.65" customHeight="1" x14ac:dyDescent="0.25">
      <c r="A6" s="30"/>
      <c r="B6" s="22" t="s">
        <v>36</v>
      </c>
      <c r="C6" s="23"/>
      <c r="D6" s="22"/>
      <c r="E6" s="22"/>
      <c r="F6" s="22"/>
      <c r="G6" s="24"/>
      <c r="H6" s="22"/>
      <c r="I6" s="22"/>
      <c r="J6" s="22" t="s">
        <v>37</v>
      </c>
      <c r="K6" s="25">
        <v>44229</v>
      </c>
      <c r="L6" s="24"/>
      <c r="M6" s="22"/>
      <c r="N6" s="24" t="s">
        <v>25</v>
      </c>
      <c r="O6" s="22"/>
      <c r="P6" s="24"/>
      <c r="Q6" s="24"/>
      <c r="R6" s="24" t="s">
        <v>31</v>
      </c>
      <c r="S6" s="27">
        <v>44233</v>
      </c>
      <c r="T6" s="22"/>
      <c r="U6" s="28"/>
      <c r="V6" s="28"/>
      <c r="W6" s="28"/>
    </row>
    <row r="7" spans="1:23" s="2" customFormat="1" ht="26.65" customHeight="1" x14ac:dyDescent="0.25">
      <c r="A7" s="30"/>
      <c r="B7" s="22"/>
      <c r="C7" s="23"/>
      <c r="D7" s="22"/>
      <c r="E7" s="22"/>
      <c r="F7" s="22"/>
      <c r="G7" s="24"/>
      <c r="H7" s="22"/>
      <c r="I7" s="22"/>
      <c r="J7" s="22"/>
      <c r="K7" s="25">
        <v>44232</v>
      </c>
      <c r="L7" s="24"/>
      <c r="M7" s="22"/>
      <c r="N7" s="24" t="s">
        <v>25</v>
      </c>
      <c r="O7" s="22"/>
      <c r="P7" s="24"/>
      <c r="Q7" s="24"/>
      <c r="R7" s="24"/>
      <c r="S7" s="27">
        <v>44234</v>
      </c>
      <c r="T7" s="22"/>
      <c r="U7" s="28"/>
      <c r="V7" s="35"/>
      <c r="W7" s="28"/>
    </row>
    <row r="8" spans="1:23" s="2" customFormat="1" ht="26.65" customHeight="1" x14ac:dyDescent="0.25">
      <c r="A8" s="30"/>
      <c r="B8" s="22"/>
      <c r="C8" s="23"/>
      <c r="D8" s="22"/>
      <c r="E8" s="22"/>
      <c r="F8" s="22"/>
      <c r="G8" s="24"/>
      <c r="H8" s="22"/>
      <c r="I8" s="22"/>
      <c r="J8" s="22"/>
      <c r="K8" s="25">
        <v>44233</v>
      </c>
      <c r="L8" s="24"/>
      <c r="M8" s="22"/>
      <c r="N8" s="24" t="s">
        <v>25</v>
      </c>
      <c r="O8" s="22"/>
      <c r="P8" s="24"/>
      <c r="Q8" s="24"/>
      <c r="R8" s="24"/>
      <c r="S8" s="27">
        <v>44235</v>
      </c>
      <c r="T8" s="22"/>
      <c r="U8" s="28"/>
      <c r="V8" s="35"/>
      <c r="W8" s="28"/>
    </row>
    <row r="9" spans="1:23" s="2" customFormat="1" ht="26.65" customHeight="1" x14ac:dyDescent="0.25">
      <c r="A9" s="30"/>
      <c r="B9" s="22"/>
      <c r="C9" s="23"/>
      <c r="D9" s="22"/>
      <c r="E9" s="22"/>
      <c r="F9" s="22"/>
      <c r="G9" s="24"/>
      <c r="H9" s="22"/>
      <c r="I9" s="22"/>
      <c r="J9" s="22"/>
      <c r="K9" s="25">
        <v>44234</v>
      </c>
      <c r="L9" s="24"/>
      <c r="M9" s="22"/>
      <c r="N9" s="24" t="s">
        <v>25</v>
      </c>
      <c r="O9" s="22"/>
      <c r="P9" s="24"/>
      <c r="Q9" s="24"/>
      <c r="R9" s="24" t="s">
        <v>26</v>
      </c>
      <c r="S9" s="36">
        <v>44477</v>
      </c>
      <c r="T9" s="22"/>
      <c r="U9" s="28"/>
      <c r="V9" s="35"/>
      <c r="W9" s="28"/>
    </row>
    <row r="10" spans="1:23" s="2" customFormat="1" ht="26.65" customHeight="1" x14ac:dyDescent="0.25">
      <c r="A10" s="37"/>
      <c r="B10" s="38"/>
      <c r="C10" s="39"/>
      <c r="D10" s="38"/>
      <c r="E10" s="38"/>
      <c r="F10" s="38"/>
      <c r="G10" s="40"/>
      <c r="H10" s="38"/>
      <c r="I10" s="38"/>
      <c r="J10" s="38"/>
      <c r="K10" s="41">
        <v>44235</v>
      </c>
      <c r="L10" s="40"/>
      <c r="M10" s="38"/>
      <c r="N10" s="40" t="s">
        <v>25</v>
      </c>
      <c r="O10" s="38"/>
      <c r="P10" s="40"/>
      <c r="Q10" s="40"/>
      <c r="R10" s="40"/>
      <c r="S10" s="40"/>
      <c r="T10" s="38"/>
      <c r="U10" s="42"/>
      <c r="V10" s="43"/>
      <c r="W10" s="42"/>
    </row>
    <row r="49" ht="26.65" hidden="1" customHeight="1" x14ac:dyDescent="0.25"/>
    <row r="50" ht="26.65" hidden="1" customHeight="1" x14ac:dyDescent="0.25"/>
    <row r="51" ht="26.65" hidden="1" customHeight="1" x14ac:dyDescent="0.25"/>
    <row r="52" ht="26.65" hidden="1" customHeight="1" x14ac:dyDescent="0.25"/>
    <row r="53" ht="26.65" hidden="1" customHeight="1" x14ac:dyDescent="0.25"/>
  </sheetData>
  <dataValidations count="8">
    <dataValidation type="list" allowBlank="1" showInputMessage="1" showErrorMessage="1" sqref="G2:G10" xr:uid="{B024CE39-8814-4089-BCB2-14D9AA5E0989}">
      <formula1>$G$2:$G$4</formula1>
    </dataValidation>
    <dataValidation type="list" allowBlank="1" showInputMessage="1" showErrorMessage="1" sqref="N2:N10" xr:uid="{132F5B20-18F3-4685-B3F0-73ABDAEE7492}">
      <formula1>$N$2:$N$3</formula1>
    </dataValidation>
    <dataValidation type="list" allowBlank="1" showInputMessage="1" showErrorMessage="1" sqref="P2:P10" xr:uid="{99384A07-CB10-46FA-B549-20BE699C467F}">
      <formula1>$P$2:$P$3</formula1>
    </dataValidation>
    <dataValidation type="list" allowBlank="1" showInputMessage="1" showErrorMessage="1" sqref="U2:U10" xr:uid="{28897767-B4DA-4FF5-BF6A-0BF33F154CAF}">
      <formula1>$U$2:$U$3</formula1>
    </dataValidation>
    <dataValidation type="list" allowBlank="1" showInputMessage="1" showErrorMessage="1" sqref="L2:L10" xr:uid="{8C8B93EB-E8BB-4B50-BC58-1AE28BED2589}">
      <formula1>$L$2:$L$3</formula1>
    </dataValidation>
    <dataValidation type="list" showInputMessage="1" showErrorMessage="1" sqref="J2:J10" xr:uid="{ECC3B8D4-5F7D-4674-A9BE-107DE495AC22}">
      <formula1>($J$2:$J$6)</formula1>
    </dataValidation>
    <dataValidation type="list" allowBlank="1" showInputMessage="1" showErrorMessage="1" sqref="R1:R10" xr:uid="{83A92385-FB4A-407C-89B2-4641A125051F}">
      <formula1>$R$49:$R$51</formula1>
    </dataValidation>
    <dataValidation type="list" allowBlank="1" showInputMessage="1" showErrorMessage="1" sqref="B1:B10" xr:uid="{5E03ABE5-2C04-478A-8706-E9625EF2F8BD}">
      <formula1>$B$49:$B$51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9D273-2AB3-4ACA-B461-F92515A83AD2}">
  <dimension ref="B5:M22"/>
  <sheetViews>
    <sheetView tabSelected="1" workbookViewId="0">
      <selection activeCell="C13" sqref="C13"/>
    </sheetView>
  </sheetViews>
  <sheetFormatPr baseColWidth="10" defaultColWidth="8.85546875" defaultRowHeight="15" x14ac:dyDescent="0.25"/>
  <cols>
    <col min="2" max="2" width="35.7109375" customWidth="1"/>
    <col min="3" max="3" width="29.7109375" bestFit="1" customWidth="1"/>
    <col min="4" max="4" width="35.5703125" bestFit="1" customWidth="1"/>
    <col min="5" max="5" width="27.7109375" bestFit="1" customWidth="1"/>
    <col min="6" max="6" width="6.28515625" bestFit="1" customWidth="1"/>
    <col min="7" max="7" width="12.5703125" bestFit="1" customWidth="1"/>
    <col min="8" max="8" width="12.140625" bestFit="1" customWidth="1"/>
    <col min="9" max="9" width="9.140625" bestFit="1" customWidth="1"/>
    <col min="10" max="10" width="12.140625" bestFit="1" customWidth="1"/>
    <col min="11" max="11" width="9.140625" bestFit="1" customWidth="1"/>
    <col min="12" max="12" width="12.140625" bestFit="1" customWidth="1"/>
    <col min="13" max="13" width="9.140625" bestFit="1" customWidth="1"/>
    <col min="14" max="14" width="12.140625" bestFit="1" customWidth="1"/>
    <col min="15" max="15" width="9.140625" bestFit="1" customWidth="1"/>
    <col min="16" max="16" width="12.140625" bestFit="1" customWidth="1"/>
    <col min="17" max="17" width="12.5703125" bestFit="1" customWidth="1"/>
  </cols>
  <sheetData>
    <row r="5" spans="2:13" ht="24.75" customHeight="1" x14ac:dyDescent="0.25">
      <c r="J5" s="5"/>
    </row>
    <row r="6" spans="2:13" ht="17.25" customHeight="1" x14ac:dyDescent="0.25">
      <c r="J6" s="6"/>
    </row>
    <row r="7" spans="2:13" ht="17.25" customHeight="1" x14ac:dyDescent="0.25">
      <c r="C7" s="5"/>
      <c r="D7" s="5"/>
      <c r="E7" s="5"/>
      <c r="F7" s="5"/>
      <c r="G7" s="5"/>
      <c r="H7" s="5"/>
      <c r="J7" s="6"/>
    </row>
    <row r="8" spans="2:13" x14ac:dyDescent="0.25">
      <c r="B8" s="8"/>
      <c r="C8" s="12"/>
      <c r="D8" s="12"/>
      <c r="G8" s="6"/>
      <c r="J8" s="6"/>
    </row>
    <row r="9" spans="2:13" x14ac:dyDescent="0.25">
      <c r="B9" s="8"/>
      <c r="C9" s="7"/>
      <c r="D9" s="7"/>
      <c r="J9" s="5"/>
    </row>
    <row r="10" spans="2:13" x14ac:dyDescent="0.25">
      <c r="B10" s="8"/>
      <c r="C10" s="7"/>
      <c r="D10" s="7"/>
    </row>
    <row r="11" spans="2:13" ht="25.5" customHeight="1" x14ac:dyDescent="0.25">
      <c r="B11" s="10"/>
      <c r="C11" s="9">
        <v>44228</v>
      </c>
      <c r="D11" s="9">
        <v>44256</v>
      </c>
      <c r="E11" s="9">
        <v>44287</v>
      </c>
      <c r="F11" s="9">
        <v>44317</v>
      </c>
      <c r="G11" s="9">
        <v>44348</v>
      </c>
      <c r="H11" s="9">
        <v>44378</v>
      </c>
      <c r="I11" s="9">
        <v>44409</v>
      </c>
      <c r="J11" s="9">
        <v>44440</v>
      </c>
      <c r="K11" s="9">
        <v>44470</v>
      </c>
      <c r="L11" s="9">
        <v>44501</v>
      </c>
      <c r="M11" s="9">
        <v>44531</v>
      </c>
    </row>
    <row r="12" spans="2:13" ht="25.5" customHeight="1" x14ac:dyDescent="0.25">
      <c r="B12" s="11" t="s">
        <v>39</v>
      </c>
      <c r="C12" s="44">
        <f>SUM(COUNTIFS(BDD[[Statut du prospect ]],"Contact fait avec action en cours",BDD[Date du premier contact],"&gt;=1/2/2021",BDD[Date du premier contact],"&lt;=1/3/2021"),COUNTIFS(BDD[[Statut du prospect ]],"Contact fait sans suite dans l'immédiat",BDD[Date du premier contact],"&gt;=1/2/2021",BDD[Date du premier contact],"&lt;=1/3/2021"))</f>
        <v>4</v>
      </c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2:13" ht="25.5" customHeight="1" x14ac:dyDescent="0.25">
      <c r="B13" s="11"/>
      <c r="C13" s="44">
        <f>SUMPRODUCT(((BDD[[Statut du prospect ]]="Contact fait avec action en cours")+(BDD[[Statut du prospect ]]="Contact fait sans suite dans l'immédiat"))*(1/3/2021&gt;BDD[Date du premier contact]&gt;=1/2/2021))</f>
        <v>4</v>
      </c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2:13" ht="25.5" customHeight="1" x14ac:dyDescent="0.25">
      <c r="B14" s="11" t="s">
        <v>40</v>
      </c>
      <c r="C14" s="3">
        <f>COUNTIFS(Prospects!$N2:$N1048576,"Oui",Prospects!$K2:$K1048576,"&gt;=01/02/2021",Prospects!$K2:$K1048576,"&lt;=01/03/2021")</f>
        <v>9</v>
      </c>
      <c r="D14" s="3">
        <f>COUNTIFS(Prospects!$N2:$N1048576,"Oui",Prospects!$K2:$K1048576,"&gt;=01/03/2021",Prospects!$K2:$K1048576,"&lt;=01/04/2021")</f>
        <v>0</v>
      </c>
      <c r="E14" s="3">
        <f>COUNTIFS(Prospects!$N2:$N1048576,"Oui",Prospects!$K2:$K1048576,"&gt;=01/04/2021",Prospects!$K2:$K1048576,"&lt;=01/05/2021")</f>
        <v>0</v>
      </c>
      <c r="F14" s="3">
        <f>COUNTIFS(Prospects!$N2:$N1048576,"Oui",Prospects!$K2:$K1048576,"&gt;=01/05/2021",Prospects!$K2:$K1048576,"&lt;=01/06/2021")</f>
        <v>0</v>
      </c>
      <c r="G14" s="3">
        <f>COUNTIFS(Prospects!$N2:$N1048576,"Oui",Prospects!$K2:$K1048576,"&gt;=01/06/2021",Prospects!$K2:$K1048576,"&lt;=01/07/2021")</f>
        <v>0</v>
      </c>
      <c r="H14" s="3">
        <f>COUNTIFS(Prospects!$N2:$N1048576,"Oui",Prospects!$K2:$K1048576,"&gt;=01/07/2021",Prospects!$K2:$K1048576,"&lt;=01/08/2021")</f>
        <v>0</v>
      </c>
      <c r="I14" s="3">
        <f>COUNTIFS(Prospects!$N2:$N1048576,"Oui",Prospects!$K2:$K1048576,"&gt;=01/08/2021",Prospects!$K2:$K1048576,"&lt;=01/09/2021")</f>
        <v>0</v>
      </c>
      <c r="J14" s="3">
        <f>COUNTIFS(Prospects!$N2:$N1048576,"Oui",Prospects!$K2:$K1048576,"&gt;=01/09/2021",Prospects!$K2:$K1048576,"&lt;=01/10/2021")</f>
        <v>0</v>
      </c>
      <c r="K14" s="3">
        <f>COUNTIFS(Prospects!$N2:$N1048576,"Oui",Prospects!$K2:$K1048576,"&gt;=01/10/2021",Prospects!$K2:$K1048576,"&lt;=01/11/2021")</f>
        <v>0</v>
      </c>
      <c r="L14" s="3">
        <f>COUNTIFS(Prospects!$N2:$N1048576,"Oui",Prospects!$K2:$K1048576,"&gt;=01/11/2021",Prospects!$K2:$K1048576,"&lt;=01/12/2021")</f>
        <v>0</v>
      </c>
      <c r="M14" s="3">
        <f>COUNTIFS(Prospects!$N2:$N1048576,"Oui",Prospects!$K2:$K1048576,"&gt;=01/12/2021",Prospects!$K2:$K1048576,"&lt;=01/01/2022")</f>
        <v>0</v>
      </c>
    </row>
    <row r="15" spans="2:13" ht="25.5" customHeight="1" x14ac:dyDescent="0.25">
      <c r="B15" s="11" t="s">
        <v>41</v>
      </c>
      <c r="C15" s="3">
        <f>COUNTIFS(Prospects!$R2:$R1048576,"Confirmée",Prospects!$S2:$S1048576,"&gt;=01/02/2021",Prospects!$S2:$S1048576,"&lt;=01/03/2021")</f>
        <v>1</v>
      </c>
      <c r="D15" s="3">
        <f>COUNTIFS(Prospects!$R2:$R1048576,"Confirmée",Prospects!$S2:$S1048576,"&gt;=02/03/2021",Prospects!$S2:$S1048576,"&lt;=01/04/2021")</f>
        <v>0</v>
      </c>
      <c r="E15" s="3">
        <f>COUNTIFS(Prospects!$R2:$R1048576,"Confirmée",Prospects!$S2:$S1048576,"&gt;=01/04/2021",Prospects!$S2:$S1048576,"&lt;=01/0/2021")</f>
        <v>0</v>
      </c>
      <c r="F15" s="3">
        <f>COUNTIFS(Prospects!$R2:$R1048576,"Confirmée",Prospects!$S2:$S1048576,"&gt;=01/05/2021",Prospects!$S2:$S1048576,"&lt;=01/06/2021")</f>
        <v>0</v>
      </c>
      <c r="G15" s="3">
        <f>COUNTIFS(Prospects!$R2:$R1048576,"Confirmée",Prospects!$S2:$S1048576,"&gt;=01/06/2021",Prospects!$S2:$S1048576,"&lt;=01/07/2021")</f>
        <v>0</v>
      </c>
      <c r="H15" s="3">
        <f>COUNTIFS(Prospects!$R2:$R1048576,"Confirmée",Prospects!$S2:$S1048576,"&gt;=01/07/2021",Prospects!$S2:$S1048576,"&lt;=01/08/2021")</f>
        <v>0</v>
      </c>
      <c r="I15" s="3">
        <f>COUNTIFS(Prospects!$R2:$R1048576,"Confirmée",Prospects!$S2:$S1048576,"&gt;=01/08/2021",Prospects!$S2:$S1048576,"&lt;=01/09/2021")</f>
        <v>0</v>
      </c>
      <c r="J15" s="3">
        <f>COUNTIFS(Prospects!$R2:$R1048576,"Confirmée",Prospects!$S2:$S1048576,"&gt;=01/09/2021",Prospects!$S2:$S1048576,"&lt;=01/10/2021")</f>
        <v>0</v>
      </c>
      <c r="K15" s="3">
        <f>COUNTIFS(Prospects!$R2:$R1048576,"Confirmée",Prospects!$S2:$S1048576,"&gt;=01/10/2021",Prospects!$S2:$S1048576,"&lt;=01/11/2021")</f>
        <v>1</v>
      </c>
      <c r="L15" s="3">
        <f>COUNTIFS(Prospects!$R2:$R1048576,"Confirmée",Prospects!$S2:$S1048576,"&gt;=01/11/2021",Prospects!$S2:$S1048576,"&lt;=01/12/2021")</f>
        <v>0</v>
      </c>
      <c r="M15" s="3">
        <f>COUNTIFS(Prospects!$R2:$R1048576,"Confirmée",Prospects!$S2:$S1048576,"&gt;=01/12/2021",Prospects!$S2:$S1048576,"&lt;=01/01/2022")</f>
        <v>0</v>
      </c>
    </row>
    <row r="19" spans="2:7" x14ac:dyDescent="0.25">
      <c r="B19" s="45" t="s">
        <v>47</v>
      </c>
      <c r="C19" s="45" t="s">
        <v>43</v>
      </c>
    </row>
    <row r="20" spans="2:7" x14ac:dyDescent="0.25">
      <c r="B20" s="45" t="s">
        <v>45</v>
      </c>
      <c r="C20" t="s">
        <v>22</v>
      </c>
      <c r="D20" t="s">
        <v>38</v>
      </c>
      <c r="E20" t="s">
        <v>36</v>
      </c>
      <c r="F20" t="s">
        <v>46</v>
      </c>
      <c r="G20" t="s">
        <v>44</v>
      </c>
    </row>
    <row r="21" spans="2:7" x14ac:dyDescent="0.25">
      <c r="B21" s="47" t="s">
        <v>48</v>
      </c>
      <c r="C21" s="46">
        <v>3</v>
      </c>
      <c r="D21" s="46">
        <v>1</v>
      </c>
      <c r="E21" s="46">
        <v>1</v>
      </c>
      <c r="F21" s="46"/>
      <c r="G21" s="46">
        <v>5</v>
      </c>
    </row>
    <row r="22" spans="2:7" x14ac:dyDescent="0.25">
      <c r="B22" s="47" t="s">
        <v>44</v>
      </c>
      <c r="C22" s="46">
        <v>3</v>
      </c>
      <c r="D22" s="46">
        <v>1</v>
      </c>
      <c r="E22" s="46">
        <v>1</v>
      </c>
      <c r="F22" s="46"/>
      <c r="G22" s="46">
        <v>5</v>
      </c>
    </row>
  </sheetData>
  <mergeCells count="1">
    <mergeCell ref="C8:D8"/>
  </mergeCells>
  <conditionalFormatting sqref="C14:M14 C12:C13">
    <cfRule type="cellIs" dxfId="4" priority="5" operator="greaterThan">
      <formula>23</formula>
    </cfRule>
  </conditionalFormatting>
  <conditionalFormatting sqref="C14:M14 C12:C13">
    <cfRule type="cellIs" dxfId="3" priority="4" operator="between">
      <formula>10</formula>
      <formula>24</formula>
    </cfRule>
  </conditionalFormatting>
  <conditionalFormatting sqref="C14:M14 C12:C13">
    <cfRule type="cellIs" dxfId="2" priority="3" operator="between">
      <formula>0</formula>
      <formula>10</formula>
    </cfRule>
  </conditionalFormatting>
  <conditionalFormatting sqref="C15:M15">
    <cfRule type="cellIs" dxfId="1" priority="2" operator="greaterThan">
      <formula>1</formula>
    </cfRule>
  </conditionalFormatting>
  <conditionalFormatting sqref="C15:M15">
    <cfRule type="cellIs" dxfId="0" priority="1" operator="lessThan">
      <formula>2</formula>
    </cfRule>
  </conditionalFormatting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Prospects</vt:lpstr>
      <vt:lpstr>KPI's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Chaymae Cheikh</dc:creator>
  <cp:keywords/>
  <dc:description/>
  <cp:lastModifiedBy>Antony DE ALMEIDA</cp:lastModifiedBy>
  <cp:revision/>
  <dcterms:created xsi:type="dcterms:W3CDTF">2020-12-09T12:39:53Z</dcterms:created>
  <dcterms:modified xsi:type="dcterms:W3CDTF">2021-02-03T16:02:18Z</dcterms:modified>
  <cp:category/>
  <cp:contentStatus/>
</cp:coreProperties>
</file>