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3C3C17FF-5970-4249-AB34-A13872025512}" xr6:coauthVersionLast="46" xr6:coauthVersionMax="46" xr10:uidLastSave="{00000000-0000-0000-0000-000000000000}"/>
  <bookViews>
    <workbookView xWindow="-120" yWindow="-120" windowWidth="29040" windowHeight="16440" activeTab="3" xr2:uid="{00000000-000D-0000-FFFF-FFFF00000000}"/>
  </bookViews>
  <sheets>
    <sheet name="Suivi 2021" sheetId="1" r:id="rId1"/>
    <sheet name="FACTURATION 2021" sheetId="2" r:id="rId2"/>
    <sheet name="TB 2021" sheetId="3" r:id="rId3"/>
    <sheet name="DDES" sheetId="8" r:id="rId4"/>
    <sheet name="CLIENTS-PROSPECTS" sheetId="9" r:id="rId5"/>
    <sheet name="Données CA" sheetId="7" r:id="rId6"/>
    <sheet name="TB GLOBAL 2021" sheetId="5" r:id="rId7"/>
    <sheet name="Liste déroulante" sheetId="4" state="hidden" r:id="rId8"/>
  </sheets>
  <externalReferences>
    <externalReference r:id="rId9"/>
    <externalReference r:id="rId10"/>
  </externalReferences>
  <definedNames>
    <definedName name="BIL">'TB 2021'!$S$2:$AF$8</definedName>
    <definedName name="PAYS">'Liste déroulante'!$C$2:$C$25</definedName>
    <definedName name="Statut">'Liste déroulante'!$A$2:$A$6</definedName>
    <definedName name="typedemande">'Liste déroulante'!$B$2:$B$6</definedName>
  </definedNames>
  <calcPr calcId="181029"/>
  <pivotCaches>
    <pivotCache cacheId="0" r:id="rId11"/>
    <pivotCache cacheId="1" r:id="rId1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7" i="5" l="1"/>
  <c r="L7" i="5"/>
  <c r="C7" i="5"/>
  <c r="J4" i="3"/>
  <c r="C16" i="3"/>
  <c r="F16" i="3"/>
  <c r="D16" i="3"/>
  <c r="AM6" i="1"/>
  <c r="AM7" i="1"/>
  <c r="AM8" i="1"/>
  <c r="AM9" i="1"/>
  <c r="AM10" i="1"/>
  <c r="AM11" i="1"/>
  <c r="AM12" i="1"/>
  <c r="AM13" i="1"/>
  <c r="AM14" i="1"/>
  <c r="AM5" i="1"/>
  <c r="AK6" i="1"/>
  <c r="AK7" i="1"/>
  <c r="AK8" i="1"/>
  <c r="AK9" i="1"/>
  <c r="AK10" i="1"/>
  <c r="AK11" i="1"/>
  <c r="AK12" i="1"/>
  <c r="AK13" i="1"/>
  <c r="AK14" i="1"/>
  <c r="AK5" i="1"/>
  <c r="W3" i="1"/>
  <c r="W4" i="1"/>
  <c r="W5" i="1"/>
  <c r="W6" i="1"/>
  <c r="W7" i="1"/>
  <c r="W8" i="1"/>
  <c r="W9" i="1"/>
  <c r="W10" i="1"/>
  <c r="W11" i="1"/>
  <c r="W12" i="1"/>
  <c r="W13" i="1"/>
  <c r="W14" i="1"/>
  <c r="W2" i="1"/>
  <c r="U3" i="1"/>
  <c r="U4" i="1"/>
  <c r="U5" i="1"/>
  <c r="U6" i="1"/>
  <c r="U7" i="1"/>
  <c r="U8" i="1"/>
  <c r="U9" i="1"/>
  <c r="U10" i="1"/>
  <c r="U11" i="1"/>
  <c r="U12" i="1"/>
  <c r="U13" i="1"/>
  <c r="U14" i="1"/>
  <c r="U2" i="1"/>
  <c r="H10" i="3" l="1"/>
  <c r="H8" i="3"/>
  <c r="H7" i="3"/>
  <c r="H6" i="3"/>
  <c r="H5" i="3"/>
  <c r="H9" i="3"/>
  <c r="H11" i="3"/>
  <c r="H12" i="3"/>
  <c r="H13" i="3"/>
  <c r="H14" i="3"/>
  <c r="H15" i="3"/>
  <c r="H4" i="3"/>
  <c r="O4" i="3"/>
  <c r="Q4" i="3" s="1"/>
  <c r="K15" i="9"/>
  <c r="J15" i="9"/>
  <c r="L14" i="9"/>
  <c r="L13" i="9"/>
  <c r="L12" i="9"/>
  <c r="L11" i="9"/>
  <c r="L10" i="9"/>
  <c r="L9" i="9"/>
  <c r="L8" i="9"/>
  <c r="L7" i="9"/>
  <c r="L6" i="9"/>
  <c r="L5" i="9"/>
  <c r="L4" i="9"/>
  <c r="L3" i="9"/>
  <c r="E30" i="8"/>
  <c r="E15" i="8"/>
  <c r="D15" i="8"/>
  <c r="F15" i="8"/>
  <c r="L15" i="9" l="1"/>
  <c r="O16" i="3"/>
  <c r="J16" i="3"/>
  <c r="H16" i="3"/>
  <c r="E16" i="3"/>
  <c r="O15" i="3"/>
  <c r="J15" i="3"/>
  <c r="O14" i="3"/>
  <c r="J14" i="3"/>
  <c r="O13" i="3"/>
  <c r="J13" i="3"/>
  <c r="O12" i="3"/>
  <c r="J12" i="3"/>
  <c r="O11" i="3"/>
  <c r="J11" i="3"/>
  <c r="O10" i="3"/>
  <c r="J10" i="3"/>
  <c r="AE9" i="3"/>
  <c r="AD9" i="3"/>
  <c r="AC9" i="3"/>
  <c r="AB9" i="3"/>
  <c r="AA9" i="3"/>
  <c r="Z9" i="3"/>
  <c r="Y9" i="3"/>
  <c r="X9" i="3"/>
  <c r="W9" i="3"/>
  <c r="V9" i="3"/>
  <c r="U9" i="3"/>
  <c r="O9" i="3"/>
  <c r="J9" i="3"/>
  <c r="O8" i="3"/>
  <c r="J8" i="3"/>
  <c r="O7" i="3"/>
  <c r="J7" i="3"/>
  <c r="U6" i="3"/>
  <c r="V6" i="3" s="1"/>
  <c r="O6" i="3"/>
  <c r="J6" i="3"/>
  <c r="V5" i="3"/>
  <c r="W5" i="3" s="1"/>
  <c r="X5" i="3" s="1"/>
  <c r="Y5" i="3" s="1"/>
  <c r="Z5" i="3" s="1"/>
  <c r="AA5" i="3" s="1"/>
  <c r="AB5" i="3" s="1"/>
  <c r="AC5" i="3" s="1"/>
  <c r="AD5" i="3" s="1"/>
  <c r="AE5" i="3" s="1"/>
  <c r="O5" i="3"/>
  <c r="J5" i="3"/>
  <c r="N4" i="3"/>
  <c r="N5" i="3" s="1"/>
  <c r="M4" i="3"/>
  <c r="M5" i="3" s="1"/>
  <c r="M6" i="3" s="1"/>
  <c r="M7" i="3" s="1"/>
  <c r="M8" i="3" s="1"/>
  <c r="M9" i="3" s="1"/>
  <c r="M10" i="3" s="1"/>
  <c r="M11" i="3" s="1"/>
  <c r="M12" i="3" s="1"/>
  <c r="M13" i="3" s="1"/>
  <c r="M14" i="3" s="1"/>
  <c r="M15" i="3" s="1"/>
  <c r="M16" i="3" s="1"/>
  <c r="L4" i="3"/>
  <c r="L5" i="3" s="1"/>
  <c r="L6" i="3" s="1"/>
  <c r="L7" i="3" s="1"/>
  <c r="L8" i="3" s="1"/>
  <c r="L9" i="3" s="1"/>
  <c r="L10" i="3" s="1"/>
  <c r="L11" i="3" s="1"/>
  <c r="K4" i="3"/>
  <c r="K5" i="3" s="1"/>
  <c r="K6" i="3" s="1"/>
  <c r="K7" i="3" s="1"/>
  <c r="K8" i="3" s="1"/>
  <c r="K9" i="3" s="1"/>
  <c r="K10" i="3" s="1"/>
  <c r="K11" i="3" s="1"/>
  <c r="K12" i="3" s="1"/>
  <c r="K13" i="3" s="1"/>
  <c r="K14" i="3" s="1"/>
  <c r="K15" i="3" s="1"/>
  <c r="K16" i="3" s="1"/>
  <c r="P4" i="3" l="1"/>
  <c r="W6" i="3"/>
  <c r="X6" i="3" s="1"/>
  <c r="Y6" i="3" s="1"/>
  <c r="Z6" i="3" s="1"/>
  <c r="AA6" i="3" s="1"/>
  <c r="AB6" i="3" s="1"/>
  <c r="AC6" i="3" s="1"/>
  <c r="AD6" i="3" s="1"/>
  <c r="AE6" i="3" s="1"/>
  <c r="AF6" i="3"/>
  <c r="N6" i="3"/>
  <c r="Q5" i="3"/>
  <c r="P5" i="3"/>
  <c r="P6" i="3" l="1"/>
  <c r="N7" i="3"/>
  <c r="Q6" i="3"/>
  <c r="N8" i="3" l="1"/>
  <c r="Q7" i="3"/>
  <c r="P7" i="3"/>
  <c r="Q8" i="3" l="1"/>
  <c r="N9" i="3"/>
  <c r="P8" i="3"/>
  <c r="Q9" i="3" l="1"/>
  <c r="N10" i="3"/>
  <c r="P9" i="3"/>
  <c r="Q10" i="3" l="1"/>
  <c r="N11" i="3"/>
  <c r="P10" i="3"/>
  <c r="P11" i="3" l="1"/>
  <c r="N12" i="3"/>
  <c r="Q11" i="3"/>
  <c r="P12" i="3" l="1"/>
  <c r="N13" i="3"/>
  <c r="Q12" i="3"/>
  <c r="P13" i="3" l="1"/>
  <c r="N14" i="3"/>
  <c r="Q13" i="3"/>
  <c r="P14" i="3" l="1"/>
  <c r="N15" i="3"/>
  <c r="Q14" i="3"/>
  <c r="P15" i="3" l="1"/>
  <c r="N16" i="3"/>
  <c r="Q15" i="3"/>
  <c r="Q16" i="3" l="1"/>
  <c r="P16" i="3"/>
</calcChain>
</file>

<file path=xl/sharedStrings.xml><?xml version="1.0" encoding="utf-8"?>
<sst xmlns="http://schemas.openxmlformats.org/spreadsheetml/2006/main" count="459" uniqueCount="284">
  <si>
    <t>CLIENTS</t>
  </si>
  <si>
    <t>Client/Prospect</t>
  </si>
  <si>
    <t>PAYS</t>
  </si>
  <si>
    <t>Date Offre</t>
  </si>
  <si>
    <t>Date Offre
envoyée</t>
  </si>
  <si>
    <t>N° offre</t>
  </si>
  <si>
    <t>Prix du M²</t>
  </si>
  <si>
    <t>Remise</t>
  </si>
  <si>
    <t>FRAIS DE PORT</t>
  </si>
  <si>
    <t>TOTAL HT</t>
  </si>
  <si>
    <t>TVA</t>
  </si>
  <si>
    <t>TOTAL TTC</t>
  </si>
  <si>
    <t>Avancement</t>
  </si>
  <si>
    <t>Désignation</t>
  </si>
  <si>
    <t>Qté</t>
  </si>
  <si>
    <t>Long. mm</t>
  </si>
  <si>
    <t>Larg. mm</t>
  </si>
  <si>
    <t>Superficie m²</t>
  </si>
  <si>
    <t>N° commande client</t>
  </si>
  <si>
    <t>N° confirmation commande</t>
  </si>
  <si>
    <t>Date de livraison client</t>
  </si>
  <si>
    <t>Bon Livraison N°</t>
  </si>
  <si>
    <t>N° facture</t>
  </si>
  <si>
    <t>Date facture</t>
  </si>
  <si>
    <t>CA</t>
  </si>
  <si>
    <t>Date de virement</t>
  </si>
  <si>
    <t>Type emballage</t>
  </si>
  <si>
    <t>date d'envoi</t>
  </si>
  <si>
    <t>TRANSPORTEUR</t>
  </si>
  <si>
    <t>N° Tracking</t>
  </si>
  <si>
    <t>Prix HT</t>
  </si>
  <si>
    <t>Prix TTC</t>
  </si>
  <si>
    <t>Date 
Encaissement</t>
  </si>
  <si>
    <t>Oui/Non</t>
  </si>
  <si>
    <t>INFORMATIONS</t>
  </si>
  <si>
    <t>ATTENTE</t>
  </si>
  <si>
    <t>FACTURATION</t>
  </si>
  <si>
    <t>LIVRAISON</t>
  </si>
  <si>
    <t>Archivé</t>
  </si>
  <si>
    <t>Frais de Port</t>
  </si>
  <si>
    <t>MAROC</t>
  </si>
  <si>
    <t>DHL</t>
  </si>
  <si>
    <t>CHRONOPOST</t>
  </si>
  <si>
    <t>USA</t>
  </si>
  <si>
    <t>Carton</t>
  </si>
  <si>
    <t>INDE</t>
  </si>
  <si>
    <t>CLIENT</t>
  </si>
  <si>
    <t>Prospect</t>
  </si>
  <si>
    <t>Client</t>
  </si>
  <si>
    <t>Boite</t>
  </si>
  <si>
    <t>X</t>
  </si>
  <si>
    <t>Total Cde HT</t>
  </si>
  <si>
    <t>Obj</t>
  </si>
  <si>
    <t>Obj réalisé</t>
  </si>
  <si>
    <t>CA Cumul. 2017</t>
  </si>
  <si>
    <t>CA Cumul. 2018</t>
  </si>
  <si>
    <t>CA Cumul. 2019</t>
  </si>
  <si>
    <t>CA Cumul. 2020</t>
  </si>
  <si>
    <t>CA Cumul 2021</t>
  </si>
  <si>
    <t>Evolution Cumul</t>
  </si>
  <si>
    <t xml:space="preserve">% Obj réalisé 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</si>
  <si>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</si>
  <si>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</si>
  <si>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</si>
  <si>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</si>
  <si>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</si>
  <si>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</si>
  <si>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</si>
  <si>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</si>
  <si>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</si>
  <si>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</si>
  <si>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</si>
  <si>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</si>
  <si>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Cumul CA Atteint</t>
  </si>
  <si>
    <t>CA 2017</t>
  </si>
  <si>
    <t>CA 2018</t>
  </si>
  <si>
    <t>CA 2019</t>
  </si>
  <si>
    <t>CA 2020</t>
  </si>
  <si>
    <t>CA 2021</t>
  </si>
  <si>
    <t>2020-2021</t>
  </si>
  <si>
    <t>janvier</t>
  </si>
  <si>
    <t>février</t>
  </si>
  <si>
    <t>mars</t>
  </si>
  <si>
    <t>avril</t>
  </si>
  <si>
    <t>mai</t>
  </si>
  <si>
    <t>Objectif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</si>
  <si>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</si>
  <si>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</si>
  <si>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</si>
  <si>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</si>
  <si>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</si>
  <si>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</si>
  <si>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</si>
  <si>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</si>
  <si>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Statut</t>
  </si>
  <si>
    <t>FABRICATION</t>
  </si>
  <si>
    <t>SOLDEE</t>
  </si>
  <si>
    <t>Étiquettes de lignes</t>
  </si>
  <si>
    <t>Total général</t>
  </si>
  <si>
    <t>Étiquettes de colonnes</t>
  </si>
  <si>
    <t>(Plusieurs éléments)</t>
  </si>
  <si>
    <t>Tableau de bord</t>
  </si>
  <si>
    <t>Tableau des demandes</t>
  </si>
  <si>
    <t>Tableau des clients/prospects</t>
  </si>
  <si>
    <t>Mois</t>
  </si>
  <si>
    <t>Demandes Offre</t>
  </si>
  <si>
    <t>Demandes techniques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</si>
  <si>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</si>
  <si>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</si>
  <si>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</si>
  <si>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</si>
  <si>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</si>
  <si>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</si>
  <si>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</si>
  <si>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</si>
  <si>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</si>
  <si>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</si>
  <si>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</si>
  <si>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</si>
  <si>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</si>
  <si>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 xml:space="preserve">% de demande en offre </t>
  </si>
  <si>
    <t>% de demande en commande</t>
  </si>
  <si>
    <t>Facturé</t>
  </si>
  <si>
    <t>Nombre de Client/Prospect</t>
  </si>
  <si>
    <t>Clients</t>
  </si>
  <si>
    <t>Prospects</t>
  </si>
  <si>
    <t>Liste</t>
  </si>
  <si>
    <t>Nombre de CLIENTS</t>
  </si>
  <si>
    <t>CONTACT</t>
  </si>
  <si>
    <t>FONCTION</t>
  </si>
  <si>
    <t>TEL FIXE</t>
  </si>
  <si>
    <t>TEL MOBILE</t>
  </si>
  <si>
    <t>EMAIL</t>
  </si>
  <si>
    <t>ADRESSE</t>
  </si>
  <si>
    <t>CMT CONNU</t>
  </si>
  <si>
    <t>TYPE INSTALLATION</t>
  </si>
  <si>
    <t>Date Dde</t>
  </si>
  <si>
    <t>Evolution 2020</t>
  </si>
  <si>
    <t>à 2021</t>
  </si>
  <si>
    <t>Type Dde</t>
  </si>
  <si>
    <t>Type demande</t>
  </si>
  <si>
    <t>OFFRE</t>
  </si>
  <si>
    <t>DDE TECHNIQUE</t>
  </si>
  <si>
    <t>DDE ADMINISTRATIVE</t>
  </si>
  <si>
    <t>SUISSE</t>
  </si>
  <si>
    <t>ALGERIE</t>
  </si>
  <si>
    <t>TUNISIE</t>
  </si>
  <si>
    <t>RUSSIE</t>
  </si>
  <si>
    <t>CANADA</t>
  </si>
  <si>
    <t>CHILI</t>
  </si>
  <si>
    <t>CHINE</t>
  </si>
  <si>
    <t>DANEMARK</t>
  </si>
  <si>
    <t>GRECE</t>
  </si>
  <si>
    <t>HONGRIE</t>
  </si>
  <si>
    <t>JAPON</t>
  </si>
  <si>
    <t>POLOGNE</t>
  </si>
  <si>
    <t>Portugal</t>
  </si>
  <si>
    <t>TURQUIE</t>
  </si>
  <si>
    <t>ALLEMAGNE</t>
  </si>
  <si>
    <t>BELGIQUE</t>
  </si>
  <si>
    <t>ROYAUME-UNIS</t>
  </si>
  <si>
    <t>LUXEMBOURG</t>
  </si>
  <si>
    <t>FRANCE</t>
  </si>
  <si>
    <t>ESPAGNE</t>
  </si>
  <si>
    <t>ITALIE</t>
  </si>
  <si>
    <t>ENVOI DOCS</t>
  </si>
  <si>
    <t>DDE RAPPORTS</t>
  </si>
  <si>
    <t>Alain</t>
  </si>
  <si>
    <t>Pierre</t>
  </si>
  <si>
    <t>Paul</t>
  </si>
  <si>
    <t>Jacques</t>
  </si>
  <si>
    <t>Marie</t>
  </si>
  <si>
    <t>Lucie</t>
  </si>
  <si>
    <t>Julie</t>
  </si>
  <si>
    <t>Georges</t>
  </si>
  <si>
    <t>Séverine</t>
  </si>
  <si>
    <t>Mylène</t>
  </si>
  <si>
    <t>aaaaaaa</t>
  </si>
  <si>
    <t>zzzzzzzzzzzz</t>
  </si>
  <si>
    <t>eeeee</t>
  </si>
  <si>
    <t>rrrrrrrr</t>
  </si>
  <si>
    <t>ffffffff</t>
  </si>
  <si>
    <t>ddddd</t>
  </si>
  <si>
    <t>xxxxxxxx</t>
  </si>
  <si>
    <t>gggg</t>
  </si>
  <si>
    <t>hhhhhh</t>
  </si>
  <si>
    <t>ttttttt</t>
  </si>
  <si>
    <t>kjk</t>
  </si>
  <si>
    <t>Achat</t>
  </si>
  <si>
    <t>Commercial</t>
  </si>
  <si>
    <t>Technique</t>
  </si>
  <si>
    <t>Responsable</t>
  </si>
  <si>
    <t>64+</t>
  </si>
  <si>
    <t>hh@gmail.com</t>
  </si>
  <si>
    <t>sdszd@gmail.com</t>
  </si>
  <si>
    <t>ghdfdghv@gmail.com</t>
  </si>
  <si>
    <t>jhdej@gmail.com</t>
  </si>
  <si>
    <t>jhcgdjh@gmail.com</t>
  </si>
  <si>
    <t>dhkg@gmail.com</t>
  </si>
  <si>
    <t>kjhd@gmail.com</t>
  </si>
  <si>
    <t>hdg@gmail.com</t>
  </si>
  <si>
    <t>dhg@gmail.com</t>
  </si>
  <si>
    <t>dkhj@gmail.com</t>
  </si>
  <si>
    <t>azerty@gmail.com</t>
  </si>
  <si>
    <t>Melon@gmail.com</t>
  </si>
  <si>
    <t>Toulouse</t>
  </si>
  <si>
    <t>Lyon</t>
  </si>
  <si>
    <t>Biarritz</t>
  </si>
  <si>
    <t>Monaco</t>
  </si>
  <si>
    <t>Avignon</t>
  </si>
  <si>
    <t>Annecy</t>
  </si>
  <si>
    <t>Paris</t>
  </si>
  <si>
    <t>Bayonne</t>
  </si>
  <si>
    <t>Bordeaux</t>
  </si>
  <si>
    <t>Strasbourg</t>
  </si>
  <si>
    <t>Lille</t>
  </si>
  <si>
    <t>OFFR01</t>
  </si>
  <si>
    <t>OFFR02</t>
  </si>
  <si>
    <t>OFFR03</t>
  </si>
  <si>
    <t>OFFR04</t>
  </si>
  <si>
    <t>OFFR05</t>
  </si>
  <si>
    <t>OFFR06</t>
  </si>
  <si>
    <t>OFFR07</t>
  </si>
  <si>
    <t>OFFR08</t>
  </si>
  <si>
    <t>OFFR09</t>
  </si>
  <si>
    <t>OFFR10</t>
  </si>
  <si>
    <t>OFFR11</t>
  </si>
  <si>
    <t>OFFR12</t>
  </si>
  <si>
    <t>OFFR13</t>
  </si>
  <si>
    <t>Montant Pièce HT</t>
  </si>
  <si>
    <t>Plaque</t>
  </si>
  <si>
    <t>Pièce</t>
  </si>
  <si>
    <t>Article</t>
  </si>
  <si>
    <t>Robe</t>
  </si>
  <si>
    <t>Jupe</t>
  </si>
  <si>
    <t>Teeshirt</t>
  </si>
  <si>
    <t>Pantalon</t>
  </si>
  <si>
    <t>Chemise</t>
  </si>
  <si>
    <t>C0001</t>
  </si>
  <si>
    <t>C0002</t>
  </si>
  <si>
    <t>C0003</t>
  </si>
  <si>
    <t>C0004</t>
  </si>
  <si>
    <t>C0005</t>
  </si>
  <si>
    <t>C0006</t>
  </si>
  <si>
    <t>C0007</t>
  </si>
  <si>
    <t>C0008</t>
  </si>
  <si>
    <t>C0009</t>
  </si>
  <si>
    <t>C0010</t>
  </si>
  <si>
    <t>C0011</t>
  </si>
  <si>
    <t>C0012</t>
  </si>
  <si>
    <t>212658-0</t>
  </si>
  <si>
    <t>54587-54</t>
  </si>
  <si>
    <t>587-456</t>
  </si>
  <si>
    <t>546-g02</t>
  </si>
  <si>
    <t>BL01</t>
  </si>
  <si>
    <t>BL02</t>
  </si>
  <si>
    <t>BL03</t>
  </si>
  <si>
    <t>BL04</t>
  </si>
  <si>
    <t>BL05</t>
  </si>
  <si>
    <t>BL06</t>
  </si>
  <si>
    <t>BL07</t>
  </si>
  <si>
    <t>BL08</t>
  </si>
  <si>
    <t>BL09</t>
  </si>
  <si>
    <t>BL10</t>
  </si>
  <si>
    <t>BL11</t>
  </si>
  <si>
    <t>FC01</t>
  </si>
  <si>
    <t>FC02</t>
  </si>
  <si>
    <t>FC03</t>
  </si>
  <si>
    <t>FC04</t>
  </si>
  <si>
    <t>FC05</t>
  </si>
  <si>
    <t>FC06</t>
  </si>
  <si>
    <t>FC07</t>
  </si>
  <si>
    <t>FC08</t>
  </si>
  <si>
    <t>FC09</t>
  </si>
  <si>
    <t>FC10</t>
  </si>
  <si>
    <t>CArton</t>
  </si>
  <si>
    <t>DPD</t>
  </si>
  <si>
    <t>Ici liste des clients en fonction de Client/prospect</t>
  </si>
  <si>
    <t>Ici liste des clients et prospects par mois</t>
  </si>
  <si>
    <t xml:space="preserve">Propspect </t>
  </si>
  <si>
    <t>Pirre</t>
  </si>
  <si>
    <t>FÉVRIER</t>
  </si>
  <si>
    <t>AOÛT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</si>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</sst>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_-* #,##0\ _€_-;\-* #,##0\ _€_-;_-* &quot;-&quot;\ _€_-;_-@_-"/>
    <numFmt numFmtId="165" formatCode="#,##0.00\ &quot;€&quot;"/>
    <numFmt numFmtId="166" formatCode="\F0000000"/>
    <numFmt numFmtId="167" formatCode="dd/mm/yy;@"/>
    <numFmt numFmtId="168" formatCode="_-* #,##0.00\ &quot;F&quot;_-;\-* #,##0.00\ &quot;F&quot;_-;_-* &quot;-&quot;??\ &quot;F&quot;_-;_-@_-"/>
    <numFmt numFmtId="169" formatCode="#,##0.00\ _€"/>
    <numFmt numFmtId="171" formatCode="mmmm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0"/>
      <name val="Arial"/>
      <family val="2"/>
    </font>
    <font>
      <sz val="10"/>
      <name val="MS Sans Serif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FF0066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0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0"/>
      <name val="Century Gothic"/>
      <family val="2"/>
    </font>
    <font>
      <b/>
      <sz val="36"/>
      <color theme="0"/>
      <name val="Century Gothic"/>
      <family val="2"/>
    </font>
    <font>
      <b/>
      <sz val="20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sz val="9"/>
      <color rgb="FFC0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ED6C0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theme="5" tint="0.79998168889431442"/>
      </patternFill>
    </fill>
    <fill>
      <patternFill patternType="solid">
        <fgColor theme="9" tint="0.79998168889431442"/>
        <bgColor theme="5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47324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ED6C0B"/>
      </left>
      <right style="thick">
        <color rgb="FFED6C0B"/>
      </right>
      <top style="thick">
        <color rgb="FFED6C0B"/>
      </top>
      <bottom/>
      <diagonal/>
    </border>
    <border>
      <left style="thick">
        <color rgb="FFED6C0B"/>
      </left>
      <right style="thick">
        <color rgb="FFED6C0B"/>
      </right>
      <top/>
      <bottom/>
      <diagonal/>
    </border>
    <border>
      <left/>
      <right/>
      <top/>
      <bottom style="thin">
        <color rgb="FFED6C0B"/>
      </bottom>
      <diagonal/>
    </border>
    <border>
      <left style="thick">
        <color rgb="FFED6C0B"/>
      </left>
      <right style="thick">
        <color rgb="FFED6C0B"/>
      </right>
      <top/>
      <bottom style="thick">
        <color rgb="FFED6C0B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 style="medium">
        <color theme="9" tint="0.39997558519241921"/>
      </left>
      <right style="medium">
        <color theme="9" tint="0.39997558519241921"/>
      </right>
      <top style="medium">
        <color theme="9" tint="0.39997558519241921"/>
      </top>
      <bottom style="medium">
        <color theme="9" tint="0.39997558519241921"/>
      </bottom>
      <diagonal/>
    </border>
    <border>
      <left/>
      <right style="thick">
        <color rgb="FFED6C0B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3">
    <xf numFmtId="0" fontId="0" fillId="0" borderId="0"/>
    <xf numFmtId="166" fontId="4" fillId="0" borderId="2">
      <alignment horizontal="center" vertical="center"/>
    </xf>
    <xf numFmtId="0" fontId="6" fillId="0" borderId="0"/>
    <xf numFmtId="0" fontId="5" fillId="0" borderId="0"/>
    <xf numFmtId="164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4" fillId="0" borderId="2">
      <alignment horizontal="center" vertical="center"/>
    </xf>
    <xf numFmtId="164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 applyNumberFormat="0" applyFill="0" applyBorder="0" applyAlignment="0" applyProtection="0"/>
  </cellStyleXfs>
  <cellXfs count="308">
    <xf numFmtId="0" fontId="0" fillId="0" borderId="0" xfId="0"/>
    <xf numFmtId="0" fontId="0" fillId="4" borderId="5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left" vertical="center"/>
    </xf>
    <xf numFmtId="0" fontId="0" fillId="4" borderId="9" xfId="0" applyFont="1" applyFill="1" applyBorder="1" applyAlignment="1">
      <alignment horizontal="center" vertical="center"/>
    </xf>
    <xf numFmtId="0" fontId="0" fillId="0" borderId="0" xfId="0" applyFont="1"/>
    <xf numFmtId="169" fontId="2" fillId="2" borderId="18" xfId="0" applyNumberFormat="1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9" fillId="5" borderId="10" xfId="0" applyFont="1" applyFill="1" applyBorder="1" applyAlignment="1">
      <alignment horizontal="center" vertical="center" wrapText="1"/>
    </xf>
    <xf numFmtId="0" fontId="9" fillId="2" borderId="13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11" fillId="3" borderId="13" xfId="0" applyFont="1" applyFill="1" applyBorder="1" applyAlignment="1">
      <alignment horizontal="center" vertical="center" wrapText="1"/>
    </xf>
    <xf numFmtId="0" fontId="11" fillId="3" borderId="14" xfId="0" applyFont="1" applyFill="1" applyBorder="1" applyAlignment="1">
      <alignment horizontal="center" vertical="center" wrapText="1"/>
    </xf>
    <xf numFmtId="165" fontId="11" fillId="3" borderId="14" xfId="0" applyNumberFormat="1" applyFont="1" applyFill="1" applyBorder="1" applyAlignment="1">
      <alignment horizontal="center" vertical="center" wrapText="1"/>
    </xf>
    <xf numFmtId="165" fontId="11" fillId="3" borderId="15" xfId="0" applyNumberFormat="1" applyFont="1" applyFill="1" applyBorder="1" applyAlignment="1">
      <alignment horizontal="center" vertical="center" wrapText="1"/>
    </xf>
    <xf numFmtId="165" fontId="12" fillId="3" borderId="15" xfId="0" applyNumberFormat="1" applyFont="1" applyFill="1" applyBorder="1" applyAlignment="1">
      <alignment horizontal="center" vertical="center" wrapText="1"/>
    </xf>
    <xf numFmtId="165" fontId="12" fillId="3" borderId="16" xfId="0" applyNumberFormat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11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11" fillId="5" borderId="5" xfId="0" applyFont="1" applyFill="1" applyBorder="1" applyAlignment="1">
      <alignment horizontal="center" vertical="center" wrapText="1"/>
    </xf>
    <xf numFmtId="167" fontId="11" fillId="5" borderId="5" xfId="0" applyNumberFormat="1" applyFont="1" applyFill="1" applyBorder="1" applyAlignment="1">
      <alignment horizontal="center" vertical="center" wrapText="1"/>
    </xf>
    <xf numFmtId="165" fontId="9" fillId="2" borderId="5" xfId="0" applyNumberFormat="1" applyFont="1" applyFill="1" applyBorder="1" applyAlignment="1">
      <alignment horizontal="center" vertical="center" wrapText="1"/>
    </xf>
    <xf numFmtId="167" fontId="9" fillId="2" borderId="5" xfId="0" applyNumberFormat="1" applyFont="1" applyFill="1" applyBorder="1" applyAlignment="1">
      <alignment horizontal="center" vertical="center" wrapText="1"/>
    </xf>
    <xf numFmtId="169" fontId="9" fillId="2" borderId="5" xfId="0" applyNumberFormat="1" applyFont="1" applyFill="1" applyBorder="1" applyAlignment="1">
      <alignment horizontal="center" vertical="center" wrapText="1"/>
    </xf>
    <xf numFmtId="0" fontId="13" fillId="4" borderId="8" xfId="0" applyFont="1" applyFill="1" applyBorder="1" applyAlignment="1">
      <alignment horizontal="left" vertical="center"/>
    </xf>
    <xf numFmtId="0" fontId="13" fillId="4" borderId="5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center" vertical="center" wrapText="1"/>
    </xf>
    <xf numFmtId="0" fontId="13" fillId="4" borderId="12" xfId="0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/>
    </xf>
    <xf numFmtId="0" fontId="13" fillId="4" borderId="9" xfId="0" applyFont="1" applyFill="1" applyBorder="1" applyAlignment="1">
      <alignment horizontal="center" vertical="center"/>
    </xf>
    <xf numFmtId="167" fontId="13" fillId="0" borderId="5" xfId="0" applyNumberFormat="1" applyFont="1" applyFill="1" applyBorder="1" applyAlignment="1">
      <alignment horizontal="center" vertical="center" wrapText="1"/>
    </xf>
    <xf numFmtId="0" fontId="15" fillId="6" borderId="9" xfId="0" applyFont="1" applyFill="1" applyBorder="1" applyAlignment="1">
      <alignment horizontal="left" vertical="center" wrapText="1"/>
    </xf>
    <xf numFmtId="0" fontId="15" fillId="6" borderId="17" xfId="0" applyFont="1" applyFill="1" applyBorder="1" applyAlignment="1">
      <alignment horizontal="left" vertical="center" wrapText="1"/>
    </xf>
    <xf numFmtId="0" fontId="13" fillId="6" borderId="8" xfId="0" applyFont="1" applyFill="1" applyBorder="1" applyAlignment="1">
      <alignment horizontal="left" vertical="center"/>
    </xf>
    <xf numFmtId="0" fontId="13" fillId="6" borderId="5" xfId="0" applyFont="1" applyFill="1" applyBorder="1" applyAlignment="1">
      <alignment horizontal="center" vertical="center"/>
    </xf>
    <xf numFmtId="0" fontId="13" fillId="6" borderId="5" xfId="0" applyFont="1" applyFill="1" applyBorder="1" applyAlignment="1">
      <alignment horizontal="center" vertical="center" wrapText="1"/>
    </xf>
    <xf numFmtId="0" fontId="13" fillId="6" borderId="12" xfId="0" applyFont="1" applyFill="1" applyBorder="1" applyAlignment="1">
      <alignment horizontal="center" vertical="center"/>
    </xf>
    <xf numFmtId="0" fontId="13" fillId="6" borderId="3" xfId="0" applyFont="1" applyFill="1" applyBorder="1" applyAlignment="1">
      <alignment horizontal="center" vertical="center"/>
    </xf>
    <xf numFmtId="0" fontId="13" fillId="6" borderId="9" xfId="0" applyFont="1" applyFill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 wrapText="1"/>
    </xf>
    <xf numFmtId="0" fontId="16" fillId="6" borderId="8" xfId="0" applyFont="1" applyFill="1" applyBorder="1" applyAlignment="1">
      <alignment horizontal="center" vertical="center" wrapText="1"/>
    </xf>
    <xf numFmtId="0" fontId="16" fillId="6" borderId="5" xfId="0" applyFont="1" applyFill="1" applyBorder="1" applyAlignment="1">
      <alignment horizontal="center" vertical="center" wrapText="1"/>
    </xf>
    <xf numFmtId="165" fontId="16" fillId="6" borderId="5" xfId="0" applyNumberFormat="1" applyFont="1" applyFill="1" applyBorder="1" applyAlignment="1">
      <alignment horizontal="center" vertical="center" wrapText="1"/>
    </xf>
    <xf numFmtId="44" fontId="16" fillId="6" borderId="5" xfId="10" applyFont="1" applyFill="1" applyBorder="1" applyAlignment="1">
      <alignment horizontal="center" vertical="center" wrapText="1"/>
    </xf>
    <xf numFmtId="44" fontId="17" fillId="6" borderId="5" xfId="10" applyFont="1" applyFill="1" applyBorder="1" applyAlignment="1">
      <alignment horizontal="center" vertical="center" wrapText="1"/>
    </xf>
    <xf numFmtId="44" fontId="17" fillId="6" borderId="12" xfId="10" applyFont="1" applyFill="1" applyBorder="1" applyAlignment="1">
      <alignment horizontal="center" vertical="center" wrapText="1"/>
    </xf>
    <xf numFmtId="0" fontId="15" fillId="6" borderId="9" xfId="0" applyFont="1" applyFill="1" applyBorder="1" applyAlignment="1">
      <alignment horizontal="center" vertical="center" wrapText="1"/>
    </xf>
    <xf numFmtId="0" fontId="16" fillId="6" borderId="12" xfId="0" applyFont="1" applyFill="1" applyBorder="1" applyAlignment="1">
      <alignment horizontal="center" vertical="center" wrapText="1"/>
    </xf>
    <xf numFmtId="0" fontId="16" fillId="6" borderId="4" xfId="0" applyFont="1" applyFill="1" applyBorder="1" applyAlignment="1">
      <alignment horizontal="center" vertical="center" wrapText="1"/>
    </xf>
    <xf numFmtId="167" fontId="16" fillId="6" borderId="5" xfId="0" applyNumberFormat="1" applyFont="1" applyFill="1" applyBorder="1" applyAlignment="1">
      <alignment horizontal="center" vertical="center" wrapText="1"/>
    </xf>
    <xf numFmtId="14" fontId="16" fillId="6" borderId="5" xfId="0" applyNumberFormat="1" applyFont="1" applyFill="1" applyBorder="1" applyAlignment="1">
      <alignment horizontal="center" vertical="center" wrapText="1"/>
    </xf>
    <xf numFmtId="169" fontId="16" fillId="6" borderId="5" xfId="0" applyNumberFormat="1" applyFont="1" applyFill="1" applyBorder="1" applyAlignment="1">
      <alignment horizontal="center" vertical="center" wrapText="1"/>
    </xf>
    <xf numFmtId="169" fontId="16" fillId="6" borderId="1" xfId="0" applyNumberFormat="1" applyFont="1" applyFill="1" applyBorder="1" applyAlignment="1">
      <alignment horizontal="center" vertical="center" wrapText="1"/>
    </xf>
    <xf numFmtId="0" fontId="11" fillId="6" borderId="9" xfId="0" applyFont="1" applyFill="1" applyBorder="1" applyAlignment="1">
      <alignment horizontal="left" vertical="center" wrapText="1"/>
    </xf>
    <xf numFmtId="0" fontId="11" fillId="6" borderId="17" xfId="0" applyFont="1" applyFill="1" applyBorder="1" applyAlignment="1">
      <alignment horizontal="left" vertical="center" wrapText="1"/>
    </xf>
    <xf numFmtId="0" fontId="14" fillId="6" borderId="5" xfId="0" applyFont="1" applyFill="1" applyBorder="1" applyAlignment="1">
      <alignment horizontal="center" vertical="center" wrapText="1"/>
    </xf>
    <xf numFmtId="0" fontId="14" fillId="6" borderId="5" xfId="0" applyFont="1" applyFill="1" applyBorder="1" applyAlignment="1">
      <alignment horizontal="center" vertical="center"/>
    </xf>
    <xf numFmtId="0" fontId="14" fillId="6" borderId="12" xfId="0" applyFont="1" applyFill="1" applyBorder="1" applyAlignment="1">
      <alignment horizontal="center" vertical="center"/>
    </xf>
    <xf numFmtId="0" fontId="14" fillId="6" borderId="3" xfId="0" applyFont="1" applyFill="1" applyBorder="1" applyAlignment="1">
      <alignment horizontal="center" vertical="center"/>
    </xf>
    <xf numFmtId="0" fontId="14" fillId="6" borderId="9" xfId="0" applyFont="1" applyFill="1" applyBorder="1" applyAlignment="1">
      <alignment horizontal="center" vertical="center"/>
    </xf>
    <xf numFmtId="14" fontId="14" fillId="6" borderId="5" xfId="0" applyNumberFormat="1" applyFont="1" applyFill="1" applyBorder="1" applyAlignment="1">
      <alignment horizontal="center" vertical="center" wrapText="1"/>
    </xf>
    <xf numFmtId="0" fontId="11" fillId="6" borderId="9" xfId="0" applyFont="1" applyFill="1" applyBorder="1" applyAlignment="1">
      <alignment horizontal="center" vertical="center" wrapText="1"/>
    </xf>
    <xf numFmtId="0" fontId="14" fillId="6" borderId="8" xfId="0" applyFont="1" applyFill="1" applyBorder="1" applyAlignment="1">
      <alignment horizontal="center" vertical="center" wrapText="1"/>
    </xf>
    <xf numFmtId="0" fontId="14" fillId="6" borderId="12" xfId="0" applyFont="1" applyFill="1" applyBorder="1" applyAlignment="1">
      <alignment horizontal="center" vertical="center" wrapText="1"/>
    </xf>
    <xf numFmtId="167" fontId="14" fillId="6" borderId="5" xfId="0" applyNumberFormat="1" applyFont="1" applyFill="1" applyBorder="1" applyAlignment="1">
      <alignment horizontal="center" vertical="center" wrapText="1"/>
    </xf>
    <xf numFmtId="169" fontId="14" fillId="6" borderId="5" xfId="0" applyNumberFormat="1" applyFont="1" applyFill="1" applyBorder="1" applyAlignment="1">
      <alignment horizontal="center" vertical="center" wrapText="1"/>
    </xf>
    <xf numFmtId="169" fontId="14" fillId="6" borderId="1" xfId="0" applyNumberFormat="1" applyFont="1" applyFill="1" applyBorder="1" applyAlignment="1">
      <alignment horizontal="center" vertical="center" wrapText="1"/>
    </xf>
    <xf numFmtId="14" fontId="14" fillId="6" borderId="1" xfId="0" applyNumberFormat="1" applyFont="1" applyFill="1" applyBorder="1" applyAlignment="1">
      <alignment horizontal="center" vertical="center" wrapText="1"/>
    </xf>
    <xf numFmtId="165" fontId="14" fillId="6" borderId="5" xfId="0" applyNumberFormat="1" applyFont="1" applyFill="1" applyBorder="1" applyAlignment="1">
      <alignment horizontal="center" vertical="center" wrapText="1"/>
    </xf>
    <xf numFmtId="44" fontId="14" fillId="6" borderId="5" xfId="10" applyFont="1" applyFill="1" applyBorder="1" applyAlignment="1">
      <alignment horizontal="right" vertical="center" wrapText="1"/>
    </xf>
    <xf numFmtId="0" fontId="14" fillId="6" borderId="8" xfId="0" applyFont="1" applyFill="1" applyBorder="1" applyAlignment="1">
      <alignment horizontal="left" vertical="center"/>
    </xf>
    <xf numFmtId="165" fontId="14" fillId="6" borderId="5" xfId="0" applyNumberFormat="1" applyFont="1" applyFill="1" applyBorder="1" applyAlignment="1">
      <alignment horizontal="right" vertical="center" wrapText="1"/>
    </xf>
    <xf numFmtId="0" fontId="10" fillId="5" borderId="9" xfId="0" applyFont="1" applyFill="1" applyBorder="1" applyAlignment="1">
      <alignment horizontal="left" vertical="center" wrapText="1"/>
    </xf>
    <xf numFmtId="0" fontId="10" fillId="0" borderId="17" xfId="0" applyFont="1" applyBorder="1" applyAlignment="1">
      <alignment horizontal="left" vertical="center" wrapText="1"/>
    </xf>
    <xf numFmtId="0" fontId="13" fillId="4" borderId="8" xfId="0" applyFont="1" applyFill="1" applyBorder="1" applyAlignment="1">
      <alignment horizontal="left" vertical="center" wrapText="1"/>
    </xf>
    <xf numFmtId="0" fontId="13" fillId="4" borderId="12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  <xf numFmtId="14" fontId="16" fillId="3" borderId="8" xfId="0" applyNumberFormat="1" applyFont="1" applyFill="1" applyBorder="1" applyAlignment="1">
      <alignment horizontal="center" vertical="center" wrapText="1"/>
    </xf>
    <xf numFmtId="14" fontId="16" fillId="3" borderId="5" xfId="0" applyNumberFormat="1" applyFont="1" applyFill="1" applyBorder="1" applyAlignment="1">
      <alignment horizontal="center" vertical="center" wrapText="1"/>
    </xf>
    <xf numFmtId="165" fontId="13" fillId="3" borderId="5" xfId="0" applyNumberFormat="1" applyFont="1" applyFill="1" applyBorder="1" applyAlignment="1">
      <alignment horizontal="center" vertical="center" wrapText="1"/>
    </xf>
    <xf numFmtId="0" fontId="10" fillId="5" borderId="9" xfId="0" applyFont="1" applyFill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21" fillId="0" borderId="12" xfId="0" applyFont="1" applyBorder="1" applyAlignment="1">
      <alignment horizontal="center" vertical="center" wrapText="1"/>
    </xf>
    <xf numFmtId="0" fontId="13" fillId="5" borderId="5" xfId="0" applyFont="1" applyFill="1" applyBorder="1" applyAlignment="1">
      <alignment horizontal="center" vertical="center" wrapText="1"/>
    </xf>
    <xf numFmtId="14" fontId="13" fillId="5" borderId="5" xfId="0" applyNumberFormat="1" applyFont="1" applyFill="1" applyBorder="1" applyAlignment="1">
      <alignment horizontal="center" vertical="center" wrapText="1"/>
    </xf>
    <xf numFmtId="14" fontId="13" fillId="0" borderId="5" xfId="0" applyNumberFormat="1" applyFont="1" applyBorder="1" applyAlignment="1">
      <alignment horizontal="center" vertical="center" wrapText="1"/>
    </xf>
    <xf numFmtId="169" fontId="13" fillId="0" borderId="5" xfId="0" applyNumberFormat="1" applyFont="1" applyBorder="1" applyAlignment="1">
      <alignment horizontal="center" vertical="center" wrapText="1"/>
    </xf>
    <xf numFmtId="169" fontId="13" fillId="0" borderId="1" xfId="0" applyNumberFormat="1" applyFont="1" applyBorder="1" applyAlignment="1">
      <alignment horizontal="center" vertical="center" wrapText="1"/>
    </xf>
    <xf numFmtId="14" fontId="13" fillId="0" borderId="1" xfId="0" applyNumberFormat="1" applyFont="1" applyBorder="1" applyAlignment="1">
      <alignment horizontal="center" vertical="center" wrapText="1"/>
    </xf>
    <xf numFmtId="0" fontId="11" fillId="6" borderId="9" xfId="0" applyFont="1" applyFill="1" applyBorder="1" applyAlignment="1">
      <alignment vertical="center" wrapText="1"/>
    </xf>
    <xf numFmtId="0" fontId="10" fillId="6" borderId="17" xfId="0" applyFont="1" applyFill="1" applyBorder="1" applyAlignment="1">
      <alignment vertical="center" wrapText="1"/>
    </xf>
    <xf numFmtId="0" fontId="13" fillId="6" borderId="12" xfId="0" applyFont="1" applyFill="1" applyBorder="1" applyAlignment="1">
      <alignment horizontal="center" vertical="center" wrapText="1"/>
    </xf>
    <xf numFmtId="0" fontId="13" fillId="6" borderId="3" xfId="0" applyFont="1" applyFill="1" applyBorder="1" applyAlignment="1">
      <alignment horizontal="center" vertical="center" wrapText="1"/>
    </xf>
    <xf numFmtId="0" fontId="13" fillId="6" borderId="9" xfId="0" applyFont="1" applyFill="1" applyBorder="1" applyAlignment="1">
      <alignment horizontal="center" vertical="center" wrapText="1"/>
    </xf>
    <xf numFmtId="0" fontId="13" fillId="6" borderId="8" xfId="0" applyFont="1" applyFill="1" applyBorder="1" applyAlignment="1">
      <alignment horizontal="center" vertical="center" wrapText="1"/>
    </xf>
    <xf numFmtId="165" fontId="13" fillId="6" borderId="5" xfId="0" applyNumberFormat="1" applyFont="1" applyFill="1" applyBorder="1" applyAlignment="1">
      <alignment horizontal="center" vertical="center" wrapText="1"/>
    </xf>
    <xf numFmtId="0" fontId="10" fillId="6" borderId="9" xfId="0" applyFont="1" applyFill="1" applyBorder="1" applyAlignment="1">
      <alignment horizontal="center" vertical="center" wrapText="1"/>
    </xf>
    <xf numFmtId="0" fontId="21" fillId="6" borderId="12" xfId="0" applyFont="1" applyFill="1" applyBorder="1" applyAlignment="1">
      <alignment horizontal="center" vertical="center" wrapText="1"/>
    </xf>
    <xf numFmtId="167" fontId="13" fillId="6" borderId="5" xfId="0" applyNumberFormat="1" applyFont="1" applyFill="1" applyBorder="1" applyAlignment="1">
      <alignment horizontal="center" vertical="center" wrapText="1"/>
    </xf>
    <xf numFmtId="169" fontId="13" fillId="6" borderId="1" xfId="0" applyNumberFormat="1" applyFont="1" applyFill="1" applyBorder="1" applyAlignment="1">
      <alignment horizontal="center" vertical="center" wrapText="1"/>
    </xf>
    <xf numFmtId="14" fontId="13" fillId="6" borderId="1" xfId="0" applyNumberFormat="1" applyFont="1" applyFill="1" applyBorder="1" applyAlignment="1">
      <alignment horizontal="center" vertical="center" wrapText="1"/>
    </xf>
    <xf numFmtId="0" fontId="23" fillId="6" borderId="5" xfId="12" applyFont="1" applyFill="1" applyBorder="1" applyAlignment="1">
      <alignment horizontal="center" vertical="center" wrapText="1"/>
    </xf>
    <xf numFmtId="0" fontId="11" fillId="5" borderId="9" xfId="0" applyFont="1" applyFill="1" applyBorder="1" applyAlignment="1">
      <alignment vertical="center" wrapText="1"/>
    </xf>
    <xf numFmtId="0" fontId="10" fillId="0" borderId="17" xfId="0" applyFont="1" applyBorder="1" applyAlignment="1">
      <alignment vertical="center" wrapText="1"/>
    </xf>
    <xf numFmtId="0" fontId="23" fillId="4" borderId="5" xfId="12" applyFont="1" applyFill="1" applyBorder="1" applyAlignment="1">
      <alignment horizontal="center" vertical="center" wrapText="1"/>
    </xf>
    <xf numFmtId="0" fontId="13" fillId="3" borderId="8" xfId="0" applyFont="1" applyFill="1" applyBorder="1" applyAlignment="1">
      <alignment horizontal="center" vertical="center" wrapText="1"/>
    </xf>
    <xf numFmtId="0" fontId="13" fillId="3" borderId="5" xfId="0" applyFont="1" applyFill="1" applyBorder="1" applyAlignment="1">
      <alignment horizontal="center" vertical="center" wrapText="1"/>
    </xf>
    <xf numFmtId="165" fontId="20" fillId="3" borderId="5" xfId="0" applyNumberFormat="1" applyFont="1" applyFill="1" applyBorder="1" applyAlignment="1">
      <alignment horizontal="center" vertical="center" wrapText="1"/>
    </xf>
    <xf numFmtId="165" fontId="20" fillId="3" borderId="12" xfId="0" applyNumberFormat="1" applyFont="1" applyFill="1" applyBorder="1" applyAlignment="1">
      <alignment horizontal="center" vertical="center" wrapText="1"/>
    </xf>
    <xf numFmtId="0" fontId="18" fillId="6" borderId="5" xfId="12" applyFill="1" applyBorder="1" applyAlignment="1">
      <alignment horizontal="center" vertical="center" wrapText="1"/>
    </xf>
    <xf numFmtId="165" fontId="20" fillId="6" borderId="5" xfId="0" applyNumberFormat="1" applyFont="1" applyFill="1" applyBorder="1" applyAlignment="1">
      <alignment horizontal="center" vertical="center" wrapText="1"/>
    </xf>
    <xf numFmtId="165" fontId="20" fillId="6" borderId="12" xfId="0" applyNumberFormat="1" applyFont="1" applyFill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14" fontId="0" fillId="6" borderId="5" xfId="0" applyNumberFormat="1" applyFill="1" applyBorder="1" applyAlignment="1">
      <alignment horizontal="center" vertical="center" wrapText="1"/>
    </xf>
    <xf numFmtId="169" fontId="0" fillId="6" borderId="5" xfId="0" applyNumberFormat="1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169" fontId="0" fillId="0" borderId="5" xfId="0" applyNumberForma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0" fontId="13" fillId="4" borderId="3" xfId="0" applyFont="1" applyFill="1" applyBorder="1" applyAlignment="1">
      <alignment horizontal="center" vertical="center" wrapText="1"/>
    </xf>
    <xf numFmtId="0" fontId="13" fillId="4" borderId="9" xfId="0" applyFon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5" borderId="5" xfId="0" applyNumberFormat="1" applyFill="1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/>
    </xf>
    <xf numFmtId="14" fontId="0" fillId="6" borderId="4" xfId="0" applyNumberFormat="1" applyFill="1" applyBorder="1" applyAlignment="1">
      <alignment horizontal="center" vertical="center"/>
    </xf>
    <xf numFmtId="14" fontId="0" fillId="6" borderId="5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14" fillId="4" borderId="8" xfId="0" applyFont="1" applyFill="1" applyBorder="1" applyAlignment="1">
      <alignment horizontal="left" vertical="center"/>
    </xf>
    <xf numFmtId="0" fontId="14" fillId="4" borderId="5" xfId="0" applyFont="1" applyFill="1" applyBorder="1" applyAlignment="1">
      <alignment horizontal="center" vertical="center"/>
    </xf>
    <xf numFmtId="0" fontId="19" fillId="4" borderId="5" xfId="12" applyFont="1" applyFill="1" applyBorder="1" applyAlignment="1">
      <alignment horizontal="center" vertical="center" wrapText="1"/>
    </xf>
    <xf numFmtId="0" fontId="14" fillId="4" borderId="12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9" fontId="0" fillId="3" borderId="5" xfId="0" applyNumberFormat="1" applyFill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 wrapText="1"/>
    </xf>
    <xf numFmtId="0" fontId="13" fillId="6" borderId="8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0" borderId="19" xfId="0" applyFont="1" applyBorder="1" applyAlignment="1">
      <alignment horizontal="center" vertical="center"/>
    </xf>
    <xf numFmtId="165" fontId="24" fillId="0" borderId="0" xfId="0" applyNumberFormat="1" applyFont="1" applyBorder="1" applyAlignment="1">
      <alignment horizontal="center" vertical="center"/>
    </xf>
    <xf numFmtId="17" fontId="4" fillId="0" borderId="0" xfId="0" applyNumberFormat="1" applyFont="1"/>
    <xf numFmtId="17" fontId="4" fillId="0" borderId="5" xfId="0" applyNumberFormat="1" applyFont="1" applyBorder="1" applyAlignment="1">
      <alignment horizontal="right"/>
    </xf>
    <xf numFmtId="17" fontId="25" fillId="0" borderId="5" xfId="0" applyNumberFormat="1" applyFont="1" applyBorder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24" fillId="0" borderId="20" xfId="0" applyFont="1" applyBorder="1" applyAlignment="1">
      <alignment horizontal="center" vertical="center"/>
    </xf>
    <xf numFmtId="0" fontId="4" fillId="0" borderId="5" xfId="0" applyNumberFormat="1" applyFont="1" applyBorder="1" applyAlignment="1">
      <alignment horizontal="center" vertical="center"/>
    </xf>
    <xf numFmtId="165" fontId="4" fillId="7" borderId="5" xfId="0" applyNumberFormat="1" applyFont="1" applyFill="1" applyBorder="1" applyAlignment="1">
      <alignment horizontal="center" vertical="center"/>
    </xf>
    <xf numFmtId="165" fontId="4" fillId="8" borderId="5" xfId="0" applyNumberFormat="1" applyFont="1" applyFill="1" applyBorder="1" applyAlignment="1">
      <alignment horizontal="center" vertical="center"/>
    </xf>
    <xf numFmtId="165" fontId="25" fillId="0" borderId="5" xfId="0" applyNumberFormat="1" applyFont="1" applyBorder="1" applyAlignment="1">
      <alignment horizontal="center" vertical="center"/>
    </xf>
    <xf numFmtId="17" fontId="4" fillId="0" borderId="0" xfId="0" applyNumberFormat="1" applyFont="1" applyAlignment="1">
      <alignment horizontal="center"/>
    </xf>
    <xf numFmtId="165" fontId="4" fillId="0" borderId="0" xfId="0" applyNumberFormat="1" applyFont="1" applyAlignment="1">
      <alignment horizontal="center" vertical="center"/>
    </xf>
    <xf numFmtId="165" fontId="4" fillId="0" borderId="20" xfId="0" applyNumberFormat="1" applyFont="1" applyBorder="1" applyAlignment="1">
      <alignment horizontal="center" vertical="center"/>
    </xf>
    <xf numFmtId="9" fontId="4" fillId="0" borderId="0" xfId="11" applyFont="1" applyAlignment="1">
      <alignment horizontal="center"/>
    </xf>
    <xf numFmtId="10" fontId="4" fillId="0" borderId="0" xfId="0" applyNumberFormat="1" applyFont="1" applyAlignment="1">
      <alignment horizontal="center"/>
    </xf>
    <xf numFmtId="165" fontId="4" fillId="0" borderId="0" xfId="0" applyNumberFormat="1" applyFont="1" applyAlignment="1">
      <alignment horizontal="center"/>
    </xf>
    <xf numFmtId="165" fontId="4" fillId="0" borderId="20" xfId="0" applyNumberFormat="1" applyFont="1" applyBorder="1" applyAlignment="1">
      <alignment horizontal="center"/>
    </xf>
    <xf numFmtId="9" fontId="4" fillId="0" borderId="0" xfId="11" applyFont="1" applyBorder="1" applyAlignment="1">
      <alignment horizontal="center"/>
    </xf>
    <xf numFmtId="165" fontId="25" fillId="9" borderId="5" xfId="0" applyNumberFormat="1" applyFont="1" applyFill="1" applyBorder="1" applyAlignment="1">
      <alignment horizontal="center" vertical="center"/>
    </xf>
    <xf numFmtId="165" fontId="4" fillId="3" borderId="5" xfId="0" applyNumberFormat="1" applyFont="1" applyFill="1" applyBorder="1" applyAlignment="1">
      <alignment horizontal="center" vertical="center"/>
    </xf>
    <xf numFmtId="165" fontId="4" fillId="9" borderId="5" xfId="0" applyNumberFormat="1" applyFont="1" applyFill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/>
    </xf>
    <xf numFmtId="165" fontId="4" fillId="0" borderId="21" xfId="0" applyNumberFormat="1" applyFont="1" applyBorder="1" applyAlignment="1">
      <alignment horizontal="center" vertical="center"/>
    </xf>
    <xf numFmtId="165" fontId="4" fillId="0" borderId="5" xfId="10" applyNumberFormat="1" applyFont="1" applyBorder="1" applyAlignment="1">
      <alignment horizontal="right"/>
    </xf>
    <xf numFmtId="17" fontId="4" fillId="0" borderId="0" xfId="0" applyNumberFormat="1" applyFont="1" applyAlignment="1">
      <alignment horizontal="right"/>
    </xf>
    <xf numFmtId="165" fontId="26" fillId="0" borderId="0" xfId="10" applyNumberFormat="1" applyFont="1" applyBorder="1" applyAlignment="1">
      <alignment horizontal="right"/>
    </xf>
    <xf numFmtId="165" fontId="26" fillId="0" borderId="0" xfId="0" applyNumberFormat="1" applyFont="1" applyBorder="1" applyAlignment="1">
      <alignment horizontal="right" vertical="center"/>
    </xf>
    <xf numFmtId="0" fontId="4" fillId="0" borderId="0" xfId="0" applyFont="1" applyBorder="1"/>
    <xf numFmtId="165" fontId="4" fillId="0" borderId="0" xfId="0" applyNumberFormat="1" applyFont="1"/>
    <xf numFmtId="0" fontId="4" fillId="0" borderId="0" xfId="0" applyFont="1"/>
    <xf numFmtId="165" fontId="4" fillId="0" borderId="22" xfId="0" applyNumberFormat="1" applyFont="1" applyBorder="1" applyAlignment="1">
      <alignment horizontal="center" vertical="center"/>
    </xf>
    <xf numFmtId="165" fontId="4" fillId="0" borderId="22" xfId="0" applyNumberFormat="1" applyFont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7" fillId="3" borderId="5" xfId="0" applyFont="1" applyFill="1" applyBorder="1" applyAlignment="1">
      <alignment horizontal="left" vertical="center" wrapText="1"/>
    </xf>
    <xf numFmtId="0" fontId="0" fillId="3" borderId="5" xfId="0" applyFont="1" applyFill="1" applyBorder="1"/>
    <xf numFmtId="0" fontId="0" fillId="3" borderId="5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14" fontId="0" fillId="3" borderId="5" xfId="0" applyNumberFormat="1" applyFont="1" applyFill="1" applyBorder="1" applyAlignment="1">
      <alignment horizontal="center"/>
    </xf>
    <xf numFmtId="165" fontId="2" fillId="11" borderId="5" xfId="0" applyNumberFormat="1" applyFont="1" applyFill="1" applyBorder="1" applyAlignment="1">
      <alignment horizontal="center" vertical="center" wrapText="1"/>
    </xf>
    <xf numFmtId="0" fontId="2" fillId="11" borderId="5" xfId="0" applyFont="1" applyFill="1" applyBorder="1" applyAlignment="1">
      <alignment horizontal="center" vertical="center" wrapText="1"/>
    </xf>
    <xf numFmtId="167" fontId="2" fillId="11" borderId="5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3" borderId="0" xfId="0" applyFill="1"/>
    <xf numFmtId="44" fontId="28" fillId="3" borderId="0" xfId="10" applyFont="1" applyFill="1" applyAlignment="1">
      <alignment vertical="top"/>
    </xf>
    <xf numFmtId="0" fontId="29" fillId="0" borderId="2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12" borderId="5" xfId="0" applyFont="1" applyFill="1" applyBorder="1"/>
    <xf numFmtId="0" fontId="2" fillId="12" borderId="26" xfId="0" applyFont="1" applyFill="1" applyBorder="1" applyAlignment="1">
      <alignment horizontal="center" vertical="center"/>
    </xf>
    <xf numFmtId="0" fontId="0" fillId="0" borderId="5" xfId="0" applyBorder="1"/>
    <xf numFmtId="0" fontId="3" fillId="0" borderId="5" xfId="0" applyFont="1" applyBorder="1" applyAlignment="1">
      <alignment horizontal="center" vertical="center"/>
    </xf>
    <xf numFmtId="0" fontId="0" fillId="0" borderId="5" xfId="0" applyFill="1" applyBorder="1"/>
    <xf numFmtId="0" fontId="0" fillId="10" borderId="5" xfId="0" applyFill="1" applyBorder="1"/>
    <xf numFmtId="0" fontId="8" fillId="12" borderId="18" xfId="0" applyFont="1" applyFill="1" applyBorder="1"/>
    <xf numFmtId="0" fontId="2" fillId="12" borderId="0" xfId="0" applyFont="1" applyFill="1" applyAlignment="1">
      <alignment horizontal="center" vertical="center"/>
    </xf>
    <xf numFmtId="0" fontId="2" fillId="12" borderId="5" xfId="0" applyFont="1" applyFill="1" applyBorder="1" applyAlignment="1">
      <alignment horizontal="center" vertical="center"/>
    </xf>
    <xf numFmtId="0" fontId="2" fillId="12" borderId="5" xfId="0" applyFont="1" applyFill="1" applyBorder="1" applyAlignment="1">
      <alignment horizontal="center" wrapText="1"/>
    </xf>
    <xf numFmtId="0" fontId="0" fillId="0" borderId="27" xfId="0" applyBorder="1"/>
    <xf numFmtId="9" fontId="0" fillId="0" borderId="5" xfId="11" applyFont="1" applyBorder="1" applyAlignment="1">
      <alignment horizontal="center" vertical="center"/>
    </xf>
    <xf numFmtId="9" fontId="2" fillId="12" borderId="5" xfId="0" applyNumberFormat="1" applyFont="1" applyFill="1" applyBorder="1" applyAlignment="1">
      <alignment horizontal="center" vertical="center"/>
    </xf>
    <xf numFmtId="0" fontId="0" fillId="0" borderId="0" xfId="0"/>
    <xf numFmtId="0" fontId="2" fillId="13" borderId="31" xfId="0" applyFont="1" applyFill="1" applyBorder="1" applyAlignment="1">
      <alignment horizontal="center" vertical="center"/>
    </xf>
    <xf numFmtId="0" fontId="2" fillId="13" borderId="32" xfId="0" applyFont="1" applyFill="1" applyBorder="1" applyAlignment="1">
      <alignment horizontal="center" vertical="center"/>
    </xf>
    <xf numFmtId="0" fontId="30" fillId="13" borderId="30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30" fillId="3" borderId="33" xfId="0" applyFont="1" applyFill="1" applyBorder="1" applyAlignment="1">
      <alignment horizontal="center" vertical="center"/>
    </xf>
    <xf numFmtId="0" fontId="31" fillId="13" borderId="30" xfId="0" applyFont="1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30" fillId="14" borderId="34" xfId="0" applyFont="1" applyFill="1" applyBorder="1" applyAlignment="1">
      <alignment horizontal="center" vertical="center"/>
    </xf>
    <xf numFmtId="0" fontId="30" fillId="3" borderId="34" xfId="0" applyFont="1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22" fillId="13" borderId="35" xfId="0" applyFont="1" applyFill="1" applyBorder="1" applyAlignment="1">
      <alignment horizontal="center"/>
    </xf>
    <xf numFmtId="0" fontId="22" fillId="13" borderId="36" xfId="0" applyFont="1" applyFill="1" applyBorder="1" applyAlignment="1">
      <alignment horizontal="center"/>
    </xf>
    <xf numFmtId="0" fontId="30" fillId="13" borderId="37" xfId="0" applyFont="1" applyFill="1" applyBorder="1" applyAlignment="1">
      <alignment horizontal="center" vertical="center"/>
    </xf>
    <xf numFmtId="0" fontId="31" fillId="13" borderId="0" xfId="0" applyFont="1" applyFill="1" applyAlignment="1">
      <alignment horizontal="left"/>
    </xf>
    <xf numFmtId="0" fontId="31" fillId="13" borderId="0" xfId="0" applyNumberFormat="1" applyFont="1" applyFill="1"/>
    <xf numFmtId="44" fontId="13" fillId="6" borderId="5" xfId="10" applyFont="1" applyFill="1" applyBorder="1" applyAlignment="1">
      <alignment horizontal="center" vertical="center" wrapText="1"/>
    </xf>
    <xf numFmtId="44" fontId="13" fillId="0" borderId="5" xfId="10" applyFont="1" applyBorder="1" applyAlignment="1">
      <alignment horizontal="center" vertical="center" wrapText="1"/>
    </xf>
    <xf numFmtId="44" fontId="0" fillId="6" borderId="5" xfId="10" applyFont="1" applyFill="1" applyBorder="1" applyAlignment="1">
      <alignment horizontal="center" vertical="center" wrapText="1"/>
    </xf>
    <xf numFmtId="44" fontId="0" fillId="0" borderId="5" xfId="10" applyFont="1" applyBorder="1" applyAlignment="1">
      <alignment horizontal="center" vertical="center" wrapText="1"/>
    </xf>
    <xf numFmtId="0" fontId="9" fillId="15" borderId="38" xfId="0" applyFont="1" applyFill="1" applyBorder="1" applyAlignment="1">
      <alignment horizontal="center" vertical="center"/>
    </xf>
    <xf numFmtId="0" fontId="9" fillId="15" borderId="39" xfId="0" applyFont="1" applyFill="1" applyBorder="1" applyAlignment="1">
      <alignment horizontal="center" vertical="center" wrapText="1"/>
    </xf>
    <xf numFmtId="0" fontId="9" fillId="15" borderId="41" xfId="0" applyFont="1" applyFill="1" applyBorder="1" applyAlignment="1">
      <alignment horizontal="center" vertical="center"/>
    </xf>
    <xf numFmtId="0" fontId="9" fillId="15" borderId="16" xfId="0" applyFont="1" applyFill="1" applyBorder="1" applyAlignment="1">
      <alignment horizontal="center" vertical="center"/>
    </xf>
    <xf numFmtId="0" fontId="9" fillId="15" borderId="41" xfId="0" applyFont="1" applyFill="1" applyBorder="1" applyAlignment="1">
      <alignment horizontal="center" vertical="center" wrapText="1"/>
    </xf>
    <xf numFmtId="0" fontId="9" fillId="15" borderId="40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left" vertical="center" wrapText="1"/>
    </xf>
    <xf numFmtId="0" fontId="32" fillId="16" borderId="5" xfId="0" applyFont="1" applyFill="1" applyBorder="1" applyAlignment="1">
      <alignment horizontal="center" vertical="center" wrapText="1"/>
    </xf>
    <xf numFmtId="165" fontId="4" fillId="0" borderId="42" xfId="0" applyNumberFormat="1" applyFont="1" applyBorder="1" applyAlignment="1">
      <alignment horizontal="center" vertical="center"/>
    </xf>
    <xf numFmtId="165" fontId="4" fillId="0" borderId="43" xfId="0" applyNumberFormat="1" applyFont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 wrapText="1"/>
    </xf>
    <xf numFmtId="0" fontId="0" fillId="4" borderId="9" xfId="0" applyFont="1" applyFill="1" applyBorder="1" applyAlignment="1">
      <alignment horizontal="center" vertical="center" wrapText="1"/>
    </xf>
    <xf numFmtId="0" fontId="14" fillId="4" borderId="5" xfId="0" applyFont="1" applyFill="1" applyBorder="1" applyAlignment="1">
      <alignment horizontal="center" vertical="center" wrapText="1"/>
    </xf>
    <xf numFmtId="0" fontId="7" fillId="9" borderId="5" xfId="0" applyFont="1" applyFill="1" applyBorder="1" applyAlignment="1">
      <alignment horizontal="left" vertical="center" wrapText="1"/>
    </xf>
    <xf numFmtId="0" fontId="3" fillId="9" borderId="5" xfId="0" applyFont="1" applyFill="1" applyBorder="1" applyAlignment="1">
      <alignment horizontal="center"/>
    </xf>
    <xf numFmtId="0" fontId="0" fillId="9" borderId="5" xfId="0" applyFont="1" applyFill="1" applyBorder="1" applyAlignment="1">
      <alignment horizontal="center"/>
    </xf>
    <xf numFmtId="14" fontId="0" fillId="9" borderId="5" xfId="0" applyNumberFormat="1" applyFont="1" applyFill="1" applyBorder="1" applyAlignment="1">
      <alignment horizontal="center"/>
    </xf>
    <xf numFmtId="0" fontId="0" fillId="0" borderId="0" xfId="0"/>
    <xf numFmtId="0" fontId="7" fillId="3" borderId="27" xfId="0" applyFont="1" applyFill="1" applyBorder="1" applyAlignment="1">
      <alignment horizontal="left" vertical="center" wrapText="1"/>
    </xf>
    <xf numFmtId="0" fontId="3" fillId="3" borderId="27" xfId="0" applyFont="1" applyFill="1" applyBorder="1" applyAlignment="1">
      <alignment horizontal="center"/>
    </xf>
    <xf numFmtId="0" fontId="0" fillId="3" borderId="27" xfId="0" applyFont="1" applyFill="1" applyBorder="1" applyAlignment="1">
      <alignment horizontal="center"/>
    </xf>
    <xf numFmtId="14" fontId="0" fillId="3" borderId="27" xfId="0" applyNumberFormat="1" applyFont="1" applyFill="1" applyBorder="1" applyAlignment="1">
      <alignment horizontal="center"/>
    </xf>
    <xf numFmtId="0" fontId="7" fillId="9" borderId="44" xfId="0" applyFont="1" applyFill="1" applyBorder="1" applyAlignment="1">
      <alignment horizontal="left" vertical="center" wrapText="1"/>
    </xf>
    <xf numFmtId="0" fontId="3" fillId="9" borderId="44" xfId="0" applyFont="1" applyFill="1" applyBorder="1" applyAlignment="1">
      <alignment horizontal="center"/>
    </xf>
    <xf numFmtId="0" fontId="0" fillId="9" borderId="44" xfId="0" applyFont="1" applyFill="1" applyBorder="1" applyAlignment="1">
      <alignment horizontal="center"/>
    </xf>
    <xf numFmtId="0" fontId="11" fillId="3" borderId="9" xfId="0" applyFont="1" applyFill="1" applyBorder="1" applyAlignment="1">
      <alignment vertical="center" wrapText="1"/>
    </xf>
    <xf numFmtId="0" fontId="10" fillId="3" borderId="17" xfId="0" applyFont="1" applyFill="1" applyBorder="1" applyAlignment="1">
      <alignment vertical="center" wrapText="1"/>
    </xf>
    <xf numFmtId="0" fontId="13" fillId="3" borderId="8" xfId="0" applyFont="1" applyFill="1" applyBorder="1" applyAlignment="1">
      <alignment horizontal="left" vertical="center" wrapText="1"/>
    </xf>
    <xf numFmtId="0" fontId="13" fillId="3" borderId="5" xfId="0" applyFont="1" applyFill="1" applyBorder="1" applyAlignment="1">
      <alignment horizontal="center" vertical="center"/>
    </xf>
    <xf numFmtId="0" fontId="23" fillId="3" borderId="5" xfId="12" applyFont="1" applyFill="1" applyBorder="1" applyAlignment="1">
      <alignment horizontal="center" vertical="center" wrapText="1"/>
    </xf>
    <xf numFmtId="0" fontId="13" fillId="3" borderId="12" xfId="0" applyFont="1" applyFill="1" applyBorder="1" applyAlignment="1">
      <alignment horizontal="center" vertical="center" wrapText="1"/>
    </xf>
    <xf numFmtId="0" fontId="0" fillId="0" borderId="45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0" xfId="0" applyBorder="1"/>
    <xf numFmtId="0" fontId="0" fillId="3" borderId="12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13" fillId="3" borderId="8" xfId="0" applyFont="1" applyFill="1" applyBorder="1" applyAlignment="1">
      <alignment horizontal="left" vertical="center"/>
    </xf>
    <xf numFmtId="0" fontId="13" fillId="3" borderId="3" xfId="0" applyFont="1" applyFill="1" applyBorder="1" applyAlignment="1">
      <alignment horizontal="center" vertical="center" wrapText="1"/>
    </xf>
    <xf numFmtId="0" fontId="13" fillId="3" borderId="9" xfId="0" applyFont="1" applyFill="1" applyBorder="1" applyAlignment="1">
      <alignment horizontal="center" vertical="center" wrapText="1"/>
    </xf>
    <xf numFmtId="0" fontId="10" fillId="3" borderId="9" xfId="0" applyFont="1" applyFill="1" applyBorder="1" applyAlignment="1">
      <alignment horizontal="center" vertical="center" wrapText="1"/>
    </xf>
    <xf numFmtId="0" fontId="21" fillId="3" borderId="12" xfId="0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14" fontId="0" fillId="3" borderId="5" xfId="0" applyNumberFormat="1" applyFill="1" applyBorder="1" applyAlignment="1">
      <alignment horizontal="center" vertical="center" wrapText="1"/>
    </xf>
    <xf numFmtId="167" fontId="13" fillId="3" borderId="5" xfId="0" applyNumberFormat="1" applyFont="1" applyFill="1" applyBorder="1" applyAlignment="1">
      <alignment horizontal="center" vertical="center" wrapText="1"/>
    </xf>
    <xf numFmtId="44" fontId="0" fillId="3" borderId="5" xfId="10" applyFont="1" applyFill="1" applyBorder="1" applyAlignment="1">
      <alignment horizontal="center" vertical="center" wrapText="1"/>
    </xf>
    <xf numFmtId="169" fontId="0" fillId="3" borderId="5" xfId="0" applyNumberFormat="1" applyFill="1" applyBorder="1" applyAlignment="1">
      <alignment horizontal="center" vertical="center" wrapText="1"/>
    </xf>
    <xf numFmtId="14" fontId="0" fillId="3" borderId="4" xfId="0" applyNumberFormat="1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18" fillId="3" borderId="5" xfId="12" applyFill="1" applyBorder="1" applyAlignment="1">
      <alignment horizontal="center" vertical="center" wrapText="1"/>
    </xf>
    <xf numFmtId="0" fontId="0" fillId="0" borderId="0" xfId="0"/>
    <xf numFmtId="0" fontId="18" fillId="4" borderId="5" xfId="12" applyFill="1" applyBorder="1" applyAlignment="1">
      <alignment horizontal="center" vertical="center" wrapText="1"/>
    </xf>
    <xf numFmtId="14" fontId="16" fillId="6" borderId="4" xfId="0" applyNumberFormat="1" applyFont="1" applyFill="1" applyBorder="1" applyAlignment="1">
      <alignment horizontal="center" vertical="center"/>
    </xf>
    <xf numFmtId="0" fontId="0" fillId="3" borderId="5" xfId="0" applyFill="1" applyBorder="1"/>
    <xf numFmtId="0" fontId="0" fillId="0" borderId="0" xfId="0"/>
    <xf numFmtId="0" fontId="20" fillId="14" borderId="28" xfId="0" applyFont="1" applyFill="1" applyBorder="1" applyAlignment="1">
      <alignment horizontal="center"/>
    </xf>
    <xf numFmtId="0" fontId="20" fillId="14" borderId="29" xfId="0" applyFont="1" applyFill="1" applyBorder="1" applyAlignment="1">
      <alignment horizontal="center"/>
    </xf>
    <xf numFmtId="0" fontId="20" fillId="14" borderId="30" xfId="0" applyFont="1" applyFill="1" applyBorder="1" applyAlignment="1">
      <alignment horizontal="center"/>
    </xf>
    <xf numFmtId="0" fontId="28" fillId="3" borderId="0" xfId="10" applyNumberFormat="1" applyFont="1" applyFill="1" applyAlignment="1">
      <alignment horizontal="center" vertical="center"/>
    </xf>
    <xf numFmtId="44" fontId="28" fillId="3" borderId="0" xfId="10" applyFont="1" applyFill="1" applyAlignment="1">
      <alignment horizontal="center" vertical="center"/>
    </xf>
    <xf numFmtId="0" fontId="27" fillId="11" borderId="0" xfId="0" applyFont="1" applyFill="1" applyAlignment="1">
      <alignment horizontal="center" vertical="center"/>
    </xf>
    <xf numFmtId="0" fontId="27" fillId="12" borderId="0" xfId="0" applyFont="1" applyFill="1" applyAlignment="1">
      <alignment horizontal="center" vertical="center"/>
    </xf>
    <xf numFmtId="0" fontId="27" fillId="13" borderId="0" xfId="0" applyFont="1" applyFill="1" applyAlignment="1">
      <alignment horizontal="center" vertical="center"/>
    </xf>
    <xf numFmtId="44" fontId="28" fillId="3" borderId="0" xfId="10" quotePrefix="1" applyFont="1" applyFill="1" applyAlignment="1">
      <alignment horizontal="center" vertical="center"/>
    </xf>
    <xf numFmtId="171" fontId="25" fillId="0" borderId="5" xfId="0" applyNumberFormat="1" applyFont="1" applyBorder="1" applyAlignment="1">
      <alignment horizontal="center" vertical="center"/>
    </xf>
  </cellXfs>
  <cellStyles count="13">
    <cellStyle name="FACTURE F" xfId="1" xr:uid="{00000000-0005-0000-0000-000000000000}"/>
    <cellStyle name="FACTURE F 2" xfId="7" xr:uid="{00000000-0005-0000-0000-000001000000}"/>
    <cellStyle name="Lien hypertexte" xfId="12" builtinId="8"/>
    <cellStyle name="Milliers [0] 2" xfId="4" xr:uid="{00000000-0005-0000-0000-000003000000}"/>
    <cellStyle name="Milliers [0] 2 2" xfId="8" xr:uid="{00000000-0005-0000-0000-000004000000}"/>
    <cellStyle name="Monétaire" xfId="10" builtinId="4"/>
    <cellStyle name="Monétaire 2" xfId="5" xr:uid="{00000000-0005-0000-0000-000006000000}"/>
    <cellStyle name="Monétaire 3" xfId="9" xr:uid="{00000000-0005-0000-0000-000007000000}"/>
    <cellStyle name="Monétaire 4" xfId="6" xr:uid="{00000000-0005-0000-0000-000008000000}"/>
    <cellStyle name="Normal" xfId="0" builtinId="0"/>
    <cellStyle name="Normal 2" xfId="3" xr:uid="{00000000-0005-0000-0000-00000A000000}"/>
    <cellStyle name="Normal 5" xfId="2" xr:uid="{00000000-0005-0000-0000-00000B000000}"/>
    <cellStyle name="Pourcentage" xfId="11" builtinId="5"/>
  </cellStyles>
  <dxfs count="641"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horizontal="center" readingOrder="0"/>
    </dxf>
    <dxf>
      <font>
        <sz val="12"/>
      </font>
    </dxf>
    <dxf>
      <font>
        <sz val="12"/>
      </font>
    </dxf>
    <dxf>
      <font>
        <sz val="12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rgb="FFF47324"/>
        </patternFill>
      </fill>
    </dxf>
    <dxf>
      <fill>
        <patternFill patternType="solid">
          <bgColor rgb="FFF47324"/>
        </patternFill>
      </fill>
    </dxf>
    <dxf>
      <font>
        <color theme="0"/>
      </font>
    </dxf>
    <dxf>
      <fill>
        <patternFill patternType="solid">
          <bgColor rgb="FFF4732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4" formatCode="0.00%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22" formatCode="mmm\-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center" vertical="bottom" textRotation="0" wrapText="0" indent="0" justifyLastLine="0" shrinkToFit="0" readingOrder="0"/>
      <border diagonalUp="0" diagonalDown="0">
        <left style="thick">
          <color rgb="FFED6C0B"/>
        </left>
        <right style="thick">
          <color rgb="FFED6C0B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22" formatCode="mmm\-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22" formatCode="mmm\-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4" formatCode="0.00%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4" formatCode="0.00%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#,##0.00\ &quot;€&quot;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2" formatCode="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22" formatCode="mmm\-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entury Gothic"/>
        <scheme val="none"/>
      </font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  <dxf>
      <font>
        <b/>
        <i val="0"/>
        <strike val="0"/>
        <color rgb="FFC00000"/>
      </font>
      <fill>
        <patternFill>
          <bgColor theme="0"/>
        </patternFill>
      </fill>
    </dxf>
    <dxf>
      <font>
        <color theme="1" tint="4.9989318521683403E-2"/>
      </font>
      <fill>
        <patternFill>
          <bgColor theme="7" tint="0.59996337778862885"/>
        </patternFill>
      </fill>
    </dxf>
    <dxf>
      <font>
        <color theme="1" tint="4.9989318521683403E-2"/>
      </font>
      <fill>
        <patternFill>
          <bgColor theme="5" tint="0.59996337778862885"/>
        </patternFill>
      </fill>
    </dxf>
    <dxf>
      <font>
        <color theme="1" tint="4.9989318521683403E-2"/>
      </font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4732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4666666666666666E-2"/>
          <c:y val="0.18589214047664135"/>
          <c:w val="0.97066666666666668"/>
          <c:h val="0.7027012604133600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DDES!$C$3:$C$14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DDES!$D$3:$D$14</c:f>
              <c:numCache>
                <c:formatCode>General</c:formatCode>
                <c:ptCount val="12"/>
                <c:pt idx="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D59-4F5F-BE51-62D7C86CF68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211503776"/>
        <c:axId val="211506520"/>
      </c:barChart>
      <c:catAx>
        <c:axId val="211503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506520"/>
        <c:crosses val="autoZero"/>
        <c:auto val="1"/>
        <c:lblAlgn val="ctr"/>
        <c:lblOffset val="100"/>
        <c:noMultiLvlLbl val="0"/>
      </c:catAx>
      <c:valAx>
        <c:axId val="21150652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2115037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2060"/>
      </a:solidFill>
      <a:prstDash val="dash"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DDES!$D$2</c:f>
              <c:strCache>
                <c:ptCount val="1"/>
                <c:pt idx="0">
                  <c:v>Demandes Offre</c:v>
                </c:pt>
              </c:strCache>
            </c:strRef>
          </c:tx>
          <c:spPr>
            <a:solidFill>
              <a:srgbClr val="00206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DDES!$C$3:$C$14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DDES!$D$3:$D$14</c:f>
              <c:numCache>
                <c:formatCode>General</c:formatCode>
                <c:ptCount val="12"/>
                <c:pt idx="0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D06-4C1B-8565-C16F7FB510C2}"/>
            </c:ext>
          </c:extLst>
        </c:ser>
        <c:ser>
          <c:idx val="1"/>
          <c:order val="1"/>
          <c:tx>
            <c:strRef>
              <c:f>DDES!$E$2</c:f>
              <c:strCache>
                <c:ptCount val="1"/>
                <c:pt idx="0">
                  <c:v>Demandes techniques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rgbClr val="FFC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DDES!$C$3:$C$14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DDES!$E$3:$E$14</c:f>
              <c:numCache>
                <c:formatCode>General</c:formatCode>
                <c:ptCount val="12"/>
                <c:pt idx="0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D06-4C1B-8565-C16F7FB510C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31507816"/>
        <c:axId val="431506640"/>
      </c:barChart>
      <c:catAx>
        <c:axId val="431507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506640"/>
        <c:crosses val="autoZero"/>
        <c:auto val="1"/>
        <c:lblAlgn val="ctr"/>
        <c:lblOffset val="100"/>
        <c:noMultiLvlLbl val="0"/>
      </c:catAx>
      <c:valAx>
        <c:axId val="43150664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31507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egendEntry>
        <c:idx val="0"/>
        <c:txPr>
          <a:bodyPr rot="0" spcFirstLastPara="1" vertOverflow="ellipsis" vert="horz" wrap="square" anchor="ctr" anchorCtr="1"/>
          <a:lstStyle/>
          <a:p>
            <a:pPr>
              <a:defRPr sz="2000" b="1" i="0" u="none" strike="noStrike" kern="1200" baseline="0">
                <a:solidFill>
                  <a:srgbClr val="00206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egendEntry>
        <c:idx val="1"/>
        <c:txPr>
          <a:bodyPr rot="0" spcFirstLastPara="1" vertOverflow="ellipsis" vert="horz" wrap="square" anchor="ctr" anchorCtr="1"/>
          <a:lstStyle/>
          <a:p>
            <a:pPr>
              <a:defRPr sz="2000" b="1" i="0" u="none" strike="noStrike" kern="1200" baseline="0">
                <a:solidFill>
                  <a:srgbClr val="FFC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legendEntry>
      <c:layout>
        <c:manualLayout>
          <c:xMode val="edge"/>
          <c:yMode val="edge"/>
          <c:x val="2.3085958005249353E-2"/>
          <c:y val="3.7615193934091531E-2"/>
          <c:w val="0.53716141732283462"/>
          <c:h val="7.812554680664918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2060"/>
      </a:solidFill>
      <a:prstDash val="dash"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DDES!$D$17</c:f>
              <c:strCache>
                <c:ptCount val="1"/>
                <c:pt idx="0">
                  <c:v>% de demande en offre 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rgbClr val="00B0F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DDES!$C$18:$C$29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DDES!$D$18:$D$29</c:f>
              <c:numCache>
                <c:formatCode>0%</c:formatCode>
                <c:ptCount val="12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85A-4498-87AE-BBFCF78C1352}"/>
            </c:ext>
          </c:extLst>
        </c:ser>
        <c:ser>
          <c:idx val="1"/>
          <c:order val="1"/>
          <c:tx>
            <c:strRef>
              <c:f>DDES!$E$17</c:f>
              <c:strCache>
                <c:ptCount val="1"/>
                <c:pt idx="0">
                  <c:v>% de demande en commande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1.7432950980463584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85A-4498-87AE-BBFCF78C1352}"/>
                </c:ext>
              </c:extLst>
            </c:dLbl>
            <c:dLbl>
              <c:idx val="1"/>
              <c:layout>
                <c:manualLayout>
                  <c:x val="1.6091954751197155E-2"/>
                  <c:y val="-4.6550293376810027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85A-4498-87AE-BBFCF78C1352}"/>
                </c:ext>
              </c:extLst>
            </c:dLbl>
            <c:dLbl>
              <c:idx val="2"/>
              <c:layout>
                <c:manualLayout>
                  <c:x val="0"/>
                  <c:y val="-3.7240234701447689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785A-4498-87AE-BBFCF78C1352}"/>
                </c:ext>
              </c:extLst>
            </c:dLbl>
            <c:dLbl>
              <c:idx val="3"/>
              <c:layout>
                <c:manualLayout>
                  <c:x val="1.3409962292664297E-2"/>
                  <c:y val="-4.2670609327555286E-1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785A-4498-87AE-BBFCF78C1352}"/>
                </c:ext>
              </c:extLst>
            </c:dLbl>
            <c:dLbl>
              <c:idx val="4"/>
              <c:layout>
                <c:manualLayout>
                  <c:x val="9.3869736048649583E-3"/>
                  <c:y val="-3.491272003260721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785A-4498-87AE-BBFCF78C1352}"/>
                </c:ext>
              </c:extLst>
            </c:dLbl>
            <c:dLbl>
              <c:idx val="5"/>
              <c:layout>
                <c:manualLayout>
                  <c:x val="-4.9169293731892114E-17"/>
                  <c:y val="-3.491272003260721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785A-4498-87AE-BBFCF78C1352}"/>
                </c:ext>
              </c:extLst>
            </c:dLbl>
            <c:dLbl>
              <c:idx val="6"/>
              <c:layout>
                <c:manualLayout>
                  <c:x val="0"/>
                  <c:y val="-3.491272003260721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785A-4498-87AE-BBFCF78C1352}"/>
                </c:ext>
              </c:extLst>
            </c:dLbl>
            <c:dLbl>
              <c:idx val="7"/>
              <c:layout>
                <c:manualLayout>
                  <c:x val="0"/>
                  <c:y val="-3.0257690694926249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785A-4498-87AE-BBFCF78C1352}"/>
                </c:ext>
              </c:extLst>
            </c:dLbl>
            <c:dLbl>
              <c:idx val="8"/>
              <c:layout>
                <c:manualLayout>
                  <c:x val="1.4750958521930726E-2"/>
                  <c:y val="-2.3275146688405226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785A-4498-87AE-BBFCF78C1352}"/>
                </c:ext>
              </c:extLst>
            </c:dLbl>
            <c:dLbl>
              <c:idx val="9"/>
              <c:layout>
                <c:manualLayout>
                  <c:x val="1.6091954751197155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785A-4498-87AE-BBFCF78C1352}"/>
                </c:ext>
              </c:extLst>
            </c:dLbl>
            <c:dLbl>
              <c:idx val="10"/>
              <c:layout>
                <c:manualLayout>
                  <c:x val="1.4750958521930726E-2"/>
                  <c:y val="-2.3275146688405014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785A-4498-87AE-BBFCF78C135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rgbClr val="FFC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DDES!$C$18:$C$29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DDES!$E$18:$E$29</c:f>
              <c:numCache>
                <c:formatCode>0%</c:formatCode>
                <c:ptCount val="12"/>
                <c:pt idx="0">
                  <c:v>0.8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785A-4498-87AE-BBFCF78C135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31507424"/>
        <c:axId val="431507032"/>
      </c:barChart>
      <c:catAx>
        <c:axId val="431507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507032"/>
        <c:crosses val="autoZero"/>
        <c:auto val="1"/>
        <c:lblAlgn val="ctr"/>
        <c:lblOffset val="100"/>
        <c:noMultiLvlLbl val="0"/>
      </c:catAx>
      <c:valAx>
        <c:axId val="431507032"/>
        <c:scaling>
          <c:orientation val="minMax"/>
        </c:scaling>
        <c:delete val="1"/>
        <c:axPos val="l"/>
        <c:numFmt formatCode="0%" sourceLinked="1"/>
        <c:majorTickMark val="none"/>
        <c:minorTickMark val="none"/>
        <c:tickLblPos val="nextTo"/>
        <c:crossAx val="431507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2060"/>
      </a:solidFill>
      <a:prstDash val="dash"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31708654653459578"/>
          <c:y val="5.0925925925925923E-2"/>
          <c:w val="0.65235791139086918"/>
          <c:h val="0.9317412981013582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'[2]CLIENTS-PROSPECTS'!$N$2</c:f>
              <c:strCache>
                <c:ptCount val="1"/>
                <c:pt idx="0">
                  <c:v>Clients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1" i="0" u="none" strike="noStrike" kern="1200" baseline="0">
                    <a:solidFill>
                      <a:srgbClr val="FFC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'[2]CLIENTS-PROSPECTS'!$M$3:$M$14</c:f>
              <c:strCache>
                <c:ptCount val="12"/>
                <c:pt idx="0">
                  <c:v>JANVIER</c:v>
                </c:pt>
              </c:strCache>
            </c:strRef>
          </c:cat>
          <c:val>
            <c:numRef>
              <c:f>'[2]CLIENTS-PROSPECTS'!$N$3:$N$14</c:f>
              <c:numCache>
                <c:formatCode>General</c:formatCode>
                <c:ptCount val="12"/>
                <c:pt idx="0">
                  <c:v>4</c:v>
                </c:pt>
                <c:pt idx="1">
                  <c:v>9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3</c:v>
                </c:pt>
                <c:pt idx="6">
                  <c:v>10</c:v>
                </c:pt>
                <c:pt idx="7">
                  <c:v>2</c:v>
                </c:pt>
                <c:pt idx="8">
                  <c:v>5</c:v>
                </c:pt>
                <c:pt idx="9">
                  <c:v>5</c:v>
                </c:pt>
                <c:pt idx="10">
                  <c:v>4</c:v>
                </c:pt>
                <c:pt idx="11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7AB-4965-B166-0C9739020E7E}"/>
            </c:ext>
          </c:extLst>
        </c:ser>
        <c:ser>
          <c:idx val="1"/>
          <c:order val="1"/>
          <c:tx>
            <c:strRef>
              <c:f>'[2]CLIENTS-PROSPECTS'!$O$2</c:f>
              <c:strCache>
                <c:ptCount val="1"/>
                <c:pt idx="0">
                  <c:v>Prospects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1" i="0" u="none" strike="noStrike" kern="1200" baseline="0">
                    <a:solidFill>
                      <a:srgbClr val="92D05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'[2]CLIENTS-PROSPECTS'!$M$3:$M$14</c:f>
              <c:strCache>
                <c:ptCount val="12"/>
                <c:pt idx="0">
                  <c:v>JANVIER</c:v>
                </c:pt>
              </c:strCache>
            </c:strRef>
          </c:cat>
          <c:val>
            <c:numRef>
              <c:f>'[2]CLIENTS-PROSPECTS'!$O$3:$O$14</c:f>
              <c:numCache>
                <c:formatCode>General</c:formatCode>
                <c:ptCount val="12"/>
                <c:pt idx="0">
                  <c:v>2</c:v>
                </c:pt>
                <c:pt idx="1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1</c:v>
                </c:pt>
                <c:pt idx="6">
                  <c:v>0</c:v>
                </c:pt>
                <c:pt idx="7">
                  <c:v>2</c:v>
                </c:pt>
                <c:pt idx="8">
                  <c:v>3</c:v>
                </c:pt>
                <c:pt idx="9">
                  <c:v>1</c:v>
                </c:pt>
                <c:pt idx="10">
                  <c:v>2</c:v>
                </c:pt>
                <c:pt idx="1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7AB-4965-B166-0C9739020E7E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431505072"/>
        <c:axId val="431508208"/>
      </c:barChart>
      <c:catAx>
        <c:axId val="4315050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1508208"/>
        <c:crosses val="autoZero"/>
        <c:auto val="1"/>
        <c:lblAlgn val="ctr"/>
        <c:lblOffset val="100"/>
        <c:noMultiLvlLbl val="0"/>
      </c:catAx>
      <c:valAx>
        <c:axId val="43150820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31505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4.6400093735462153E-2"/>
          <c:y val="1.6379242985534549E-2"/>
          <c:w val="0.90279729636976147"/>
          <c:h val="1.810357389184095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2.png"/><Relationship Id="rId1" Type="http://schemas.openxmlformats.org/officeDocument/2006/relationships/chart" Target="../charts/chart1.xml"/><Relationship Id="rId6" Type="http://schemas.openxmlformats.org/officeDocument/2006/relationships/image" Target="../media/image3.png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0</xdr:rowOff>
        </xdr:from>
        <xdr:to>
          <xdr:col>11</xdr:col>
          <xdr:colOff>752475</xdr:colOff>
          <xdr:row>0</xdr:row>
          <xdr:rowOff>352425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13606</xdr:colOff>
      <xdr:row>9</xdr:row>
      <xdr:rowOff>95249</xdr:rowOff>
    </xdr:from>
    <xdr:to>
      <xdr:col>64</xdr:col>
      <xdr:colOff>108856</xdr:colOff>
      <xdr:row>26</xdr:row>
      <xdr:rowOff>136070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29</xdr:col>
      <xdr:colOff>265793</xdr:colOff>
      <xdr:row>0</xdr:row>
      <xdr:rowOff>61338</xdr:rowOff>
    </xdr:from>
    <xdr:to>
      <xdr:col>31</xdr:col>
      <xdr:colOff>179842</xdr:colOff>
      <xdr:row>2</xdr:row>
      <xdr:rowOff>137538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19343" y="61338"/>
          <a:ext cx="453799" cy="457200"/>
        </a:xfrm>
        <a:prstGeom prst="rect">
          <a:avLst/>
        </a:prstGeom>
        <a:solidFill>
          <a:schemeClr val="bg1">
            <a:alpha val="0"/>
          </a:schemeClr>
        </a:solidFill>
      </xdr:spPr>
    </xdr:pic>
    <xdr:clientData/>
  </xdr:twoCellAnchor>
  <xdr:twoCellAnchor>
    <xdr:from>
      <xdr:col>0</xdr:col>
      <xdr:colOff>158751</xdr:colOff>
      <xdr:row>4</xdr:row>
      <xdr:rowOff>35378</xdr:rowOff>
    </xdr:from>
    <xdr:to>
      <xdr:col>9</xdr:col>
      <xdr:colOff>9073</xdr:colOff>
      <xdr:row>8</xdr:row>
      <xdr:rowOff>44903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158751" y="797378"/>
          <a:ext cx="2549072" cy="1057275"/>
        </a:xfrm>
        <a:prstGeom prst="rect">
          <a:avLst/>
        </a:prstGeom>
        <a:noFill/>
        <a:ln>
          <a:solidFill>
            <a:srgbClr val="F47324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3</xdr:row>
      <xdr:rowOff>107496</xdr:rowOff>
    </xdr:from>
    <xdr:to>
      <xdr:col>9</xdr:col>
      <xdr:colOff>42180</xdr:colOff>
      <xdr:row>5</xdr:row>
      <xdr:rowOff>95249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 txBox="1"/>
      </xdr:nvSpPr>
      <xdr:spPr>
        <a:xfrm>
          <a:off x="95250" y="678996"/>
          <a:ext cx="2645680" cy="368753"/>
        </a:xfrm>
        <a:prstGeom prst="rect">
          <a:avLst/>
        </a:prstGeom>
        <a:solidFill>
          <a:srgbClr val="F473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Chiffre d'affaires </a:t>
          </a:r>
          <a:r>
            <a:rPr lang="fr-FR" sz="1400" b="1"/>
            <a:t>2020</a:t>
          </a:r>
        </a:p>
      </xdr:txBody>
    </xdr:sp>
    <xdr:clientData/>
  </xdr:twoCellAnchor>
  <xdr:twoCellAnchor>
    <xdr:from>
      <xdr:col>10</xdr:col>
      <xdr:colOff>57149</xdr:colOff>
      <xdr:row>4</xdr:row>
      <xdr:rowOff>44903</xdr:rowOff>
    </xdr:from>
    <xdr:to>
      <xdr:col>19</xdr:col>
      <xdr:colOff>59531</xdr:colOff>
      <xdr:row>8</xdr:row>
      <xdr:rowOff>54428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3438524" y="806903"/>
          <a:ext cx="2831307" cy="771525"/>
        </a:xfrm>
        <a:prstGeom prst="rect">
          <a:avLst/>
        </a:prstGeom>
        <a:noFill/>
        <a:ln>
          <a:solidFill>
            <a:srgbClr val="F47324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164640</xdr:colOff>
      <xdr:row>3</xdr:row>
      <xdr:rowOff>117022</xdr:rowOff>
    </xdr:from>
    <xdr:to>
      <xdr:col>19</xdr:col>
      <xdr:colOff>299356</xdr:colOff>
      <xdr:row>5</xdr:row>
      <xdr:rowOff>70758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 txBox="1"/>
      </xdr:nvSpPr>
      <xdr:spPr>
        <a:xfrm>
          <a:off x="3231690" y="688522"/>
          <a:ext cx="3277966" cy="334736"/>
        </a:xfrm>
        <a:prstGeom prst="rect">
          <a:avLst/>
        </a:prstGeom>
        <a:solidFill>
          <a:srgbClr val="F473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Chiffre d'affaires</a:t>
          </a:r>
          <a:r>
            <a:rPr lang="fr-FR" sz="1400" b="1"/>
            <a:t> du mois NOV 2020</a:t>
          </a:r>
        </a:p>
      </xdr:txBody>
    </xdr:sp>
    <xdr:clientData/>
  </xdr:twoCellAnchor>
  <xdr:twoCellAnchor>
    <xdr:from>
      <xdr:col>10</xdr:col>
      <xdr:colOff>289737</xdr:colOff>
      <xdr:row>26</xdr:row>
      <xdr:rowOff>161636</xdr:rowOff>
    </xdr:from>
    <xdr:to>
      <xdr:col>20</xdr:col>
      <xdr:colOff>38264</xdr:colOff>
      <xdr:row>28</xdr:row>
      <xdr:rowOff>115372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 txBox="1"/>
      </xdr:nvSpPr>
      <xdr:spPr>
        <a:xfrm>
          <a:off x="3671112" y="5114636"/>
          <a:ext cx="2891777" cy="334736"/>
        </a:xfrm>
        <a:prstGeom prst="rect">
          <a:avLst/>
        </a:prstGeom>
        <a:solidFill>
          <a:srgbClr val="F473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CA cumulatifs </a:t>
          </a:r>
          <a:r>
            <a:rPr lang="fr-FR" sz="1400" b="1">
              <a:solidFill>
                <a:sysClr val="windowText" lastClr="000000"/>
              </a:solidFill>
            </a:rPr>
            <a:t>2019-</a:t>
          </a:r>
          <a:r>
            <a:rPr lang="fr-FR" sz="1400" b="1"/>
            <a:t>2020</a:t>
          </a:r>
        </a:p>
      </xdr:txBody>
    </xdr:sp>
    <xdr:clientData/>
  </xdr:twoCellAnchor>
  <xdr:twoCellAnchor>
    <xdr:from>
      <xdr:col>11</xdr:col>
      <xdr:colOff>201839</xdr:colOff>
      <xdr:row>44</xdr:row>
      <xdr:rowOff>66147</xdr:rowOff>
    </xdr:from>
    <xdr:to>
      <xdr:col>20</xdr:col>
      <xdr:colOff>42429</xdr:colOff>
      <xdr:row>46</xdr:row>
      <xdr:rowOff>19883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SpPr txBox="1"/>
      </xdr:nvSpPr>
      <xdr:spPr>
        <a:xfrm>
          <a:off x="3897539" y="8448147"/>
          <a:ext cx="2669515" cy="334736"/>
        </a:xfrm>
        <a:prstGeom prst="rect">
          <a:avLst/>
        </a:prstGeom>
        <a:solidFill>
          <a:srgbClr val="F473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Répartition clients </a:t>
          </a:r>
          <a:r>
            <a:rPr lang="fr-FR" sz="1400" b="1"/>
            <a:t>2020</a:t>
          </a:r>
        </a:p>
      </xdr:txBody>
    </xdr:sp>
    <xdr:clientData/>
  </xdr:twoCellAnchor>
  <xdr:twoCellAnchor>
    <xdr:from>
      <xdr:col>21</xdr:col>
      <xdr:colOff>220435</xdr:colOff>
      <xdr:row>4</xdr:row>
      <xdr:rowOff>38099</xdr:rowOff>
    </xdr:from>
    <xdr:to>
      <xdr:col>30</xdr:col>
      <xdr:colOff>222817</xdr:colOff>
      <xdr:row>8</xdr:row>
      <xdr:rowOff>47624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SpPr/>
      </xdr:nvSpPr>
      <xdr:spPr>
        <a:xfrm>
          <a:off x="7059385" y="800099"/>
          <a:ext cx="2831307" cy="771525"/>
        </a:xfrm>
        <a:prstGeom prst="rect">
          <a:avLst/>
        </a:prstGeom>
        <a:noFill/>
        <a:ln>
          <a:solidFill>
            <a:srgbClr val="F47324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28795</xdr:colOff>
      <xdr:row>9</xdr:row>
      <xdr:rowOff>76693</xdr:rowOff>
    </xdr:from>
    <xdr:to>
      <xdr:col>20</xdr:col>
      <xdr:colOff>88882</xdr:colOff>
      <xdr:row>11</xdr:row>
      <xdr:rowOff>30429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 txBox="1"/>
      </xdr:nvSpPr>
      <xdr:spPr>
        <a:xfrm>
          <a:off x="3724495" y="1791193"/>
          <a:ext cx="2889012" cy="334736"/>
        </a:xfrm>
        <a:prstGeom prst="rect">
          <a:avLst/>
        </a:prstGeom>
        <a:solidFill>
          <a:srgbClr val="F473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Tendance des ventes </a:t>
          </a:r>
          <a:r>
            <a:rPr lang="fr-FR" sz="1400" b="1"/>
            <a:t>2020</a:t>
          </a:r>
        </a:p>
      </xdr:txBody>
    </xdr:sp>
    <xdr:clientData/>
  </xdr:twoCellAnchor>
  <xdr:twoCellAnchor>
    <xdr:from>
      <xdr:col>20</xdr:col>
      <xdr:colOff>108856</xdr:colOff>
      <xdr:row>3</xdr:row>
      <xdr:rowOff>115660</xdr:rowOff>
    </xdr:from>
    <xdr:to>
      <xdr:col>31</xdr:col>
      <xdr:colOff>238124</xdr:colOff>
      <xdr:row>5</xdr:row>
      <xdr:rowOff>69396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SpPr txBox="1"/>
      </xdr:nvSpPr>
      <xdr:spPr>
        <a:xfrm>
          <a:off x="6633481" y="687160"/>
          <a:ext cx="3586843" cy="334736"/>
        </a:xfrm>
        <a:prstGeom prst="rect">
          <a:avLst/>
        </a:prstGeom>
        <a:solidFill>
          <a:srgbClr val="F473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Chiffre d'affaires</a:t>
          </a:r>
          <a:r>
            <a:rPr lang="fr-FR" sz="1400" b="1"/>
            <a:t> du mois DEC 2020 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34</xdr:col>
      <xdr:colOff>192997</xdr:colOff>
      <xdr:row>4</xdr:row>
      <xdr:rowOff>23131</xdr:rowOff>
    </xdr:from>
    <xdr:to>
      <xdr:col>41</xdr:col>
      <xdr:colOff>179390</xdr:colOff>
      <xdr:row>8</xdr:row>
      <xdr:rowOff>32656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/>
      </xdr:nvSpPr>
      <xdr:spPr>
        <a:xfrm>
          <a:off x="11118172" y="785131"/>
          <a:ext cx="2186668" cy="771525"/>
        </a:xfrm>
        <a:prstGeom prst="rect">
          <a:avLst/>
        </a:prstGeom>
        <a:noFill/>
        <a:ln>
          <a:solidFill>
            <a:srgbClr val="002060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119063</xdr:colOff>
      <xdr:row>3</xdr:row>
      <xdr:rowOff>95250</xdr:rowOff>
    </xdr:from>
    <xdr:to>
      <xdr:col>41</xdr:col>
      <xdr:colOff>260123</xdr:colOff>
      <xdr:row>5</xdr:row>
      <xdr:rowOff>48986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SpPr txBox="1"/>
      </xdr:nvSpPr>
      <xdr:spPr>
        <a:xfrm>
          <a:off x="11044238" y="666750"/>
          <a:ext cx="2341335" cy="334736"/>
        </a:xfrm>
        <a:prstGeom prst="rect">
          <a:avLst/>
        </a:prstGeom>
        <a:solidFill>
          <a:srgbClr val="00206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Nombre de demandes 2020</a:t>
          </a:r>
        </a:p>
      </xdr:txBody>
    </xdr:sp>
    <xdr:clientData/>
  </xdr:twoCellAnchor>
  <xdr:twoCellAnchor>
    <xdr:from>
      <xdr:col>42</xdr:col>
      <xdr:colOff>162836</xdr:colOff>
      <xdr:row>4</xdr:row>
      <xdr:rowOff>16781</xdr:rowOff>
    </xdr:from>
    <xdr:to>
      <xdr:col>52</xdr:col>
      <xdr:colOff>158752</xdr:colOff>
      <xdr:row>8</xdr:row>
      <xdr:rowOff>26306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/>
      </xdr:nvSpPr>
      <xdr:spPr>
        <a:xfrm>
          <a:off x="13602611" y="778781"/>
          <a:ext cx="3139166" cy="771525"/>
        </a:xfrm>
        <a:prstGeom prst="rect">
          <a:avLst/>
        </a:prstGeom>
        <a:noFill/>
        <a:ln>
          <a:solidFill>
            <a:srgbClr val="002060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41274</xdr:colOff>
      <xdr:row>3</xdr:row>
      <xdr:rowOff>96838</xdr:rowOff>
    </xdr:from>
    <xdr:to>
      <xdr:col>52</xdr:col>
      <xdr:colOff>261937</xdr:colOff>
      <xdr:row>5</xdr:row>
      <xdr:rowOff>50574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 txBox="1"/>
      </xdr:nvSpPr>
      <xdr:spPr>
        <a:xfrm>
          <a:off x="13481049" y="668338"/>
          <a:ext cx="3363913" cy="334736"/>
        </a:xfrm>
        <a:prstGeom prst="rect">
          <a:avLst/>
        </a:prstGeom>
        <a:solidFill>
          <a:srgbClr val="00206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Nombre de demandes Novembre 2020</a:t>
          </a:r>
        </a:p>
      </xdr:txBody>
    </xdr:sp>
    <xdr:clientData/>
  </xdr:twoCellAnchor>
  <xdr:twoCellAnchor>
    <xdr:from>
      <xdr:col>66</xdr:col>
      <xdr:colOff>21014</xdr:colOff>
      <xdr:row>4</xdr:row>
      <xdr:rowOff>118381</xdr:rowOff>
    </xdr:from>
    <xdr:to>
      <xdr:col>71</xdr:col>
      <xdr:colOff>275163</xdr:colOff>
      <xdr:row>8</xdr:row>
      <xdr:rowOff>127906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/>
      </xdr:nvSpPr>
      <xdr:spPr>
        <a:xfrm>
          <a:off x="21004589" y="880381"/>
          <a:ext cx="1825774" cy="771525"/>
        </a:xfrm>
        <a:prstGeom prst="rect">
          <a:avLst/>
        </a:prstGeom>
        <a:noFill/>
        <a:ln>
          <a:solidFill>
            <a:srgbClr val="92D050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264580</xdr:colOff>
      <xdr:row>4</xdr:row>
      <xdr:rowOff>0</xdr:rowOff>
    </xdr:from>
    <xdr:to>
      <xdr:col>72</xdr:col>
      <xdr:colOff>31746</xdr:colOff>
      <xdr:row>5</xdr:row>
      <xdr:rowOff>144236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 txBox="1"/>
      </xdr:nvSpPr>
      <xdr:spPr>
        <a:xfrm>
          <a:off x="20933830" y="762000"/>
          <a:ext cx="1967441" cy="334736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Nombre de clients 2020</a:t>
          </a:r>
        </a:p>
      </xdr:txBody>
    </xdr:sp>
    <xdr:clientData/>
  </xdr:twoCellAnchor>
  <xdr:twoCellAnchor>
    <xdr:from>
      <xdr:col>72</xdr:col>
      <xdr:colOff>205164</xdr:colOff>
      <xdr:row>4</xdr:row>
      <xdr:rowOff>133198</xdr:rowOff>
    </xdr:from>
    <xdr:to>
      <xdr:col>79</xdr:col>
      <xdr:colOff>52913</xdr:colOff>
      <xdr:row>8</xdr:row>
      <xdr:rowOff>142723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/>
      </xdr:nvSpPr>
      <xdr:spPr>
        <a:xfrm>
          <a:off x="23074689" y="895198"/>
          <a:ext cx="2048024" cy="771525"/>
        </a:xfrm>
        <a:prstGeom prst="rect">
          <a:avLst/>
        </a:prstGeom>
        <a:noFill/>
        <a:ln>
          <a:solidFill>
            <a:srgbClr val="92D050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72</xdr:col>
      <xdr:colOff>131230</xdr:colOff>
      <xdr:row>3</xdr:row>
      <xdr:rowOff>184150</xdr:rowOff>
    </xdr:from>
    <xdr:to>
      <xdr:col>79</xdr:col>
      <xdr:colOff>105830</xdr:colOff>
      <xdr:row>5</xdr:row>
      <xdr:rowOff>137886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SpPr txBox="1"/>
      </xdr:nvSpPr>
      <xdr:spPr>
        <a:xfrm>
          <a:off x="23000755" y="755650"/>
          <a:ext cx="2174875" cy="334736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Nombre de prospects 2020</a:t>
          </a:r>
        </a:p>
      </xdr:txBody>
    </xdr:sp>
    <xdr:clientData/>
  </xdr:twoCellAnchor>
  <xdr:twoCellAnchor>
    <xdr:from>
      <xdr:col>79</xdr:col>
      <xdr:colOff>275014</xdr:colOff>
      <xdr:row>4</xdr:row>
      <xdr:rowOff>124731</xdr:rowOff>
    </xdr:from>
    <xdr:to>
      <xdr:col>88</xdr:col>
      <xdr:colOff>52913</xdr:colOff>
      <xdr:row>8</xdr:row>
      <xdr:rowOff>134256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SpPr/>
      </xdr:nvSpPr>
      <xdr:spPr>
        <a:xfrm>
          <a:off x="25344814" y="886731"/>
          <a:ext cx="2606824" cy="771525"/>
        </a:xfrm>
        <a:prstGeom prst="rect">
          <a:avLst/>
        </a:prstGeom>
        <a:noFill/>
        <a:ln>
          <a:solidFill>
            <a:srgbClr val="CCFFCC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79</xdr:col>
      <xdr:colOff>169330</xdr:colOff>
      <xdr:row>3</xdr:row>
      <xdr:rowOff>175684</xdr:rowOff>
    </xdr:from>
    <xdr:to>
      <xdr:col>88</xdr:col>
      <xdr:colOff>105830</xdr:colOff>
      <xdr:row>5</xdr:row>
      <xdr:rowOff>129420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SpPr txBox="1"/>
      </xdr:nvSpPr>
      <xdr:spPr>
        <a:xfrm>
          <a:off x="25239130" y="747184"/>
          <a:ext cx="2765425" cy="334736"/>
        </a:xfrm>
        <a:prstGeom prst="rect">
          <a:avLst/>
        </a:prstGeom>
        <a:solidFill>
          <a:srgbClr val="CC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Nombre de clients Décembre 2020</a:t>
          </a:r>
        </a:p>
      </xdr:txBody>
    </xdr:sp>
    <xdr:clientData/>
  </xdr:twoCellAnchor>
  <xdr:twoCellAnchor>
    <xdr:from>
      <xdr:col>45</xdr:col>
      <xdr:colOff>62813</xdr:colOff>
      <xdr:row>9</xdr:row>
      <xdr:rowOff>8657</xdr:rowOff>
    </xdr:from>
    <xdr:to>
      <xdr:col>54</xdr:col>
      <xdr:colOff>122901</xdr:colOff>
      <xdr:row>10</xdr:row>
      <xdr:rowOff>152893</xdr:rowOff>
    </xdr:to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SpPr txBox="1"/>
      </xdr:nvSpPr>
      <xdr:spPr>
        <a:xfrm>
          <a:off x="14445563" y="1723157"/>
          <a:ext cx="2889013" cy="334736"/>
        </a:xfrm>
        <a:prstGeom prst="rect">
          <a:avLst/>
        </a:prstGeom>
        <a:solidFill>
          <a:srgbClr val="00206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Tendance des demandes 2020</a:t>
          </a:r>
        </a:p>
      </xdr:txBody>
    </xdr:sp>
    <xdr:clientData/>
  </xdr:twoCellAnchor>
  <xdr:twoCellAnchor>
    <xdr:from>
      <xdr:col>53</xdr:col>
      <xdr:colOff>174175</xdr:colOff>
      <xdr:row>4</xdr:row>
      <xdr:rowOff>16781</xdr:rowOff>
    </xdr:from>
    <xdr:to>
      <xdr:col>63</xdr:col>
      <xdr:colOff>170090</xdr:colOff>
      <xdr:row>8</xdr:row>
      <xdr:rowOff>26306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SpPr/>
      </xdr:nvSpPr>
      <xdr:spPr>
        <a:xfrm>
          <a:off x="17071525" y="778781"/>
          <a:ext cx="3139165" cy="771525"/>
        </a:xfrm>
        <a:prstGeom prst="rect">
          <a:avLst/>
        </a:prstGeom>
        <a:noFill/>
        <a:ln>
          <a:solidFill>
            <a:srgbClr val="002060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25398</xdr:colOff>
      <xdr:row>3</xdr:row>
      <xdr:rowOff>96838</xdr:rowOff>
    </xdr:from>
    <xdr:to>
      <xdr:col>63</xdr:col>
      <xdr:colOff>246060</xdr:colOff>
      <xdr:row>5</xdr:row>
      <xdr:rowOff>50574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SpPr txBox="1"/>
      </xdr:nvSpPr>
      <xdr:spPr>
        <a:xfrm>
          <a:off x="16922748" y="668338"/>
          <a:ext cx="3363912" cy="334736"/>
        </a:xfrm>
        <a:prstGeom prst="rect">
          <a:avLst/>
        </a:prstGeom>
        <a:solidFill>
          <a:srgbClr val="00206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Nombre de demandes Décembre 2020</a:t>
          </a:r>
        </a:p>
      </xdr:txBody>
    </xdr:sp>
    <xdr:clientData/>
  </xdr:twoCellAnchor>
  <xdr:twoCellAnchor>
    <xdr:from>
      <xdr:col>34</xdr:col>
      <xdr:colOff>27214</xdr:colOff>
      <xdr:row>27</xdr:row>
      <xdr:rowOff>68035</xdr:rowOff>
    </xdr:from>
    <xdr:to>
      <xdr:col>64</xdr:col>
      <xdr:colOff>108857</xdr:colOff>
      <xdr:row>50</xdr:row>
      <xdr:rowOff>81642</xdr:rowOff>
    </xdr:to>
    <xdr:graphicFrame macro="">
      <xdr:nvGraphicFramePr>
        <xdr:cNvPr id="29" name="Graphique 28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34</xdr:col>
      <xdr:colOff>27214</xdr:colOff>
      <xdr:row>51</xdr:row>
      <xdr:rowOff>108857</xdr:rowOff>
    </xdr:from>
    <xdr:to>
      <xdr:col>64</xdr:col>
      <xdr:colOff>108856</xdr:colOff>
      <xdr:row>80</xdr:row>
      <xdr:rowOff>40821</xdr:rowOff>
    </xdr:to>
    <xdr:graphicFrame macro="">
      <xdr:nvGraphicFramePr>
        <xdr:cNvPr id="30" name="Graphique 29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42</xdr:col>
      <xdr:colOff>8385</xdr:colOff>
      <xdr:row>50</xdr:row>
      <xdr:rowOff>171942</xdr:rowOff>
    </xdr:from>
    <xdr:to>
      <xdr:col>56</xdr:col>
      <xdr:colOff>122464</xdr:colOff>
      <xdr:row>52</xdr:row>
      <xdr:rowOff>125678</xdr:rowOff>
    </xdr:to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SpPr txBox="1"/>
      </xdr:nvSpPr>
      <xdr:spPr>
        <a:xfrm>
          <a:off x="13448160" y="9696942"/>
          <a:ext cx="4514629" cy="334736"/>
        </a:xfrm>
        <a:prstGeom prst="rect">
          <a:avLst/>
        </a:prstGeom>
        <a:solidFill>
          <a:srgbClr val="00206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%</a:t>
          </a:r>
          <a:r>
            <a:rPr lang="fr-FR" sz="1400" b="1" baseline="0">
              <a:solidFill>
                <a:schemeClr val="bg1"/>
              </a:solidFill>
            </a:rPr>
            <a:t> des réalisations offre et commande 2020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66</xdr:col>
      <xdr:colOff>13608</xdr:colOff>
      <xdr:row>9</xdr:row>
      <xdr:rowOff>176893</xdr:rowOff>
    </xdr:from>
    <xdr:to>
      <xdr:col>75</xdr:col>
      <xdr:colOff>81643</xdr:colOff>
      <xdr:row>60</xdr:row>
      <xdr:rowOff>1</xdr:rowOff>
    </xdr:to>
    <xdr:graphicFrame macro="">
      <xdr:nvGraphicFramePr>
        <xdr:cNvPr id="32" name="Graphique 31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88</xdr:col>
      <xdr:colOff>282573</xdr:colOff>
      <xdr:row>4</xdr:row>
      <xdr:rowOff>124731</xdr:rowOff>
    </xdr:from>
    <xdr:to>
      <xdr:col>98</xdr:col>
      <xdr:colOff>0</xdr:colOff>
      <xdr:row>8</xdr:row>
      <xdr:rowOff>134256</xdr:rowOff>
    </xdr:to>
    <xdr:sp macro="" textlink="">
      <xdr:nvSpPr>
        <xdr:cNvPr id="33" name="Rectangle 32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SpPr/>
      </xdr:nvSpPr>
      <xdr:spPr>
        <a:xfrm>
          <a:off x="28181298" y="886731"/>
          <a:ext cx="2860677" cy="771525"/>
        </a:xfrm>
        <a:prstGeom prst="rect">
          <a:avLst/>
        </a:prstGeom>
        <a:noFill/>
        <a:ln>
          <a:solidFill>
            <a:srgbClr val="CCFFCC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88</xdr:col>
      <xdr:colOff>176889</xdr:colOff>
      <xdr:row>3</xdr:row>
      <xdr:rowOff>175684</xdr:rowOff>
    </xdr:from>
    <xdr:to>
      <xdr:col>98</xdr:col>
      <xdr:colOff>54428</xdr:colOff>
      <xdr:row>5</xdr:row>
      <xdr:rowOff>129420</xdr:rowOff>
    </xdr:to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SpPr txBox="1"/>
      </xdr:nvSpPr>
      <xdr:spPr>
        <a:xfrm>
          <a:off x="28075614" y="747184"/>
          <a:ext cx="3020789" cy="334736"/>
        </a:xfrm>
        <a:prstGeom prst="rect">
          <a:avLst/>
        </a:prstGeom>
        <a:solidFill>
          <a:srgbClr val="CC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Nombre de prospects Décembre 2020</a:t>
          </a:r>
        </a:p>
      </xdr:txBody>
    </xdr:sp>
    <xdr:clientData/>
  </xdr:twoCellAnchor>
  <xdr:twoCellAnchor editAs="oneCell">
    <xdr:from>
      <xdr:col>88</xdr:col>
      <xdr:colOff>233590</xdr:colOff>
      <xdr:row>89</xdr:row>
      <xdr:rowOff>41698</xdr:rowOff>
    </xdr:from>
    <xdr:to>
      <xdr:col>96</xdr:col>
      <xdr:colOff>55790</xdr:colOff>
      <xdr:row>97</xdr:row>
      <xdr:rowOff>177106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6"/>
        <a:srcRect l="1476" r="55694"/>
        <a:stretch/>
      </xdr:blipFill>
      <xdr:spPr>
        <a:xfrm>
          <a:off x="24252465" y="17281948"/>
          <a:ext cx="1981200" cy="1659408"/>
        </a:xfrm>
        <a:prstGeom prst="rect">
          <a:avLst/>
        </a:prstGeom>
      </xdr:spPr>
    </xdr:pic>
    <xdr:clientData/>
  </xdr:twoCellAnchor>
  <xdr:twoCellAnchor editAs="oneCell">
    <xdr:from>
      <xdr:col>94</xdr:col>
      <xdr:colOff>179613</xdr:colOff>
      <xdr:row>89</xdr:row>
      <xdr:rowOff>44420</xdr:rowOff>
    </xdr:from>
    <xdr:to>
      <xdr:col>100</xdr:col>
      <xdr:colOff>74628</xdr:colOff>
      <xdr:row>97</xdr:row>
      <xdr:rowOff>179828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6"/>
        <a:srcRect l="56653"/>
        <a:stretch/>
      </xdr:blipFill>
      <xdr:spPr>
        <a:xfrm>
          <a:off x="25817738" y="17284670"/>
          <a:ext cx="2006390" cy="165940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05%20-%20COMMERCIAL\0.%20ECOCONTACT&#174;\2.%20DOCUMENTS\TABLEAU%20DE%20BORD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TEST%20TABLEAU%20DE%20BORD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2021"/>
      <sheetName val="Suivi 2020"/>
      <sheetName val="suivi 2019"/>
      <sheetName val="Suivi 2018"/>
      <sheetName val="Demandes clients"/>
      <sheetName val="Tableau de bord 2021"/>
      <sheetName val="Tableau de bord 2020"/>
      <sheetName val="FACTURATION 2021"/>
      <sheetName val="Retroplanning"/>
      <sheetName val="liste déroulan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 2020"/>
      <sheetName val="Données CA"/>
      <sheetName val="DEMANDES"/>
      <sheetName val="CLIENTS-PROSPECTS"/>
      <sheetName val="TB 2020"/>
      <sheetName val="RESUME"/>
    </sheetNames>
    <sheetDataSet>
      <sheetData sheetId="0"/>
      <sheetData sheetId="1">
        <row r="12">
          <cell r="E12" t="str">
            <v>CA 2020</v>
          </cell>
        </row>
      </sheetData>
      <sheetData sheetId="2">
        <row r="2">
          <cell r="D2" t="str">
            <v>Demandes Offre</v>
          </cell>
        </row>
      </sheetData>
      <sheetData sheetId="3">
        <row r="2">
          <cell r="N2" t="str">
            <v>Clients</v>
          </cell>
          <cell r="O2" t="str">
            <v>Prospects</v>
          </cell>
        </row>
        <row r="3">
          <cell r="M3" t="str">
            <v>JANVIER</v>
          </cell>
          <cell r="N3">
            <v>4</v>
          </cell>
          <cell r="O3">
            <v>2</v>
          </cell>
        </row>
        <row r="4">
          <cell r="N4">
            <v>9</v>
          </cell>
          <cell r="O4">
            <v>3</v>
          </cell>
        </row>
        <row r="5">
          <cell r="N5">
            <v>3</v>
          </cell>
          <cell r="O5">
            <v>0</v>
          </cell>
        </row>
        <row r="6">
          <cell r="N6">
            <v>4</v>
          </cell>
          <cell r="O6">
            <v>0</v>
          </cell>
        </row>
        <row r="7">
          <cell r="N7">
            <v>5</v>
          </cell>
          <cell r="O7">
            <v>2</v>
          </cell>
        </row>
        <row r="8">
          <cell r="N8">
            <v>3</v>
          </cell>
          <cell r="O8">
            <v>1</v>
          </cell>
        </row>
        <row r="9">
          <cell r="N9">
            <v>10</v>
          </cell>
          <cell r="O9">
            <v>0</v>
          </cell>
        </row>
        <row r="10">
          <cell r="N10">
            <v>2</v>
          </cell>
          <cell r="O10">
            <v>2</v>
          </cell>
        </row>
        <row r="11">
          <cell r="N11">
            <v>5</v>
          </cell>
          <cell r="O11">
            <v>3</v>
          </cell>
        </row>
        <row r="12">
          <cell r="N12">
            <v>5</v>
          </cell>
          <cell r="O12">
            <v>1</v>
          </cell>
        </row>
        <row r="13">
          <cell r="N13">
            <v>4</v>
          </cell>
          <cell r="O13">
            <v>2</v>
          </cell>
        </row>
        <row r="14">
          <cell r="N14">
            <v>6</v>
          </cell>
          <cell r="O14">
            <v>2</v>
          </cell>
        </row>
      </sheetData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" refreshedDate="44210.386354861112" createdVersion="5" refreshedVersion="5" minRefreshableVersion="3" recordCount="46" xr:uid="{00000000-000A-0000-FFFF-FFFF02000000}">
  <cacheSource type="worksheet">
    <worksheetSource ref="A1:AU26" sheet="Suivi 2021"/>
  </cacheSource>
  <cacheFields count="46">
    <cacheField name="CLIENTS" numFmtId="0">
      <sharedItems/>
    </cacheField>
    <cacheField name="Client/Prospect" numFmtId="0">
      <sharedItems containsBlank="1"/>
    </cacheField>
    <cacheField name="contact" numFmtId="0">
      <sharedItems containsBlank="1"/>
    </cacheField>
    <cacheField name="Fonction" numFmtId="0">
      <sharedItems containsBlank="1"/>
    </cacheField>
    <cacheField name="Tél fixe" numFmtId="0">
      <sharedItems containsBlank="1" containsMixedTypes="1" containsNumber="1" containsInteger="1" minValue="492839621" maxValue="4915117455952"/>
    </cacheField>
    <cacheField name="Tél mobile" numFmtId="0">
      <sharedItems containsBlank="1" containsMixedTypes="1" containsNumber="1" containsInteger="1" minValue="630639526" maxValue="497171607292"/>
    </cacheField>
    <cacheField name="Email" numFmtId="0">
      <sharedItems containsBlank="1"/>
    </cacheField>
    <cacheField name="Adresse" numFmtId="0">
      <sharedItems containsBlank="1"/>
    </cacheField>
    <cacheField name="Cmment connu" numFmtId="0">
      <sharedItems containsBlank="1"/>
    </cacheField>
    <cacheField name="Type installation" numFmtId="0">
      <sharedItems containsBlank="1"/>
    </cacheField>
    <cacheField name="PAYS" numFmtId="0">
      <sharedItems containsBlank="1"/>
    </cacheField>
    <cacheField name="Date dde" numFmtId="0">
      <sharedItems containsNonDate="0" containsDate="1" containsBlank="1" containsMixedTypes="1" minDate="2020-03-09T00:00:00" maxDate="2021-01-05T00:00:00" count="33">
        <m/>
        <d v="2020-08-18T00:00:00"/>
        <d v="2020-03-09T00:00:00"/>
        <d v="2020-09-07T00:00:00"/>
        <d v="2020-08-31T00:00:00"/>
        <d v="2020-09-18T00:00:00"/>
        <d v="2020-09-02T00:00:00"/>
        <d v="2020-09-11T00:00:00"/>
        <d v="2020-09-14T00:00:00"/>
        <d v="2020-09-16T00:00:00"/>
        <d v="2020-09-22T00:00:00"/>
        <d v="2020-09-24T00:00:00"/>
        <d v="2020-10-26T00:00:00"/>
        <d v="2020-10-28T00:00:00"/>
        <d v="2020-11-03T00:00:00"/>
        <d v="2020-11-04T00:00:00"/>
        <d v="2020-11-05T00:00:00"/>
        <d v="2020-11-17T00:00:00"/>
        <d v="2020-11-25T00:00:00"/>
        <d v="2020-11-26T00:00:00"/>
        <d v="2020-11-27T00:00:00"/>
        <d v="2020-11-30T00:00:00"/>
        <d v="2020-12-01T00:00:00"/>
        <d v="2020-12-02T00:00:00"/>
        <d v="2020-12-03T00:00:00"/>
        <d v="2020-12-07T00:00:00"/>
        <d v="2020-12-10T00:00:00"/>
        <d v="2020-12-14T00:00:00"/>
        <d v="2020-12-16T00:00:00"/>
        <d v="2020-12-21T00:00:00"/>
        <d v="2020-12-17T00:00:00"/>
        <d v="2021-01-04T00:00:00"/>
        <s v="25/11/202" u="1"/>
      </sharedItems>
    </cacheField>
    <cacheField name="Date Offre" numFmtId="0">
      <sharedItems containsDate="1" containsBlank="1" containsMixedTypes="1" minDate="2020-03-13T00:00:00" maxDate="2021-01-05T00:00:00"/>
    </cacheField>
    <cacheField name="Date Offre_x000a_envoyée" numFmtId="0">
      <sharedItems containsDate="1" containsBlank="1" containsMixedTypes="1" minDate="2020-08-19T00:00:00" maxDate="2021-01-06T00:00:00"/>
    </cacheField>
    <cacheField name="N° offre" numFmtId="0">
      <sharedItems/>
    </cacheField>
    <cacheField name="Prix du M²" numFmtId="0">
      <sharedItems containsBlank="1"/>
    </cacheField>
    <cacheField name="Remise" numFmtId="0">
      <sharedItems containsBlank="1" containsMixedTypes="1" containsNumber="1" minValue="0.03" maxValue="0.15"/>
    </cacheField>
    <cacheField name="Montant ECOCONTACT_x000a_HT" numFmtId="0">
      <sharedItems containsString="0" containsBlank="1" containsNumber="1" minValue="104.4" maxValue="18320"/>
    </cacheField>
    <cacheField name="FRAIS DE PORT" numFmtId="0">
      <sharedItems containsString="0" containsBlank="1" containsNumber="1" containsInteger="1" minValue="0" maxValue="515"/>
    </cacheField>
    <cacheField name="TOTAL HT" numFmtId="0">
      <sharedItems containsString="0" containsBlank="1" containsNumber="1" minValue="140.4" maxValue="289440"/>
    </cacheField>
    <cacheField name="TVA" numFmtId="0">
      <sharedItems containsString="0" containsBlank="1" containsNumber="1" minValue="0" maxValue="3664"/>
    </cacheField>
    <cacheField name="TOTAL TTC" numFmtId="0">
      <sharedItems containsString="0" containsBlank="1" containsNumber="1" minValue="168.48" maxValue="21984"/>
    </cacheField>
    <cacheField name="Avancement" numFmtId="0">
      <sharedItems/>
    </cacheField>
    <cacheField name="Désignation" numFmtId="0">
      <sharedItems containsBlank="1"/>
    </cacheField>
    <cacheField name="Qté" numFmtId="0">
      <sharedItems containsBlank="1" containsMixedTypes="1" containsNumber="1" containsInteger="1" minValue="1" maxValue="4000"/>
    </cacheField>
    <cacheField name="Long. mm" numFmtId="0">
      <sharedItems containsBlank="1" containsMixedTypes="1" containsNumber="1" containsInteger="1" minValue="12" maxValue="650"/>
    </cacheField>
    <cacheField name="Larg. mm" numFmtId="0">
      <sharedItems containsBlank="1" containsMixedTypes="1" containsNumber="1" containsInteger="1" minValue="13" maxValue="600"/>
    </cacheField>
    <cacheField name="Superficie m²" numFmtId="0">
      <sharedItems containsMixedTypes="1" containsNumber="1" minValue="0" maxValue="11.76"/>
    </cacheField>
    <cacheField name="N° commande client" numFmtId="0">
      <sharedItems containsBlank="1" containsMixedTypes="1" containsNumber="1" containsInteger="1" minValue="3031324" maxValue="4510729904"/>
    </cacheField>
    <cacheField name="N° confirmation commande" numFmtId="0">
      <sharedItems containsBlank="1"/>
    </cacheField>
    <cacheField name="Date de livraison client" numFmtId="0">
      <sharedItems containsNonDate="0" containsDate="1" containsString="0" containsBlank="1" minDate="2020-01-31T00:00:00" maxDate="2021-06-22T00:00:00"/>
    </cacheField>
    <cacheField name="Bon Livraison N°" numFmtId="0">
      <sharedItems containsBlank="1"/>
    </cacheField>
    <cacheField name="N° facture" numFmtId="0">
      <sharedItems containsBlank="1"/>
    </cacheField>
    <cacheField name="Date facture" numFmtId="0">
      <sharedItems containsNonDate="0" containsDate="1" containsString="0" containsBlank="1" minDate="2020-04-02T00:00:00" maxDate="2021-01-08T00:00:00" count="18">
        <m/>
        <d v="2020-04-02T00:00:00"/>
        <d v="2020-09-01T00:00:00"/>
        <d v="2020-09-17T00:00:00"/>
        <d v="2020-09-21T00:00:00"/>
        <d v="2020-10-05T00:00:00"/>
        <d v="2020-10-06T00:00:00"/>
        <d v="2020-10-09T00:00:00"/>
        <d v="2020-10-19T00:00:00"/>
        <d v="2020-10-30T00:00:00"/>
        <d v="2020-12-11T00:00:00"/>
        <d v="2020-11-16T00:00:00"/>
        <d v="2020-12-09T00:00:00"/>
        <d v="2020-11-30T00:00:00"/>
        <d v="2020-12-17T00:00:00"/>
        <d v="2020-12-16T00:00:00"/>
        <d v="2020-12-08T00:00:00"/>
        <d v="2021-01-07T00:00:00"/>
      </sharedItems>
      <fieldGroup base="33">
        <rangePr groupBy="months" startDate="2020-04-02T00:00:00" endDate="2021-01-08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01/2021"/>
        </groupItems>
      </fieldGroup>
    </cacheField>
    <cacheField name="CA" numFmtId="0">
      <sharedItems containsNonDate="0" containsString="0" containsBlank="1"/>
    </cacheField>
    <cacheField name="Date de virement" numFmtId="167">
      <sharedItems containsDate="1" containsMixedTypes="1" minDate="2020-05-02T00:00:00" maxDate="2021-02-07T00:00:00"/>
    </cacheField>
    <cacheField name="Type emballage" numFmtId="0">
      <sharedItems containsBlank="1"/>
    </cacheField>
    <cacheField name="date d'envoi" numFmtId="0">
      <sharedItems containsDate="1" containsBlank="1" containsMixedTypes="1" minDate="2020-02-03T00:00:00" maxDate="2021-01-07T00:00:00"/>
    </cacheField>
    <cacheField name="TRANSPORTEUR" numFmtId="0">
      <sharedItems containsBlank="1"/>
    </cacheField>
    <cacheField name="N° Tracking" numFmtId="0">
      <sharedItems containsBlank="1" containsMixedTypes="1" containsNumber="1" containsInteger="1" minValue="2441648860" maxValue="9070918426"/>
    </cacheField>
    <cacheField name="Prix HT" numFmtId="169">
      <sharedItems containsBlank="1" containsMixedTypes="1" containsNumber="1" minValue="16.21" maxValue="19.3"/>
    </cacheField>
    <cacheField name="Prix TTC" numFmtId="169">
      <sharedItems containsBlank="1" containsMixedTypes="1" containsNumber="1" minValue="434.92" maxValue="434.92"/>
    </cacheField>
    <cacheField name="Date _x000a_Encaissement" numFmtId="0">
      <sharedItems containsNonDate="0" containsString="0" containsBlank="1"/>
    </cacheField>
    <cacheField name="Oui/Non" numFmtId="169">
      <sharedItems containsBlank="1"/>
    </cacheField>
    <cacheField name="INFORMATIONS" numFmtId="0">
      <sharedItems containsBlank="1"/>
    </cacheField>
    <cacheField name="Archivé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" refreshedDate="44221.366256250003" createdVersion="5" refreshedVersion="5" minRefreshableVersion="3" recordCount="13" xr:uid="{00000000-000A-0000-FFFF-FFFF08000000}">
  <cacheSource type="worksheet">
    <worksheetSource ref="A1:AU14" sheet="Suivi 2021"/>
  </cacheSource>
  <cacheFields count="47">
    <cacheField name="CLIENTS" numFmtId="0">
      <sharedItems count="10">
        <s v="Alain"/>
        <s v="Pierre"/>
        <s v="Paul"/>
        <s v="Jacques"/>
        <s v="Marie"/>
        <s v="Lucie"/>
        <s v="Julie"/>
        <s v="Georges"/>
        <s v="Séverine"/>
        <s v="Mylène"/>
      </sharedItems>
    </cacheField>
    <cacheField name="Client/Prospect" numFmtId="0">
      <sharedItems count="2">
        <s v="Client"/>
        <s v="Prospect"/>
      </sharedItems>
    </cacheField>
    <cacheField name="CONTACT" numFmtId="0">
      <sharedItems/>
    </cacheField>
    <cacheField name="FONCTION" numFmtId="0">
      <sharedItems/>
    </cacheField>
    <cacheField name="TEL FIXE" numFmtId="0">
      <sharedItems containsSemiMixedTypes="0" containsString="0" containsNumber="1" containsInteger="1" minValue="0" maxValue="1111"/>
    </cacheField>
    <cacheField name="TEL MOBILE" numFmtId="0">
      <sharedItems containsMixedTypes="1" containsNumber="1" containsInteger="1" minValue="5" maxValue="554768"/>
    </cacheField>
    <cacheField name="EMAIL" numFmtId="0">
      <sharedItems/>
    </cacheField>
    <cacheField name="ADRESSE" numFmtId="0">
      <sharedItems/>
    </cacheField>
    <cacheField name="CMT CONNU" numFmtId="0">
      <sharedItems containsNonDate="0" containsString="0" containsBlank="1"/>
    </cacheField>
    <cacheField name="TYPE INSTALLATION" numFmtId="0">
      <sharedItems containsNonDate="0" containsString="0" containsBlank="1"/>
    </cacheField>
    <cacheField name="PAYS" numFmtId="0">
      <sharedItems/>
    </cacheField>
    <cacheField name="Type Dde" numFmtId="0">
      <sharedItems/>
    </cacheField>
    <cacheField name="Date Dde" numFmtId="14">
      <sharedItems containsSemiMixedTypes="0" containsNonDate="0" containsDate="1" containsString="0" minDate="2021-01-01T00:00:00" maxDate="2021-01-14T00:00:00" count="13"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</sharedItems>
    </cacheField>
    <cacheField name="Date Offre" numFmtId="14">
      <sharedItems containsSemiMixedTypes="0" containsNonDate="0" containsDate="1" containsString="0" minDate="2021-01-01T00:00:00" maxDate="2021-01-14T00:00:00"/>
    </cacheField>
    <cacheField name="Date Offre_x000a_envoyée" numFmtId="14">
      <sharedItems containsSemiMixedTypes="0" containsNonDate="0" containsDate="1" containsString="0" minDate="2021-01-01T00:00:00" maxDate="2021-01-14T00:00:00"/>
    </cacheField>
    <cacheField name="N° offre" numFmtId="0">
      <sharedItems/>
    </cacheField>
    <cacheField name="Prix du M²" numFmtId="0">
      <sharedItems containsNonDate="0" containsString="0" containsBlank="1"/>
    </cacheField>
    <cacheField name="Remise" numFmtId="0">
      <sharedItems containsNonDate="0" containsString="0" containsBlank="1"/>
    </cacheField>
    <cacheField name="Montant Pièce HT" numFmtId="165">
      <sharedItems containsSemiMixedTypes="0" containsString="0" containsNumber="1" containsInteger="1" minValue="10" maxValue="130"/>
    </cacheField>
    <cacheField name="FRAIS DE PORT" numFmtId="44">
      <sharedItems containsSemiMixedTypes="0" containsString="0" containsNumber="1" containsInteger="1" minValue="100" maxValue="100"/>
    </cacheField>
    <cacheField name="TOTAL HT" numFmtId="44">
      <sharedItems containsSemiMixedTypes="0" containsString="0" containsNumber="1" containsInteger="1" minValue="110" maxValue="230"/>
    </cacheField>
    <cacheField name="TVA" numFmtId="0">
      <sharedItems containsSemiMixedTypes="0" containsString="0" containsNumber="1" containsInteger="1" minValue="115" maxValue="195"/>
    </cacheField>
    <cacheField name="TOTAL TTC" numFmtId="44">
      <sharedItems containsSemiMixedTypes="0" containsString="0" containsNumber="1" containsInteger="1" minValue="120" maxValue="200"/>
    </cacheField>
    <cacheField name="Avancement" numFmtId="0">
      <sharedItems count="4">
        <s v="ATTENTE"/>
        <s v="FABRICATION"/>
        <s v="LIVRAISON"/>
        <s v="FACTURATION"/>
      </sharedItems>
    </cacheField>
    <cacheField name="Désignation" numFmtId="0">
      <sharedItems/>
    </cacheField>
    <cacheField name="Qté" numFmtId="0">
      <sharedItems containsSemiMixedTypes="0" containsString="0" containsNumber="1" containsInteger="1" minValue="1" maxValue="13"/>
    </cacheField>
    <cacheField name="Long. mm" numFmtId="0">
      <sharedItems containsNonDate="0" containsString="0" containsBlank="1"/>
    </cacheField>
    <cacheField name="Larg. mm" numFmtId="0">
      <sharedItems containsNonDate="0" containsString="0" containsBlank="1"/>
    </cacheField>
    <cacheField name="Superficie m²" numFmtId="0">
      <sharedItems containsNonDate="0" containsString="0" containsBlank="1"/>
    </cacheField>
    <cacheField name="N° commande client" numFmtId="0">
      <sharedItems containsBlank="1" containsMixedTypes="1" containsNumber="1" containsInteger="1" minValue="45" maxValue="456"/>
    </cacheField>
    <cacheField name="N° confirmation commande" numFmtId="0">
      <sharedItems containsBlank="1"/>
    </cacheField>
    <cacheField name="Date de livraison client" numFmtId="167">
      <sharedItems containsNonDate="0" containsDate="1" containsString="0" containsBlank="1" minDate="2021-01-25T00:00:00" maxDate="2021-02-05T00:00:00"/>
    </cacheField>
    <cacheField name="Bon Livraison N°" numFmtId="0">
      <sharedItems containsBlank="1"/>
    </cacheField>
    <cacheField name="N° facture" numFmtId="0">
      <sharedItems containsBlank="1"/>
    </cacheField>
    <cacheField name="Date facture" numFmtId="14">
      <sharedItems containsNonDate="0" containsDate="1" containsString="0" containsBlank="1" minDate="2021-01-15T00:00:00" maxDate="2021-01-25T00:00:00"/>
    </cacheField>
    <cacheField name="CA" numFmtId="0">
      <sharedItems containsNonDate="0" containsString="0" containsBlank="1"/>
    </cacheField>
    <cacheField name="Date de virement" numFmtId="167">
      <sharedItems containsNonDate="0" containsDate="1" containsString="0" containsBlank="1" minDate="2021-02-14T00:00:00" maxDate="2021-02-24T00:00:00"/>
    </cacheField>
    <cacheField name="Type emballage" numFmtId="0">
      <sharedItems containsBlank="1"/>
    </cacheField>
    <cacheField name="date d'envoi" numFmtId="14">
      <sharedItems containsNonDate="0" containsDate="1" containsString="0" containsBlank="1" minDate="2021-01-28T00:00:00" maxDate="2021-02-07T00:00:00"/>
    </cacheField>
    <cacheField name="TRANSPORTEUR" numFmtId="0">
      <sharedItems containsBlank="1"/>
    </cacheField>
    <cacheField name="N° Tracking" numFmtId="0">
      <sharedItems containsString="0" containsBlank="1" containsNumber="1" containsInteger="1" minValue="564546" maxValue="44444444444444"/>
    </cacheField>
    <cacheField name="Prix HT" numFmtId="0">
      <sharedItems containsNonDate="0" containsString="0" containsBlank="1"/>
    </cacheField>
    <cacheField name="Prix TTC" numFmtId="169">
      <sharedItems containsNonDate="0" containsString="0" containsBlank="1"/>
    </cacheField>
    <cacheField name="Date _x000a_Encaissement" numFmtId="0">
      <sharedItems containsNonDate="0" containsString="0" containsBlank="1"/>
    </cacheField>
    <cacheField name="Oui/Non" numFmtId="169">
      <sharedItems containsNonDate="0" containsString="0" containsBlank="1"/>
    </cacheField>
    <cacheField name="INFORMATIONS" numFmtId="0">
      <sharedItems containsNonDate="0" containsString="0" containsBlank="1"/>
    </cacheField>
    <cacheField name="Archivé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s v="PETKIM"/>
    <m/>
    <m/>
    <m/>
    <m/>
    <m/>
    <m/>
    <m/>
    <m/>
    <m/>
    <m/>
    <x v="0"/>
    <m/>
    <m/>
    <s v="OFR000145"/>
    <m/>
    <m/>
    <n v="7300"/>
    <m/>
    <m/>
    <m/>
    <m/>
    <s v="ATTENTE"/>
    <s v="4 plaques +1 ecocase"/>
    <n v="4"/>
    <n v="300"/>
    <n v="600"/>
    <n v="0.72"/>
    <m/>
    <m/>
    <m/>
    <m/>
    <m/>
    <x v="0"/>
    <m/>
    <s v=""/>
    <m/>
    <m/>
    <m/>
    <m/>
    <m/>
    <m/>
    <m/>
    <m/>
    <m/>
    <m/>
  </r>
  <r>
    <s v="FLUIDES SERVICE"/>
    <m/>
    <m/>
    <m/>
    <m/>
    <m/>
    <m/>
    <m/>
    <m/>
    <m/>
    <m/>
    <x v="0"/>
    <m/>
    <m/>
    <s v="OFR000165"/>
    <m/>
    <m/>
    <n v="5290"/>
    <m/>
    <m/>
    <m/>
    <m/>
    <s v="ATTENTE"/>
    <s v="650 rondelles Ø40x14mm"/>
    <n v="650"/>
    <n v="40"/>
    <n v="40"/>
    <n v="1.04"/>
    <m/>
    <m/>
    <m/>
    <m/>
    <m/>
    <x v="0"/>
    <m/>
    <s v=""/>
    <m/>
    <m/>
    <m/>
    <m/>
    <m/>
    <m/>
    <m/>
    <m/>
    <m/>
    <m/>
  </r>
  <r>
    <s v="OREXAD "/>
    <m/>
    <m/>
    <m/>
    <m/>
    <m/>
    <m/>
    <m/>
    <m/>
    <m/>
    <m/>
    <x v="0"/>
    <m/>
    <m/>
    <s v="OFR000166"/>
    <m/>
    <m/>
    <n v="690"/>
    <m/>
    <m/>
    <m/>
    <m/>
    <s v="ATTENTE"/>
    <s v="plaque"/>
    <n v="1"/>
    <n v="400"/>
    <n v="300"/>
    <n v="0.12"/>
    <m/>
    <m/>
    <m/>
    <m/>
    <m/>
    <x v="0"/>
    <m/>
    <s v=""/>
    <m/>
    <m/>
    <m/>
    <m/>
    <m/>
    <m/>
    <m/>
    <m/>
    <m/>
    <m/>
  </r>
  <r>
    <s v="CERN"/>
    <m/>
    <s v="M. Mc TAGUE"/>
    <m/>
    <s v="+4122 76 65 837"/>
    <m/>
    <m/>
    <m/>
    <m/>
    <m/>
    <m/>
    <x v="0"/>
    <m/>
    <m/>
    <s v="OFR000174"/>
    <m/>
    <m/>
    <n v="2370"/>
    <m/>
    <m/>
    <m/>
    <m/>
    <s v="ATTENTE"/>
    <s v="PLAQUES 160X150 - 8 TROUS"/>
    <n v="20"/>
    <n v="160"/>
    <n v="150"/>
    <n v="0.48"/>
    <m/>
    <m/>
    <m/>
    <m/>
    <m/>
    <x v="0"/>
    <m/>
    <s v=""/>
    <m/>
    <m/>
    <m/>
    <m/>
    <m/>
    <m/>
    <m/>
    <m/>
    <s v="REMISE EXCEPTIONELLE DE 5%"/>
    <m/>
  </r>
  <r>
    <s v="ENGIE POLYNESIE"/>
    <m/>
    <s v="M. PICQUOIN"/>
    <m/>
    <m/>
    <m/>
    <m/>
    <m/>
    <m/>
    <m/>
    <m/>
    <x v="0"/>
    <m/>
    <m/>
    <s v="OFR000170"/>
    <m/>
    <m/>
    <n v="2688"/>
    <m/>
    <m/>
    <m/>
    <m/>
    <s v="ATTENTE"/>
    <s v="PLAGE DE RACCORDEMENT + 6 plaques 190x90 + 6 plaques 130x50"/>
    <s v="xx"/>
    <s v="xx"/>
    <s v="xx"/>
    <e v="#VALUE!"/>
    <m/>
    <m/>
    <m/>
    <m/>
    <m/>
    <x v="0"/>
    <m/>
    <s v=""/>
    <m/>
    <m/>
    <m/>
    <m/>
    <m/>
    <m/>
    <m/>
    <m/>
    <m/>
    <m/>
  </r>
  <r>
    <s v="SIEMENS GAMESA"/>
    <m/>
    <m/>
    <m/>
    <m/>
    <m/>
    <m/>
    <m/>
    <m/>
    <m/>
    <m/>
    <x v="0"/>
    <m/>
    <m/>
    <s v="OFR000186"/>
    <m/>
    <m/>
    <n v="104.4"/>
    <m/>
    <m/>
    <m/>
    <m/>
    <s v="ATTENTE"/>
    <s v="10 PLAQUES 45x90 - 2 trosu oblongs"/>
    <n v="10"/>
    <n v="45"/>
    <n v="90"/>
    <n v="4.0500000000000001E-2"/>
    <m/>
    <m/>
    <m/>
    <m/>
    <m/>
    <x v="0"/>
    <m/>
    <s v=""/>
    <m/>
    <m/>
    <m/>
    <m/>
    <m/>
    <m/>
    <m/>
    <m/>
    <m/>
    <m/>
  </r>
  <r>
    <s v="GLOBAL EXPORT"/>
    <m/>
    <m/>
    <m/>
    <m/>
    <m/>
    <m/>
    <m/>
    <m/>
    <m/>
    <m/>
    <x v="0"/>
    <m/>
    <m/>
    <s v="OFR000189"/>
    <m/>
    <m/>
    <n v="1420"/>
    <m/>
    <m/>
    <m/>
    <m/>
    <s v="ATTENTE"/>
    <s v="5 PLAQUES 280X190"/>
    <n v="5"/>
    <n v="280"/>
    <n v="190"/>
    <n v="0.26600000000000001"/>
    <m/>
    <m/>
    <m/>
    <m/>
    <m/>
    <x v="0"/>
    <m/>
    <s v=""/>
    <m/>
    <m/>
    <m/>
    <m/>
    <m/>
    <m/>
    <m/>
    <m/>
    <m/>
    <m/>
  </r>
  <r>
    <s v="ED PAF"/>
    <m/>
    <m/>
    <m/>
    <m/>
    <m/>
    <m/>
    <m/>
    <m/>
    <m/>
    <m/>
    <x v="0"/>
    <m/>
    <m/>
    <s v="OFR000200"/>
    <m/>
    <m/>
    <n v="1420"/>
    <m/>
    <m/>
    <m/>
    <m/>
    <s v="ATTENTE"/>
    <s v="5 plaques  - 280x190mm"/>
    <n v="5"/>
    <n v="280"/>
    <n v="190"/>
    <n v="0.26600000000000001"/>
    <m/>
    <m/>
    <m/>
    <m/>
    <m/>
    <x v="0"/>
    <m/>
    <s v=""/>
    <m/>
    <m/>
    <m/>
    <m/>
    <m/>
    <m/>
    <m/>
    <m/>
    <m/>
    <m/>
  </r>
  <r>
    <s v="LYDEC"/>
    <m/>
    <s v="M. RAKII - "/>
    <m/>
    <m/>
    <m/>
    <m/>
    <m/>
    <m/>
    <m/>
    <s v="MAROC"/>
    <x v="0"/>
    <m/>
    <m/>
    <s v="OFR000180"/>
    <m/>
    <m/>
    <n v="16650"/>
    <n v="515"/>
    <n v="17165"/>
    <n v="0"/>
    <n v="17165"/>
    <s v="FACTURATION"/>
    <s v="PLAQUES"/>
    <n v="40"/>
    <n v="300"/>
    <n v="300"/>
    <n v="3.6"/>
    <s v="60170078 + 60171573"/>
    <s v="C000145 + C000160"/>
    <d v="2020-04-03T00:00:00"/>
    <s v="BL000182"/>
    <s v="FC000200"/>
    <x v="1"/>
    <m/>
    <d v="2020-05-02T00:00:00"/>
    <s v="CB434"/>
    <d v="2020-02-03T00:00:00"/>
    <s v="DHL"/>
    <n v="2441648860"/>
    <m/>
    <n v="434.92"/>
    <m/>
    <s v="NON"/>
    <m/>
    <s v="X"/>
  </r>
  <r>
    <s v="TRANSFO SERVICES"/>
    <m/>
    <s v="Grégory CLEMENT"/>
    <m/>
    <m/>
    <s v="06.76.46.28.40"/>
    <s v="gregory.clement@schneider-electric.com"/>
    <m/>
    <m/>
    <m/>
    <s v="France"/>
    <x v="1"/>
    <d v="2020-08-18T00:00:00"/>
    <d v="2020-08-19T00:00:00"/>
    <s v="OFR000252"/>
    <s v="5000 m²"/>
    <m/>
    <n v="1875"/>
    <n v="90"/>
    <n v="1965"/>
    <n v="393"/>
    <n v="2358"/>
    <s v="FACTURATION"/>
    <s v="20 plaques 150x125 "/>
    <n v="20"/>
    <n v="150"/>
    <n v="125"/>
    <n v="0.375"/>
    <n v="3031324"/>
    <s v="C000252"/>
    <d v="2020-08-26T00:00:00"/>
    <s v="BL000227"/>
    <s v="FC000276"/>
    <x v="2"/>
    <m/>
    <d v="2020-10-01T00:00:00"/>
    <s v="carton"/>
    <n v="44069"/>
    <s v="CHRONOPOST"/>
    <s v="XU818077801FR"/>
    <n v="16.21"/>
    <m/>
    <m/>
    <m/>
    <m/>
    <s v="X"/>
  </r>
  <r>
    <s v="NASA"/>
    <m/>
    <s v="Juan A. Mujica-Kohler"/>
    <s v="Project Lead"/>
    <s v="(575) 525-7544"/>
    <m/>
    <s v="juan.mujicakohler@nasa.gov"/>
    <s v="12600 NASA Rd., Las Cruces, NM 88012, USA."/>
    <m/>
    <m/>
    <s v="USA"/>
    <x v="2"/>
    <d v="2020-03-13T00:00:00"/>
    <d v="2020-09-02T00:00:00"/>
    <s v="OFR000244"/>
    <m/>
    <m/>
    <n v="1838.4"/>
    <n v="250"/>
    <n v="2071.96"/>
    <n v="0"/>
    <n v="2071.96"/>
    <s v="FACTURATION"/>
    <s v="Ecocase"/>
    <n v="1"/>
    <m/>
    <m/>
    <n v="0"/>
    <s v="PO # 20T2NS0978"/>
    <s v="C000216"/>
    <d v="2020-09-23T00:00:00"/>
    <s v="BL000237"/>
    <s v="FC000279"/>
    <x v="3"/>
    <m/>
    <d v="2020-10-17T00:00:00"/>
    <s v="carton"/>
    <d v="2020-09-17T00:00:00"/>
    <s v="DHL"/>
    <n v="5823707702"/>
    <m/>
    <m/>
    <m/>
    <m/>
    <m/>
    <s v="X"/>
  </r>
  <r>
    <s v="BRAR INDIA"/>
    <m/>
    <s v="Shashank Shukla "/>
    <m/>
    <m/>
    <m/>
    <s v="purchase@brarindia.com"/>
    <s v="Brar India Pvt. Ltd. "/>
    <m/>
    <m/>
    <s v="INDE"/>
    <x v="3"/>
    <s v="CDE"/>
    <s v="CDE"/>
    <s v="CDE"/>
    <s v="3000 m²"/>
    <m/>
    <n v="2880"/>
    <n v="0"/>
    <n v="2880"/>
    <n v="0"/>
    <n v="2880"/>
    <s v="FACTURATION"/>
    <s v="24 plaques 200x200 mm"/>
    <n v="24"/>
    <n v="200"/>
    <n v="200"/>
    <n v="0.96"/>
    <s v="BIPL/AMC/20-21/PO-70"/>
    <s v="C000212"/>
    <m/>
    <s v="BL000237"/>
    <s v="FC000278"/>
    <x v="3"/>
    <m/>
    <d v="2020-10-17T00:00:00"/>
    <s v="BOITE RAJA"/>
    <d v="2020-09-11T00:00:00"/>
    <s v="DHL"/>
    <n v="5734590363"/>
    <s v="x"/>
    <s v="x"/>
    <m/>
    <m/>
    <m/>
    <s v="X"/>
  </r>
  <r>
    <s v="DALKIA - GROUPE EDF"/>
    <m/>
    <s v="Jose SOMARES"/>
    <s v="Préparateur Méthodes HTB-HTA "/>
    <s v="+33 6 03 90 52 80 "/>
    <m/>
    <s v="jose.somares@dalkia.fr"/>
    <m/>
    <m/>
    <m/>
    <s v="France"/>
    <x v="4"/>
    <d v="2020-08-31T00:00:00"/>
    <d v="2020-08-31T00:00:00"/>
    <s v="OFR000257"/>
    <s v="5000 m²"/>
    <m/>
    <n v="2800"/>
    <n v="0"/>
    <n v="2800"/>
    <n v="560"/>
    <n v="3360"/>
    <s v="FACTURATION"/>
    <s v="1 plaque 600x300 mm"/>
    <n v="1"/>
    <n v="600"/>
    <n v="300"/>
    <n v="0.18"/>
    <n v="202011142"/>
    <s v="C000209"/>
    <d v="2020-09-04T00:00:00"/>
    <s v="BL000230"/>
    <s v="FC000281"/>
    <x v="4"/>
    <m/>
    <d v="2020-10-21T00:00:00"/>
    <s v="BOITE PERSO"/>
    <d v="2020-09-04T00:00:00"/>
    <s v="CLIENT"/>
    <s v="x"/>
    <s v="x"/>
    <s v="x"/>
    <m/>
    <m/>
    <m/>
    <s v="X"/>
  </r>
  <r>
    <s v="ELECTRO OHMS"/>
    <m/>
    <s v="Mélanie HAEFFELIN"/>
    <m/>
    <s v="33(0)3.89.22.10.00"/>
    <m/>
    <s v="service.client@electro-ohms.fr"/>
    <s v="1 rue des tulipes_x000a_68230 Walbach_x000a_"/>
    <m/>
    <m/>
    <s v="France"/>
    <x v="4"/>
    <s v="CDE"/>
    <s v="CDE"/>
    <s v="CDE"/>
    <s v="3000 m²"/>
    <m/>
    <n v="140.4"/>
    <n v="0"/>
    <n v="140.4"/>
    <n v="28.08"/>
    <n v="168.48"/>
    <s v="FACTURATION"/>
    <s v="8 plaques 90x65 mm"/>
    <n v="8"/>
    <n v="90"/>
    <n v="60"/>
    <n v="4.3200000000000002E-2"/>
    <s v="20CF0637"/>
    <s v="C000208"/>
    <m/>
    <s v="BL000229"/>
    <s v="FC000284"/>
    <x v="4"/>
    <m/>
    <d v="2020-10-21T00:00:00"/>
    <s v="carton"/>
    <d v="2020-09-03T00:00:00"/>
    <s v="COLISSIMO"/>
    <s v="8R42362951583"/>
    <s v="x"/>
    <s v="x"/>
    <m/>
    <m/>
    <m/>
    <s v="X"/>
  </r>
  <r>
    <s v="CERN"/>
    <m/>
    <s v="Fulvio Boattini"/>
    <s v="Power Electronics Engineer"/>
    <s v="41 22 76 78542)"/>
    <s v="41 75 411 1264"/>
    <s v="fluvio,boattini@cern.ch"/>
    <m/>
    <m/>
    <m/>
    <s v="France"/>
    <x v="5"/>
    <d v="2020-09-18T00:00:00"/>
    <d v="2020-09-18T00:00:00"/>
    <s v="OFR000268"/>
    <s v="5000 m²"/>
    <m/>
    <n v="800"/>
    <n v="90"/>
    <n v="890"/>
    <n v="178"/>
    <n v="1068"/>
    <s v="FACTURATION"/>
    <s v="20 pl 100x80 mm - 4 trous Ø14 mm"/>
    <n v="20"/>
    <n v="100"/>
    <n v="80"/>
    <n v="0.16"/>
    <s v="PC8436221"/>
    <s v="C000220"/>
    <d v="2020-09-29T00:00:00"/>
    <s v="BL000241"/>
    <s v="FC000292"/>
    <x v="5"/>
    <m/>
    <d v="2020-11-04T00:00:00"/>
    <s v="carton"/>
    <d v="2020-09-28T00:00:00"/>
    <s v="CHRONOPOST"/>
    <s v="XU853012016FR "/>
    <m/>
    <m/>
    <m/>
    <m/>
    <m/>
    <s v="X"/>
  </r>
  <r>
    <s v="2GE"/>
    <s v="Prospect"/>
    <s v="Ozgur TEKIN"/>
    <s v="Responsable Commercial"/>
    <s v="33 (0)3 89 22 28 22"/>
    <m/>
    <s v="ozgur.tekin@2g-electric.fr"/>
    <s v="Z.A DU MUEHLBACH_x000a_30 ROUTE DE COLMAR_x000a_68750 BERGHEIM_x000a_FRANCE_x000a_"/>
    <s v="Par internet"/>
    <m/>
    <s v="France"/>
    <x v="6"/>
    <d v="2020-09-02T00:00:00"/>
    <d v="2020-09-03T00:00:00"/>
    <s v="OFR000259"/>
    <s v="5000 m²"/>
    <m/>
    <n v="18090"/>
    <m/>
    <n v="289440"/>
    <m/>
    <m/>
    <s v="ATTENTE"/>
    <s v="20 plaques 600x300 mm"/>
    <n v="20"/>
    <n v="600"/>
    <n v="300"/>
    <n v="3.6"/>
    <m/>
    <m/>
    <m/>
    <m/>
    <m/>
    <x v="0"/>
    <m/>
    <s v=""/>
    <m/>
    <m/>
    <m/>
    <m/>
    <m/>
    <m/>
    <m/>
    <m/>
    <s v="Recherche sur internet = Site ECOCONTACT"/>
    <m/>
  </r>
  <r>
    <s v="EDF GU CASTILLON"/>
    <s v="Prospect"/>
    <s v="Sylvain RICHARD"/>
    <m/>
    <n v="492839621"/>
    <m/>
    <s v="sylvain.richard@edf.fr"/>
    <s v="EDF –_x000a_GU Castillon_x000a_Cité EDF_x000a_04120 DEMANDOLX_x000a_"/>
    <s v="Bouche à oreille par EDF GU ORAISON"/>
    <m/>
    <s v="France"/>
    <x v="7"/>
    <d v="2020-09-11T00:00:00"/>
    <d v="2020-09-14T00:00:00"/>
    <s v="OFR000262"/>
    <s v="5000 m²"/>
    <m/>
    <n v="2700"/>
    <n v="90"/>
    <n v="3754.07"/>
    <n v="750"/>
    <n v="4504.88"/>
    <s v="FACTURATION"/>
    <s v="2 plaques 600x300 mm"/>
    <n v="2"/>
    <n v="600"/>
    <n v="300"/>
    <n v="0.36"/>
    <s v="5500-4310533277"/>
    <s v="C000219"/>
    <d v="2020-09-24T00:00:00"/>
    <s v="BL000238"/>
    <s v="FC000295"/>
    <x v="6"/>
    <m/>
    <d v="2020-11-05T00:00:00"/>
    <s v="2 BOITES + 1 BOITE SM"/>
    <d v="2020-09-23T00:00:00"/>
    <s v="CHRONOPOST"/>
    <s v="XU853012016FR _x000a_XU853017234FR _x000a_XU853019796FR"/>
    <m/>
    <m/>
    <m/>
    <m/>
    <s v="Bouche à oreille avec EDF GU ORAISON"/>
    <s v="X"/>
  </r>
  <r>
    <s v="GROUPE SNEF"/>
    <s v="Client"/>
    <s v="Patrice Latapie"/>
    <s v="Responsable Projets"/>
    <s v="33 5 59 60 72 44"/>
    <s v="33 6 19 55 70 09"/>
    <s v="patrice.latapie@snef.fr"/>
    <s v="th"/>
    <m/>
    <m/>
    <s v="France"/>
    <x v="8"/>
    <d v="2020-09-14T00:00:00"/>
    <d v="2020-09-14T00:00:00"/>
    <s v="OFR000265"/>
    <s v="5000 m²"/>
    <n v="0.03"/>
    <n v="4723.8999999999996"/>
    <n v="90"/>
    <n v="4813.8999999999996"/>
    <n v="962.78"/>
    <n v="5776.68"/>
    <s v="FACTURATION"/>
    <s v="18 plaques 180x90 mm - 30 plaques 100x10 mm"/>
    <m/>
    <m/>
    <m/>
    <n v="0"/>
    <s v="9FS3686"/>
    <s v="C000230"/>
    <d v="2020-10-13T00:00:00"/>
    <m/>
    <s v="FC000296"/>
    <x v="7"/>
    <m/>
    <d v="2020-11-08T00:00:00"/>
    <s v="BOITE"/>
    <d v="2020-10-09T00:00:00"/>
    <s v="CHRONOPOST"/>
    <m/>
    <m/>
    <m/>
    <m/>
    <m/>
    <s v="Envoi du colis avant réception de leur commande"/>
    <s v="X"/>
  </r>
  <r>
    <s v="SNEF -AXENS"/>
    <s v="Client"/>
    <s v="Jérôme LARGUIER"/>
    <m/>
    <m/>
    <n v="630639526"/>
    <s v="jerome,larguier@snef.fr"/>
    <s v="Groupe SNEF _x000a_Usine de Salindres _x000a_33140 Salindres"/>
    <m/>
    <m/>
    <s v="France"/>
    <x v="9"/>
    <d v="2020-09-16T00:00:00"/>
    <d v="2020-09-16T00:00:00"/>
    <s v="OFR000266"/>
    <s v="5000 m²"/>
    <m/>
    <n v="300"/>
    <n v="90"/>
    <n v="390"/>
    <n v="78"/>
    <n v="468"/>
    <s v="FACTURATION"/>
    <s v="150 rondelles Ø20x8 mm"/>
    <n v="150"/>
    <m/>
    <m/>
    <n v="0"/>
    <s v="9FS3686"/>
    <s v="C000230"/>
    <d v="2020-10-14T00:00:00"/>
    <s v="BL000245"/>
    <s v="FC000300"/>
    <x v="8"/>
    <m/>
    <d v="2020-11-18T00:00:00"/>
    <s v="carton"/>
    <d v="2020-10-12T00:00:00"/>
    <s v="CHRONOPOST"/>
    <s v="XU874975355FR"/>
    <m/>
    <m/>
    <m/>
    <m/>
    <m/>
    <s v="X"/>
  </r>
  <r>
    <s v="Umicore France"/>
    <s v="Prospect"/>
    <s v="Frank Friebel"/>
    <m/>
    <n v="491717868812"/>
    <n v="497171607292"/>
    <s v="frank.friebel@eu.umicore.com"/>
    <m/>
    <m/>
    <m/>
    <s v="France"/>
    <x v="10"/>
    <d v="2020-09-23T00:00:00"/>
    <d v="2020-09-23T00:00:00"/>
    <s v="OFR000271"/>
    <s v="5000 m²"/>
    <n v="0.1"/>
    <n v="1620"/>
    <n v="0"/>
    <n v="1620"/>
    <n v="324"/>
    <n v="1944"/>
    <s v="FACTURATION"/>
    <s v="2 plaques 600x300 mm"/>
    <n v="2"/>
    <n v="600"/>
    <n v="300"/>
    <n v="0.36"/>
    <n v="4500225517"/>
    <s v="C000235"/>
    <d v="2020-10-29T00:00:00"/>
    <s v="BL000251"/>
    <s v="FC000307"/>
    <x v="9"/>
    <m/>
    <d v="2020-11-29T00:00:00"/>
    <s v="BOITE PERSO"/>
    <d v="2020-10-27T00:00:00"/>
    <s v="CHRONOPOST"/>
    <s v="XP009603309FR."/>
    <m/>
    <m/>
    <m/>
    <m/>
    <m/>
    <s v="X"/>
  </r>
  <r>
    <s v="J2GP"/>
    <s v="Client"/>
    <s v="Jonathan Salomez"/>
    <m/>
    <m/>
    <m/>
    <s v="jonathan.salomez@j2globalpartners.com"/>
    <m/>
    <s v="Par internet"/>
    <m/>
    <s v="France"/>
    <x v="11"/>
    <d v="2020-09-24T00:00:00"/>
    <d v="2020-09-24T00:00:00"/>
    <s v="OFR000272"/>
    <s v="3500 m²"/>
    <m/>
    <m/>
    <m/>
    <m/>
    <m/>
    <m/>
    <s v="ATTENTE"/>
    <m/>
    <m/>
    <m/>
    <m/>
    <n v="0"/>
    <m/>
    <m/>
    <m/>
    <m/>
    <m/>
    <x v="0"/>
    <m/>
    <s v=""/>
    <m/>
    <m/>
    <m/>
    <m/>
    <m/>
    <m/>
    <m/>
    <m/>
    <m/>
    <m/>
  </r>
  <r>
    <s v="ASCOMETAL"/>
    <m/>
    <s v="Thierry BODIN"/>
    <s v="Responsable Atelier Central Electrique"/>
    <s v="04 42 47 93 14"/>
    <s v="06 42 05 56 91"/>
    <s v="thierry.bodin@ascometal.com"/>
    <s v="Usine de Fos-sur-Mer_x000a_BP 40030_x000a_13771 FOS-SUR-MER Cedex_x000a_"/>
    <s v="Par internet"/>
    <m/>
    <s v="France"/>
    <x v="11"/>
    <d v="2020-09-24T00:00:00"/>
    <d v="2020-09-24T00:00:00"/>
    <s v="OFR000273"/>
    <s v="5000 m²"/>
    <s v="x"/>
    <n v="10800"/>
    <n v="90"/>
    <n v="10890"/>
    <n v="2178"/>
    <n v="13068"/>
    <s v="FACTURATION"/>
    <s v="12 plaques 600x300"/>
    <n v="12"/>
    <n v="600"/>
    <n v="300"/>
    <n v="2.16"/>
    <s v="443/60978052"/>
    <s v="C000249"/>
    <d v="2020-12-05T00:00:00"/>
    <s v="BL000265"/>
    <s v="FC000332"/>
    <x v="10"/>
    <m/>
    <d v="2021-01-10T00:00:00"/>
    <s v="BOITE"/>
    <d v="2020-12-04T00:00:00"/>
    <s v="CHRONOPOST"/>
    <s v="XP061834754FR"/>
    <m/>
    <m/>
    <m/>
    <m/>
    <m/>
    <s v="X"/>
  </r>
  <r>
    <s v="BRAR Elettromeccanica S.p.A."/>
    <s v="Prospect"/>
    <s v="Paola Freddi"/>
    <s v="Resp.Uff.Acquisti - Purchasing Dep.)"/>
    <n v="390376534500"/>
    <m/>
    <s v="paola.freddi@brar.it        "/>
    <s v="Via Martin Luther King 3  46020 Pegognaga (MN) Italy "/>
    <m/>
    <m/>
    <s v="France"/>
    <x v="12"/>
    <d v="2020-10-26T00:00:00"/>
    <d v="2020-10-27T00:00:00"/>
    <s v="OFR000290"/>
    <s v="3500 m²"/>
    <n v="0.15"/>
    <n v="8568"/>
    <n v="90"/>
    <n v="8658"/>
    <n v="0"/>
    <n v="8658"/>
    <s v="FACTURATION"/>
    <s v="24 plaques 600x200 - 4 trous Ø17mm"/>
    <n v="24"/>
    <n v="600"/>
    <n v="200"/>
    <n v="2.88"/>
    <s v="OR001089"/>
    <s v="C000238"/>
    <d v="2020-11-07T00:00:00"/>
    <s v="BL000253"/>
    <s v="FC000314"/>
    <x v="11"/>
    <m/>
    <d v="2020-12-16T00:00:00"/>
    <s v="BOITE PERSO"/>
    <d v="2020-11-05T00:00:00"/>
    <s v="CHRONOPOST"/>
    <s v="XJ060267045JF"/>
    <m/>
    <m/>
    <m/>
    <m/>
    <m/>
    <s v="X"/>
  </r>
  <r>
    <s v="EDF CNPE Dampierre en Burly"/>
    <m/>
    <s v="Julien GAULTHIER"/>
    <s v="Chargé d’affaires Arrêt de Tranche"/>
    <s v="02.38.29.70.08"/>
    <m/>
    <s v="julien.gaulthier@edf.fr"/>
    <s v="CNPE de Dampierre en Burly_x000a_BP 18_x000a_45570 OUZOUER sur LOIRE_x000a_"/>
    <m/>
    <s v="Déconnexion des tresse de puissance "/>
    <s v="France"/>
    <x v="12"/>
    <d v="2020-11-13T00:00:00"/>
    <d v="2020-11-13T00:00:00"/>
    <s v="OFR000300"/>
    <s v="5000 m²"/>
    <s v="x"/>
    <n v="4500"/>
    <n v="90"/>
    <n v="4590"/>
    <n v="918"/>
    <n v="5508"/>
    <s v="FACTURATION"/>
    <s v="36 plaques 250x100 - 10 trous Ø18mm"/>
    <n v="36"/>
    <n v="250"/>
    <n v="100"/>
    <n v="0.9"/>
    <s v="5100-4310546129"/>
    <s v="C000245"/>
    <d v="2021-06-21T00:00:00"/>
    <s v="BL000261"/>
    <s v="FC000329"/>
    <x v="12"/>
    <m/>
    <d v="2021-01-08T00:00:00"/>
    <s v="BOITE"/>
    <d v="2020-11-25T00:00:00"/>
    <s v="CHRONOPOST"/>
    <s v="XP047567831FR"/>
    <m/>
    <m/>
    <m/>
    <m/>
    <m/>
    <s v="X"/>
  </r>
  <r>
    <s v="FRAMATOME"/>
    <s v="Client"/>
    <s v="Morgane AUDRA "/>
    <s v="Approvisionnement"/>
    <s v="04.76.68.56.36"/>
    <m/>
    <s v="morgane,audra,ext@framatome.com"/>
    <s v="FRAMATOME site de Jarrie"/>
    <m/>
    <m/>
    <s v="France"/>
    <x v="13"/>
    <s v="CDE"/>
    <s v="CDE"/>
    <s v="CDE"/>
    <s v="1550 m²"/>
    <m/>
    <n v="18320"/>
    <n v="0"/>
    <n v="18320"/>
    <n v="3664"/>
    <n v="21984"/>
    <s v="FACTURATION"/>
    <s v="4000 rondelles Ø70x42 mm"/>
    <n v="4000"/>
    <n v="70"/>
    <n v="42"/>
    <n v="11.76"/>
    <n v="2020021540"/>
    <s v="C000237"/>
    <d v="2020-11-04T00:00:00"/>
    <s v="BL000254"/>
    <s v="FC000313"/>
    <x v="11"/>
    <m/>
    <d v="2020-12-16T00:00:00"/>
    <s v="BOITE"/>
    <d v="2020-11-06T00:00:00"/>
    <s v="CHRONOPOST"/>
    <s v="XP021764352FR"/>
    <m/>
    <m/>
    <m/>
    <m/>
    <m/>
    <s v="X"/>
  </r>
  <r>
    <s v="UNIPER"/>
    <s v="Client"/>
    <s v="Oliver Fritsche"/>
    <s v="Project- and site management"/>
    <n v="4915117455952"/>
    <m/>
    <s v="oliver.fritsche@uniper.energy "/>
    <s v="Uniper Anlagenservice GmbH_x000a_Elektrotechnik_x000a_Bergmannsglückstr. 41-43_x000a_45896 Gelsenkirchen_x000a_Germany"/>
    <m/>
    <m/>
    <s v="Allemagne"/>
    <x v="14"/>
    <s v="CDE"/>
    <s v="CDE"/>
    <s v="CDE"/>
    <s v="3500 m²"/>
    <m/>
    <n v="2511.6"/>
    <n v="90"/>
    <n v="2601.6"/>
    <n v="0"/>
    <n v="2601.6"/>
    <s v="FACTURATION"/>
    <s v="8 plaques 650x138 mm - 20 trous Ø19mm"/>
    <n v="8"/>
    <n v="650"/>
    <n v="138"/>
    <n v="0.71760000000000002"/>
    <n v="80060698"/>
    <s v="C000240"/>
    <d v="2020-11-14T00:00:00"/>
    <s v="BL000256"/>
    <s v="FC000311"/>
    <x v="11"/>
    <m/>
    <d v="2020-12-16T00:00:00"/>
    <s v="BOITE"/>
    <d v="2020-11-12T00:00:00"/>
    <s v="CHRONOPOST"/>
    <s v="XF029374605FR"/>
    <n v="19.3"/>
    <m/>
    <m/>
    <m/>
    <m/>
    <s v="X"/>
  </r>
  <r>
    <s v="UNIPER"/>
    <s v="Client"/>
    <s v="Oliver Fritsche"/>
    <s v="Project- and site management"/>
    <n v="4915117455952"/>
    <m/>
    <s v="oliver.fritsche@uniper.energy "/>
    <s v="Uniper Anlagenservice GmbH_x000a_Elektrotechnik_x000a_Bergmannsglückstr. 41-43_x000a_45896 Gelsenkirchen_x000a_Germany"/>
    <m/>
    <m/>
    <s v="Allemagne"/>
    <x v="14"/>
    <s v="CDE"/>
    <s v="CDE"/>
    <s v="CDE"/>
    <s v="3500 m²"/>
    <m/>
    <n v="2338"/>
    <n v="90"/>
    <n v="2428"/>
    <n v="0"/>
    <n v="2428"/>
    <s v="FACTURATION"/>
    <s v="25 plaques 120x100mm - 25 plaques 100x90mm - 13 plaques 110x100 mm"/>
    <n v="63"/>
    <m/>
    <m/>
    <n v="0"/>
    <n v="80060766"/>
    <s v="C000241"/>
    <d v="2020-11-12T00:00:00"/>
    <s v="BL000255"/>
    <s v="FC000312"/>
    <x v="11"/>
    <m/>
    <d v="2020-12-16T00:00:00"/>
    <s v="carton"/>
    <d v="2020-11-10T00:00:00"/>
    <s v="CHRONOPOST"/>
    <s v="XF029301355FR"/>
    <m/>
    <m/>
    <m/>
    <m/>
    <m/>
    <s v="X"/>
  </r>
  <r>
    <s v="EDF CNPE CHOOZ"/>
    <s v="Client"/>
    <s v="Frédéric PETITFRERE"/>
    <s v="Service électromécanique"/>
    <s v="03.24.36.32.81"/>
    <m/>
    <s v="frederic.petitfrere@edf.fr"/>
    <s v="EDF – CNPE de CHOOZ_x000a_Service électromécanique_x000a_Section électricité_x000a_BP 174_x000a_08600 GIVET_x000a_"/>
    <m/>
    <m/>
    <s v="France"/>
    <x v="15"/>
    <d v="2020-11-04T00:00:00"/>
    <d v="2020-11-04T00:00:00"/>
    <s v="OFR000292"/>
    <s v="5000 m²"/>
    <s v="x"/>
    <n v="12500"/>
    <n v="90"/>
    <n v="12590"/>
    <n v="2518"/>
    <n v="15108"/>
    <s v="ATTENTE"/>
    <s v="500 plaques 100x50 - 2 trous Ø18mm"/>
    <n v="500"/>
    <n v="100"/>
    <n v="50"/>
    <n v="2.5"/>
    <m/>
    <m/>
    <m/>
    <m/>
    <m/>
    <x v="0"/>
    <m/>
    <s v=""/>
    <m/>
    <m/>
    <m/>
    <m/>
    <m/>
    <m/>
    <m/>
    <m/>
    <m/>
    <m/>
  </r>
  <r>
    <s v="ACTEMIUM"/>
    <s v="Prospect"/>
    <s v="Boris GUERROT"/>
    <s v="Responsable d’Affaires"/>
    <s v="33 3 89 62 74 14"/>
    <s v="33 6 21 50 04 35"/>
    <s v="boris.guerrot@actemium.com"/>
    <s v="Z.I. de la Doller_x000a_2 rue de la Plaine d’Alsace – 68520 Burnhaupt-Le-Haut_x000a_"/>
    <m/>
    <m/>
    <s v="France"/>
    <x v="16"/>
    <d v="2020-11-05T00:00:00"/>
    <d v="2020-11-05T00:00:00"/>
    <s v="OFR000294"/>
    <s v="5000 m²"/>
    <s v="x"/>
    <n v="480"/>
    <n v="90"/>
    <n v="570"/>
    <n v="114"/>
    <n v="684"/>
    <s v="FACTURATION"/>
    <s v="3 plaques 200x160 mm"/>
    <n v="3"/>
    <n v="200"/>
    <n v="160"/>
    <n v="9.6000000000000002E-2"/>
    <n v="908321265"/>
    <s v="C000242"/>
    <d v="2020-11-09T00:00:00"/>
    <s v="BL000257"/>
    <s v="FC000310"/>
    <x v="11"/>
    <m/>
    <d v="2020-12-16T00:00:00"/>
    <s v="carton"/>
    <d v="2020-11-12T00:00:00"/>
    <s v="CHRONOPOST"/>
    <s v="XP028443278FR"/>
    <m/>
    <m/>
    <m/>
    <m/>
    <m/>
    <s v="X"/>
  </r>
  <r>
    <s v="CERN"/>
    <s v="Client"/>
    <s v="GERMAIN-BONNE Ludovic "/>
    <m/>
    <s v="41 22 76 74333"/>
    <s v="41 75 411 2015 "/>
    <s v="ludovic.germain-bonne@cern.ch"/>
    <s v="CERN Office 866 1-D16_x000a_CH-1211 GENEVA_x000a_Switzerland_x000a_"/>
    <m/>
    <s v="x"/>
    <s v="Suisse"/>
    <x v="17"/>
    <d v="2020-11-17T00:00:00"/>
    <d v="2020-11-18T00:00:00"/>
    <s v="OFR000301"/>
    <s v="5000 m²"/>
    <s v="x"/>
    <n v="2480"/>
    <n v="90"/>
    <n v="2570"/>
    <n v="0"/>
    <n v="2570"/>
    <s v="FACTURATION"/>
    <s v="400 rondelles Ø16x32 mm- 150 rondelles Ø12x24 mm"/>
    <n v="400"/>
    <n v="16"/>
    <n v="32"/>
    <n v="0.20480000000000001"/>
    <s v="CA8520293"/>
    <s v="C000244"/>
    <d v="2020-11-23T00:00:00"/>
    <s v="BL000260"/>
    <s v="FC000323"/>
    <x v="13"/>
    <m/>
    <d v="2020-12-30T00:00:00"/>
    <s v="BOITE"/>
    <d v="2020-11-23T00:00:00"/>
    <s v="CHRONOPOST"/>
    <s v="XP041590783FR"/>
    <m/>
    <m/>
    <m/>
    <m/>
    <m/>
    <s v="X"/>
  </r>
  <r>
    <s v="EDF CNPE Dampierre en Burly"/>
    <s v="Client"/>
    <s v="Sébastien ROQUET"/>
    <s v="Chargé d'affaires domaine ELEC"/>
    <s v="02.38.29.71.66"/>
    <m/>
    <s v="sebastien-1.roquet@edf.fr"/>
    <s v="EDF – CNPE DAMPIERRE EN BURLY_x000a_                                    MTE Section CA_x000a_                                    ROUTE DE GIEN_x000a_                                    BP18_x000a_                                    45570 DAMPIERRE EN BURLY_x000a_"/>
    <m/>
    <s v="Déconnexion des tresse de puissance "/>
    <s v="France"/>
    <x v="18"/>
    <d v="2020-11-25T00:00:00"/>
    <d v="2020-11-25T00:00:00"/>
    <s v="OFR000302"/>
    <s v="5000 m²"/>
    <s v="x"/>
    <n v="4500"/>
    <n v="90"/>
    <n v="4590"/>
    <n v="918"/>
    <n v="5508"/>
    <s v="FACTURATION"/>
    <s v="36 plaques 250x100 mm - 10 trous Ø18mm"/>
    <n v="36"/>
    <n v="250"/>
    <n v="100"/>
    <n v="0.9"/>
    <s v="5100-4310551346"/>
    <s v="C000254"/>
    <d v="2020-12-14T00:00:00"/>
    <s v="BL000271"/>
    <s v="FC000346"/>
    <x v="14"/>
    <m/>
    <d v="2021-01-16T00:00:00"/>
    <s v="BOITE"/>
    <d v="2020-12-14T00:00:00"/>
    <s v="CHRONOPOST"/>
    <s v="XP077658955FR"/>
    <m/>
    <m/>
    <m/>
    <m/>
    <m/>
    <s v="X"/>
  </r>
  <r>
    <s v="EDF SEI MARTINIQUE"/>
    <s v="Prospect"/>
    <s v="Aline MERAN-LOGIN"/>
    <s v="Technicien Principal HTB"/>
    <s v="0596. 663.256"/>
    <s v="0696.320 243"/>
    <s v="aline.meran@edf.fr"/>
    <s v="EDF – SEI_x000a_Service Réseaux / Martinique_x000a_3, rue Victor LAMON_x000a_Quartier Sainte-Thérése_x000a_97200 FORT- DE - FRANCE_x000a_"/>
    <s v="Ancienne commande"/>
    <s v="Installation HTB"/>
    <s v="France"/>
    <x v="19"/>
    <d v="2020-11-26T00:00:00"/>
    <d v="2020-11-27T00:00:00"/>
    <s v="OFR000303"/>
    <s v="5000 m²"/>
    <s v="x"/>
    <n v="4060"/>
    <n v="90"/>
    <n v="4150"/>
    <n v="830"/>
    <n v="4980"/>
    <s v="ATTENTE"/>
    <s v="5 plaques 580x280 mm "/>
    <n v="5"/>
    <n v="580"/>
    <n v="280"/>
    <n v="0.81200000000000006"/>
    <m/>
    <m/>
    <m/>
    <m/>
    <m/>
    <x v="0"/>
    <m/>
    <s v=""/>
    <m/>
    <m/>
    <m/>
    <m/>
    <m/>
    <m/>
    <m/>
    <m/>
    <m/>
    <m/>
  </r>
  <r>
    <s v="KAN NAK"/>
    <s v="Client"/>
    <s v="Louis Bugnion"/>
    <m/>
    <s v="41 27 322 79 40 "/>
    <s v="41 79 426 71 02 "/>
    <s v="louis.bugnion@kannak.ch"/>
    <s v="KAN-NAK SA_x000a_Route de Sion 35_x000a_CH-3960 Sierre_x000a_Switzerland_x000a_"/>
    <m/>
    <s v="x"/>
    <s v="Suisse"/>
    <x v="20"/>
    <s v="CDE"/>
    <s v="CDE"/>
    <s v="CDE"/>
    <s v="3500 m²"/>
    <s v="x"/>
    <n v="3410.4"/>
    <n v="100"/>
    <n v="3510.4"/>
    <n v="0"/>
    <n v="3510.4"/>
    <s v="FACTURATION"/>
    <s v="6 plaques 280x580 mm"/>
    <n v="6"/>
    <n v="280"/>
    <n v="580"/>
    <n v="0.97440000000000004"/>
    <s v="20201127-01"/>
    <s v="C000247"/>
    <d v="2020-11-04T00:00:00"/>
    <s v="BL000263"/>
    <s v="FC000336"/>
    <x v="15"/>
    <m/>
    <d v="2021-01-15T00:00:00"/>
    <s v="BOITE PERSO"/>
    <d v="2020-12-08T00:00:00"/>
    <s v="DHL"/>
    <n v="4657739122"/>
    <m/>
    <m/>
    <m/>
    <m/>
    <m/>
    <s v="X"/>
  </r>
  <r>
    <s v="EDF DU CHEYLAS"/>
    <s v="Prospect"/>
    <s v="Jerome Frantin "/>
    <m/>
    <m/>
    <m/>
    <s v="jerome.frantin@edf.fr"/>
    <m/>
    <m/>
    <s v="Liaisons HTA ( entre éclisses cuivre et barres alu)"/>
    <s v="France"/>
    <x v="21"/>
    <d v="2020-11-30T00:00:00"/>
    <d v="2020-11-30T00:00:00"/>
    <s v="OFR000304"/>
    <s v="5000 m²"/>
    <s v="x"/>
    <n v="15135"/>
    <n v="90"/>
    <n v="15225"/>
    <n v="3045"/>
    <n v="18270"/>
    <s v="ATTENTE"/>
    <m/>
    <m/>
    <m/>
    <m/>
    <n v="0"/>
    <m/>
    <m/>
    <m/>
    <m/>
    <m/>
    <x v="0"/>
    <m/>
    <s v=""/>
    <m/>
    <m/>
    <m/>
    <m/>
    <m/>
    <m/>
    <m/>
    <m/>
    <m/>
    <m/>
  </r>
  <r>
    <s v="PWS"/>
    <s v="Prospect"/>
    <s v="Jean Carlos FERREIRA"/>
    <s v="Responsable du Bureau d’études Service France"/>
    <s v="33 688 294 511 "/>
    <m/>
    <s v="jcferreira@pws.fr"/>
    <s v="20 Rue Michel Cazaux ZI Courtine, F-84000 AVIGNON, France"/>
    <s v="Bouche à oreille par Areva "/>
    <s v="Connexions cuivre/cuivre_x000a_As19.0061.03 Vouglans Mise à niveau des connexions électrique"/>
    <s v="France"/>
    <x v="21"/>
    <d v="2020-11-30T00:00:00"/>
    <d v="2020-11-30T00:00:00"/>
    <s v="OFR000305"/>
    <s v="5000 m²"/>
    <s v="x"/>
    <n v="900"/>
    <n v="90"/>
    <n v="990"/>
    <n v="198"/>
    <n v="1188"/>
    <s v="FACTURATION"/>
    <s v="1 plaque 600x300 mm"/>
    <n v="1"/>
    <n v="600"/>
    <n v="300"/>
    <n v="0.18"/>
    <n v="20200055"/>
    <s v="C000251"/>
    <d v="2020-12-10T00:00:00"/>
    <s v="BL000270"/>
    <s v="FC000335"/>
    <x v="15"/>
    <m/>
    <d v="2021-01-15T00:00:00"/>
    <s v="BOITE PERSO"/>
    <d v="2020-12-14T00:00:00"/>
    <s v="CHRONOPOST"/>
    <s v="XP074466452FR"/>
    <m/>
    <m/>
    <m/>
    <m/>
    <m/>
    <s v="X"/>
  </r>
  <r>
    <s v="EDF CNPE  BUGEY"/>
    <s v="Client"/>
    <s v="Patrice BOURBON"/>
    <s v="Chargé d'Affaires Elec"/>
    <s v="04.74.34.24.32"/>
    <m/>
    <s v="patrice.bourbon@edf.fr"/>
    <s v="EDF – CNPE du BUGEY_x000a_BUM - SEM_x000a_BP 60120_x000a_01155 LAGNIEU_x000a_"/>
    <m/>
    <s v="Arrêt 4 D3320"/>
    <s v="France"/>
    <x v="22"/>
    <d v="2020-12-01T00:00:00"/>
    <d v="2020-12-01T00:00:00"/>
    <s v="OFR000306"/>
    <s v="5000 m²"/>
    <s v="x"/>
    <n v="4900"/>
    <n v="90"/>
    <n v="4990"/>
    <n v="998"/>
    <n v="5988"/>
    <s v="FACTURATION"/>
    <s v="40 plaques 245x100 mm - 10 trous Ø18mm"/>
    <n v="40"/>
    <n v="245"/>
    <n v="100"/>
    <n v="0.98"/>
    <s v="5100-4310548882"/>
    <s v="C000250"/>
    <d v="2020-01-31T00:00:00"/>
    <s v="BL000267"/>
    <s v="FC000331"/>
    <x v="10"/>
    <m/>
    <d v="2021-01-10T00:00:00"/>
    <s v="BOITE"/>
    <d v="2020-12-07T00:00:00"/>
    <s v="CHRONOPOST"/>
    <s v="XP066536735FR"/>
    <m/>
    <m/>
    <m/>
    <m/>
    <m/>
    <s v="X"/>
  </r>
  <r>
    <s v="DOW CHEMICAL"/>
    <s v="Client"/>
    <s v="Ute Merrath"/>
    <m/>
    <s v="49 4146 91 3733 "/>
    <m/>
    <s v="UMerrath@dow.com"/>
    <s v="DOW Deutschland Anlagengesellschaft mbH _x000a_MRO Expediting, Werk Stade_x000a_21683 Stade _x000a_"/>
    <m/>
    <m/>
    <s v="Allemagne"/>
    <x v="23"/>
    <d v="2020-12-03T00:00:00"/>
    <s v="CDE"/>
    <s v="CDE"/>
    <s v="3500 m²"/>
    <s v="x"/>
    <n v="7360"/>
    <n v="0"/>
    <n v="7360"/>
    <n v="0"/>
    <n v="7360"/>
    <s v="FACTURATION"/>
    <s v="32 plaques 250x2560"/>
    <n v="32"/>
    <n v="250"/>
    <n v="256"/>
    <n v="2.048"/>
    <n v="4510729904"/>
    <s v="C000248"/>
    <d v="2020-12-05T00:00:00"/>
    <s v="BL000264"/>
    <s v="FC000333"/>
    <x v="10"/>
    <m/>
    <d v="2021-01-10T00:00:00"/>
    <s v="BOITE"/>
    <d v="2020-12-04T00:00:00"/>
    <s v="CHRONOPOST"/>
    <s v="XF030604756FR"/>
    <m/>
    <m/>
    <m/>
    <m/>
    <m/>
    <s v="X"/>
  </r>
  <r>
    <s v="BRAR INDIA"/>
    <s v="Client"/>
    <s v="Shashank Shukla "/>
    <m/>
    <m/>
    <m/>
    <s v="purchase@brarindia.com"/>
    <s v="Brar India Pvt. Ltd. "/>
    <m/>
    <m/>
    <s v="INDE"/>
    <x v="24"/>
    <s v="CDE"/>
    <s v="CDE"/>
    <s v="CDE"/>
    <s v="3000 m²"/>
    <s v="x"/>
    <n v="1674"/>
    <n v="0"/>
    <n v="1674"/>
    <n v="0"/>
    <n v="1674"/>
    <s v="FACTURATION"/>
    <s v="12 plaques 310x150 mm"/>
    <n v="12"/>
    <n v="310"/>
    <n v="150"/>
    <n v="0.55800000000000005"/>
    <s v="BIPL/AMC/20-21/PO-124"/>
    <s v="C000252"/>
    <d v="2020-12-17T00:00:00"/>
    <s v="BL000268"/>
    <s v="FC000328"/>
    <x v="16"/>
    <m/>
    <d v="2021-01-07T00:00:00"/>
    <s v="carton"/>
    <d v="2020-12-09T00:00:00"/>
    <s v="DHL"/>
    <n v="9070918426"/>
    <m/>
    <m/>
    <m/>
    <m/>
    <m/>
    <s v="X"/>
  </r>
  <r>
    <s v="CERN"/>
    <s v="Client"/>
    <s v="GERMAIN-BONNE Ludovic "/>
    <m/>
    <s v="41 22 76 74333"/>
    <s v="41 75 411 2015 "/>
    <s v="ludovic.germain-bonne@cern.ch"/>
    <s v="CERN Office 866 1-D16_x000a_CH-1211 GENEVA_x000a_Switzerland_x000a_"/>
    <m/>
    <s v="x"/>
    <s v="Suisse"/>
    <x v="25"/>
    <d v="2020-12-07T00:00:00"/>
    <d v="2020-12-07T00:00:00"/>
    <s v="OFR000308"/>
    <s v="5000 m²"/>
    <s v="x"/>
    <n v="864"/>
    <n v="90"/>
    <n v="954"/>
    <n v="190.8"/>
    <n v="1144"/>
    <s v="FACTURATION"/>
    <s v="300 rondelles 12x24"/>
    <n v="300"/>
    <n v="12"/>
    <n v="24"/>
    <n v="8.6400000000000005E-2"/>
    <s v="CA8551931"/>
    <s v="C000253"/>
    <d v="2020-12-11T00:00:00"/>
    <s v="BL000269"/>
    <s v="FC000334"/>
    <x v="10"/>
    <m/>
    <d v="2021-01-10T00:00:00"/>
    <s v="carton"/>
    <d v="2020-12-09T00:00:00"/>
    <s v="CHRONOPOST"/>
    <s v="XP069535416FR"/>
    <m/>
    <m/>
    <m/>
    <m/>
    <m/>
    <s v="X"/>
  </r>
  <r>
    <s v="ACTEMIUM"/>
    <s v="Prospect"/>
    <s v="Boris GUERROT"/>
    <s v="Responsable d’Affaires"/>
    <s v="33 3 89 62 74 14"/>
    <s v="33 6 21 50 04 35"/>
    <s v="boris.guerrot@actemium.com"/>
    <s v="Z.I. de la Doller_x000a_2 rue de la Plaine d’Alsace – 68520 Burnhaupt-Le-Haut_x000a_"/>
    <m/>
    <m/>
    <s v="France"/>
    <x v="26"/>
    <d v="2020-12-10T00:00:00"/>
    <d v="2020-12-10T00:00:00"/>
    <s v="OFR000309"/>
    <s v="5000 m²"/>
    <s v="x"/>
    <n v="1440"/>
    <n v="90"/>
    <n v="1530"/>
    <n v="306"/>
    <n v="1836"/>
    <s v="FACTURATION"/>
    <s v="9 plaques 200x160 mm"/>
    <n v="9"/>
    <n v="200"/>
    <n v="160"/>
    <n v="0.28799999999999998"/>
    <n v="908490941"/>
    <s v="C000255"/>
    <d v="2020-12-18T00:00:00"/>
    <s v="BL000272"/>
    <s v="FC000342"/>
    <x v="14"/>
    <m/>
    <d v="2021-01-16T00:00:00"/>
    <s v="carton"/>
    <d v="2020-12-16T00:00:00"/>
    <s v="CHRONOPOST"/>
    <s v="XP080141897FR"/>
    <m/>
    <m/>
    <m/>
    <m/>
    <m/>
    <s v="X"/>
  </r>
  <r>
    <s v="SCHNEIDER ELECTRIC"/>
    <s v="Client"/>
    <s v="BOUFFIER SEBASTIEN"/>
    <m/>
    <m/>
    <n v="675308525"/>
    <s v="sebastien.bouffier@se.com"/>
    <m/>
    <s v="Internet"/>
    <m/>
    <s v="France"/>
    <x v="27"/>
    <d v="2020-12-14T00:00:00"/>
    <d v="2020-12-14T00:00:00"/>
    <s v="OFR000310"/>
    <s v="5000 m²"/>
    <s v="x"/>
    <n v="900"/>
    <n v="90"/>
    <n v="990"/>
    <n v="198"/>
    <n v="1188"/>
    <s v="FACTURATION"/>
    <s v="200 rondelles 30x13 mm"/>
    <n v="200"/>
    <n v="30"/>
    <n v="13"/>
    <n v="7.8E-2"/>
    <n v="1123214625"/>
    <s v="C000256"/>
    <d v="2020-12-18T00:00:00"/>
    <s v="BL000273"/>
    <s v="FC000343"/>
    <x v="14"/>
    <m/>
    <d v="2021-01-16T00:00:00"/>
    <s v="carton"/>
    <d v="2020-12-16T00:00:00"/>
    <s v="CHRONOPOST"/>
    <s v="XP082050672FR"/>
    <m/>
    <m/>
    <m/>
    <m/>
    <m/>
    <s v="X"/>
  </r>
  <r>
    <s v="CLEMESSY EIFFAGE"/>
    <s v="Client"/>
    <s v="Dominique Wissenmeyer"/>
    <s v="Technicienne d'Approvisionnement"/>
    <s v="33 (0)3 89 32 36 35 "/>
    <m/>
    <s v="Dominique.WISSENMEYER@eiffage.com"/>
    <s v="EES - Clemessy – Energie et Process _x000a_18 rue de Thann - 68200 MULHOUSE_x000a_"/>
    <m/>
    <m/>
    <s v="France"/>
    <x v="27"/>
    <d v="2020-12-15T00:00:00"/>
    <d v="2020-12-16T00:00:00"/>
    <s v="OFR000312"/>
    <s v="5000 m²"/>
    <n v="0.03"/>
    <n v="1237.33"/>
    <n v="90"/>
    <n v="1327.33"/>
    <n v="265.47000000000003"/>
    <n v="1592.8"/>
    <s v="FACTURATION"/>
    <s v="30 rondelles 75x21 mm - 6 plaques 120x120 mm 4 trous 14mm"/>
    <m/>
    <m/>
    <m/>
    <n v="0"/>
    <s v="C502063820"/>
    <s v="C000263"/>
    <d v="2020-12-08T00:00:00"/>
    <s v="BL000277"/>
    <s v="FC000348"/>
    <x v="17"/>
    <m/>
    <d v="2021-02-06T00:00:00"/>
    <s v="carton"/>
    <d v="2021-01-06T00:00:00"/>
    <s v="CHRONOPOST"/>
    <s v="XP107799319FR"/>
    <m/>
    <m/>
    <m/>
    <m/>
    <m/>
    <s v="X"/>
  </r>
  <r>
    <s v="ENEDIS CHAMPIGNY"/>
    <s v="Client"/>
    <s v="Jean-Luc TOUCHON"/>
    <s v="RG-Responsable de Groupe"/>
    <s v="01,45,16,88,66"/>
    <m/>
    <s v="jean-luc,touchon@enedis.fr"/>
    <s v="ENEDIS - DR IDF EST - AMEPS CHAMPIGNY _x000a_100/120 rue Marcel Paul_x000a_94500 CHAMPIGNY SUR MARNE"/>
    <m/>
    <m/>
    <s v="France"/>
    <x v="28"/>
    <d v="2020-12-16T00:00:00"/>
    <d v="2020-12-16T00:00:00"/>
    <s v="OFR000315"/>
    <s v="5000 m²"/>
    <s v="x"/>
    <n v="2660"/>
    <n v="90"/>
    <n v="2750"/>
    <n v="550"/>
    <n v="3300"/>
    <s v="ATTENTE"/>
    <s v="10 plaques 280x190"/>
    <m/>
    <m/>
    <m/>
    <n v="0"/>
    <m/>
    <m/>
    <m/>
    <m/>
    <m/>
    <x v="0"/>
    <m/>
    <s v=""/>
    <m/>
    <m/>
    <m/>
    <m/>
    <m/>
    <m/>
    <m/>
    <m/>
    <m/>
    <m/>
  </r>
  <r>
    <s v="EDF GEH Rhin - Gu du Gersthein"/>
    <s v="Prospect"/>
    <s v="Jérôme MOOG"/>
    <s v="Technicien d'Exploitation"/>
    <s v="03.68.35.73.19"/>
    <s v="03.68.35.73.00"/>
    <s v="jerome-j.moog@edf.fr"/>
    <s v="EDF – Division Production Ingénierie Hydraulique_x000a_UP Est – GEH Rhin – Gu de Gerstheim_x000a_Chemin départemental 20,_x000a_67150 Gerstheim_x000a_"/>
    <s v="Client"/>
    <s v="Plage cuivre, contacts boulonnés"/>
    <s v="France"/>
    <x v="29"/>
    <d v="2021-01-04T00:00:00"/>
    <d v="2021-01-05T00:00:00"/>
    <s v="OFR000319"/>
    <s v="5000 m²"/>
    <s v="x"/>
    <n v="3700"/>
    <n v="90"/>
    <n v="3790"/>
    <n v="758"/>
    <n v="4548"/>
    <s v="ATTENTE"/>
    <m/>
    <m/>
    <m/>
    <m/>
    <n v="0"/>
    <m/>
    <m/>
    <m/>
    <m/>
    <m/>
    <x v="0"/>
    <m/>
    <s v=""/>
    <m/>
    <m/>
    <m/>
    <m/>
    <m/>
    <m/>
    <m/>
    <m/>
    <m/>
    <m/>
  </r>
  <r>
    <s v="EDF CNPE  BUGEY"/>
    <s v="Client"/>
    <s v="Patrice BOURBON"/>
    <s v="Chargé d'Affaires Elec"/>
    <s v="04.74.34.24.32"/>
    <m/>
    <s v="patrice.bourbon@edf.fr"/>
    <s v="EDF – CNPE du BUGEY_x000a_BUM - SEM_x000a_BP 60120_x000a_01155 LAGNIEU_x000a_"/>
    <m/>
    <m/>
    <s v="France"/>
    <x v="30"/>
    <d v="2020-12-17T00:00:00"/>
    <d v="2020-12-18T00:00:00"/>
    <s v="OFR000316"/>
    <s v="5000 m²"/>
    <s v="x"/>
    <n v="9192.5"/>
    <n v="0"/>
    <n v="9192"/>
    <n v="1838.5"/>
    <n v="11031"/>
    <s v="LIVRAISON"/>
    <s v="4 plaques 175x55mm - 40 plaques 200x100 mm - 40 plaques 250x100 mm"/>
    <m/>
    <m/>
    <m/>
    <n v="0"/>
    <s v="5100-4310556058"/>
    <s v="C000266"/>
    <d v="2021-01-12T00:00:00"/>
    <s v="BL000"/>
    <m/>
    <x v="0"/>
    <m/>
    <s v=""/>
    <s v="Colis 1 : Carton"/>
    <s v="Colis 1 : 12/01/2021"/>
    <s v="CHRONOPOST"/>
    <s v="Colis 1 : XP115471998FR"/>
    <m/>
    <m/>
    <m/>
    <m/>
    <m/>
    <m/>
  </r>
  <r>
    <s v="CEA CADARACHE"/>
    <s v="Client"/>
    <s v="Bataillou Amandine"/>
    <m/>
    <m/>
    <n v="768423298"/>
    <s v="amandine.bataillou@cea.fr"/>
    <m/>
    <s v="site internet"/>
    <s v="contact cuivre/cuivre"/>
    <s v="France"/>
    <x v="31"/>
    <d v="2021-01-04T00:00:00"/>
    <d v="2021-01-05T00:00:00"/>
    <s v="OFR000320"/>
    <s v="5000 m²"/>
    <s v="x"/>
    <n v="480"/>
    <n v="90"/>
    <n v="570"/>
    <n v="114"/>
    <n v="684"/>
    <s v="ATTENTE"/>
    <s v="60 rondelles Ø14x40 mm"/>
    <n v="60"/>
    <n v="14"/>
    <n v="40"/>
    <n v="3.3599999999999998E-2"/>
    <m/>
    <m/>
    <m/>
    <m/>
    <m/>
    <x v="0"/>
    <m/>
    <s v=""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">
  <r>
    <x v="0"/>
    <x v="0"/>
    <s v="aaaaaaa"/>
    <s v="Achat"/>
    <n v="0"/>
    <n v="574"/>
    <s v="hh@gmail.com"/>
    <s v="Toulouse"/>
    <m/>
    <m/>
    <s v="FRANCE"/>
    <s v="DDE TECHNIQUE"/>
    <x v="0"/>
    <d v="2021-01-01T00:00:00"/>
    <d v="2021-01-01T00:00:00"/>
    <s v="OFFR01"/>
    <m/>
    <m/>
    <n v="10"/>
    <n v="100"/>
    <n v="110"/>
    <n v="115"/>
    <n v="120"/>
    <x v="0"/>
    <s v="Plaque"/>
    <n v="1"/>
    <m/>
    <m/>
    <m/>
    <m/>
    <m/>
    <m/>
    <m/>
    <m/>
    <m/>
    <m/>
    <m/>
    <m/>
    <m/>
    <m/>
    <m/>
    <m/>
    <m/>
    <m/>
    <m/>
    <m/>
    <s v="X"/>
  </r>
  <r>
    <x v="1"/>
    <x v="1"/>
    <s v="zzzzzzzzzzzz"/>
    <s v="Commercial"/>
    <n v="1111"/>
    <n v="5"/>
    <s v="sdszd@gmail.com"/>
    <s v="Lyon"/>
    <m/>
    <m/>
    <s v="FRANCE"/>
    <s v="OFFRE"/>
    <x v="1"/>
    <d v="2021-01-02T00:00:00"/>
    <d v="2021-01-02T00:00:00"/>
    <s v="OFFR02"/>
    <m/>
    <m/>
    <n v="20"/>
    <n v="100"/>
    <n v="120"/>
    <n v="125"/>
    <n v="130"/>
    <x v="1"/>
    <s v="Pièce"/>
    <n v="2"/>
    <m/>
    <m/>
    <m/>
    <n v="45"/>
    <s v="C0001"/>
    <m/>
    <m/>
    <m/>
    <m/>
    <m/>
    <m/>
    <m/>
    <m/>
    <m/>
    <m/>
    <m/>
    <m/>
    <m/>
    <m/>
    <m/>
    <s v="X"/>
  </r>
  <r>
    <x v="2"/>
    <x v="0"/>
    <s v="rrrrrrrr"/>
    <s v="Technique"/>
    <n v="2"/>
    <n v="5665"/>
    <s v="ghdfdghv@gmail.com"/>
    <s v="Biarritz"/>
    <m/>
    <m/>
    <s v="FRANCE"/>
    <s v="OFFRE"/>
    <x v="2"/>
    <d v="2021-01-03T00:00:00"/>
    <d v="2021-01-03T00:00:00"/>
    <s v="OFFR03"/>
    <m/>
    <m/>
    <n v="30"/>
    <n v="100"/>
    <n v="130"/>
    <n v="135"/>
    <n v="140"/>
    <x v="2"/>
    <s v="Article"/>
    <n v="3"/>
    <m/>
    <m/>
    <m/>
    <n v="46"/>
    <s v="C0002"/>
    <d v="2021-01-25T00:00:00"/>
    <s v="BL01"/>
    <m/>
    <m/>
    <m/>
    <m/>
    <m/>
    <m/>
    <m/>
    <m/>
    <m/>
    <m/>
    <m/>
    <m/>
    <m/>
    <s v="X"/>
  </r>
  <r>
    <x v="3"/>
    <x v="0"/>
    <s v="eeeee"/>
    <s v="Responsable"/>
    <n v="2"/>
    <n v="323"/>
    <s v="jhdej@gmail.com"/>
    <s v="Monaco"/>
    <m/>
    <m/>
    <s v="FRANCE"/>
    <s v="OFFRE"/>
    <x v="3"/>
    <d v="2021-01-04T00:00:00"/>
    <d v="2021-01-04T00:00:00"/>
    <s v="OFFR04"/>
    <m/>
    <m/>
    <n v="40"/>
    <n v="100"/>
    <n v="140"/>
    <n v="135"/>
    <n v="140"/>
    <x v="3"/>
    <s v="Robe"/>
    <n v="4"/>
    <m/>
    <m/>
    <m/>
    <s v="546-g02"/>
    <s v="C0003"/>
    <d v="2021-01-26T00:00:00"/>
    <s v="BL02"/>
    <s v="FC01"/>
    <d v="2021-01-15T00:00:00"/>
    <m/>
    <d v="2021-02-14T00:00:00"/>
    <s v="Carton"/>
    <d v="2021-01-28T00:00:00"/>
    <s v="CHRONOPOST"/>
    <n v="11111111111"/>
    <m/>
    <m/>
    <m/>
    <m/>
    <m/>
    <m/>
  </r>
  <r>
    <x v="4"/>
    <x v="0"/>
    <s v="ffffffff"/>
    <s v="Achat"/>
    <n v="2"/>
    <n v="33"/>
    <s v="jhcgdjh@gmail.com"/>
    <s v="Avignon"/>
    <m/>
    <m/>
    <s v="FRANCE"/>
    <s v="OFFRE"/>
    <x v="4"/>
    <d v="2021-01-05T00:00:00"/>
    <d v="2021-01-05T00:00:00"/>
    <s v="OFFR05"/>
    <m/>
    <m/>
    <n v="50"/>
    <n v="100"/>
    <n v="150"/>
    <n v="145"/>
    <n v="150"/>
    <x v="3"/>
    <s v="Jupe"/>
    <n v="5"/>
    <m/>
    <m/>
    <m/>
    <n v="48"/>
    <s v="C0004"/>
    <d v="2021-01-27T00:00:00"/>
    <s v="BL03"/>
    <s v="FC02"/>
    <d v="2021-01-16T00:00:00"/>
    <m/>
    <d v="2021-02-15T00:00:00"/>
    <s v="Boite"/>
    <d v="2021-01-29T00:00:00"/>
    <s v="DHL"/>
    <n v="22222222222"/>
    <m/>
    <m/>
    <m/>
    <m/>
    <m/>
    <m/>
  </r>
  <r>
    <x v="5"/>
    <x v="0"/>
    <s v="ddddd"/>
    <s v="Commercial"/>
    <n v="5"/>
    <n v="53"/>
    <s v="dhkg@gmail.com"/>
    <s v="Annecy"/>
    <m/>
    <m/>
    <s v="FRANCE"/>
    <s v="OFFRE"/>
    <x v="5"/>
    <d v="2021-01-06T00:00:00"/>
    <d v="2021-01-06T00:00:00"/>
    <s v="OFFR06"/>
    <m/>
    <m/>
    <n v="60"/>
    <n v="100"/>
    <n v="160"/>
    <n v="136"/>
    <n v="141"/>
    <x v="3"/>
    <s v="Teeshirt"/>
    <n v="6"/>
    <m/>
    <m/>
    <m/>
    <n v="49"/>
    <s v="C0005"/>
    <d v="2021-01-28T00:00:00"/>
    <s v="BL04"/>
    <s v="FC03"/>
    <d v="2021-01-17T00:00:00"/>
    <m/>
    <d v="2021-02-16T00:00:00"/>
    <s v="Carton"/>
    <d v="2021-01-30T00:00:00"/>
    <s v="DPD"/>
    <n v="33333333333"/>
    <m/>
    <m/>
    <m/>
    <m/>
    <m/>
    <s v="X"/>
  </r>
  <r>
    <x v="6"/>
    <x v="0"/>
    <s v="ffffffff"/>
    <s v="Technique"/>
    <n v="5"/>
    <n v="454"/>
    <s v="kjhd@gmail.com"/>
    <s v="Paris"/>
    <m/>
    <m/>
    <s v="FRANCE"/>
    <s v="OFFRE"/>
    <x v="6"/>
    <d v="2021-01-07T00:00:00"/>
    <d v="2021-01-07T00:00:00"/>
    <s v="OFFR07"/>
    <m/>
    <m/>
    <n v="70"/>
    <n v="100"/>
    <n v="170"/>
    <n v="155"/>
    <n v="160"/>
    <x v="3"/>
    <s v="Pantalon"/>
    <n v="7"/>
    <m/>
    <m/>
    <m/>
    <n v="456"/>
    <s v="C0006"/>
    <d v="2021-01-29T00:00:00"/>
    <s v="BL05"/>
    <s v="FC04"/>
    <d v="2021-01-18T00:00:00"/>
    <m/>
    <d v="2021-02-17T00:00:00"/>
    <s v="Carton"/>
    <d v="2021-01-31T00:00:00"/>
    <s v="CHRONOPOST"/>
    <n v="44444444444444"/>
    <m/>
    <m/>
    <m/>
    <m/>
    <m/>
    <s v="X"/>
  </r>
  <r>
    <x v="0"/>
    <x v="0"/>
    <s v="xxxxxxxx"/>
    <s v="Responsable"/>
    <n v="588"/>
    <n v="554768"/>
    <s v="hdg@gmail.com"/>
    <s v="Bayonne"/>
    <m/>
    <m/>
    <s v="FRANCE"/>
    <s v="OFFRE"/>
    <x v="7"/>
    <d v="2021-01-08T00:00:00"/>
    <d v="2021-01-08T00:00:00"/>
    <s v="OFFR08"/>
    <m/>
    <m/>
    <n v="80"/>
    <n v="100"/>
    <n v="180"/>
    <n v="165"/>
    <n v="170"/>
    <x v="3"/>
    <s v="Chemise"/>
    <n v="8"/>
    <m/>
    <m/>
    <m/>
    <n v="65"/>
    <s v="C0007"/>
    <d v="2021-01-30T00:00:00"/>
    <s v="BL06"/>
    <s v="FC05"/>
    <d v="2021-01-19T00:00:00"/>
    <m/>
    <d v="2021-02-18T00:00:00"/>
    <s v="Carton"/>
    <d v="2021-02-01T00:00:00"/>
    <s v="DHL"/>
    <n v="555555555555"/>
    <m/>
    <m/>
    <m/>
    <m/>
    <m/>
    <m/>
  </r>
  <r>
    <x v="7"/>
    <x v="0"/>
    <s v="gggg"/>
    <s v="Achat"/>
    <n v="8"/>
    <n v="6564"/>
    <s v="dhg@gmail.com"/>
    <s v="Lyon"/>
    <m/>
    <m/>
    <s v="FRANCE"/>
    <s v="OFFRE"/>
    <x v="8"/>
    <d v="2021-01-09T00:00:00"/>
    <d v="2021-01-09T00:00:00"/>
    <s v="OFFR09"/>
    <m/>
    <m/>
    <n v="90"/>
    <n v="100"/>
    <n v="190"/>
    <n v="137"/>
    <n v="142"/>
    <x v="3"/>
    <s v="Robe"/>
    <n v="9"/>
    <m/>
    <m/>
    <m/>
    <n v="65"/>
    <s v="C0008"/>
    <d v="2021-01-31T00:00:00"/>
    <s v="BL07"/>
    <s v="FC06"/>
    <d v="2021-01-20T00:00:00"/>
    <m/>
    <d v="2021-02-19T00:00:00"/>
    <s v="Boite"/>
    <d v="2021-02-02T00:00:00"/>
    <s v="DPD"/>
    <n v="666666666666"/>
    <m/>
    <m/>
    <m/>
    <m/>
    <m/>
    <s v="X"/>
  </r>
  <r>
    <x v="8"/>
    <x v="1"/>
    <s v="hhhhhh"/>
    <s v="Commercial"/>
    <n v="88"/>
    <n v="646"/>
    <s v="dhg@gmail.com"/>
    <s v="Bordeaux"/>
    <m/>
    <m/>
    <s v="FRANCE"/>
    <s v="OFFRE"/>
    <x v="9"/>
    <d v="2021-01-10T00:00:00"/>
    <d v="2021-01-10T00:00:00"/>
    <s v="OFFR10"/>
    <m/>
    <m/>
    <n v="100"/>
    <n v="100"/>
    <n v="200"/>
    <n v="175"/>
    <n v="180"/>
    <x v="3"/>
    <s v="Jupe"/>
    <n v="10"/>
    <m/>
    <m/>
    <m/>
    <n v="325"/>
    <s v="C0009"/>
    <d v="2021-02-01T00:00:00"/>
    <s v="BL08"/>
    <s v="FC07"/>
    <d v="2021-01-21T00:00:00"/>
    <m/>
    <d v="2021-02-20T00:00:00"/>
    <s v="Carton"/>
    <d v="2021-02-03T00:00:00"/>
    <s v="CHRONOPOST"/>
    <n v="77777777778"/>
    <m/>
    <m/>
    <m/>
    <m/>
    <m/>
    <s v="X"/>
  </r>
  <r>
    <x v="9"/>
    <x v="1"/>
    <s v="ttttttt"/>
    <s v="Technique"/>
    <n v="87"/>
    <s v="64+"/>
    <s v="dkhj@gmail.com"/>
    <s v="Strasbourg"/>
    <m/>
    <m/>
    <s v="FRANCE"/>
    <s v="OFFRE"/>
    <x v="10"/>
    <d v="2021-01-11T00:00:00"/>
    <d v="2021-01-11T00:00:00"/>
    <s v="OFFR11"/>
    <m/>
    <m/>
    <n v="110"/>
    <n v="100"/>
    <n v="210"/>
    <n v="185"/>
    <n v="190"/>
    <x v="3"/>
    <s v="Robe"/>
    <n v="11"/>
    <m/>
    <m/>
    <m/>
    <s v="212658-0"/>
    <s v="C0010"/>
    <d v="2021-02-02T00:00:00"/>
    <s v="BL09"/>
    <s v="FC08"/>
    <d v="2021-01-22T00:00:00"/>
    <m/>
    <d v="2021-02-21T00:00:00"/>
    <s v="Carton"/>
    <d v="2021-02-04T00:00:00"/>
    <s v="DHL"/>
    <n v="8888888"/>
    <m/>
    <m/>
    <m/>
    <m/>
    <m/>
    <m/>
  </r>
  <r>
    <x v="6"/>
    <x v="0"/>
    <s v="hhhhhh"/>
    <s v="Responsable"/>
    <n v="45"/>
    <n v="4544"/>
    <s v="azerty@gmail.com"/>
    <s v="Lille"/>
    <m/>
    <m/>
    <s v="FRANCE"/>
    <s v="OFFRE"/>
    <x v="11"/>
    <d v="2021-01-12T00:00:00"/>
    <d v="2021-01-12T00:00:00"/>
    <s v="OFFR12"/>
    <m/>
    <m/>
    <n v="120"/>
    <n v="100"/>
    <n v="220"/>
    <n v="138"/>
    <n v="143"/>
    <x v="3"/>
    <s v="Chemise"/>
    <n v="12"/>
    <m/>
    <m/>
    <m/>
    <s v="54587-54"/>
    <s v="C0011"/>
    <d v="2021-02-03T00:00:00"/>
    <s v="BL10"/>
    <s v="FC09"/>
    <d v="2021-01-23T00:00:00"/>
    <m/>
    <d v="2021-02-22T00:00:00"/>
    <s v="Carton"/>
    <d v="2021-02-05T00:00:00"/>
    <s v="DPD"/>
    <n v="564546"/>
    <m/>
    <m/>
    <m/>
    <m/>
    <m/>
    <m/>
  </r>
  <r>
    <x v="1"/>
    <x v="0"/>
    <s v="kjk"/>
    <s v="Responsable"/>
    <n v="54"/>
    <n v="5564"/>
    <s v="Melon@gmail.com"/>
    <s v="Paris"/>
    <m/>
    <m/>
    <s v="FRANCE"/>
    <s v="OFFRE"/>
    <x v="12"/>
    <d v="2021-01-13T00:00:00"/>
    <d v="2021-01-13T00:00:00"/>
    <s v="OFFR13"/>
    <m/>
    <m/>
    <n v="130"/>
    <n v="100"/>
    <n v="230"/>
    <n v="195"/>
    <n v="200"/>
    <x v="3"/>
    <s v="Pantalon"/>
    <n v="13"/>
    <m/>
    <m/>
    <m/>
    <s v="587-456"/>
    <s v="C0012"/>
    <d v="2021-02-04T00:00:00"/>
    <s v="BL11"/>
    <s v="FC10"/>
    <d v="2021-01-24T00:00:00"/>
    <m/>
    <d v="2021-02-23T00:00:00"/>
    <s v="Boite"/>
    <d v="2021-02-06T00:00:00"/>
    <s v="CHRONOPOST"/>
    <n v="999999999"/>
    <m/>
    <m/>
    <m/>
    <m/>
    <m/>
    <s v="X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1000000}" name="Tableau croisé dynamique7" cacheId="1" applyNumberFormats="0" applyBorderFormats="0" applyFontFormats="0" applyPatternFormats="0" applyAlignmentFormats="0" applyWidthHeightFormats="1" dataCaption="Valeurs" grandTotalCaption="TOTAL" updatedVersion="5" minRefreshableVersion="3" useAutoFormatting="1" itemPrintTitles="1" createdVersion="5" indent="0" outline="1" outlineData="1" multipleFieldFilters="0" rowHeaderCaption="Liste">
  <location ref="F4:G18" firstHeaderRow="1" firstDataRow="1" firstDataCol="1" rowPageCount="1" colPageCount="1"/>
  <pivotFields count="47">
    <pivotField axis="axisRow" dataField="1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Row" showAll="0" defaultSubtotal="0">
      <items count="2">
        <item x="0"/>
        <item x="1"/>
      </items>
    </pivotField>
    <pivotField showAll="0"/>
    <pivotField showAl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/>
    <pivotField showAll="0" defaultSubtotal="0"/>
    <pivotField multipleItemSelectionAllowed="1" showAll="0"/>
    <pivotField showAll="0"/>
    <pivotField showAll="0" defaultSubtotal="0"/>
    <pivotField showAll="0"/>
    <pivotField showAll="0"/>
    <pivotField showAll="0"/>
    <pivotField numFmtId="165" showAll="0" defaultSubtotal="0"/>
    <pivotField showAll="0"/>
    <pivotField showAll="0"/>
    <pivotField showAll="0"/>
    <pivotField showAll="0"/>
    <pivotField axis="axisPage" multipleItemSelectionAllowed="1" showAll="0">
      <items count="5">
        <item h="1" x="0"/>
        <item x="1"/>
        <item x="3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</pivotFields>
  <rowFields count="2">
    <field x="1"/>
    <field x="0"/>
  </rowFields>
  <rowItems count="14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1"/>
    </i>
    <i r="1">
      <x v="1"/>
    </i>
    <i r="1">
      <x v="8"/>
    </i>
    <i r="1">
      <x v="9"/>
    </i>
    <i t="grand">
      <x/>
    </i>
  </rowItems>
  <colItems count="1">
    <i/>
  </colItems>
  <pageFields count="1">
    <pageField fld="23" hier="-1"/>
  </pageFields>
  <dataFields count="1">
    <dataField name="Nombre de CLIENTS" fld="0" subtotal="count" baseField="0" baseItem="0"/>
  </dataFields>
  <formats count="15">
    <format dxfId="14">
      <pivotArea dataOnly="0" labelOnly="1" outline="0" axis="axisValues" fieldPosition="0"/>
    </format>
    <format dxfId="13">
      <pivotArea dataOnly="0" labelOnly="1" outline="0" axis="axisValues" fieldPosition="0"/>
    </format>
    <format dxfId="12">
      <pivotArea grandRow="1" outline="0" collapsedLevelsAreSubtotals="1" fieldPosition="0"/>
    </format>
    <format dxfId="11">
      <pivotArea dataOnly="0" labelOnly="1" grandRow="1" outline="0" fieldPosition="0"/>
    </format>
    <format dxfId="10">
      <pivotArea grandRow="1" outline="0" collapsedLevelsAreSubtotals="1" fieldPosition="0"/>
    </format>
    <format dxfId="9">
      <pivotArea dataOnly="0" labelOnly="1" grandRow="1" outline="0" fieldPosition="0"/>
    </format>
    <format dxfId="8">
      <pivotArea dataOnly="0" labelOnly="1" outline="0" axis="axisValues" fieldPosition="0"/>
    </format>
    <format dxfId="7">
      <pivotArea grandRow="1" outline="0" collapsedLevelsAreSubtotals="1" fieldPosition="0"/>
    </format>
    <format dxfId="6">
      <pivotArea dataOnly="0" labelOnly="1" grandRow="1" outline="0" fieldPosition="0"/>
    </format>
    <format dxfId="5">
      <pivotArea grandRow="1" outline="0" collapsedLevelsAreSubtotals="1" fieldPosition="0"/>
    </format>
    <format dxfId="4">
      <pivotArea dataOnly="0" labelOnly="1" grandRow="1" outline="0" fieldPosition="0"/>
    </format>
    <format dxfId="3">
      <pivotArea dataOnly="0" labelOnly="1" outline="0" axis="axisValues" fieldPosition="0"/>
    </format>
    <format dxfId="2">
      <pivotArea dataOnly="0" labelOnly="1" outline="0" axis="axisValues" fieldPosition="0"/>
    </format>
    <format dxfId="1">
      <pivotArea dataOnly="0" labelOnly="1" outline="0" axis="axisValues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6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:D30" firstHeaderRow="1" firstDataRow="2" firstDataCol="1"/>
  <pivotFields count="47"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Col" dataField="1" showAll="0">
      <items count="3">
        <item x="0"/>
        <item x="1"/>
        <item t="default"/>
      </items>
    </pivotField>
    <pivotField showAll="0"/>
    <pivotField showAll="0"/>
    <pivotField showAll="0" defaultSubtotal="0"/>
    <pivotField showAll="0" defaultSubtotal="0"/>
    <pivotField showAll="0"/>
    <pivotField showAll="0"/>
    <pivotField showAll="0" defaultSubtotal="0"/>
    <pivotField showAll="0"/>
    <pivotField showAll="0"/>
    <pivotField showAll="0" defaultSubtotal="0"/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showAll="0"/>
    <pivotField showAll="0"/>
    <pivotField showAll="0"/>
    <pivotField showAll="0"/>
    <pivotField numFmtId="165"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</pivotFields>
  <rowFields count="2">
    <field x="12"/>
    <field x="0"/>
  </rowFields>
  <rowItems count="27">
    <i>
      <x/>
    </i>
    <i r="1">
      <x/>
    </i>
    <i>
      <x v="1"/>
    </i>
    <i r="1">
      <x v="1"/>
    </i>
    <i>
      <x v="2"/>
    </i>
    <i r="1">
      <x v="2"/>
    </i>
    <i>
      <x v="3"/>
    </i>
    <i r="1">
      <x v="3"/>
    </i>
    <i>
      <x v="4"/>
    </i>
    <i r="1">
      <x v="4"/>
    </i>
    <i>
      <x v="5"/>
    </i>
    <i r="1">
      <x v="5"/>
    </i>
    <i>
      <x v="6"/>
    </i>
    <i r="1">
      <x v="6"/>
    </i>
    <i>
      <x v="7"/>
    </i>
    <i r="1">
      <x/>
    </i>
    <i>
      <x v="8"/>
    </i>
    <i r="1">
      <x v="7"/>
    </i>
    <i>
      <x v="9"/>
    </i>
    <i r="1">
      <x v="8"/>
    </i>
    <i>
      <x v="10"/>
    </i>
    <i r="1">
      <x v="9"/>
    </i>
    <i>
      <x v="11"/>
    </i>
    <i r="1">
      <x v="6"/>
    </i>
    <i>
      <x v="12"/>
    </i>
    <i r="1">
      <x v="1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Nombre de Client/Prospec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5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2:B32" firstHeaderRow="1" firstDataRow="1" firstDataCol="1"/>
  <pivotFields count="46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4">
        <item m="1" x="32"/>
        <item x="2"/>
        <item x="1"/>
        <item x="4"/>
        <item x="6"/>
        <item x="3"/>
        <item x="7"/>
        <item x="8"/>
        <item x="9"/>
        <item x="5"/>
        <item x="10"/>
        <item x="11"/>
        <item x="12"/>
        <item x="13"/>
        <item x="14"/>
        <item x="15"/>
        <item x="16"/>
        <item x="17"/>
        <item x="19"/>
        <item x="20"/>
        <item x="21"/>
        <item x="22"/>
        <item x="23"/>
        <item x="24"/>
        <item x="25"/>
        <item x="26"/>
        <item x="27"/>
        <item x="28"/>
        <item x="30"/>
        <item x="29"/>
        <item h="1" x="31"/>
        <item h="1" x="0"/>
        <item h="1" x="1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1"/>
  </rowFields>
  <rowItems count="30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3" displayName="Tableau13" ref="B2:Q16" headerRowCount="0" totalsRowShown="0" headerRowDxfId="47" dataDxfId="46">
  <tableColumns count="16">
    <tableColumn id="1" xr3:uid="{00000000-0010-0000-0000-000001000000}" name="Colonne1" dataDxfId="45"/>
    <tableColumn id="2" xr3:uid="{00000000-0010-0000-0000-000002000000}" name="Colonne2" headerRowDxfId="44" dataDxfId="43"/>
    <tableColumn id="3" xr3:uid="{00000000-0010-0000-0000-000003000000}" name="Colonne3" headerRowDxfId="42" dataDxfId="41"/>
    <tableColumn id="9" xr3:uid="{00000000-0010-0000-0000-000009000000}" name="Colonne9" headerRowDxfId="40" dataDxfId="39"/>
    <tableColumn id="10" xr3:uid="{00000000-0010-0000-0000-00000A000000}" name="Colonne10" headerRowDxfId="38" dataDxfId="37"/>
    <tableColumn id="15" xr3:uid="{00000000-0010-0000-0000-00000F000000}" name="Colonne15" headerRowDxfId="36" dataDxfId="35"/>
    <tableColumn id="4" xr3:uid="{00000000-0010-0000-0000-000004000000}" name="Colonne4" headerRowDxfId="34" dataDxfId="33"/>
    <tableColumn id="5" xr3:uid="{00000000-0010-0000-0000-000005000000}" name="Colonne5" headerRowDxfId="32" dataDxfId="31"/>
    <tableColumn id="6" xr3:uid="{00000000-0010-0000-0000-000006000000}" name="Colonne6" headerRowDxfId="30" dataDxfId="29">
      <calculatedColumnFormula>D2/I2</calculatedColumnFormula>
    </tableColumn>
    <tableColumn id="13" xr3:uid="{00000000-0010-0000-0000-00000D000000}" name="Colonne13" headerRowDxfId="28" dataDxfId="27"/>
    <tableColumn id="11" xr3:uid="{00000000-0010-0000-0000-00000B000000}" name="Colonne11" headerRowDxfId="26" dataDxfId="25"/>
    <tableColumn id="12" xr3:uid="{00000000-0010-0000-0000-00000C000000}" name="Colonne12" headerRowDxfId="24" dataDxfId="23"/>
    <tableColumn id="7" xr3:uid="{00000000-0010-0000-0000-000007000000}" name="Colonne7" headerRowDxfId="22" dataDxfId="21"/>
    <tableColumn id="16" xr3:uid="{00000000-0010-0000-0000-000010000000}" name="Colonne16" headerRowDxfId="20" dataDxfId="19"/>
    <tableColumn id="14" xr3:uid="{00000000-0010-0000-0000-00000E000000}" name="Colonne14" headerRowDxfId="18" dataDxfId="17">
      <calculatedColumnFormula>(Tableau13[[#This Row],[Colonne7]]-Tableau13[[#This Row],[Colonne12]])/Tableau13[[#This Row],[Colonne12]]</calculatedColumnFormula>
    </tableColumn>
    <tableColumn id="8" xr3:uid="{00000000-0010-0000-0000-000008000000}" name="Colonne8" headerRowDxfId="16" dataDxfId="15">
      <calculatedColumnFormula>N2/I$17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hdg@gmail.com" TargetMode="External"/><Relationship Id="rId13" Type="http://schemas.openxmlformats.org/officeDocument/2006/relationships/hyperlink" Target="mailto:Melon@gmail.com" TargetMode="External"/><Relationship Id="rId3" Type="http://schemas.openxmlformats.org/officeDocument/2006/relationships/hyperlink" Target="mailto:ghdfdghv@gmail.com" TargetMode="External"/><Relationship Id="rId7" Type="http://schemas.openxmlformats.org/officeDocument/2006/relationships/hyperlink" Target="mailto:kjhd@gmail.com" TargetMode="External"/><Relationship Id="rId12" Type="http://schemas.openxmlformats.org/officeDocument/2006/relationships/hyperlink" Target="mailto:azerty@gmail.com" TargetMode="External"/><Relationship Id="rId2" Type="http://schemas.openxmlformats.org/officeDocument/2006/relationships/hyperlink" Target="mailto:sdszd@gmail.com" TargetMode="External"/><Relationship Id="rId1" Type="http://schemas.openxmlformats.org/officeDocument/2006/relationships/hyperlink" Target="mailto:hh@gmail.com" TargetMode="External"/><Relationship Id="rId6" Type="http://schemas.openxmlformats.org/officeDocument/2006/relationships/hyperlink" Target="mailto:dhkg@gmail.com" TargetMode="External"/><Relationship Id="rId11" Type="http://schemas.openxmlformats.org/officeDocument/2006/relationships/hyperlink" Target="mailto:dkhj@gmail.com" TargetMode="External"/><Relationship Id="rId5" Type="http://schemas.openxmlformats.org/officeDocument/2006/relationships/hyperlink" Target="mailto:jhcgdjh@gmail.com" TargetMode="External"/><Relationship Id="rId10" Type="http://schemas.openxmlformats.org/officeDocument/2006/relationships/hyperlink" Target="mailto:dhg@gmail.com" TargetMode="External"/><Relationship Id="rId4" Type="http://schemas.openxmlformats.org/officeDocument/2006/relationships/hyperlink" Target="mailto:jhdej@gmail.com" TargetMode="External"/><Relationship Id="rId9" Type="http://schemas.openxmlformats.org/officeDocument/2006/relationships/hyperlink" Target="mailto:dhg@gmail.com" TargetMode="External"/><Relationship Id="rId1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W44"/>
  <sheetViews>
    <sheetView zoomScale="70" zoomScaleNormal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X7" sqref="X7"/>
    </sheetView>
  </sheetViews>
  <sheetFormatPr baseColWidth="10" defaultRowHeight="15" x14ac:dyDescent="0.25"/>
  <cols>
    <col min="1" max="1" width="37.7109375" style="6" bestFit="1" customWidth="1"/>
    <col min="2" max="2" width="12.7109375" style="6" bestFit="1" customWidth="1"/>
    <col min="3" max="3" width="26.28515625" style="6" bestFit="1" customWidth="1"/>
    <col min="4" max="4" width="13" style="6" customWidth="1"/>
    <col min="5" max="5" width="8.85546875" style="6" customWidth="1"/>
    <col min="6" max="6" width="11.42578125" style="6" customWidth="1"/>
    <col min="7" max="7" width="19.5703125" style="6" customWidth="1"/>
    <col min="8" max="8" width="21" style="6" customWidth="1"/>
    <col min="9" max="9" width="10.85546875" style="6" bestFit="1" customWidth="1"/>
    <col min="10" max="10" width="20.28515625" style="6" bestFit="1" customWidth="1"/>
    <col min="11" max="11" width="12.140625" style="6" customWidth="1"/>
    <col min="12" max="12" width="18.140625" style="6" customWidth="1"/>
    <col min="13" max="13" width="13" style="6" bestFit="1" customWidth="1"/>
    <col min="14" max="14" width="13.28515625" style="6" bestFit="1" customWidth="1"/>
    <col min="15" max="15" width="13" style="6" bestFit="1" customWidth="1"/>
    <col min="16" max="16" width="12.7109375" style="6" bestFit="1" customWidth="1"/>
    <col min="17" max="17" width="9.140625" style="6" bestFit="1" customWidth="1"/>
    <col min="18" max="18" width="9.7109375" style="6" bestFit="1" customWidth="1"/>
    <col min="19" max="19" width="15" style="6" bestFit="1" customWidth="1"/>
    <col min="20" max="20" width="11.42578125" style="6"/>
    <col min="21" max="21" width="18.42578125" style="6" bestFit="1" customWidth="1"/>
    <col min="22" max="22" width="11.5703125" style="6" bestFit="1" customWidth="1"/>
    <col min="23" max="23" width="18.140625" style="6" bestFit="1" customWidth="1"/>
    <col min="24" max="24" width="18.42578125" style="6" customWidth="1"/>
    <col min="25" max="25" width="34.85546875" style="6" customWidth="1"/>
    <col min="26" max="26" width="5.5703125" style="6" bestFit="1" customWidth="1"/>
    <col min="27" max="27" width="7.28515625" style="6" bestFit="1" customWidth="1"/>
    <col min="28" max="28" width="6.7109375" style="6" bestFit="1" customWidth="1"/>
    <col min="29" max="29" width="11.28515625" style="6" bestFit="1" customWidth="1"/>
    <col min="30" max="30" width="24.5703125" style="6" bestFit="1" customWidth="1"/>
    <col min="31" max="31" width="11.28515625" style="6" bestFit="1" customWidth="1"/>
    <col min="32" max="32" width="11.5703125" style="6" bestFit="1" customWidth="1"/>
    <col min="33" max="33" width="11.42578125" style="6"/>
    <col min="34" max="34" width="12.28515625" style="6" bestFit="1" customWidth="1"/>
    <col min="35" max="35" width="14.85546875" style="6" bestFit="1" customWidth="1"/>
    <col min="36" max="36" width="4.42578125" style="6" bestFit="1" customWidth="1"/>
    <col min="37" max="37" width="10.7109375" style="6" bestFit="1" customWidth="1"/>
    <col min="38" max="38" width="16.140625" style="6" customWidth="1"/>
    <col min="39" max="39" width="19.85546875" style="6" bestFit="1" customWidth="1"/>
    <col min="40" max="40" width="14.85546875" style="6" bestFit="1" customWidth="1"/>
    <col min="41" max="41" width="23.7109375" style="6" bestFit="1" customWidth="1"/>
    <col min="42" max="42" width="9.28515625" style="6" bestFit="1" customWidth="1"/>
    <col min="43" max="43" width="10.28515625" style="6" bestFit="1" customWidth="1"/>
    <col min="44" max="44" width="10.85546875" style="6" bestFit="1" customWidth="1"/>
    <col min="45" max="45" width="11.140625" style="6" bestFit="1" customWidth="1"/>
    <col min="46" max="46" width="15.7109375" style="6" customWidth="1"/>
    <col min="47" max="47" width="11.42578125" style="9"/>
  </cols>
  <sheetData>
    <row r="1" spans="1:47" ht="48" customHeight="1" x14ac:dyDescent="0.25">
      <c r="A1" s="10" t="s">
        <v>0</v>
      </c>
      <c r="B1" s="11" t="s">
        <v>1</v>
      </c>
      <c r="C1" s="241" t="s">
        <v>128</v>
      </c>
      <c r="D1" s="242" t="s">
        <v>129</v>
      </c>
      <c r="E1" s="246" t="s">
        <v>130</v>
      </c>
      <c r="F1" s="245" t="s">
        <v>131</v>
      </c>
      <c r="G1" s="245" t="s">
        <v>132</v>
      </c>
      <c r="H1" s="243" t="s">
        <v>133</v>
      </c>
      <c r="I1" s="245" t="s">
        <v>134</v>
      </c>
      <c r="J1" s="245" t="s">
        <v>135</v>
      </c>
      <c r="K1" s="244" t="s">
        <v>2</v>
      </c>
      <c r="L1" s="242" t="s">
        <v>139</v>
      </c>
      <c r="M1" s="12" t="s">
        <v>136</v>
      </c>
      <c r="N1" s="13" t="s">
        <v>3</v>
      </c>
      <c r="O1" s="14" t="s">
        <v>4</v>
      </c>
      <c r="P1" s="15" t="s">
        <v>5</v>
      </c>
      <c r="Q1" s="16" t="s">
        <v>6</v>
      </c>
      <c r="R1" s="17" t="s">
        <v>7</v>
      </c>
      <c r="S1" s="18" t="s">
        <v>229</v>
      </c>
      <c r="T1" s="19" t="s">
        <v>8</v>
      </c>
      <c r="U1" s="20" t="s">
        <v>9</v>
      </c>
      <c r="V1" s="19" t="s">
        <v>10</v>
      </c>
      <c r="W1" s="21" t="s">
        <v>11</v>
      </c>
      <c r="X1" s="10" t="s">
        <v>12</v>
      </c>
      <c r="Y1" s="22" t="s">
        <v>13</v>
      </c>
      <c r="Z1" s="23" t="s">
        <v>14</v>
      </c>
      <c r="AA1" s="23" t="s">
        <v>15</v>
      </c>
      <c r="AB1" s="23" t="s">
        <v>16</v>
      </c>
      <c r="AC1" s="24" t="s">
        <v>17</v>
      </c>
      <c r="AD1" s="25" t="s">
        <v>18</v>
      </c>
      <c r="AE1" s="14" t="s">
        <v>19</v>
      </c>
      <c r="AF1" s="14" t="s">
        <v>20</v>
      </c>
      <c r="AG1" s="14" t="s">
        <v>21</v>
      </c>
      <c r="AH1" s="26" t="s">
        <v>22</v>
      </c>
      <c r="AI1" s="27" t="s">
        <v>23</v>
      </c>
      <c r="AJ1" s="28" t="s">
        <v>24</v>
      </c>
      <c r="AK1" s="14" t="s">
        <v>25</v>
      </c>
      <c r="AL1" s="14" t="s">
        <v>26</v>
      </c>
      <c r="AM1" s="29" t="s">
        <v>27</v>
      </c>
      <c r="AN1" s="14" t="s">
        <v>28</v>
      </c>
      <c r="AO1" s="14" t="s">
        <v>29</v>
      </c>
      <c r="AP1" s="30" t="s">
        <v>30</v>
      </c>
      <c r="AQ1" s="30" t="s">
        <v>31</v>
      </c>
      <c r="AR1" s="30" t="s">
        <v>32</v>
      </c>
      <c r="AS1" s="30" t="s">
        <v>33</v>
      </c>
      <c r="AT1" s="14" t="s">
        <v>34</v>
      </c>
      <c r="AU1" s="7" t="s">
        <v>38</v>
      </c>
    </row>
    <row r="2" spans="1:47" ht="24" customHeight="1" x14ac:dyDescent="0.25">
      <c r="A2" s="38" t="s">
        <v>167</v>
      </c>
      <c r="B2" s="39" t="s">
        <v>48</v>
      </c>
      <c r="C2" s="40" t="s">
        <v>177</v>
      </c>
      <c r="D2" s="42" t="s">
        <v>188</v>
      </c>
      <c r="E2" s="42">
        <v>0</v>
      </c>
      <c r="F2" s="41">
        <v>574</v>
      </c>
      <c r="G2" s="118" t="s">
        <v>193</v>
      </c>
      <c r="H2" s="43" t="s">
        <v>205</v>
      </c>
      <c r="I2" s="44"/>
      <c r="J2" s="45"/>
      <c r="K2" s="3" t="s">
        <v>162</v>
      </c>
      <c r="L2" s="42" t="s">
        <v>142</v>
      </c>
      <c r="M2" s="295">
        <v>44197</v>
      </c>
      <c r="N2" s="295">
        <v>44197</v>
      </c>
      <c r="O2" s="295">
        <v>44197</v>
      </c>
      <c r="P2" s="46" t="s">
        <v>216</v>
      </c>
      <c r="Q2" s="47"/>
      <c r="R2" s="48"/>
      <c r="S2" s="49">
        <v>10</v>
      </c>
      <c r="T2" s="50">
        <v>100</v>
      </c>
      <c r="U2" s="51">
        <f>T2+S2</f>
        <v>110</v>
      </c>
      <c r="V2" s="50">
        <v>115</v>
      </c>
      <c r="W2" s="52">
        <f>V2+5</f>
        <v>120</v>
      </c>
      <c r="X2" s="53" t="s">
        <v>35</v>
      </c>
      <c r="Y2" s="47" t="s">
        <v>230</v>
      </c>
      <c r="Z2" s="48">
        <v>1</v>
      </c>
      <c r="AA2" s="48"/>
      <c r="AB2" s="48"/>
      <c r="AC2" s="54"/>
      <c r="AD2" s="55"/>
      <c r="AE2" s="48"/>
      <c r="AF2" s="56"/>
      <c r="AG2" s="48"/>
      <c r="AH2" s="48"/>
      <c r="AI2" s="57"/>
      <c r="AJ2" s="48"/>
      <c r="AK2" s="56"/>
      <c r="AL2" s="48"/>
      <c r="AM2" s="57"/>
      <c r="AN2" s="48"/>
      <c r="AO2" s="48"/>
      <c r="AP2" s="58"/>
      <c r="AQ2" s="59"/>
      <c r="AR2" s="59"/>
      <c r="AS2" s="59"/>
      <c r="AT2" s="48"/>
      <c r="AU2" s="8" t="s">
        <v>50</v>
      </c>
    </row>
    <row r="3" spans="1:47" ht="24" customHeight="1" x14ac:dyDescent="0.25">
      <c r="A3" s="60" t="s">
        <v>168</v>
      </c>
      <c r="B3" s="61" t="s">
        <v>47</v>
      </c>
      <c r="C3" s="77" t="s">
        <v>178</v>
      </c>
      <c r="D3" s="62" t="s">
        <v>189</v>
      </c>
      <c r="E3" s="63">
        <v>1111</v>
      </c>
      <c r="F3" s="63">
        <v>5</v>
      </c>
      <c r="G3" s="118" t="s">
        <v>194</v>
      </c>
      <c r="H3" s="64" t="s">
        <v>206</v>
      </c>
      <c r="I3" s="65"/>
      <c r="J3" s="66"/>
      <c r="K3" s="3" t="s">
        <v>162</v>
      </c>
      <c r="L3" s="62" t="s">
        <v>141</v>
      </c>
      <c r="M3" s="295">
        <v>44198</v>
      </c>
      <c r="N3" s="295">
        <v>44198</v>
      </c>
      <c r="O3" s="295">
        <v>44198</v>
      </c>
      <c r="P3" s="46" t="s">
        <v>217</v>
      </c>
      <c r="Q3" s="69"/>
      <c r="R3" s="62"/>
      <c r="S3" s="75">
        <v>20</v>
      </c>
      <c r="T3" s="76">
        <v>100</v>
      </c>
      <c r="U3" s="51">
        <f t="shared" ref="U3:U14" si="0">T3+S3</f>
        <v>120</v>
      </c>
      <c r="V3" s="76">
        <v>125</v>
      </c>
      <c r="W3" s="52">
        <f t="shared" ref="W3:W14" si="1">V3+5</f>
        <v>130</v>
      </c>
      <c r="X3" s="68" t="s">
        <v>95</v>
      </c>
      <c r="Y3" s="69" t="s">
        <v>231</v>
      </c>
      <c r="Z3" s="62">
        <v>2</v>
      </c>
      <c r="AA3" s="62"/>
      <c r="AB3" s="62"/>
      <c r="AC3" s="70"/>
      <c r="AD3" s="55">
        <v>45</v>
      </c>
      <c r="AE3" s="55" t="s">
        <v>238</v>
      </c>
      <c r="AF3" s="71"/>
      <c r="AG3" s="62"/>
      <c r="AH3" s="62"/>
      <c r="AI3" s="67"/>
      <c r="AJ3" s="62"/>
      <c r="AK3" s="71"/>
      <c r="AL3" s="62"/>
      <c r="AM3" s="67"/>
      <c r="AN3" s="62"/>
      <c r="AO3" s="62"/>
      <c r="AP3" s="72"/>
      <c r="AQ3" s="73"/>
      <c r="AR3" s="74"/>
      <c r="AS3" s="73"/>
      <c r="AT3" s="62"/>
      <c r="AU3" s="9" t="s">
        <v>50</v>
      </c>
    </row>
    <row r="4" spans="1:47" ht="24" customHeight="1" x14ac:dyDescent="0.25">
      <c r="A4" s="60" t="s">
        <v>169</v>
      </c>
      <c r="B4" s="61" t="s">
        <v>48</v>
      </c>
      <c r="C4" s="77" t="s">
        <v>180</v>
      </c>
      <c r="D4" s="62" t="s">
        <v>190</v>
      </c>
      <c r="E4" s="63">
        <v>2</v>
      </c>
      <c r="F4" s="63">
        <v>5665</v>
      </c>
      <c r="G4" s="118" t="s">
        <v>195</v>
      </c>
      <c r="H4" s="64" t="s">
        <v>207</v>
      </c>
      <c r="I4" s="65"/>
      <c r="J4" s="66"/>
      <c r="K4" s="3" t="s">
        <v>162</v>
      </c>
      <c r="L4" s="62" t="s">
        <v>141</v>
      </c>
      <c r="M4" s="295">
        <v>44199</v>
      </c>
      <c r="N4" s="295">
        <v>44199</v>
      </c>
      <c r="O4" s="295">
        <v>44199</v>
      </c>
      <c r="P4" s="46" t="s">
        <v>218</v>
      </c>
      <c r="Q4" s="69"/>
      <c r="R4" s="62"/>
      <c r="S4" s="75">
        <v>30</v>
      </c>
      <c r="T4" s="50">
        <v>100</v>
      </c>
      <c r="U4" s="51">
        <f t="shared" si="0"/>
        <v>130</v>
      </c>
      <c r="V4" s="78">
        <v>135</v>
      </c>
      <c r="W4" s="52">
        <f t="shared" si="1"/>
        <v>140</v>
      </c>
      <c r="X4" s="68" t="s">
        <v>37</v>
      </c>
      <c r="Y4" s="69" t="s">
        <v>232</v>
      </c>
      <c r="Z4" s="62">
        <v>3</v>
      </c>
      <c r="AA4" s="62"/>
      <c r="AB4" s="62"/>
      <c r="AC4" s="70"/>
      <c r="AD4" s="55">
        <v>46</v>
      </c>
      <c r="AE4" s="55" t="s">
        <v>239</v>
      </c>
      <c r="AF4" s="71">
        <v>44221</v>
      </c>
      <c r="AG4" s="62" t="s">
        <v>254</v>
      </c>
      <c r="AH4" s="62"/>
      <c r="AI4" s="67"/>
      <c r="AJ4" s="62"/>
      <c r="AK4" s="71"/>
      <c r="AL4" s="62"/>
      <c r="AM4" s="67"/>
      <c r="AN4" s="62"/>
      <c r="AO4" s="62"/>
      <c r="AP4" s="72"/>
      <c r="AQ4" s="73"/>
      <c r="AR4" s="74"/>
      <c r="AS4" s="73"/>
      <c r="AT4" s="62"/>
      <c r="AU4" s="9" t="s">
        <v>50</v>
      </c>
    </row>
    <row r="5" spans="1:47" ht="24" customHeight="1" x14ac:dyDescent="0.25">
      <c r="A5" s="79" t="s">
        <v>170</v>
      </c>
      <c r="B5" s="80" t="s">
        <v>48</v>
      </c>
      <c r="C5" s="81" t="s">
        <v>179</v>
      </c>
      <c r="D5" s="33" t="s">
        <v>191</v>
      </c>
      <c r="E5" s="33">
        <v>2</v>
      </c>
      <c r="F5" s="33">
        <v>323</v>
      </c>
      <c r="G5" s="294" t="s">
        <v>196</v>
      </c>
      <c r="H5" s="82" t="s">
        <v>208</v>
      </c>
      <c r="I5" s="83"/>
      <c r="J5" s="84"/>
      <c r="K5" s="3" t="s">
        <v>162</v>
      </c>
      <c r="L5" s="33" t="s">
        <v>141</v>
      </c>
      <c r="M5" s="295">
        <v>44200</v>
      </c>
      <c r="N5" s="295">
        <v>44200</v>
      </c>
      <c r="O5" s="295">
        <v>44200</v>
      </c>
      <c r="P5" s="46" t="s">
        <v>219</v>
      </c>
      <c r="Q5" s="85"/>
      <c r="R5" s="86"/>
      <c r="S5" s="87">
        <v>40</v>
      </c>
      <c r="T5" s="76">
        <v>100</v>
      </c>
      <c r="U5" s="51">
        <f t="shared" si="0"/>
        <v>140</v>
      </c>
      <c r="V5" s="50">
        <v>135</v>
      </c>
      <c r="W5" s="52">
        <f t="shared" si="1"/>
        <v>140</v>
      </c>
      <c r="X5" s="88" t="s">
        <v>36</v>
      </c>
      <c r="Y5" s="89" t="s">
        <v>233</v>
      </c>
      <c r="Z5" s="90">
        <v>4</v>
      </c>
      <c r="AA5" s="90"/>
      <c r="AB5" s="90"/>
      <c r="AC5" s="91"/>
      <c r="AD5" s="55" t="s">
        <v>253</v>
      </c>
      <c r="AE5" s="55" t="s">
        <v>240</v>
      </c>
      <c r="AF5" s="71">
        <v>44222</v>
      </c>
      <c r="AG5" s="90" t="s">
        <v>255</v>
      </c>
      <c r="AH5" s="92" t="s">
        <v>265</v>
      </c>
      <c r="AI5" s="93">
        <v>44211</v>
      </c>
      <c r="AJ5" s="90"/>
      <c r="AK5" s="37">
        <f>AI5+30</f>
        <v>44241</v>
      </c>
      <c r="AL5" s="90" t="s">
        <v>44</v>
      </c>
      <c r="AM5" s="94">
        <f>AF5+2</f>
        <v>44224</v>
      </c>
      <c r="AN5" s="90" t="s">
        <v>42</v>
      </c>
      <c r="AO5" s="90">
        <v>11111111111</v>
      </c>
      <c r="AP5" s="95"/>
      <c r="AQ5" s="96"/>
      <c r="AR5" s="97"/>
      <c r="AS5" s="96"/>
      <c r="AT5" s="90"/>
    </row>
    <row r="6" spans="1:47" ht="24" customHeight="1" x14ac:dyDescent="0.25">
      <c r="A6" s="111" t="s">
        <v>171</v>
      </c>
      <c r="B6" s="112" t="s">
        <v>48</v>
      </c>
      <c r="C6" s="31" t="s">
        <v>181</v>
      </c>
      <c r="D6" s="42" t="s">
        <v>188</v>
      </c>
      <c r="E6" s="32">
        <v>2</v>
      </c>
      <c r="F6" s="32">
        <v>33</v>
      </c>
      <c r="G6" s="294" t="s">
        <v>197</v>
      </c>
      <c r="H6" s="34" t="s">
        <v>209</v>
      </c>
      <c r="I6" s="35"/>
      <c r="J6" s="36"/>
      <c r="K6" s="3" t="s">
        <v>162</v>
      </c>
      <c r="L6" s="62" t="s">
        <v>141</v>
      </c>
      <c r="M6" s="295">
        <v>44201</v>
      </c>
      <c r="N6" s="295">
        <v>44201</v>
      </c>
      <c r="O6" s="295">
        <v>44201</v>
      </c>
      <c r="P6" s="46" t="s">
        <v>220</v>
      </c>
      <c r="Q6" s="114"/>
      <c r="R6" s="115"/>
      <c r="S6" s="87">
        <v>50</v>
      </c>
      <c r="T6" s="50">
        <v>100</v>
      </c>
      <c r="U6" s="51">
        <f t="shared" si="0"/>
        <v>150</v>
      </c>
      <c r="V6" s="76">
        <v>145</v>
      </c>
      <c r="W6" s="52">
        <f t="shared" si="1"/>
        <v>150</v>
      </c>
      <c r="X6" s="88" t="s">
        <v>36</v>
      </c>
      <c r="Y6" s="89" t="s">
        <v>234</v>
      </c>
      <c r="Z6" s="90">
        <v>5</v>
      </c>
      <c r="AA6" s="90"/>
      <c r="AB6" s="90"/>
      <c r="AC6" s="91"/>
      <c r="AD6" s="55">
        <v>48</v>
      </c>
      <c r="AE6" s="55" t="s">
        <v>241</v>
      </c>
      <c r="AF6" s="71">
        <v>44223</v>
      </c>
      <c r="AG6" s="62" t="s">
        <v>256</v>
      </c>
      <c r="AH6" s="92" t="s">
        <v>266</v>
      </c>
      <c r="AI6" s="93">
        <v>44212</v>
      </c>
      <c r="AJ6" s="90"/>
      <c r="AK6" s="37">
        <f t="shared" ref="AK6:AK14" si="2">AI6+30</f>
        <v>44242</v>
      </c>
      <c r="AL6" s="90" t="s">
        <v>49</v>
      </c>
      <c r="AM6" s="94">
        <f t="shared" ref="AM6:AM14" si="3">AF6+2</f>
        <v>44225</v>
      </c>
      <c r="AN6" s="90" t="s">
        <v>41</v>
      </c>
      <c r="AO6" s="90">
        <v>22222222222</v>
      </c>
      <c r="AP6" s="238"/>
      <c r="AQ6" s="96"/>
      <c r="AR6" s="97"/>
      <c r="AS6" s="96"/>
      <c r="AT6" s="90"/>
    </row>
    <row r="7" spans="1:47" ht="24" customHeight="1" x14ac:dyDescent="0.25">
      <c r="A7" s="98" t="s">
        <v>172</v>
      </c>
      <c r="B7" s="99" t="s">
        <v>48</v>
      </c>
      <c r="C7" s="40" t="s">
        <v>182</v>
      </c>
      <c r="D7" s="62" t="s">
        <v>189</v>
      </c>
      <c r="E7" s="41">
        <v>5</v>
      </c>
      <c r="F7" s="41">
        <v>53</v>
      </c>
      <c r="G7" s="118" t="s">
        <v>198</v>
      </c>
      <c r="H7" s="100" t="s">
        <v>210</v>
      </c>
      <c r="I7" s="101"/>
      <c r="J7" s="102"/>
      <c r="K7" s="3" t="s">
        <v>162</v>
      </c>
      <c r="L7" s="62" t="s">
        <v>141</v>
      </c>
      <c r="M7" s="295">
        <v>44202</v>
      </c>
      <c r="N7" s="295">
        <v>44202</v>
      </c>
      <c r="O7" s="295">
        <v>44202</v>
      </c>
      <c r="P7" s="46" t="s">
        <v>221</v>
      </c>
      <c r="Q7" s="103"/>
      <c r="R7" s="42"/>
      <c r="S7" s="104">
        <v>60</v>
      </c>
      <c r="T7" s="76">
        <v>100</v>
      </c>
      <c r="U7" s="51">
        <f t="shared" si="0"/>
        <v>160</v>
      </c>
      <c r="V7" s="78">
        <v>136</v>
      </c>
      <c r="W7" s="52">
        <f t="shared" si="1"/>
        <v>141</v>
      </c>
      <c r="X7" s="105" t="s">
        <v>36</v>
      </c>
      <c r="Y7" s="103" t="s">
        <v>235</v>
      </c>
      <c r="Z7" s="42">
        <v>6</v>
      </c>
      <c r="AA7" s="42"/>
      <c r="AB7" s="42"/>
      <c r="AC7" s="106"/>
      <c r="AD7" s="55">
        <v>49</v>
      </c>
      <c r="AE7" s="55" t="s">
        <v>242</v>
      </c>
      <c r="AF7" s="71">
        <v>44224</v>
      </c>
      <c r="AG7" s="90" t="s">
        <v>257</v>
      </c>
      <c r="AH7" s="92" t="s">
        <v>267</v>
      </c>
      <c r="AI7" s="93">
        <v>44213</v>
      </c>
      <c r="AJ7" s="42"/>
      <c r="AK7" s="37">
        <f t="shared" si="2"/>
        <v>44243</v>
      </c>
      <c r="AL7" s="42" t="s">
        <v>275</v>
      </c>
      <c r="AM7" s="94">
        <f t="shared" si="3"/>
        <v>44226</v>
      </c>
      <c r="AN7" s="42" t="s">
        <v>276</v>
      </c>
      <c r="AO7" s="42">
        <v>33333333333</v>
      </c>
      <c r="AP7" s="237"/>
      <c r="AQ7" s="108"/>
      <c r="AR7" s="109"/>
      <c r="AS7" s="108"/>
      <c r="AT7" s="42"/>
      <c r="AU7" s="9" t="s">
        <v>50</v>
      </c>
    </row>
    <row r="8" spans="1:47" ht="24" customHeight="1" x14ac:dyDescent="0.25">
      <c r="A8" s="98" t="s">
        <v>173</v>
      </c>
      <c r="B8" s="99" t="s">
        <v>48</v>
      </c>
      <c r="C8" s="40" t="s">
        <v>181</v>
      </c>
      <c r="D8" s="62" t="s">
        <v>190</v>
      </c>
      <c r="E8" s="41">
        <v>5</v>
      </c>
      <c r="F8" s="41">
        <v>454</v>
      </c>
      <c r="G8" s="118" t="s">
        <v>199</v>
      </c>
      <c r="H8" s="100" t="s">
        <v>211</v>
      </c>
      <c r="I8" s="101"/>
      <c r="J8" s="102"/>
      <c r="K8" s="3" t="s">
        <v>162</v>
      </c>
      <c r="L8" s="33" t="s">
        <v>141</v>
      </c>
      <c r="M8" s="295">
        <v>44203</v>
      </c>
      <c r="N8" s="295">
        <v>44203</v>
      </c>
      <c r="O8" s="295">
        <v>44203</v>
      </c>
      <c r="P8" s="46" t="s">
        <v>222</v>
      </c>
      <c r="Q8" s="103"/>
      <c r="R8" s="42"/>
      <c r="S8" s="104">
        <v>70</v>
      </c>
      <c r="T8" s="50">
        <v>100</v>
      </c>
      <c r="U8" s="51">
        <f t="shared" si="0"/>
        <v>170</v>
      </c>
      <c r="V8" s="50">
        <v>155</v>
      </c>
      <c r="W8" s="52">
        <f t="shared" si="1"/>
        <v>160</v>
      </c>
      <c r="X8" s="105" t="s">
        <v>36</v>
      </c>
      <c r="Y8" s="103" t="s">
        <v>236</v>
      </c>
      <c r="Z8" s="42">
        <v>7</v>
      </c>
      <c r="AA8" s="42"/>
      <c r="AB8" s="42"/>
      <c r="AC8" s="106"/>
      <c r="AD8" s="55">
        <v>456</v>
      </c>
      <c r="AE8" s="55" t="s">
        <v>243</v>
      </c>
      <c r="AF8" s="71">
        <v>44225</v>
      </c>
      <c r="AG8" s="62" t="s">
        <v>258</v>
      </c>
      <c r="AH8" s="92" t="s">
        <v>268</v>
      </c>
      <c r="AI8" s="93">
        <v>44214</v>
      </c>
      <c r="AJ8" s="42"/>
      <c r="AK8" s="37">
        <f t="shared" si="2"/>
        <v>44244</v>
      </c>
      <c r="AL8" s="42" t="s">
        <v>275</v>
      </c>
      <c r="AM8" s="94">
        <f t="shared" si="3"/>
        <v>44227</v>
      </c>
      <c r="AN8" s="90" t="s">
        <v>42</v>
      </c>
      <c r="AO8" s="42">
        <v>44444444444444</v>
      </c>
      <c r="AP8" s="237"/>
      <c r="AQ8" s="108"/>
      <c r="AR8" s="109"/>
      <c r="AS8" s="108"/>
      <c r="AT8" s="42"/>
      <c r="AU8" s="9" t="s">
        <v>50</v>
      </c>
    </row>
    <row r="9" spans="1:47" ht="24" customHeight="1" x14ac:dyDescent="0.25">
      <c r="A9" s="111" t="s">
        <v>167</v>
      </c>
      <c r="B9" s="112" t="s">
        <v>48</v>
      </c>
      <c r="C9" s="31" t="s">
        <v>183</v>
      </c>
      <c r="D9" s="33" t="s">
        <v>191</v>
      </c>
      <c r="E9" s="32">
        <v>588</v>
      </c>
      <c r="F9" s="32">
        <v>554768</v>
      </c>
      <c r="G9" s="294" t="s">
        <v>200</v>
      </c>
      <c r="H9" s="82" t="s">
        <v>212</v>
      </c>
      <c r="I9" s="35"/>
      <c r="J9" s="36"/>
      <c r="K9" s="3" t="s">
        <v>162</v>
      </c>
      <c r="L9" s="62" t="s">
        <v>141</v>
      </c>
      <c r="M9" s="295">
        <v>44204</v>
      </c>
      <c r="N9" s="295">
        <v>44204</v>
      </c>
      <c r="O9" s="295">
        <v>44204</v>
      </c>
      <c r="P9" s="46" t="s">
        <v>223</v>
      </c>
      <c r="Q9" s="126"/>
      <c r="R9" s="127"/>
      <c r="S9" s="87">
        <v>80</v>
      </c>
      <c r="T9" s="76">
        <v>100</v>
      </c>
      <c r="U9" s="51">
        <f t="shared" si="0"/>
        <v>180</v>
      </c>
      <c r="V9" s="76">
        <v>165</v>
      </c>
      <c r="W9" s="52">
        <f t="shared" si="1"/>
        <v>170</v>
      </c>
      <c r="X9" s="88" t="s">
        <v>36</v>
      </c>
      <c r="Y9" s="128" t="s">
        <v>237</v>
      </c>
      <c r="Z9" s="129">
        <v>8</v>
      </c>
      <c r="AA9" s="129"/>
      <c r="AB9" s="129"/>
      <c r="AC9" s="91"/>
      <c r="AD9" s="55">
        <v>65</v>
      </c>
      <c r="AE9" s="55" t="s">
        <v>244</v>
      </c>
      <c r="AF9" s="71">
        <v>44226</v>
      </c>
      <c r="AG9" s="90" t="s">
        <v>259</v>
      </c>
      <c r="AH9" s="92" t="s">
        <v>269</v>
      </c>
      <c r="AI9" s="93">
        <v>44215</v>
      </c>
      <c r="AJ9" s="129"/>
      <c r="AK9" s="37">
        <f t="shared" si="2"/>
        <v>44245</v>
      </c>
      <c r="AL9" s="90" t="s">
        <v>44</v>
      </c>
      <c r="AM9" s="94">
        <f t="shared" si="3"/>
        <v>44228</v>
      </c>
      <c r="AN9" s="90" t="s">
        <v>41</v>
      </c>
      <c r="AO9" s="129">
        <v>555555555555</v>
      </c>
      <c r="AP9" s="240"/>
      <c r="AQ9" s="132"/>
      <c r="AR9" s="133"/>
      <c r="AS9" s="132"/>
      <c r="AT9" s="129"/>
    </row>
    <row r="10" spans="1:47" ht="24" customHeight="1" x14ac:dyDescent="0.25">
      <c r="A10" s="98" t="s">
        <v>174</v>
      </c>
      <c r="B10" s="99" t="s">
        <v>48</v>
      </c>
      <c r="C10" s="103" t="s">
        <v>184</v>
      </c>
      <c r="D10" s="42" t="s">
        <v>188</v>
      </c>
      <c r="E10" s="42">
        <v>8</v>
      </c>
      <c r="F10" s="41">
        <v>6564</v>
      </c>
      <c r="G10" s="118" t="s">
        <v>201</v>
      </c>
      <c r="H10" s="100" t="s">
        <v>206</v>
      </c>
      <c r="I10" s="101"/>
      <c r="J10" s="102"/>
      <c r="K10" s="3" t="s">
        <v>162</v>
      </c>
      <c r="L10" s="62" t="s">
        <v>141</v>
      </c>
      <c r="M10" s="295">
        <v>44205</v>
      </c>
      <c r="N10" s="295">
        <v>44205</v>
      </c>
      <c r="O10" s="295">
        <v>44205</v>
      </c>
      <c r="P10" s="46" t="s">
        <v>224</v>
      </c>
      <c r="Q10" s="121"/>
      <c r="R10" s="122"/>
      <c r="S10" s="104">
        <v>90</v>
      </c>
      <c r="T10" s="50">
        <v>100</v>
      </c>
      <c r="U10" s="51">
        <f t="shared" si="0"/>
        <v>190</v>
      </c>
      <c r="V10" s="78">
        <v>137</v>
      </c>
      <c r="W10" s="52">
        <f t="shared" si="1"/>
        <v>142</v>
      </c>
      <c r="X10" s="105" t="s">
        <v>36</v>
      </c>
      <c r="Y10" s="121" t="s">
        <v>233</v>
      </c>
      <c r="Z10" s="122">
        <v>9</v>
      </c>
      <c r="AA10" s="122"/>
      <c r="AB10" s="122"/>
      <c r="AC10" s="106"/>
      <c r="AD10" s="55">
        <v>65</v>
      </c>
      <c r="AE10" s="55" t="s">
        <v>245</v>
      </c>
      <c r="AF10" s="71">
        <v>44227</v>
      </c>
      <c r="AG10" s="62" t="s">
        <v>260</v>
      </c>
      <c r="AH10" s="92" t="s">
        <v>270</v>
      </c>
      <c r="AI10" s="93">
        <v>44216</v>
      </c>
      <c r="AJ10" s="122"/>
      <c r="AK10" s="37">
        <f t="shared" si="2"/>
        <v>44246</v>
      </c>
      <c r="AL10" s="90" t="s">
        <v>49</v>
      </c>
      <c r="AM10" s="94">
        <f t="shared" si="3"/>
        <v>44229</v>
      </c>
      <c r="AN10" s="42" t="s">
        <v>276</v>
      </c>
      <c r="AO10" s="122">
        <v>666666666666</v>
      </c>
      <c r="AP10" s="239"/>
      <c r="AQ10" s="125"/>
      <c r="AR10" s="124"/>
      <c r="AS10" s="125"/>
      <c r="AT10" s="122"/>
      <c r="AU10" s="9" t="s">
        <v>50</v>
      </c>
    </row>
    <row r="11" spans="1:47" ht="24" customHeight="1" x14ac:dyDescent="0.25">
      <c r="A11" s="111" t="s">
        <v>175</v>
      </c>
      <c r="B11" s="112" t="s">
        <v>47</v>
      </c>
      <c r="C11" s="31" t="s">
        <v>185</v>
      </c>
      <c r="D11" s="62" t="s">
        <v>189</v>
      </c>
      <c r="E11" s="32">
        <v>88</v>
      </c>
      <c r="F11" s="32">
        <v>646</v>
      </c>
      <c r="G11" s="294" t="s">
        <v>201</v>
      </c>
      <c r="H11" s="82" t="s">
        <v>213</v>
      </c>
      <c r="I11" s="134"/>
      <c r="J11" s="135"/>
      <c r="K11" s="3" t="s">
        <v>162</v>
      </c>
      <c r="L11" s="33" t="s">
        <v>141</v>
      </c>
      <c r="M11" s="295">
        <v>44206</v>
      </c>
      <c r="N11" s="295">
        <v>44206</v>
      </c>
      <c r="O11" s="295">
        <v>44206</v>
      </c>
      <c r="P11" s="46" t="s">
        <v>225</v>
      </c>
      <c r="Q11" s="126"/>
      <c r="R11" s="127"/>
      <c r="S11" s="87">
        <v>100</v>
      </c>
      <c r="T11" s="76">
        <v>100</v>
      </c>
      <c r="U11" s="51">
        <f t="shared" si="0"/>
        <v>200</v>
      </c>
      <c r="V11" s="50">
        <v>175</v>
      </c>
      <c r="W11" s="52">
        <f t="shared" si="1"/>
        <v>180</v>
      </c>
      <c r="X11" s="88" t="s">
        <v>36</v>
      </c>
      <c r="Y11" s="128" t="s">
        <v>234</v>
      </c>
      <c r="Z11" s="129">
        <v>10</v>
      </c>
      <c r="AA11" s="129"/>
      <c r="AB11" s="129"/>
      <c r="AC11" s="91"/>
      <c r="AD11" s="55">
        <v>325</v>
      </c>
      <c r="AE11" s="55" t="s">
        <v>246</v>
      </c>
      <c r="AF11" s="71">
        <v>44228</v>
      </c>
      <c r="AG11" s="90" t="s">
        <v>261</v>
      </c>
      <c r="AH11" s="92" t="s">
        <v>271</v>
      </c>
      <c r="AI11" s="93">
        <v>44217</v>
      </c>
      <c r="AJ11" s="129"/>
      <c r="AK11" s="37">
        <f t="shared" si="2"/>
        <v>44247</v>
      </c>
      <c r="AL11" s="42" t="s">
        <v>275</v>
      </c>
      <c r="AM11" s="94">
        <f t="shared" si="3"/>
        <v>44230</v>
      </c>
      <c r="AN11" s="90" t="s">
        <v>42</v>
      </c>
      <c r="AO11" s="129">
        <v>77777777778</v>
      </c>
      <c r="AP11" s="240"/>
      <c r="AQ11" s="132"/>
      <c r="AR11" s="133"/>
      <c r="AS11" s="132"/>
      <c r="AT11" s="129"/>
      <c r="AU11" s="9" t="s">
        <v>50</v>
      </c>
    </row>
    <row r="12" spans="1:47" ht="24" customHeight="1" x14ac:dyDescent="0.25">
      <c r="A12" s="111" t="s">
        <v>176</v>
      </c>
      <c r="B12" s="112" t="s">
        <v>47</v>
      </c>
      <c r="C12" s="31" t="s">
        <v>186</v>
      </c>
      <c r="D12" s="62" t="s">
        <v>190</v>
      </c>
      <c r="E12" s="32">
        <v>87</v>
      </c>
      <c r="F12" s="32" t="s">
        <v>192</v>
      </c>
      <c r="G12" s="294" t="s">
        <v>202</v>
      </c>
      <c r="H12" s="82" t="s">
        <v>214</v>
      </c>
      <c r="I12" s="134"/>
      <c r="J12" s="135"/>
      <c r="K12" s="3" t="s">
        <v>162</v>
      </c>
      <c r="L12" s="62" t="s">
        <v>141</v>
      </c>
      <c r="M12" s="295">
        <v>44207</v>
      </c>
      <c r="N12" s="295">
        <v>44207</v>
      </c>
      <c r="O12" s="295">
        <v>44207</v>
      </c>
      <c r="P12" s="46" t="s">
        <v>226</v>
      </c>
      <c r="Q12" s="126"/>
      <c r="R12" s="127"/>
      <c r="S12" s="87">
        <v>110</v>
      </c>
      <c r="T12" s="50">
        <v>100</v>
      </c>
      <c r="U12" s="51">
        <f t="shared" si="0"/>
        <v>210</v>
      </c>
      <c r="V12" s="76">
        <v>185</v>
      </c>
      <c r="W12" s="52">
        <f t="shared" si="1"/>
        <v>190</v>
      </c>
      <c r="X12" s="88" t="s">
        <v>36</v>
      </c>
      <c r="Y12" s="128" t="s">
        <v>233</v>
      </c>
      <c r="Z12" s="129">
        <v>11</v>
      </c>
      <c r="AA12" s="129"/>
      <c r="AB12" s="129"/>
      <c r="AC12" s="91"/>
      <c r="AD12" s="55" t="s">
        <v>250</v>
      </c>
      <c r="AE12" s="55" t="s">
        <v>247</v>
      </c>
      <c r="AF12" s="71">
        <v>44229</v>
      </c>
      <c r="AG12" s="62" t="s">
        <v>262</v>
      </c>
      <c r="AH12" s="92" t="s">
        <v>272</v>
      </c>
      <c r="AI12" s="93">
        <v>44218</v>
      </c>
      <c r="AJ12" s="129"/>
      <c r="AK12" s="37">
        <f t="shared" si="2"/>
        <v>44248</v>
      </c>
      <c r="AL12" s="42" t="s">
        <v>275</v>
      </c>
      <c r="AM12" s="94">
        <f t="shared" si="3"/>
        <v>44231</v>
      </c>
      <c r="AN12" s="90" t="s">
        <v>41</v>
      </c>
      <c r="AO12" s="129">
        <v>8888888</v>
      </c>
      <c r="AP12" s="240"/>
      <c r="AQ12" s="132"/>
      <c r="AR12" s="133"/>
      <c r="AS12" s="132"/>
      <c r="AT12" s="129"/>
    </row>
    <row r="13" spans="1:47" ht="24" customHeight="1" x14ac:dyDescent="0.25">
      <c r="A13" s="111" t="s">
        <v>173</v>
      </c>
      <c r="B13" s="112" t="s">
        <v>48</v>
      </c>
      <c r="C13" s="31" t="s">
        <v>185</v>
      </c>
      <c r="D13" s="33" t="s">
        <v>191</v>
      </c>
      <c r="E13" s="32">
        <v>45</v>
      </c>
      <c r="F13" s="32">
        <v>4544</v>
      </c>
      <c r="G13" s="294" t="s">
        <v>203</v>
      </c>
      <c r="H13" s="82" t="s">
        <v>215</v>
      </c>
      <c r="I13" s="134"/>
      <c r="J13" s="135"/>
      <c r="K13" s="3" t="s">
        <v>162</v>
      </c>
      <c r="L13" s="62" t="s">
        <v>141</v>
      </c>
      <c r="M13" s="295">
        <v>44208</v>
      </c>
      <c r="N13" s="295">
        <v>44208</v>
      </c>
      <c r="O13" s="295">
        <v>44208</v>
      </c>
      <c r="P13" s="46" t="s">
        <v>227</v>
      </c>
      <c r="Q13" s="126"/>
      <c r="R13" s="127"/>
      <c r="S13" s="87">
        <v>120</v>
      </c>
      <c r="T13" s="76">
        <v>100</v>
      </c>
      <c r="U13" s="51">
        <f t="shared" si="0"/>
        <v>220</v>
      </c>
      <c r="V13" s="78">
        <v>138</v>
      </c>
      <c r="W13" s="52">
        <f t="shared" si="1"/>
        <v>143</v>
      </c>
      <c r="X13" s="88" t="s">
        <v>36</v>
      </c>
      <c r="Y13" s="128" t="s">
        <v>237</v>
      </c>
      <c r="Z13" s="129">
        <v>12</v>
      </c>
      <c r="AA13" s="129"/>
      <c r="AB13" s="129"/>
      <c r="AC13" s="91"/>
      <c r="AD13" s="55" t="s">
        <v>251</v>
      </c>
      <c r="AE13" s="55" t="s">
        <v>248</v>
      </c>
      <c r="AF13" s="71">
        <v>44230</v>
      </c>
      <c r="AG13" s="90" t="s">
        <v>263</v>
      </c>
      <c r="AH13" s="92" t="s">
        <v>273</v>
      </c>
      <c r="AI13" s="93">
        <v>44219</v>
      </c>
      <c r="AJ13" s="129"/>
      <c r="AK13" s="37">
        <f t="shared" si="2"/>
        <v>44249</v>
      </c>
      <c r="AL13" s="90" t="s">
        <v>44</v>
      </c>
      <c r="AM13" s="94">
        <f t="shared" si="3"/>
        <v>44232</v>
      </c>
      <c r="AN13" s="42" t="s">
        <v>276</v>
      </c>
      <c r="AO13" s="129">
        <v>564546</v>
      </c>
      <c r="AP13" s="240"/>
      <c r="AQ13" s="132"/>
      <c r="AR13" s="133"/>
      <c r="AS13" s="132"/>
      <c r="AT13" s="129"/>
    </row>
    <row r="14" spans="1:47" ht="24" customHeight="1" x14ac:dyDescent="0.25">
      <c r="A14" s="111" t="s">
        <v>168</v>
      </c>
      <c r="B14" s="112" t="s">
        <v>48</v>
      </c>
      <c r="C14" s="31" t="s">
        <v>187</v>
      </c>
      <c r="D14" s="33" t="s">
        <v>191</v>
      </c>
      <c r="E14" s="33">
        <v>54</v>
      </c>
      <c r="F14" s="32">
        <v>5564</v>
      </c>
      <c r="G14" s="294" t="s">
        <v>204</v>
      </c>
      <c r="H14" s="82" t="s">
        <v>211</v>
      </c>
      <c r="I14" s="134"/>
      <c r="J14" s="135"/>
      <c r="K14" s="3" t="s">
        <v>162</v>
      </c>
      <c r="L14" s="33" t="s">
        <v>141</v>
      </c>
      <c r="M14" s="295">
        <v>44209</v>
      </c>
      <c r="N14" s="295">
        <v>44209</v>
      </c>
      <c r="O14" s="295">
        <v>44209</v>
      </c>
      <c r="P14" s="46" t="s">
        <v>228</v>
      </c>
      <c r="Q14" s="126"/>
      <c r="R14" s="127"/>
      <c r="S14" s="87">
        <v>130</v>
      </c>
      <c r="T14" s="50">
        <v>100</v>
      </c>
      <c r="U14" s="51">
        <f t="shared" si="0"/>
        <v>230</v>
      </c>
      <c r="V14" s="50">
        <v>195</v>
      </c>
      <c r="W14" s="52">
        <f t="shared" si="1"/>
        <v>200</v>
      </c>
      <c r="X14" s="88" t="s">
        <v>36</v>
      </c>
      <c r="Y14" s="128" t="s">
        <v>236</v>
      </c>
      <c r="Z14" s="129">
        <v>13</v>
      </c>
      <c r="AA14" s="129"/>
      <c r="AB14" s="129"/>
      <c r="AC14" s="91"/>
      <c r="AD14" s="55" t="s">
        <v>252</v>
      </c>
      <c r="AE14" s="55" t="s">
        <v>249</v>
      </c>
      <c r="AF14" s="71">
        <v>44231</v>
      </c>
      <c r="AG14" s="62" t="s">
        <v>264</v>
      </c>
      <c r="AH14" s="92" t="s">
        <v>274</v>
      </c>
      <c r="AI14" s="93">
        <v>44220</v>
      </c>
      <c r="AJ14" s="129"/>
      <c r="AK14" s="37">
        <f t="shared" si="2"/>
        <v>44250</v>
      </c>
      <c r="AL14" s="90" t="s">
        <v>49</v>
      </c>
      <c r="AM14" s="94">
        <f t="shared" si="3"/>
        <v>44233</v>
      </c>
      <c r="AN14" s="90" t="s">
        <v>42</v>
      </c>
      <c r="AO14" s="129">
        <v>999999999</v>
      </c>
      <c r="AP14" s="240"/>
      <c r="AQ14" s="132"/>
      <c r="AR14" s="133"/>
      <c r="AS14" s="132"/>
      <c r="AT14" s="129"/>
      <c r="AU14" s="9" t="s">
        <v>50</v>
      </c>
    </row>
    <row r="15" spans="1:47" ht="24" customHeight="1" x14ac:dyDescent="0.25">
      <c r="A15" s="98"/>
      <c r="B15" s="99"/>
      <c r="C15" s="40"/>
      <c r="D15" s="42"/>
      <c r="E15" s="42"/>
      <c r="F15" s="41"/>
      <c r="G15" s="110"/>
      <c r="H15" s="100"/>
      <c r="I15" s="101"/>
      <c r="J15" s="102"/>
      <c r="K15" s="3"/>
      <c r="L15" s="42"/>
      <c r="M15" s="140"/>
      <c r="N15" s="141"/>
      <c r="O15" s="141"/>
      <c r="P15" s="142"/>
      <c r="Q15" s="121"/>
      <c r="R15" s="122"/>
      <c r="S15" s="104"/>
      <c r="T15" s="104"/>
      <c r="U15" s="119"/>
      <c r="V15" s="104"/>
      <c r="W15" s="120"/>
      <c r="X15" s="105"/>
      <c r="Y15" s="121"/>
      <c r="Z15" s="122"/>
      <c r="AA15" s="122"/>
      <c r="AB15" s="122"/>
      <c r="AC15" s="106"/>
      <c r="AD15" s="123"/>
      <c r="AE15" s="122"/>
      <c r="AF15" s="124"/>
      <c r="AG15" s="122"/>
      <c r="AH15" s="122"/>
      <c r="AI15" s="124"/>
      <c r="AJ15" s="122"/>
      <c r="AK15" s="107"/>
      <c r="AL15" s="122"/>
      <c r="AM15" s="124"/>
      <c r="AN15" s="122"/>
      <c r="AO15" s="122"/>
      <c r="AP15" s="239"/>
      <c r="AQ15" s="125"/>
      <c r="AR15" s="124"/>
      <c r="AS15" s="125"/>
      <c r="AT15" s="122"/>
      <c r="AU15" s="9" t="s">
        <v>50</v>
      </c>
    </row>
    <row r="16" spans="1:47" s="204" customFormat="1" ht="24" customHeight="1" x14ac:dyDescent="0.25">
      <c r="A16" s="266"/>
      <c r="B16" s="267"/>
      <c r="C16" s="278"/>
      <c r="D16" s="115"/>
      <c r="E16" s="115"/>
      <c r="F16" s="269"/>
      <c r="G16" s="270"/>
      <c r="H16" s="271"/>
      <c r="I16" s="279"/>
      <c r="J16" s="280"/>
      <c r="K16" s="276"/>
      <c r="L16" s="115"/>
      <c r="M16" s="288"/>
      <c r="N16" s="289"/>
      <c r="O16" s="290"/>
      <c r="P16" s="291"/>
      <c r="Q16" s="126"/>
      <c r="R16" s="127"/>
      <c r="S16" s="87"/>
      <c r="T16" s="87"/>
      <c r="U16" s="117"/>
      <c r="V16" s="87"/>
      <c r="W16" s="117"/>
      <c r="X16" s="281"/>
      <c r="Y16" s="126"/>
      <c r="Z16" s="127"/>
      <c r="AA16" s="127"/>
      <c r="AB16" s="127"/>
      <c r="AC16" s="282"/>
      <c r="AD16" s="283"/>
      <c r="AE16" s="127"/>
      <c r="AF16" s="284"/>
      <c r="AG16" s="127"/>
      <c r="AH16" s="127"/>
      <c r="AI16" s="284"/>
      <c r="AJ16" s="127"/>
      <c r="AK16" s="285"/>
      <c r="AL16" s="127"/>
      <c r="AM16" s="284"/>
      <c r="AN16" s="127"/>
      <c r="AO16" s="127"/>
      <c r="AP16" s="286"/>
      <c r="AQ16" s="287"/>
      <c r="AR16" s="284"/>
      <c r="AS16" s="287"/>
      <c r="AT16" s="127"/>
      <c r="AU16" s="277" t="s">
        <v>50</v>
      </c>
    </row>
    <row r="17" spans="1:101" ht="24" customHeight="1" x14ac:dyDescent="0.25">
      <c r="A17" s="111"/>
      <c r="B17" s="112"/>
      <c r="C17" s="143"/>
      <c r="D17" s="253"/>
      <c r="E17" s="144"/>
      <c r="F17" s="144"/>
      <c r="G17" s="145"/>
      <c r="H17" s="146"/>
      <c r="I17" s="147"/>
      <c r="J17" s="5"/>
      <c r="K17" s="3"/>
      <c r="L17" s="253"/>
      <c r="M17" s="139"/>
      <c r="N17" s="148"/>
      <c r="O17" s="148"/>
      <c r="P17" s="137"/>
      <c r="Q17" s="126"/>
      <c r="R17" s="127"/>
      <c r="S17" s="87"/>
      <c r="T17" s="87"/>
      <c r="U17" s="116"/>
      <c r="V17" s="87"/>
      <c r="W17" s="117"/>
      <c r="X17" s="88"/>
      <c r="Y17" s="128"/>
      <c r="Z17" s="129"/>
      <c r="AA17" s="129"/>
      <c r="AB17" s="129"/>
      <c r="AC17" s="91"/>
      <c r="AD17" s="130"/>
      <c r="AE17" s="129"/>
      <c r="AF17" s="133"/>
      <c r="AG17" s="129"/>
      <c r="AH17" s="131"/>
      <c r="AI17" s="138"/>
      <c r="AJ17" s="129"/>
      <c r="AK17" s="37"/>
      <c r="AL17" s="129"/>
      <c r="AM17" s="133"/>
      <c r="AN17" s="129"/>
      <c r="AO17" s="129"/>
      <c r="AP17" s="240"/>
      <c r="AQ17" s="132"/>
      <c r="AR17" s="133"/>
      <c r="AS17" s="132"/>
      <c r="AT17" s="129"/>
      <c r="AU17" s="9" t="s">
        <v>50</v>
      </c>
    </row>
    <row r="18" spans="1:101" ht="24" customHeight="1" x14ac:dyDescent="0.25">
      <c r="A18" s="98"/>
      <c r="B18" s="99"/>
      <c r="C18" s="103"/>
      <c r="D18" s="42"/>
      <c r="E18" s="42"/>
      <c r="F18" s="41"/>
      <c r="G18" s="118"/>
      <c r="H18" s="100"/>
      <c r="I18" s="101"/>
      <c r="J18" s="102"/>
      <c r="K18" s="3"/>
      <c r="L18" s="42"/>
      <c r="M18" s="140"/>
      <c r="N18" s="141"/>
      <c r="O18" s="141"/>
      <c r="P18" s="142"/>
      <c r="Q18" s="121"/>
      <c r="R18" s="122"/>
      <c r="S18" s="104"/>
      <c r="T18" s="104"/>
      <c r="U18" s="119"/>
      <c r="V18" s="104"/>
      <c r="W18" s="120"/>
      <c r="X18" s="105"/>
      <c r="Y18" s="121"/>
      <c r="Z18" s="122"/>
      <c r="AA18" s="122"/>
      <c r="AB18" s="122"/>
      <c r="AC18" s="106"/>
      <c r="AD18" s="123"/>
      <c r="AE18" s="122"/>
      <c r="AF18" s="124"/>
      <c r="AG18" s="122"/>
      <c r="AH18" s="122"/>
      <c r="AI18" s="124"/>
      <c r="AJ18" s="122"/>
      <c r="AK18" s="107"/>
      <c r="AL18" s="122"/>
      <c r="AM18" s="124"/>
      <c r="AN18" s="122"/>
      <c r="AO18" s="122"/>
      <c r="AP18" s="239"/>
      <c r="AQ18" s="125"/>
      <c r="AR18" s="124"/>
      <c r="AS18" s="125"/>
      <c r="AT18" s="122"/>
      <c r="AU18" s="9" t="s">
        <v>50</v>
      </c>
    </row>
    <row r="19" spans="1:101" s="204" customFormat="1" ht="24" customHeight="1" x14ac:dyDescent="0.25">
      <c r="A19" s="266"/>
      <c r="B19" s="267"/>
      <c r="C19" s="278"/>
      <c r="D19" s="115"/>
      <c r="E19" s="269"/>
      <c r="F19" s="269"/>
      <c r="G19" s="270"/>
      <c r="H19" s="271"/>
      <c r="I19" s="279"/>
      <c r="J19" s="280"/>
      <c r="K19" s="276"/>
      <c r="L19" s="115"/>
      <c r="M19" s="288"/>
      <c r="N19" s="289"/>
      <c r="O19" s="289"/>
      <c r="P19" s="291"/>
      <c r="Q19" s="126"/>
      <c r="R19" s="127"/>
      <c r="S19" s="87"/>
      <c r="T19" s="87"/>
      <c r="U19" s="116"/>
      <c r="V19" s="87"/>
      <c r="W19" s="117"/>
      <c r="X19" s="281"/>
      <c r="Y19" s="126"/>
      <c r="Z19" s="127"/>
      <c r="AA19" s="127"/>
      <c r="AB19" s="127"/>
      <c r="AC19" s="282"/>
      <c r="AD19" s="283"/>
      <c r="AE19" s="127"/>
      <c r="AF19" s="284"/>
      <c r="AG19" s="127"/>
      <c r="AH19" s="127"/>
      <c r="AI19" s="284"/>
      <c r="AJ19" s="127"/>
      <c r="AK19" s="285"/>
      <c r="AL19" s="127"/>
      <c r="AM19" s="284"/>
      <c r="AN19" s="127"/>
      <c r="AO19" s="127"/>
      <c r="AP19" s="286"/>
      <c r="AQ19" s="287"/>
      <c r="AR19" s="284"/>
      <c r="AS19" s="287"/>
      <c r="AT19" s="127"/>
      <c r="AU19" s="277" t="s">
        <v>50</v>
      </c>
    </row>
    <row r="20" spans="1:101" s="204" customFormat="1" ht="24" customHeight="1" x14ac:dyDescent="0.25">
      <c r="A20" s="266"/>
      <c r="B20" s="267"/>
      <c r="C20" s="278"/>
      <c r="D20" s="115"/>
      <c r="E20" s="269"/>
      <c r="F20" s="269"/>
      <c r="G20" s="270"/>
      <c r="H20" s="271"/>
      <c r="I20" s="279"/>
      <c r="J20" s="280"/>
      <c r="K20" s="276"/>
      <c r="L20" s="115"/>
      <c r="M20" s="288"/>
      <c r="N20" s="289"/>
      <c r="O20" s="289"/>
      <c r="P20" s="291"/>
      <c r="Q20" s="126"/>
      <c r="R20" s="127"/>
      <c r="S20" s="87"/>
      <c r="T20" s="87"/>
      <c r="U20" s="116"/>
      <c r="V20" s="87"/>
      <c r="W20" s="117"/>
      <c r="X20" s="281"/>
      <c r="Y20" s="126"/>
      <c r="Z20" s="127"/>
      <c r="AA20" s="127"/>
      <c r="AB20" s="127"/>
      <c r="AC20" s="282"/>
      <c r="AD20" s="283"/>
      <c r="AE20" s="127"/>
      <c r="AF20" s="284"/>
      <c r="AG20" s="127"/>
      <c r="AH20" s="284"/>
      <c r="AI20" s="284"/>
      <c r="AJ20" s="127"/>
      <c r="AK20" s="285"/>
      <c r="AL20" s="127"/>
      <c r="AM20" s="284"/>
      <c r="AN20" s="127"/>
      <c r="AO20" s="127"/>
      <c r="AP20" s="286"/>
      <c r="AQ20" s="287"/>
      <c r="AR20" s="284"/>
      <c r="AS20" s="287"/>
      <c r="AT20" s="127"/>
      <c r="AU20" s="277" t="s">
        <v>50</v>
      </c>
    </row>
    <row r="21" spans="1:101" ht="24" customHeight="1" x14ac:dyDescent="0.25">
      <c r="A21" s="111"/>
      <c r="B21" s="99"/>
      <c r="C21" s="31"/>
      <c r="D21" s="33"/>
      <c r="E21" s="32"/>
      <c r="F21" s="32"/>
      <c r="G21" s="113"/>
      <c r="H21" s="82"/>
      <c r="I21" s="134"/>
      <c r="J21" s="135"/>
      <c r="K21" s="3"/>
      <c r="L21" s="33"/>
      <c r="M21" s="139"/>
      <c r="N21" s="136"/>
      <c r="O21" s="136"/>
      <c r="P21" s="137"/>
      <c r="Q21" s="126"/>
      <c r="R21" s="149"/>
      <c r="S21" s="87"/>
      <c r="T21" s="87"/>
      <c r="U21" s="116"/>
      <c r="V21" s="87"/>
      <c r="W21" s="117"/>
      <c r="X21" s="88"/>
      <c r="Y21" s="128"/>
      <c r="Z21" s="129"/>
      <c r="AA21" s="129"/>
      <c r="AB21" s="129"/>
      <c r="AC21" s="91"/>
      <c r="AD21" s="130"/>
      <c r="AE21" s="129"/>
      <c r="AF21" s="133"/>
      <c r="AG21" s="129"/>
      <c r="AH21" s="131"/>
      <c r="AI21" s="138"/>
      <c r="AJ21" s="129"/>
      <c r="AK21" s="37"/>
      <c r="AL21" s="129"/>
      <c r="AM21" s="133"/>
      <c r="AN21" s="129"/>
      <c r="AO21" s="129"/>
      <c r="AP21" s="240"/>
      <c r="AQ21" s="132"/>
      <c r="AR21" s="133"/>
      <c r="AS21" s="132"/>
      <c r="AT21" s="129"/>
      <c r="AU21" s="9" t="s">
        <v>50</v>
      </c>
    </row>
    <row r="22" spans="1:101" ht="24" customHeight="1" x14ac:dyDescent="0.25">
      <c r="A22" s="111"/>
      <c r="B22" s="99"/>
      <c r="C22" s="4"/>
      <c r="D22" s="2"/>
      <c r="E22" s="1"/>
      <c r="F22" s="1"/>
      <c r="G22" s="2"/>
      <c r="H22" s="150"/>
      <c r="I22" s="147"/>
      <c r="J22" s="5"/>
      <c r="K22" s="3"/>
      <c r="L22" s="2"/>
      <c r="M22" s="139"/>
      <c r="N22" s="139"/>
      <c r="O22" s="139"/>
      <c r="P22" s="137"/>
      <c r="Q22" s="126"/>
      <c r="R22" s="127"/>
      <c r="S22" s="87"/>
      <c r="T22" s="87"/>
      <c r="U22" s="116"/>
      <c r="V22" s="87"/>
      <c r="W22" s="117"/>
      <c r="X22" s="88"/>
      <c r="Y22" s="128"/>
      <c r="Z22" s="129"/>
      <c r="AA22" s="129"/>
      <c r="AB22" s="129"/>
      <c r="AC22" s="91"/>
      <c r="AD22" s="130"/>
      <c r="AE22" s="129"/>
      <c r="AF22" s="133"/>
      <c r="AG22" s="129"/>
      <c r="AH22" s="131"/>
      <c r="AI22" s="131"/>
      <c r="AJ22" s="129"/>
      <c r="AK22" s="37"/>
      <c r="AL22" s="129"/>
      <c r="AM22" s="129"/>
      <c r="AN22" s="129"/>
      <c r="AO22" s="129"/>
      <c r="AP22" s="240"/>
      <c r="AQ22" s="132"/>
      <c r="AR22" s="133"/>
      <c r="AS22" s="132"/>
      <c r="AT22" s="129"/>
    </row>
    <row r="23" spans="1:101" ht="24" customHeight="1" x14ac:dyDescent="0.25">
      <c r="A23" s="111"/>
      <c r="B23" s="99"/>
      <c r="C23" s="31"/>
      <c r="D23" s="33"/>
      <c r="E23" s="32"/>
      <c r="F23" s="32"/>
      <c r="G23" s="113"/>
      <c r="H23" s="82"/>
      <c r="I23" s="134"/>
      <c r="J23" s="135"/>
      <c r="K23" s="3"/>
      <c r="L23" s="33"/>
      <c r="M23" s="139"/>
      <c r="N23" s="136"/>
      <c r="O23" s="136"/>
      <c r="P23" s="137"/>
      <c r="Q23" s="126"/>
      <c r="R23" s="127"/>
      <c r="S23" s="87"/>
      <c r="T23" s="87"/>
      <c r="U23" s="116"/>
      <c r="V23" s="87"/>
      <c r="W23" s="117"/>
      <c r="X23" s="88"/>
      <c r="Y23" s="128"/>
      <c r="Z23" s="129"/>
      <c r="AA23" s="129"/>
      <c r="AB23" s="129"/>
      <c r="AC23" s="91"/>
      <c r="AD23" s="130"/>
      <c r="AE23" s="129"/>
      <c r="AF23" s="129"/>
      <c r="AG23" s="129"/>
      <c r="AH23" s="131"/>
      <c r="AI23" s="131"/>
      <c r="AJ23" s="129"/>
      <c r="AK23" s="37"/>
      <c r="AL23" s="129"/>
      <c r="AM23" s="129"/>
      <c r="AN23" s="129"/>
      <c r="AO23" s="129"/>
      <c r="AP23" s="240"/>
      <c r="AQ23" s="132"/>
      <c r="AR23" s="132"/>
      <c r="AS23" s="132"/>
      <c r="AT23" s="129"/>
    </row>
    <row r="24" spans="1:101" s="221" customFormat="1" ht="24" customHeight="1" x14ac:dyDescent="0.25">
      <c r="A24" s="98"/>
      <c r="B24" s="99"/>
      <c r="C24" s="40"/>
      <c r="D24" s="42"/>
      <c r="E24" s="42"/>
      <c r="F24" s="41"/>
      <c r="G24" s="110"/>
      <c r="H24" s="100"/>
      <c r="I24" s="147"/>
      <c r="J24" s="5"/>
      <c r="K24" s="3"/>
      <c r="L24" s="42"/>
      <c r="M24" s="139"/>
      <c r="N24" s="136"/>
      <c r="O24" s="136"/>
      <c r="P24" s="137"/>
      <c r="Q24" s="126"/>
      <c r="R24" s="127"/>
      <c r="S24" s="87"/>
      <c r="T24" s="87"/>
      <c r="U24" s="116"/>
      <c r="V24" s="87"/>
      <c r="W24" s="117"/>
      <c r="X24" s="88"/>
      <c r="Y24" s="128"/>
      <c r="Z24" s="129"/>
      <c r="AA24" s="129"/>
      <c r="AB24" s="129"/>
      <c r="AC24" s="91"/>
      <c r="AD24" s="130"/>
      <c r="AE24" s="129"/>
      <c r="AF24" s="133"/>
      <c r="AG24" s="129"/>
      <c r="AH24" s="131"/>
      <c r="AI24" s="131"/>
      <c r="AJ24" s="129"/>
      <c r="AK24" s="37"/>
      <c r="AL24" s="129"/>
      <c r="AM24" s="129"/>
      <c r="AN24" s="129"/>
      <c r="AO24" s="129"/>
      <c r="AP24" s="240"/>
      <c r="AQ24" s="132"/>
      <c r="AR24" s="132"/>
      <c r="AS24" s="132"/>
      <c r="AT24" s="129"/>
      <c r="AU24" s="9"/>
    </row>
    <row r="25" spans="1:101" ht="38.25" customHeight="1" x14ac:dyDescent="0.25">
      <c r="A25" s="98"/>
      <c r="B25" s="99"/>
      <c r="C25" s="40"/>
      <c r="D25" s="42"/>
      <c r="E25" s="42"/>
      <c r="F25" s="41"/>
      <c r="G25" s="110"/>
      <c r="H25" s="100"/>
      <c r="I25" s="147"/>
      <c r="J25" s="5"/>
      <c r="K25" s="3"/>
      <c r="L25" s="42"/>
      <c r="M25" s="139"/>
      <c r="N25" s="136"/>
      <c r="O25" s="136"/>
      <c r="P25" s="137"/>
      <c r="Q25" s="126"/>
      <c r="R25" s="127"/>
      <c r="S25" s="87"/>
      <c r="T25" s="87"/>
      <c r="U25" s="116"/>
      <c r="V25" s="87"/>
      <c r="W25" s="117"/>
      <c r="X25" s="88"/>
      <c r="Y25" s="128"/>
      <c r="Z25" s="129"/>
      <c r="AA25" s="129"/>
      <c r="AB25" s="129"/>
      <c r="AC25" s="91"/>
      <c r="AD25" s="130"/>
      <c r="AE25" s="129"/>
      <c r="AF25" s="133"/>
      <c r="AG25" s="129"/>
      <c r="AH25" s="131"/>
      <c r="AI25" s="138"/>
      <c r="AJ25" s="129"/>
      <c r="AK25" s="37"/>
      <c r="AL25" s="247"/>
      <c r="AM25" s="247"/>
      <c r="AN25" s="129"/>
      <c r="AO25" s="247"/>
      <c r="AP25" s="240"/>
      <c r="AQ25" s="132"/>
      <c r="AR25" s="132"/>
      <c r="AS25" s="132"/>
      <c r="AT25" s="248"/>
      <c r="CW25" t="s">
        <v>50</v>
      </c>
    </row>
    <row r="26" spans="1:101" ht="24" customHeight="1" x14ac:dyDescent="0.25">
      <c r="A26" s="98"/>
      <c r="B26" s="99"/>
      <c r="C26" s="151"/>
      <c r="D26" s="42"/>
      <c r="E26" s="42"/>
      <c r="F26" s="41"/>
      <c r="G26" s="110"/>
      <c r="H26" s="100"/>
      <c r="I26" s="251"/>
      <c r="J26" s="252"/>
      <c r="K26" s="3"/>
      <c r="L26" s="42"/>
      <c r="M26" s="139"/>
      <c r="N26" s="136"/>
      <c r="O26" s="136"/>
      <c r="P26" s="137"/>
      <c r="Q26" s="126"/>
      <c r="R26" s="127"/>
      <c r="S26" s="87"/>
      <c r="T26" s="87"/>
      <c r="U26" s="116"/>
      <c r="V26" s="87"/>
      <c r="W26" s="117"/>
      <c r="X26" s="88"/>
      <c r="Y26" s="128"/>
      <c r="Z26" s="129"/>
      <c r="AA26" s="129"/>
      <c r="AB26" s="129"/>
      <c r="AC26" s="91"/>
      <c r="AD26" s="130"/>
      <c r="AE26" s="129"/>
      <c r="AF26" s="129"/>
      <c r="AG26" s="129"/>
      <c r="AH26" s="131"/>
      <c r="AI26" s="131"/>
      <c r="AJ26" s="129"/>
      <c r="AK26" s="37"/>
      <c r="AL26" s="129"/>
      <c r="AM26" s="129"/>
      <c r="AN26" s="129"/>
      <c r="AO26" s="129"/>
      <c r="AP26" s="240"/>
      <c r="AQ26" s="132"/>
      <c r="AR26" s="132"/>
      <c r="AS26" s="132"/>
      <c r="AT26" s="129"/>
    </row>
    <row r="27" spans="1:101" ht="24" customHeight="1" x14ac:dyDescent="0.25">
      <c r="A27" s="98"/>
      <c r="B27" s="99"/>
      <c r="C27" s="151"/>
      <c r="D27" s="42"/>
      <c r="E27" s="42"/>
      <c r="F27" s="41"/>
      <c r="G27" s="110"/>
      <c r="H27" s="100"/>
      <c r="I27" s="251"/>
      <c r="J27" s="252"/>
      <c r="K27" s="3"/>
      <c r="L27" s="42"/>
      <c r="M27" s="139"/>
      <c r="N27" s="136"/>
      <c r="O27" s="136"/>
      <c r="P27" s="137"/>
      <c r="Q27" s="126"/>
      <c r="R27" s="127"/>
      <c r="S27" s="87"/>
      <c r="T27" s="87"/>
      <c r="U27" s="116"/>
      <c r="V27" s="87"/>
      <c r="W27" s="117"/>
      <c r="X27" s="88"/>
      <c r="Y27" s="128"/>
      <c r="Z27" s="129"/>
      <c r="AA27" s="129"/>
      <c r="AB27" s="129"/>
      <c r="AC27" s="91"/>
      <c r="AD27" s="130"/>
      <c r="AE27" s="129"/>
      <c r="AF27" s="129"/>
      <c r="AG27" s="129"/>
      <c r="AH27" s="131"/>
      <c r="AI27" s="131"/>
      <c r="AJ27" s="129"/>
      <c r="AK27" s="37"/>
      <c r="AL27" s="129"/>
      <c r="AM27" s="129"/>
      <c r="AN27" s="129"/>
      <c r="AO27" s="129"/>
      <c r="AP27" s="240"/>
      <c r="AQ27" s="132"/>
      <c r="AR27" s="132"/>
      <c r="AS27" s="132"/>
      <c r="AT27" s="129"/>
    </row>
    <row r="28" spans="1:101" s="258" customFormat="1" ht="24" customHeight="1" x14ac:dyDescent="0.25">
      <c r="A28" s="98"/>
      <c r="B28" s="99"/>
      <c r="C28" s="151"/>
      <c r="D28" s="42"/>
      <c r="E28" s="42"/>
      <c r="F28" s="41"/>
      <c r="G28" s="110"/>
      <c r="H28" s="100"/>
      <c r="I28" s="251"/>
      <c r="J28" s="252"/>
      <c r="K28" s="3"/>
      <c r="L28" s="42"/>
      <c r="M28" s="139"/>
      <c r="N28" s="136"/>
      <c r="O28" s="136"/>
      <c r="P28" s="137"/>
      <c r="Q28" s="126"/>
      <c r="R28" s="127"/>
      <c r="S28" s="87"/>
      <c r="T28" s="87"/>
      <c r="U28" s="116"/>
      <c r="V28" s="87"/>
      <c r="W28" s="117"/>
      <c r="X28" s="88"/>
      <c r="Y28" s="128"/>
      <c r="Z28" s="129"/>
      <c r="AA28" s="129"/>
      <c r="AB28" s="129"/>
      <c r="AC28" s="91"/>
      <c r="AD28" s="130"/>
      <c r="AE28" s="129"/>
      <c r="AF28" s="129"/>
      <c r="AG28" s="129"/>
      <c r="AH28" s="131"/>
      <c r="AI28" s="131"/>
      <c r="AJ28" s="129"/>
      <c r="AK28" s="37"/>
      <c r="AL28" s="129"/>
      <c r="AM28" s="129"/>
      <c r="AN28" s="129"/>
      <c r="AO28" s="129"/>
      <c r="AP28" s="240"/>
      <c r="AQ28" s="132"/>
      <c r="AR28" s="132"/>
      <c r="AS28" s="132"/>
      <c r="AT28" s="129"/>
      <c r="AU28" s="9"/>
    </row>
    <row r="29" spans="1:101" s="258" customFormat="1" ht="32.25" customHeight="1" x14ac:dyDescent="0.25">
      <c r="A29" s="98"/>
      <c r="B29" s="99"/>
      <c r="C29" s="151"/>
      <c r="D29" s="42"/>
      <c r="E29" s="42"/>
      <c r="F29" s="42"/>
      <c r="G29" s="110"/>
      <c r="H29" s="100"/>
      <c r="I29" s="251"/>
      <c r="J29" s="252"/>
      <c r="K29" s="3"/>
      <c r="L29" s="42"/>
      <c r="M29" s="139"/>
      <c r="N29" s="133"/>
      <c r="O29" s="136"/>
      <c r="P29" s="137"/>
      <c r="Q29" s="126"/>
      <c r="R29" s="127"/>
      <c r="S29" s="87"/>
      <c r="T29" s="87"/>
      <c r="U29" s="116"/>
      <c r="V29" s="87"/>
      <c r="W29" s="117"/>
      <c r="X29" s="88"/>
      <c r="Y29" s="128"/>
      <c r="Z29" s="129"/>
      <c r="AA29" s="129"/>
      <c r="AB29" s="129"/>
      <c r="AC29" s="91"/>
      <c r="AD29" s="130"/>
      <c r="AE29" s="129"/>
      <c r="AF29" s="129"/>
      <c r="AG29" s="129"/>
      <c r="AH29" s="131"/>
      <c r="AI29" s="131"/>
      <c r="AJ29" s="129"/>
      <c r="AK29" s="37"/>
      <c r="AL29" s="129"/>
      <c r="AM29" s="129"/>
      <c r="AN29" s="129"/>
      <c r="AO29" s="129"/>
      <c r="AP29" s="240"/>
      <c r="AQ29" s="132"/>
      <c r="AR29" s="132"/>
      <c r="AS29" s="132"/>
      <c r="AT29" s="129"/>
      <c r="AU29" s="9"/>
    </row>
    <row r="30" spans="1:101" s="258" customFormat="1" ht="24" customHeight="1" x14ac:dyDescent="0.25">
      <c r="A30" s="266"/>
      <c r="B30" s="99"/>
      <c r="C30" s="268"/>
      <c r="D30" s="115"/>
      <c r="E30" s="115"/>
      <c r="F30" s="115"/>
      <c r="G30" s="292"/>
      <c r="H30" s="271"/>
      <c r="I30" s="251"/>
      <c r="J30" s="252"/>
      <c r="K30" s="3"/>
      <c r="L30" s="115"/>
      <c r="M30" s="139"/>
      <c r="N30" s="136"/>
      <c r="O30" s="136"/>
      <c r="P30" s="137"/>
      <c r="Q30" s="126"/>
      <c r="R30" s="127"/>
      <c r="S30" s="87"/>
      <c r="T30" s="87"/>
      <c r="U30" s="116"/>
      <c r="V30" s="87"/>
      <c r="W30" s="117"/>
      <c r="X30" s="88"/>
      <c r="Y30" s="128"/>
      <c r="Z30" s="129"/>
      <c r="AA30" s="129"/>
      <c r="AB30" s="129"/>
      <c r="AC30" s="91"/>
      <c r="AD30" s="130"/>
      <c r="AE30" s="129"/>
      <c r="AF30" s="129"/>
      <c r="AG30" s="129"/>
      <c r="AH30" s="131"/>
      <c r="AI30" s="131"/>
      <c r="AJ30" s="129"/>
      <c r="AK30" s="37"/>
      <c r="AL30" s="129"/>
      <c r="AM30" s="129"/>
      <c r="AN30" s="129"/>
      <c r="AO30" s="129"/>
      <c r="AP30" s="240"/>
      <c r="AQ30" s="132"/>
      <c r="AR30" s="132"/>
      <c r="AS30" s="132"/>
      <c r="AT30" s="129"/>
      <c r="AU30" s="9"/>
    </row>
    <row r="31" spans="1:101" s="258" customFormat="1" ht="24" customHeight="1" x14ac:dyDescent="0.25">
      <c r="A31" s="266"/>
      <c r="B31" s="267"/>
      <c r="C31" s="268"/>
      <c r="D31" s="115"/>
      <c r="E31" s="115"/>
      <c r="F31" s="269"/>
      <c r="G31" s="270"/>
      <c r="H31" s="271"/>
      <c r="I31" s="251"/>
      <c r="J31" s="252"/>
      <c r="K31" s="3"/>
      <c r="L31" s="115"/>
      <c r="M31" s="139"/>
      <c r="N31" s="136"/>
      <c r="O31" s="136"/>
      <c r="P31" s="137"/>
      <c r="Q31" s="126"/>
      <c r="R31" s="127"/>
      <c r="S31" s="87"/>
      <c r="T31" s="87"/>
      <c r="U31" s="116"/>
      <c r="V31" s="87"/>
      <c r="W31" s="117"/>
      <c r="X31" s="88"/>
      <c r="Y31" s="128"/>
      <c r="Z31" s="129"/>
      <c r="AA31" s="129"/>
      <c r="AB31" s="129"/>
      <c r="AC31" s="91"/>
      <c r="AD31" s="130"/>
      <c r="AE31" s="129"/>
      <c r="AF31" s="129"/>
      <c r="AG31" s="129"/>
      <c r="AH31" s="131"/>
      <c r="AI31" s="131"/>
      <c r="AJ31" s="129"/>
      <c r="AK31" s="37"/>
      <c r="AL31" s="129"/>
      <c r="AM31" s="129"/>
      <c r="AN31" s="129"/>
      <c r="AO31" s="129"/>
      <c r="AP31" s="240"/>
      <c r="AQ31" s="132"/>
      <c r="AR31" s="132"/>
      <c r="AS31" s="132"/>
      <c r="AT31" s="129"/>
      <c r="AU31" s="9"/>
    </row>
    <row r="32" spans="1:101" s="258" customFormat="1" ht="24" customHeight="1" x14ac:dyDescent="0.25">
      <c r="A32" s="266"/>
      <c r="B32" s="267"/>
      <c r="C32" s="268"/>
      <c r="D32" s="115"/>
      <c r="E32" s="115"/>
      <c r="F32" s="269"/>
      <c r="G32" s="270"/>
      <c r="H32" s="271"/>
      <c r="I32" s="251"/>
      <c r="J32" s="252"/>
      <c r="K32" s="3"/>
      <c r="L32" s="115"/>
      <c r="M32" s="139"/>
      <c r="N32" s="136"/>
      <c r="O32" s="136"/>
      <c r="P32" s="137"/>
      <c r="Q32" s="126"/>
      <c r="R32" s="127"/>
      <c r="S32" s="87"/>
      <c r="T32" s="87"/>
      <c r="U32" s="116"/>
      <c r="V32" s="87"/>
      <c r="W32" s="117"/>
      <c r="X32" s="88"/>
      <c r="Y32" s="128"/>
      <c r="Z32" s="129"/>
      <c r="AA32" s="129"/>
      <c r="AB32" s="129"/>
      <c r="AC32" s="91"/>
      <c r="AD32" s="130"/>
      <c r="AE32" s="129"/>
      <c r="AF32" s="129"/>
      <c r="AG32" s="129"/>
      <c r="AH32" s="131"/>
      <c r="AI32" s="131"/>
      <c r="AJ32" s="129"/>
      <c r="AK32" s="37"/>
      <c r="AL32" s="129"/>
      <c r="AM32" s="129"/>
      <c r="AN32" s="129"/>
      <c r="AO32" s="129"/>
      <c r="AP32" s="240"/>
      <c r="AQ32" s="132"/>
      <c r="AR32" s="132"/>
      <c r="AS32" s="132"/>
      <c r="AT32" s="129"/>
      <c r="AU32" s="9"/>
    </row>
    <row r="33" spans="1:47" s="258" customFormat="1" ht="24" customHeight="1" x14ac:dyDescent="0.25">
      <c r="A33" s="266"/>
      <c r="B33" s="267"/>
      <c r="C33" s="268"/>
      <c r="D33" s="115"/>
      <c r="E33" s="115"/>
      <c r="F33" s="269"/>
      <c r="G33" s="270"/>
      <c r="H33" s="271"/>
      <c r="I33" s="251"/>
      <c r="J33" s="252"/>
      <c r="K33" s="3"/>
      <c r="L33" s="115"/>
      <c r="M33" s="139"/>
      <c r="N33" s="136"/>
      <c r="O33" s="136"/>
      <c r="P33" s="137"/>
      <c r="Q33" s="126"/>
      <c r="R33" s="127"/>
      <c r="S33" s="87"/>
      <c r="T33" s="87"/>
      <c r="U33" s="116"/>
      <c r="V33" s="87"/>
      <c r="W33" s="117"/>
      <c r="X33" s="88"/>
      <c r="Y33" s="128"/>
      <c r="Z33" s="129"/>
      <c r="AA33" s="129"/>
      <c r="AB33" s="129"/>
      <c r="AC33" s="91"/>
      <c r="AD33" s="130"/>
      <c r="AE33" s="129"/>
      <c r="AF33" s="129"/>
      <c r="AG33" s="129"/>
      <c r="AH33" s="131"/>
      <c r="AI33" s="131"/>
      <c r="AJ33" s="129"/>
      <c r="AK33" s="37"/>
      <c r="AL33" s="129"/>
      <c r="AM33" s="129"/>
      <c r="AN33" s="129"/>
      <c r="AO33" s="129"/>
      <c r="AP33" s="240"/>
      <c r="AQ33" s="132"/>
      <c r="AR33" s="132"/>
      <c r="AS33" s="132"/>
      <c r="AT33" s="129"/>
      <c r="AU33" s="9"/>
    </row>
    <row r="34" spans="1:47" s="258" customFormat="1" ht="24" customHeight="1" x14ac:dyDescent="0.25">
      <c r="A34" s="266"/>
      <c r="B34" s="267"/>
      <c r="C34" s="268"/>
      <c r="D34" s="115"/>
      <c r="E34" s="115"/>
      <c r="F34" s="269"/>
      <c r="G34" s="270"/>
      <c r="H34" s="271"/>
      <c r="I34" s="251"/>
      <c r="J34" s="252"/>
      <c r="K34" s="3"/>
      <c r="L34" s="115"/>
      <c r="M34" s="139"/>
      <c r="N34" s="136"/>
      <c r="O34" s="136"/>
      <c r="P34" s="137"/>
      <c r="Q34" s="126"/>
      <c r="R34" s="127"/>
      <c r="S34" s="87"/>
      <c r="T34" s="87"/>
      <c r="U34" s="116"/>
      <c r="V34" s="87"/>
      <c r="W34" s="117"/>
      <c r="X34" s="88"/>
      <c r="Y34" s="128"/>
      <c r="Z34" s="129"/>
      <c r="AA34" s="129"/>
      <c r="AB34" s="129"/>
      <c r="AC34" s="91"/>
      <c r="AD34" s="130"/>
      <c r="AE34" s="129"/>
      <c r="AF34" s="129"/>
      <c r="AG34" s="129"/>
      <c r="AH34" s="131"/>
      <c r="AI34" s="131"/>
      <c r="AJ34" s="129"/>
      <c r="AK34" s="37"/>
      <c r="AL34" s="129"/>
      <c r="AM34" s="129"/>
      <c r="AN34" s="129"/>
      <c r="AO34" s="129"/>
      <c r="AP34" s="240"/>
      <c r="AQ34" s="132"/>
      <c r="AR34" s="132"/>
      <c r="AS34" s="132"/>
      <c r="AT34" s="129"/>
      <c r="AU34" s="9"/>
    </row>
    <row r="35" spans="1:47" s="258" customFormat="1" ht="24" customHeight="1" x14ac:dyDescent="0.25">
      <c r="A35" s="266"/>
      <c r="B35" s="267"/>
      <c r="C35" s="268"/>
      <c r="D35" s="115"/>
      <c r="E35" s="115"/>
      <c r="F35" s="269"/>
      <c r="G35" s="270"/>
      <c r="H35" s="271"/>
      <c r="I35" s="251"/>
      <c r="J35" s="252"/>
      <c r="K35" s="3"/>
      <c r="L35" s="115"/>
      <c r="M35" s="139"/>
      <c r="N35" s="136"/>
      <c r="O35" s="136"/>
      <c r="P35" s="137"/>
      <c r="Q35" s="126"/>
      <c r="R35" s="127"/>
      <c r="S35" s="87"/>
      <c r="T35" s="87"/>
      <c r="U35" s="116"/>
      <c r="V35" s="87"/>
      <c r="W35" s="117"/>
      <c r="X35" s="88"/>
      <c r="Y35" s="128"/>
      <c r="Z35" s="129"/>
      <c r="AA35" s="129"/>
      <c r="AB35" s="129"/>
      <c r="AC35" s="91"/>
      <c r="AD35" s="130"/>
      <c r="AE35" s="129"/>
      <c r="AF35" s="129"/>
      <c r="AG35" s="129"/>
      <c r="AH35" s="131"/>
      <c r="AI35" s="131"/>
      <c r="AJ35" s="129"/>
      <c r="AK35" s="37"/>
      <c r="AL35" s="129"/>
      <c r="AM35" s="129"/>
      <c r="AN35" s="129"/>
      <c r="AO35" s="129"/>
      <c r="AP35" s="240"/>
      <c r="AQ35" s="132"/>
      <c r="AR35" s="132"/>
      <c r="AS35" s="132"/>
      <c r="AT35" s="129"/>
      <c r="AU35" s="9"/>
    </row>
    <row r="36" spans="1:47" s="258" customFormat="1" ht="24" customHeight="1" x14ac:dyDescent="0.25">
      <c r="A36" s="266"/>
      <c r="B36" s="267"/>
      <c r="C36" s="268"/>
      <c r="D36" s="115"/>
      <c r="E36" s="115"/>
      <c r="F36" s="269"/>
      <c r="G36" s="270"/>
      <c r="H36" s="271"/>
      <c r="I36" s="251"/>
      <c r="J36" s="252"/>
      <c r="K36" s="3"/>
      <c r="L36" s="115"/>
      <c r="M36" s="139"/>
      <c r="N36" s="136"/>
      <c r="O36" s="136"/>
      <c r="P36" s="137"/>
      <c r="Q36" s="126"/>
      <c r="R36" s="127"/>
      <c r="S36" s="87"/>
      <c r="T36" s="87"/>
      <c r="U36" s="116"/>
      <c r="V36" s="87"/>
      <c r="W36" s="117"/>
      <c r="X36" s="88"/>
      <c r="Y36" s="128"/>
      <c r="Z36" s="129"/>
      <c r="AA36" s="129"/>
      <c r="AB36" s="129"/>
      <c r="AC36" s="91"/>
      <c r="AD36" s="130"/>
      <c r="AE36" s="129"/>
      <c r="AF36" s="129"/>
      <c r="AG36" s="129"/>
      <c r="AH36" s="131"/>
      <c r="AI36" s="131"/>
      <c r="AJ36" s="129"/>
      <c r="AK36" s="37"/>
      <c r="AL36" s="129"/>
      <c r="AM36" s="129"/>
      <c r="AN36" s="129"/>
      <c r="AO36" s="129"/>
      <c r="AP36" s="240"/>
      <c r="AQ36" s="132"/>
      <c r="AR36" s="132"/>
      <c r="AS36" s="132"/>
      <c r="AT36" s="129"/>
      <c r="AU36" s="9"/>
    </row>
    <row r="37" spans="1:47" s="258" customFormat="1" ht="24" customHeight="1" x14ac:dyDescent="0.25">
      <c r="A37" s="266"/>
      <c r="B37" s="267"/>
      <c r="C37" s="268"/>
      <c r="D37" s="115"/>
      <c r="E37" s="115"/>
      <c r="F37" s="269"/>
      <c r="G37" s="270"/>
      <c r="H37" s="271"/>
      <c r="I37" s="251"/>
      <c r="J37" s="252"/>
      <c r="K37" s="3"/>
      <c r="L37" s="115"/>
      <c r="M37" s="139"/>
      <c r="N37" s="136"/>
      <c r="O37" s="136"/>
      <c r="P37" s="137"/>
      <c r="Q37" s="126"/>
      <c r="R37" s="127"/>
      <c r="S37" s="87"/>
      <c r="T37" s="87"/>
      <c r="U37" s="116"/>
      <c r="V37" s="87"/>
      <c r="W37" s="117"/>
      <c r="X37" s="88"/>
      <c r="Y37" s="128"/>
      <c r="Z37" s="129"/>
      <c r="AA37" s="129"/>
      <c r="AB37" s="129"/>
      <c r="AC37" s="91"/>
      <c r="AD37" s="130"/>
      <c r="AE37" s="129"/>
      <c r="AF37" s="129"/>
      <c r="AG37" s="129"/>
      <c r="AH37" s="131"/>
      <c r="AI37" s="131"/>
      <c r="AJ37" s="129"/>
      <c r="AK37" s="37"/>
      <c r="AL37" s="129"/>
      <c r="AM37" s="129"/>
      <c r="AN37" s="129"/>
      <c r="AO37" s="129"/>
      <c r="AP37" s="240"/>
      <c r="AQ37" s="132"/>
      <c r="AR37" s="132"/>
      <c r="AS37" s="132"/>
      <c r="AT37" s="129"/>
      <c r="AU37" s="9"/>
    </row>
    <row r="38" spans="1:47" s="258" customFormat="1" ht="24" customHeight="1" x14ac:dyDescent="0.25">
      <c r="A38" s="266"/>
      <c r="B38" s="267"/>
      <c r="C38" s="268"/>
      <c r="D38" s="115"/>
      <c r="E38" s="115"/>
      <c r="F38" s="269"/>
      <c r="G38" s="270"/>
      <c r="H38" s="271"/>
      <c r="I38" s="251"/>
      <c r="J38" s="252"/>
      <c r="K38" s="3"/>
      <c r="L38" s="115"/>
      <c r="M38" s="139"/>
      <c r="N38" s="136"/>
      <c r="O38" s="136"/>
      <c r="P38" s="137"/>
      <c r="Q38" s="126"/>
      <c r="R38" s="127"/>
      <c r="S38" s="87"/>
      <c r="T38" s="87"/>
      <c r="U38" s="116"/>
      <c r="V38" s="87"/>
      <c r="W38" s="117"/>
      <c r="X38" s="88"/>
      <c r="Y38" s="128"/>
      <c r="Z38" s="129"/>
      <c r="AA38" s="129"/>
      <c r="AB38" s="129"/>
      <c r="AC38" s="91"/>
      <c r="AD38" s="130"/>
      <c r="AE38" s="129"/>
      <c r="AF38" s="129"/>
      <c r="AG38" s="129"/>
      <c r="AH38" s="131"/>
      <c r="AI38" s="131"/>
      <c r="AJ38" s="129"/>
      <c r="AK38" s="37"/>
      <c r="AL38" s="129"/>
      <c r="AM38" s="129"/>
      <c r="AN38" s="129"/>
      <c r="AO38" s="129"/>
      <c r="AP38" s="240"/>
      <c r="AQ38" s="132"/>
      <c r="AR38" s="132"/>
      <c r="AS38" s="132"/>
      <c r="AT38" s="129"/>
      <c r="AU38" s="9"/>
    </row>
    <row r="39" spans="1:47" s="258" customFormat="1" ht="24" customHeight="1" x14ac:dyDescent="0.25">
      <c r="A39" s="266"/>
      <c r="B39" s="267"/>
      <c r="C39" s="268"/>
      <c r="D39" s="115"/>
      <c r="E39" s="115"/>
      <c r="F39" s="269"/>
      <c r="G39" s="270"/>
      <c r="H39" s="271"/>
      <c r="I39" s="251"/>
      <c r="J39" s="252"/>
      <c r="K39" s="3"/>
      <c r="L39" s="115"/>
      <c r="M39" s="139"/>
      <c r="N39" s="136"/>
      <c r="O39" s="136"/>
      <c r="P39" s="137"/>
      <c r="Q39" s="126"/>
      <c r="R39" s="127"/>
      <c r="S39" s="87"/>
      <c r="T39" s="87"/>
      <c r="U39" s="116"/>
      <c r="V39" s="87"/>
      <c r="W39" s="117"/>
      <c r="X39" s="88"/>
      <c r="Y39" s="128"/>
      <c r="Z39" s="129"/>
      <c r="AA39" s="129"/>
      <c r="AB39" s="129"/>
      <c r="AC39" s="91"/>
      <c r="AD39" s="130"/>
      <c r="AE39" s="129"/>
      <c r="AF39" s="129"/>
      <c r="AG39" s="129"/>
      <c r="AH39" s="131"/>
      <c r="AI39" s="131"/>
      <c r="AJ39" s="129"/>
      <c r="AK39" s="37"/>
      <c r="AL39" s="129"/>
      <c r="AM39" s="129"/>
      <c r="AN39" s="129"/>
      <c r="AO39" s="129"/>
      <c r="AP39" s="240"/>
      <c r="AQ39" s="132"/>
      <c r="AR39" s="132"/>
      <c r="AS39" s="132"/>
      <c r="AT39" s="129"/>
      <c r="AU39" s="9"/>
    </row>
    <row r="40" spans="1:47" s="258" customFormat="1" ht="24" customHeight="1" x14ac:dyDescent="0.25">
      <c r="A40" s="266"/>
      <c r="B40" s="267"/>
      <c r="C40" s="268"/>
      <c r="D40" s="115"/>
      <c r="E40" s="115"/>
      <c r="F40" s="269"/>
      <c r="G40" s="270"/>
      <c r="H40" s="271"/>
      <c r="I40" s="251"/>
      <c r="J40" s="252"/>
      <c r="K40" s="3"/>
      <c r="L40" s="115"/>
      <c r="M40" s="139"/>
      <c r="N40" s="136"/>
      <c r="O40" s="136"/>
      <c r="P40" s="137"/>
      <c r="Q40" s="126"/>
      <c r="R40" s="127"/>
      <c r="S40" s="87"/>
      <c r="T40" s="87"/>
      <c r="U40" s="116"/>
      <c r="V40" s="87"/>
      <c r="W40" s="117"/>
      <c r="X40" s="88"/>
      <c r="Y40" s="128"/>
      <c r="Z40" s="129"/>
      <c r="AA40" s="129"/>
      <c r="AB40" s="129"/>
      <c r="AC40" s="91"/>
      <c r="AD40" s="130"/>
      <c r="AE40" s="129"/>
      <c r="AF40" s="129"/>
      <c r="AG40" s="129"/>
      <c r="AH40" s="131"/>
      <c r="AI40" s="131"/>
      <c r="AJ40" s="129"/>
      <c r="AK40" s="37"/>
      <c r="AL40" s="129"/>
      <c r="AM40" s="129"/>
      <c r="AN40" s="129"/>
      <c r="AO40" s="129"/>
      <c r="AP40" s="240"/>
      <c r="AQ40" s="132"/>
      <c r="AR40" s="132"/>
      <c r="AS40" s="132"/>
      <c r="AT40" s="129"/>
      <c r="AU40" s="9"/>
    </row>
    <row r="41" spans="1:47" s="258" customFormat="1" ht="24" customHeight="1" x14ac:dyDescent="0.25">
      <c r="A41" s="266"/>
      <c r="B41" s="267"/>
      <c r="C41" s="268"/>
      <c r="D41" s="115"/>
      <c r="E41" s="115"/>
      <c r="F41" s="269"/>
      <c r="G41" s="270"/>
      <c r="H41" s="271"/>
      <c r="I41" s="251"/>
      <c r="J41" s="252"/>
      <c r="K41" s="3"/>
      <c r="L41" s="115"/>
      <c r="M41" s="139"/>
      <c r="N41" s="136"/>
      <c r="O41" s="136"/>
      <c r="P41" s="137"/>
      <c r="Q41" s="126"/>
      <c r="R41" s="127"/>
      <c r="S41" s="87"/>
      <c r="T41" s="87"/>
      <c r="U41" s="116"/>
      <c r="V41" s="87"/>
      <c r="W41" s="117"/>
      <c r="X41" s="88"/>
      <c r="Y41" s="128"/>
      <c r="Z41" s="129"/>
      <c r="AA41" s="129"/>
      <c r="AB41" s="129"/>
      <c r="AC41" s="91"/>
      <c r="AD41" s="130"/>
      <c r="AE41" s="129"/>
      <c r="AF41" s="129"/>
      <c r="AG41" s="129"/>
      <c r="AH41" s="131"/>
      <c r="AI41" s="131"/>
      <c r="AJ41" s="129"/>
      <c r="AK41" s="37"/>
      <c r="AL41" s="129"/>
      <c r="AM41" s="129"/>
      <c r="AN41" s="129"/>
      <c r="AO41" s="129"/>
      <c r="AP41" s="240"/>
      <c r="AQ41" s="132"/>
      <c r="AR41" s="132"/>
      <c r="AS41" s="132"/>
      <c r="AT41" s="129"/>
      <c r="AU41" s="9"/>
    </row>
    <row r="42" spans="1:47" s="258" customFormat="1" ht="24" customHeight="1" x14ac:dyDescent="0.25">
      <c r="A42" s="266"/>
      <c r="B42" s="267"/>
      <c r="C42" s="268"/>
      <c r="D42" s="115"/>
      <c r="E42" s="115"/>
      <c r="F42" s="269"/>
      <c r="G42" s="270"/>
      <c r="H42" s="271"/>
      <c r="I42" s="251"/>
      <c r="J42" s="252"/>
      <c r="K42" s="3"/>
      <c r="L42" s="115"/>
      <c r="M42" s="139"/>
      <c r="N42" s="136"/>
      <c r="O42" s="136"/>
      <c r="P42" s="137"/>
      <c r="Q42" s="126"/>
      <c r="R42" s="127"/>
      <c r="S42" s="87"/>
      <c r="T42" s="87"/>
      <c r="U42" s="116"/>
      <c r="V42" s="87"/>
      <c r="W42" s="117"/>
      <c r="X42" s="88"/>
      <c r="Y42" s="128"/>
      <c r="Z42" s="129"/>
      <c r="AA42" s="129"/>
      <c r="AB42" s="129"/>
      <c r="AC42" s="91"/>
      <c r="AD42" s="130"/>
      <c r="AE42" s="129"/>
      <c r="AF42" s="129"/>
      <c r="AG42" s="129"/>
      <c r="AH42" s="131"/>
      <c r="AI42" s="131"/>
      <c r="AJ42" s="129"/>
      <c r="AK42" s="37"/>
      <c r="AL42" s="129"/>
      <c r="AM42" s="129"/>
      <c r="AN42" s="129"/>
      <c r="AO42" s="129"/>
      <c r="AP42" s="240"/>
      <c r="AQ42" s="132"/>
      <c r="AR42" s="132"/>
      <c r="AS42" s="132"/>
      <c r="AT42" s="129"/>
      <c r="AU42" s="9"/>
    </row>
    <row r="43" spans="1:47" s="258" customFormat="1" ht="24" customHeight="1" x14ac:dyDescent="0.25">
      <c r="A43" s="266"/>
      <c r="B43" s="267"/>
      <c r="C43" s="268"/>
      <c r="D43" s="115"/>
      <c r="E43" s="115"/>
      <c r="F43" s="269"/>
      <c r="G43" s="270"/>
      <c r="H43" s="271"/>
      <c r="I43" s="251"/>
      <c r="J43" s="252"/>
      <c r="K43" s="3"/>
      <c r="L43" s="115"/>
      <c r="M43" s="139"/>
      <c r="N43" s="136"/>
      <c r="O43" s="136"/>
      <c r="P43" s="137"/>
      <c r="Q43" s="126"/>
      <c r="R43" s="127"/>
      <c r="S43" s="87"/>
      <c r="T43" s="87"/>
      <c r="U43" s="116"/>
      <c r="V43" s="87"/>
      <c r="W43" s="117"/>
      <c r="X43" s="88"/>
      <c r="Y43" s="128"/>
      <c r="Z43" s="129"/>
      <c r="AA43" s="129"/>
      <c r="AB43" s="129"/>
      <c r="AC43" s="91"/>
      <c r="AD43" s="130"/>
      <c r="AE43" s="129"/>
      <c r="AF43" s="129"/>
      <c r="AG43" s="129"/>
      <c r="AH43" s="131"/>
      <c r="AI43" s="131"/>
      <c r="AJ43" s="129"/>
      <c r="AK43" s="37"/>
      <c r="AL43" s="129"/>
      <c r="AM43" s="129"/>
      <c r="AN43" s="129"/>
      <c r="AO43" s="129"/>
      <c r="AP43" s="240"/>
      <c r="AQ43" s="132"/>
      <c r="AR43" s="132"/>
      <c r="AS43" s="132"/>
      <c r="AT43" s="129"/>
      <c r="AU43" s="9"/>
    </row>
    <row r="44" spans="1:47" s="258" customFormat="1" ht="24" customHeight="1" x14ac:dyDescent="0.25">
      <c r="A44" s="266"/>
      <c r="B44" s="267"/>
      <c r="C44" s="268"/>
      <c r="D44" s="115"/>
      <c r="E44" s="115"/>
      <c r="F44" s="269"/>
      <c r="G44" s="270"/>
      <c r="H44" s="271"/>
      <c r="I44" s="251"/>
      <c r="J44" s="252"/>
      <c r="K44" s="3"/>
      <c r="L44" s="115"/>
      <c r="M44" s="139"/>
      <c r="N44" s="136"/>
      <c r="O44" s="136"/>
      <c r="P44" s="137"/>
      <c r="Q44" s="126"/>
      <c r="R44" s="127"/>
      <c r="S44" s="87"/>
      <c r="T44" s="87"/>
      <c r="U44" s="116"/>
      <c r="V44" s="87"/>
      <c r="W44" s="117"/>
      <c r="X44" s="88"/>
      <c r="Y44" s="128"/>
      <c r="Z44" s="129"/>
      <c r="AA44" s="129"/>
      <c r="AB44" s="129"/>
      <c r="AC44" s="91"/>
      <c r="AD44" s="130"/>
      <c r="AE44" s="129"/>
      <c r="AF44" s="129"/>
      <c r="AG44" s="129"/>
      <c r="AH44" s="131"/>
      <c r="AI44" s="131"/>
      <c r="AJ44" s="129"/>
      <c r="AK44" s="37"/>
      <c r="AL44" s="129"/>
      <c r="AM44" s="129"/>
      <c r="AN44" s="129"/>
      <c r="AO44" s="129"/>
      <c r="AP44" s="240"/>
      <c r="AQ44" s="132"/>
      <c r="AR44" s="132"/>
      <c r="AS44" s="132"/>
      <c r="AT44" s="129"/>
      <c r="AU44" s="9"/>
    </row>
  </sheetData>
  <conditionalFormatting sqref="F5 T4:AT4 T5:AN5 AP5:AT5 C5:D5 M8:T8 AL10:AN10 AP10:AT10 AP8:AT8 AL18:AN18 AP18:AT18 A20:A22 C22:G22 A2:J2 I17:J17 H25:J25 U17:U22 Q25:U26 B25 V24:W26 A24:A26 C24:G26 V29:AB29 AC27:AT29 M25:P25 AL11:AT17 M11:P23 A13:B14 AL9:AT9 V9:W22 V8:AN8 X9:AK26 Q9:T22 M4:S5 A6:A9 B6:B12 H3:J7 C3:G3 A3:B5 AL19:AT26 C9:J9 D6:G7 K2:K29 L6:AT7 L9:P9 L12 M3:M14 N2:O14 P3:P14 T4:T14 U3:U15 V5:V14 W3:W14 L2:AT3 AE3:AE14 AD4:AD14 AF5:AF14 AG6:AI14 AK6:AK14 AL9:AL14 AM6:AM14 AN8:AN14">
    <cfRule type="expression" dxfId="640" priority="910">
      <formula>$X2="ATTENTE"</formula>
    </cfRule>
  </conditionalFormatting>
  <conditionalFormatting sqref="F5 T4:AT4 T5:AN5 AP5:AT5 C5:D5 M8:T8 AL10:AN10 AP10:AT10 AP8:AT8 AL18:AN18 AP18:AT18 A20:A22 C22:G22 A2:J2 I17:J17 H25:J25 U17:U22 Q25:U26 B25 V24:W26 A24:A26 C24:G26 V29:AB29 AC27:AT29 M25:P25 AL11:AT17 M11:P23 A13:B14 AL9:AT9 V9:W22 V8:AN8 X9:AK26 Q9:T22 M4:S5 A6:A9 B6:B12 H3:J7 C3:G3 A3:B5 AL19:AT26 C9:J9 D6:G7 K2:K29 L6:AT7 L9:P9 L12 M3:M14 N2:O14 P3:P14 T4:T14 U3:U15 V5:V14 W3:W14 L2:AT3 AE3:AE14 AD4:AD14 AF5:AF14 AG6:AI14 AK6:AK14 AL9:AL14 AM6:AM14 AN8:AN14">
    <cfRule type="expression" dxfId="639" priority="908">
      <formula>$X2="LIVRAISON"</formula>
    </cfRule>
    <cfRule type="expression" dxfId="638" priority="909">
      <formula>$X2="FABRICATION"</formula>
    </cfRule>
  </conditionalFormatting>
  <conditionalFormatting sqref="B25:G25 A25:A26 C26:G26 V24:W26 A24:G24 V29:AB29 AC27:AT29 M25:P25 A20:J23 K20:K29 M9:W23 A2:K19 L2:L26 M3:M14 N2:O14 P3:P14 T4:T14 U3:U14 V5:V14 W3:W14 M2:AT8 AE3:AE14 AD4:AD14 AF5:AF14 AG6:AI14 AK6:AK14 X9:AT26 AM6:AM14 AN8:AN14">
    <cfRule type="expression" dxfId="637" priority="904">
      <formula>$AS:$AS="OUI"</formula>
    </cfRule>
  </conditionalFormatting>
  <conditionalFormatting sqref="C4:G4">
    <cfRule type="expression" dxfId="636" priority="897">
      <formula>$X4="ATTENTE"</formula>
    </cfRule>
  </conditionalFormatting>
  <conditionalFormatting sqref="C4:G4">
    <cfRule type="expression" dxfId="635" priority="895">
      <formula>$X4="LIVRAISON"</formula>
    </cfRule>
    <cfRule type="expression" dxfId="634" priority="896">
      <formula>$X4="FABRICATION"</formula>
    </cfRule>
  </conditionalFormatting>
  <conditionalFormatting sqref="G5">
    <cfRule type="expression" dxfId="633" priority="894">
      <formula>$X5="ATTENTE"</formula>
    </cfRule>
  </conditionalFormatting>
  <conditionalFormatting sqref="G5">
    <cfRule type="expression" dxfId="632" priority="892">
      <formula>$X5="LIVRAISON"</formula>
    </cfRule>
    <cfRule type="expression" dxfId="631" priority="893">
      <formula>$X5="FABRICATION"</formula>
    </cfRule>
  </conditionalFormatting>
  <conditionalFormatting sqref="E5">
    <cfRule type="expression" dxfId="630" priority="891">
      <formula>$X5="ATTENTE"</formula>
    </cfRule>
  </conditionalFormatting>
  <conditionalFormatting sqref="E5">
    <cfRule type="expression" dxfId="629" priority="889">
      <formula>$X5="LIVRAISON"</formula>
    </cfRule>
    <cfRule type="expression" dxfId="628" priority="890">
      <formula>$X5="FABRICATION"</formula>
    </cfRule>
  </conditionalFormatting>
  <conditionalFormatting sqref="AO5">
    <cfRule type="expression" dxfId="627" priority="873">
      <formula>$X5="ATTENTE"</formula>
    </cfRule>
  </conditionalFormatting>
  <conditionalFormatting sqref="AO5">
    <cfRule type="expression" dxfId="626" priority="871">
      <formula>$X5="LIVRAISON"</formula>
    </cfRule>
    <cfRule type="expression" dxfId="625" priority="872">
      <formula>$X5="FABRICATION"</formula>
    </cfRule>
  </conditionalFormatting>
  <conditionalFormatting sqref="C6">
    <cfRule type="expression" dxfId="624" priority="867">
      <formula>$X6="ATTENTE"</formula>
    </cfRule>
  </conditionalFormatting>
  <conditionalFormatting sqref="C6">
    <cfRule type="expression" dxfId="623" priority="865">
      <formula>$X6="LIVRAISON"</formula>
    </cfRule>
    <cfRule type="expression" dxfId="622" priority="866">
      <formula>$X6="FABRICATION"</formula>
    </cfRule>
  </conditionalFormatting>
  <conditionalFormatting sqref="C7">
    <cfRule type="expression" dxfId="621" priority="864">
      <formula>$X7="ATTENTE"</formula>
    </cfRule>
  </conditionalFormatting>
  <conditionalFormatting sqref="C7">
    <cfRule type="expression" dxfId="620" priority="862">
      <formula>$X7="LIVRAISON"</formula>
    </cfRule>
    <cfRule type="expression" dxfId="619" priority="863">
      <formula>$X7="FABRICATION"</formula>
    </cfRule>
  </conditionalFormatting>
  <conditionalFormatting sqref="D8:G8">
    <cfRule type="expression" dxfId="618" priority="851">
      <formula>$X8="ATTENTE"</formula>
    </cfRule>
  </conditionalFormatting>
  <conditionalFormatting sqref="D8:G8">
    <cfRule type="expression" dxfId="617" priority="849">
      <formula>$X8="LIVRAISON"</formula>
    </cfRule>
    <cfRule type="expression" dxfId="616" priority="850">
      <formula>$X8="FABRICATION"</formula>
    </cfRule>
  </conditionalFormatting>
  <conditionalFormatting sqref="C8">
    <cfRule type="expression" dxfId="615" priority="847">
      <formula>$X8="ATTENTE"</formula>
    </cfRule>
  </conditionalFormatting>
  <conditionalFormatting sqref="C8">
    <cfRule type="expression" dxfId="614" priority="845">
      <formula>$X8="LIVRAISON"</formula>
    </cfRule>
    <cfRule type="expression" dxfId="613" priority="846">
      <formula>$X8="FABRICATION"</formula>
    </cfRule>
  </conditionalFormatting>
  <conditionalFormatting sqref="Q25:R26">
    <cfRule type="expression" dxfId="612" priority="805">
      <formula>$AS:$AS="OUI"</formula>
    </cfRule>
  </conditionalFormatting>
  <conditionalFormatting sqref="S25:T26">
    <cfRule type="expression" dxfId="611" priority="801">
      <formula>$AS:$AS="OUI"</formula>
    </cfRule>
  </conditionalFormatting>
  <conditionalFormatting sqref="H22:J22">
    <cfRule type="expression" dxfId="610" priority="793">
      <formula>$X22="ATTENTE"</formula>
    </cfRule>
  </conditionalFormatting>
  <conditionalFormatting sqref="H22:J22">
    <cfRule type="expression" dxfId="609" priority="791">
      <formula>$X22="LIVRAISON"</formula>
    </cfRule>
    <cfRule type="expression" dxfId="608" priority="792">
      <formula>$X22="FABRICATION"</formula>
    </cfRule>
  </conditionalFormatting>
  <conditionalFormatting sqref="H25:J25">
    <cfRule type="expression" dxfId="607" priority="787">
      <formula>$AS:$AS="OUI"</formula>
    </cfRule>
  </conditionalFormatting>
  <conditionalFormatting sqref="H8:J8">
    <cfRule type="expression" dxfId="606" priority="782">
      <formula>$X8="ATTENTE"</formula>
    </cfRule>
  </conditionalFormatting>
  <conditionalFormatting sqref="H8:J8">
    <cfRule type="expression" dxfId="605" priority="780">
      <formula>$X8="LIVRAISON"</formula>
    </cfRule>
    <cfRule type="expression" dxfId="604" priority="781">
      <formula>$X8="FABRICATION"</formula>
    </cfRule>
  </conditionalFormatting>
  <conditionalFormatting sqref="D10:G10">
    <cfRule type="expression" dxfId="603" priority="762">
      <formula>$X10="ATTENTE"</formula>
    </cfRule>
  </conditionalFormatting>
  <conditionalFormatting sqref="D10:G10">
    <cfRule type="expression" dxfId="602" priority="760">
      <formula>$X10="LIVRAISON"</formula>
    </cfRule>
    <cfRule type="expression" dxfId="601" priority="761">
      <formula>$X10="FABRICATION"</formula>
    </cfRule>
  </conditionalFormatting>
  <conditionalFormatting sqref="C10">
    <cfRule type="expression" dxfId="600" priority="758">
      <formula>$X10="ATTENTE"</formula>
    </cfRule>
  </conditionalFormatting>
  <conditionalFormatting sqref="C10">
    <cfRule type="expression" dxfId="599" priority="756">
      <formula>$X10="LIVRAISON"</formula>
    </cfRule>
    <cfRule type="expression" dxfId="598" priority="757">
      <formula>$X10="FABRICATION"</formula>
    </cfRule>
  </conditionalFormatting>
  <conditionalFormatting sqref="A10">
    <cfRule type="expression" dxfId="597" priority="755">
      <formula>$X10="ATTENTE"</formula>
    </cfRule>
  </conditionalFormatting>
  <conditionalFormatting sqref="A10">
    <cfRule type="expression" dxfId="596" priority="753">
      <formula>$X10="LIVRAISON"</formula>
    </cfRule>
    <cfRule type="expression" dxfId="595" priority="754">
      <formula>$X10="FABRICATION"</formula>
    </cfRule>
  </conditionalFormatting>
  <conditionalFormatting sqref="H10:J10">
    <cfRule type="expression" dxfId="594" priority="751">
      <formula>$X10="ATTENTE"</formula>
    </cfRule>
  </conditionalFormatting>
  <conditionalFormatting sqref="H10:J10">
    <cfRule type="expression" dxfId="593" priority="749">
      <formula>$X10="LIVRAISON"</formula>
    </cfRule>
    <cfRule type="expression" dxfId="592" priority="750">
      <formula>$X10="FABRICATION"</formula>
    </cfRule>
  </conditionalFormatting>
  <conditionalFormatting sqref="U25:U26">
    <cfRule type="expression" dxfId="591" priority="744">
      <formula>$AS:$AS="OUI"</formula>
    </cfRule>
  </conditionalFormatting>
  <conditionalFormatting sqref="AO10">
    <cfRule type="expression" dxfId="590" priority="743">
      <formula>$X10="ATTENTE"</formula>
    </cfRule>
  </conditionalFormatting>
  <conditionalFormatting sqref="AO10">
    <cfRule type="expression" dxfId="589" priority="741">
      <formula>$X10="LIVRAISON"</formula>
    </cfRule>
    <cfRule type="expression" dxfId="588" priority="742">
      <formula>$X10="FABRICATION"</formula>
    </cfRule>
  </conditionalFormatting>
  <conditionalFormatting sqref="M10:O10">
    <cfRule type="expression" dxfId="587" priority="739">
      <formula>$X10="ATTENTE"</formula>
    </cfRule>
  </conditionalFormatting>
  <conditionalFormatting sqref="M10:O10">
    <cfRule type="expression" dxfId="586" priority="737">
      <formula>$X10="LIVRAISON"</formula>
    </cfRule>
    <cfRule type="expression" dxfId="585" priority="738">
      <formula>$X10="FABRICATION"</formula>
    </cfRule>
  </conditionalFormatting>
  <conditionalFormatting sqref="N10:O10">
    <cfRule type="expression" dxfId="584" priority="735">
      <formula>$X10="ATTENTE"</formula>
    </cfRule>
  </conditionalFormatting>
  <conditionalFormatting sqref="N10:O10">
    <cfRule type="expression" dxfId="583" priority="733">
      <formula>$X10="LIVRAISON"</formula>
    </cfRule>
    <cfRule type="expression" dxfId="582" priority="734">
      <formula>$X10="FABRICATION"</formula>
    </cfRule>
  </conditionalFormatting>
  <conditionalFormatting sqref="P10">
    <cfRule type="expression" dxfId="581" priority="731">
      <formula>$X10="ATTENTE"</formula>
    </cfRule>
  </conditionalFormatting>
  <conditionalFormatting sqref="P10">
    <cfRule type="expression" dxfId="580" priority="729">
      <formula>$X10="LIVRAISON"</formula>
    </cfRule>
    <cfRule type="expression" dxfId="579" priority="730">
      <formula>$X10="FABRICATION"</formula>
    </cfRule>
  </conditionalFormatting>
  <conditionalFormatting sqref="AO8">
    <cfRule type="expression" dxfId="578" priority="727">
      <formula>$X8="ATTENTE"</formula>
    </cfRule>
  </conditionalFormatting>
  <conditionalFormatting sqref="AO8">
    <cfRule type="expression" dxfId="577" priority="725">
      <formula>$X8="LIVRAISON"</formula>
    </cfRule>
    <cfRule type="expression" dxfId="576" priority="726">
      <formula>$X8="FABRICATION"</formula>
    </cfRule>
  </conditionalFormatting>
  <conditionalFormatting sqref="D11:G11">
    <cfRule type="expression" dxfId="575" priority="723">
      <formula>$X11="ATTENTE"</formula>
    </cfRule>
  </conditionalFormatting>
  <conditionalFormatting sqref="D11:G11">
    <cfRule type="expression" dxfId="574" priority="721">
      <formula>$X11="LIVRAISON"</formula>
    </cfRule>
    <cfRule type="expression" dxfId="573" priority="722">
      <formula>$X11="FABRICATION"</formula>
    </cfRule>
  </conditionalFormatting>
  <conditionalFormatting sqref="C11">
    <cfRule type="expression" dxfId="572" priority="719">
      <formula>$X11="ATTENTE"</formula>
    </cfRule>
  </conditionalFormatting>
  <conditionalFormatting sqref="C11">
    <cfRule type="expression" dxfId="571" priority="717">
      <formula>$X11="LIVRAISON"</formula>
    </cfRule>
    <cfRule type="expression" dxfId="570" priority="718">
      <formula>$X11="FABRICATION"</formula>
    </cfRule>
  </conditionalFormatting>
  <conditionalFormatting sqref="A11">
    <cfRule type="expression" dxfId="569" priority="716">
      <formula>$X11="ATTENTE"</formula>
    </cfRule>
  </conditionalFormatting>
  <conditionalFormatting sqref="A11">
    <cfRule type="expression" dxfId="568" priority="714">
      <formula>$X11="LIVRAISON"</formula>
    </cfRule>
    <cfRule type="expression" dxfId="567" priority="715">
      <formula>$X11="FABRICATION"</formula>
    </cfRule>
  </conditionalFormatting>
  <conditionalFormatting sqref="H11:I11">
    <cfRule type="expression" dxfId="566" priority="712">
      <formula>$X11="ATTENTE"</formula>
    </cfRule>
  </conditionalFormatting>
  <conditionalFormatting sqref="H11:I11">
    <cfRule type="expression" dxfId="565" priority="710">
      <formula>$X11="LIVRAISON"</formula>
    </cfRule>
    <cfRule type="expression" dxfId="564" priority="711">
      <formula>$X11="FABRICATION"</formula>
    </cfRule>
  </conditionalFormatting>
  <conditionalFormatting sqref="D12:G12">
    <cfRule type="expression" dxfId="563" priority="708">
      <formula>$X12="ATTENTE"</formula>
    </cfRule>
  </conditionalFormatting>
  <conditionalFormatting sqref="D12:G12">
    <cfRule type="expression" dxfId="562" priority="706">
      <formula>$X12="LIVRAISON"</formula>
    </cfRule>
    <cfRule type="expression" dxfId="561" priority="707">
      <formula>$X12="FABRICATION"</formula>
    </cfRule>
  </conditionalFormatting>
  <conditionalFormatting sqref="C12">
    <cfRule type="expression" dxfId="560" priority="704">
      <formula>$X12="ATTENTE"</formula>
    </cfRule>
  </conditionalFormatting>
  <conditionalFormatting sqref="C12">
    <cfRule type="expression" dxfId="559" priority="702">
      <formula>$X12="LIVRAISON"</formula>
    </cfRule>
    <cfRule type="expression" dxfId="558" priority="703">
      <formula>$X12="FABRICATION"</formula>
    </cfRule>
  </conditionalFormatting>
  <conditionalFormatting sqref="A12">
    <cfRule type="expression" dxfId="557" priority="701">
      <formula>$X12="ATTENTE"</formula>
    </cfRule>
  </conditionalFormatting>
  <conditionalFormatting sqref="A12">
    <cfRule type="expression" dxfId="556" priority="699">
      <formula>$X12="LIVRAISON"</formula>
    </cfRule>
    <cfRule type="expression" dxfId="555" priority="700">
      <formula>$X12="FABRICATION"</formula>
    </cfRule>
  </conditionalFormatting>
  <conditionalFormatting sqref="H12:J12">
    <cfRule type="expression" dxfId="554" priority="697">
      <formula>$X12="ATTENTE"</formula>
    </cfRule>
  </conditionalFormatting>
  <conditionalFormatting sqref="H12:J12">
    <cfRule type="expression" dxfId="553" priority="695">
      <formula>$X12="LIVRAISON"</formula>
    </cfRule>
    <cfRule type="expression" dxfId="552" priority="696">
      <formula>$X12="FABRICATION"</formula>
    </cfRule>
  </conditionalFormatting>
  <conditionalFormatting sqref="D13:G13">
    <cfRule type="expression" dxfId="551" priority="682">
      <formula>$X13="ATTENTE"</formula>
    </cfRule>
  </conditionalFormatting>
  <conditionalFormatting sqref="D13:G13">
    <cfRule type="expression" dxfId="550" priority="680">
      <formula>$X13="LIVRAISON"</formula>
    </cfRule>
    <cfRule type="expression" dxfId="549" priority="681">
      <formula>$X13="FABRICATION"</formula>
    </cfRule>
  </conditionalFormatting>
  <conditionalFormatting sqref="C13">
    <cfRule type="expression" dxfId="548" priority="678">
      <formula>$X13="ATTENTE"</formula>
    </cfRule>
  </conditionalFormatting>
  <conditionalFormatting sqref="C13">
    <cfRule type="expression" dxfId="547" priority="676">
      <formula>$X13="LIVRAISON"</formula>
    </cfRule>
    <cfRule type="expression" dxfId="546" priority="677">
      <formula>$X13="FABRICATION"</formula>
    </cfRule>
  </conditionalFormatting>
  <conditionalFormatting sqref="H13:J13">
    <cfRule type="expression" dxfId="545" priority="675">
      <formula>$X13="ATTENTE"</formula>
    </cfRule>
  </conditionalFormatting>
  <conditionalFormatting sqref="H13:J13">
    <cfRule type="expression" dxfId="544" priority="673">
      <formula>$X13="LIVRAISON"</formula>
    </cfRule>
    <cfRule type="expression" dxfId="543" priority="674">
      <formula>$X13="FABRICATION"</formula>
    </cfRule>
  </conditionalFormatting>
  <conditionalFormatting sqref="D14:G14">
    <cfRule type="expression" dxfId="542" priority="671">
      <formula>$X14="ATTENTE"</formula>
    </cfRule>
  </conditionalFormatting>
  <conditionalFormatting sqref="D14:G14">
    <cfRule type="expression" dxfId="541" priority="669">
      <formula>$X14="LIVRAISON"</formula>
    </cfRule>
    <cfRule type="expression" dxfId="540" priority="670">
      <formula>$X14="FABRICATION"</formula>
    </cfRule>
  </conditionalFormatting>
  <conditionalFormatting sqref="C14">
    <cfRule type="expression" dxfId="539" priority="667">
      <formula>$X14="ATTENTE"</formula>
    </cfRule>
  </conditionalFormatting>
  <conditionalFormatting sqref="C14">
    <cfRule type="expression" dxfId="538" priority="665">
      <formula>$X14="LIVRAISON"</formula>
    </cfRule>
    <cfRule type="expression" dxfId="537" priority="666">
      <formula>$X14="FABRICATION"</formula>
    </cfRule>
  </conditionalFormatting>
  <conditionalFormatting sqref="H14:J14">
    <cfRule type="expression" dxfId="536" priority="664">
      <formula>$X14="ATTENTE"</formula>
    </cfRule>
  </conditionalFormatting>
  <conditionalFormatting sqref="H14:J14">
    <cfRule type="expression" dxfId="535" priority="662">
      <formula>$X14="LIVRAISON"</formula>
    </cfRule>
    <cfRule type="expression" dxfId="534" priority="663">
      <formula>$X14="FABRICATION"</formula>
    </cfRule>
  </conditionalFormatting>
  <conditionalFormatting sqref="J11">
    <cfRule type="expression" dxfId="533" priority="652">
      <formula>$X11="ATTENTE"</formula>
    </cfRule>
  </conditionalFormatting>
  <conditionalFormatting sqref="J11">
    <cfRule type="expression" dxfId="532" priority="650">
      <formula>$X11="LIVRAISON"</formula>
    </cfRule>
    <cfRule type="expression" dxfId="531" priority="651">
      <formula>$X11="FABRICATION"</formula>
    </cfRule>
  </conditionalFormatting>
  <conditionalFormatting sqref="D15:G15">
    <cfRule type="expression" dxfId="530" priority="648">
      <formula>$X15="ATTENTE"</formula>
    </cfRule>
  </conditionalFormatting>
  <conditionalFormatting sqref="D15:G15">
    <cfRule type="expression" dxfId="529" priority="646">
      <formula>$X15="LIVRAISON"</formula>
    </cfRule>
    <cfRule type="expression" dxfId="528" priority="647">
      <formula>$X15="FABRICATION"</formula>
    </cfRule>
  </conditionalFormatting>
  <conditionalFormatting sqref="C15">
    <cfRule type="expression" dxfId="527" priority="644">
      <formula>$X15="ATTENTE"</formula>
    </cfRule>
  </conditionalFormatting>
  <conditionalFormatting sqref="C15">
    <cfRule type="expression" dxfId="526" priority="642">
      <formula>$X15="LIVRAISON"</formula>
    </cfRule>
    <cfRule type="expression" dxfId="525" priority="643">
      <formula>$X15="FABRICATION"</formula>
    </cfRule>
  </conditionalFormatting>
  <conditionalFormatting sqref="H15:J15">
    <cfRule type="expression" dxfId="524" priority="641">
      <formula>$X15="ATTENTE"</formula>
    </cfRule>
  </conditionalFormatting>
  <conditionalFormatting sqref="H15:J15">
    <cfRule type="expression" dxfId="523" priority="639">
      <formula>$X15="LIVRAISON"</formula>
    </cfRule>
    <cfRule type="expression" dxfId="522" priority="640">
      <formula>$X15="FABRICATION"</formula>
    </cfRule>
  </conditionalFormatting>
  <conditionalFormatting sqref="A15">
    <cfRule type="expression" dxfId="521" priority="637">
      <formula>$X15="ATTENTE"</formula>
    </cfRule>
  </conditionalFormatting>
  <conditionalFormatting sqref="A15">
    <cfRule type="expression" dxfId="520" priority="635">
      <formula>$X15="LIVRAISON"</formula>
    </cfRule>
    <cfRule type="expression" dxfId="519" priority="636">
      <formula>$X15="FABRICATION"</formula>
    </cfRule>
  </conditionalFormatting>
  <conditionalFormatting sqref="B15">
    <cfRule type="expression" dxfId="518" priority="633">
      <formula>$X15="ATTENTE"</formula>
    </cfRule>
  </conditionalFormatting>
  <conditionalFormatting sqref="B15">
    <cfRule type="expression" dxfId="517" priority="631">
      <formula>$X15="LIVRAISON"</formula>
    </cfRule>
    <cfRule type="expression" dxfId="516" priority="632">
      <formula>$X15="FABRICATION"</formula>
    </cfRule>
  </conditionalFormatting>
  <conditionalFormatting sqref="D16:G16">
    <cfRule type="expression" dxfId="515" priority="625">
      <formula>$X16="ATTENTE"</formula>
    </cfRule>
  </conditionalFormatting>
  <conditionalFormatting sqref="D16:G16">
    <cfRule type="expression" dxfId="514" priority="623">
      <formula>$X16="LIVRAISON"</formula>
    </cfRule>
    <cfRule type="expression" dxfId="513" priority="624">
      <formula>$X16="FABRICATION"</formula>
    </cfRule>
  </conditionalFormatting>
  <conditionalFormatting sqref="C16">
    <cfRule type="expression" dxfId="512" priority="621">
      <formula>$X16="ATTENTE"</formula>
    </cfRule>
  </conditionalFormatting>
  <conditionalFormatting sqref="C16">
    <cfRule type="expression" dxfId="511" priority="619">
      <formula>$X16="LIVRAISON"</formula>
    </cfRule>
    <cfRule type="expression" dxfId="510" priority="620">
      <formula>$X16="FABRICATION"</formula>
    </cfRule>
  </conditionalFormatting>
  <conditionalFormatting sqref="H16:J16">
    <cfRule type="expression" dxfId="509" priority="618">
      <formula>$X16="ATTENTE"</formula>
    </cfRule>
  </conditionalFormatting>
  <conditionalFormatting sqref="H16:J16">
    <cfRule type="expression" dxfId="508" priority="616">
      <formula>$X16="LIVRAISON"</formula>
    </cfRule>
    <cfRule type="expression" dxfId="507" priority="617">
      <formula>$X16="FABRICATION"</formula>
    </cfRule>
  </conditionalFormatting>
  <conditionalFormatting sqref="A16">
    <cfRule type="expression" dxfId="506" priority="614">
      <formula>$X16="ATTENTE"</formula>
    </cfRule>
  </conditionalFormatting>
  <conditionalFormatting sqref="A16">
    <cfRule type="expression" dxfId="505" priority="612">
      <formula>$X16="LIVRAISON"</formula>
    </cfRule>
    <cfRule type="expression" dxfId="504" priority="613">
      <formula>$X16="FABRICATION"</formula>
    </cfRule>
  </conditionalFormatting>
  <conditionalFormatting sqref="B16">
    <cfRule type="expression" dxfId="503" priority="610">
      <formula>$X16="ATTENTE"</formula>
    </cfRule>
  </conditionalFormatting>
  <conditionalFormatting sqref="B16">
    <cfRule type="expression" dxfId="502" priority="608">
      <formula>$X16="LIVRAISON"</formula>
    </cfRule>
    <cfRule type="expression" dxfId="501" priority="609">
      <formula>$X16="FABRICATION"</formula>
    </cfRule>
  </conditionalFormatting>
  <conditionalFormatting sqref="U16">
    <cfRule type="expression" dxfId="500" priority="606">
      <formula>$X16="ATTENTE"</formula>
    </cfRule>
  </conditionalFormatting>
  <conditionalFormatting sqref="U16">
    <cfRule type="expression" dxfId="499" priority="604">
      <formula>$X16="LIVRAISON"</formula>
    </cfRule>
    <cfRule type="expression" dxfId="498" priority="605">
      <formula>$X16="FABRICATION"</formula>
    </cfRule>
  </conditionalFormatting>
  <conditionalFormatting sqref="C17:H17">
    <cfRule type="expression" dxfId="497" priority="602">
      <formula>$X17="ATTENTE"</formula>
    </cfRule>
  </conditionalFormatting>
  <conditionalFormatting sqref="C17:H17">
    <cfRule type="expression" dxfId="496" priority="600">
      <formula>$X17="LIVRAISON"</formula>
    </cfRule>
    <cfRule type="expression" dxfId="495" priority="601">
      <formula>$X17="FABRICATION"</formula>
    </cfRule>
  </conditionalFormatting>
  <conditionalFormatting sqref="A17">
    <cfRule type="expression" dxfId="494" priority="598">
      <formula>$X17="ATTENTE"</formula>
    </cfRule>
  </conditionalFormatting>
  <conditionalFormatting sqref="A17">
    <cfRule type="expression" dxfId="493" priority="596">
      <formula>$X17="LIVRAISON"</formula>
    </cfRule>
    <cfRule type="expression" dxfId="492" priority="597">
      <formula>$X17="FABRICATION"</formula>
    </cfRule>
  </conditionalFormatting>
  <conditionalFormatting sqref="D18:G18">
    <cfRule type="expression" dxfId="491" priority="594">
      <formula>$X18="ATTENTE"</formula>
    </cfRule>
  </conditionalFormatting>
  <conditionalFormatting sqref="D18:G18">
    <cfRule type="expression" dxfId="490" priority="592">
      <formula>$X18="LIVRAISON"</formula>
    </cfRule>
    <cfRule type="expression" dxfId="489" priority="593">
      <formula>$X18="FABRICATION"</formula>
    </cfRule>
  </conditionalFormatting>
  <conditionalFormatting sqref="C18">
    <cfRule type="expression" dxfId="488" priority="590">
      <formula>$X18="ATTENTE"</formula>
    </cfRule>
  </conditionalFormatting>
  <conditionalFormatting sqref="C18">
    <cfRule type="expression" dxfId="487" priority="588">
      <formula>$X18="LIVRAISON"</formula>
    </cfRule>
    <cfRule type="expression" dxfId="486" priority="589">
      <formula>$X18="FABRICATION"</formula>
    </cfRule>
  </conditionalFormatting>
  <conditionalFormatting sqref="A18">
    <cfRule type="expression" dxfId="485" priority="587">
      <formula>$X18="ATTENTE"</formula>
    </cfRule>
  </conditionalFormatting>
  <conditionalFormatting sqref="A18">
    <cfRule type="expression" dxfId="484" priority="585">
      <formula>$X18="LIVRAISON"</formula>
    </cfRule>
    <cfRule type="expression" dxfId="483" priority="586">
      <formula>$X18="FABRICATION"</formula>
    </cfRule>
  </conditionalFormatting>
  <conditionalFormatting sqref="H18:J18">
    <cfRule type="expression" dxfId="482" priority="583">
      <formula>$X18="ATTENTE"</formula>
    </cfRule>
  </conditionalFormatting>
  <conditionalFormatting sqref="H18:J18">
    <cfRule type="expression" dxfId="481" priority="581">
      <formula>$X18="LIVRAISON"</formula>
    </cfRule>
    <cfRule type="expression" dxfId="480" priority="582">
      <formula>$X18="FABRICATION"</formula>
    </cfRule>
  </conditionalFormatting>
  <conditionalFormatting sqref="B18">
    <cfRule type="expression" dxfId="479" priority="579">
      <formula>$X18="ATTENTE"</formula>
    </cfRule>
  </conditionalFormatting>
  <conditionalFormatting sqref="B18">
    <cfRule type="expression" dxfId="478" priority="577">
      <formula>$X18="LIVRAISON"</formula>
    </cfRule>
    <cfRule type="expression" dxfId="477" priority="578">
      <formula>$X18="FABRICATION"</formula>
    </cfRule>
  </conditionalFormatting>
  <conditionalFormatting sqref="B17">
    <cfRule type="expression" dxfId="476" priority="575">
      <formula>$X17="ATTENTE"</formula>
    </cfRule>
  </conditionalFormatting>
  <conditionalFormatting sqref="B17">
    <cfRule type="expression" dxfId="475" priority="573">
      <formula>$X17="LIVRAISON"</formula>
    </cfRule>
    <cfRule type="expression" dxfId="474" priority="574">
      <formula>$X17="FABRICATION"</formula>
    </cfRule>
  </conditionalFormatting>
  <conditionalFormatting sqref="AO18">
    <cfRule type="expression" dxfId="473" priority="571">
      <formula>$X18="ATTENTE"</formula>
    </cfRule>
  </conditionalFormatting>
  <conditionalFormatting sqref="AO18">
    <cfRule type="expression" dxfId="472" priority="569">
      <formula>$X18="LIVRAISON"</formula>
    </cfRule>
    <cfRule type="expression" dxfId="471" priority="570">
      <formula>$X18="FABRICATION"</formula>
    </cfRule>
  </conditionalFormatting>
  <conditionalFormatting sqref="D19:G19">
    <cfRule type="expression" dxfId="470" priority="567">
      <formula>$X19="ATTENTE"</formula>
    </cfRule>
  </conditionalFormatting>
  <conditionalFormatting sqref="D19:G19">
    <cfRule type="expression" dxfId="469" priority="565">
      <formula>$X19="LIVRAISON"</formula>
    </cfRule>
    <cfRule type="expression" dxfId="468" priority="566">
      <formula>$X19="FABRICATION"</formula>
    </cfRule>
  </conditionalFormatting>
  <conditionalFormatting sqref="C19">
    <cfRule type="expression" dxfId="467" priority="563">
      <formula>$X19="ATTENTE"</formula>
    </cfRule>
  </conditionalFormatting>
  <conditionalFormatting sqref="C19">
    <cfRule type="expression" dxfId="466" priority="561">
      <formula>$X19="LIVRAISON"</formula>
    </cfRule>
    <cfRule type="expression" dxfId="465" priority="562">
      <formula>$X19="FABRICATION"</formula>
    </cfRule>
  </conditionalFormatting>
  <conditionalFormatting sqref="H19:J19">
    <cfRule type="expression" dxfId="464" priority="560">
      <formula>$X19="ATTENTE"</formula>
    </cfRule>
  </conditionalFormatting>
  <conditionalFormatting sqref="H19:J19">
    <cfRule type="expression" dxfId="463" priority="558">
      <formula>$X19="LIVRAISON"</formula>
    </cfRule>
    <cfRule type="expression" dxfId="462" priority="559">
      <formula>$X19="FABRICATION"</formula>
    </cfRule>
  </conditionalFormatting>
  <conditionalFormatting sqref="A19">
    <cfRule type="expression" dxfId="461" priority="556">
      <formula>$X19="ATTENTE"</formula>
    </cfRule>
  </conditionalFormatting>
  <conditionalFormatting sqref="A19">
    <cfRule type="expression" dxfId="460" priority="554">
      <formula>$X19="LIVRAISON"</formula>
    </cfRule>
    <cfRule type="expression" dxfId="459" priority="555">
      <formula>$X19="FABRICATION"</formula>
    </cfRule>
  </conditionalFormatting>
  <conditionalFormatting sqref="Q26:AT26 B25:J25 A25:A26 X24:AT24 AC25:AC29 Q29:AB29 AD27:AT29 M25:AT25 A1:K1 A2:J23 K2:K29 L1:AT23">
    <cfRule type="expression" dxfId="458" priority="552">
      <formula>$X:$X="FACTURATION"</formula>
    </cfRule>
  </conditionalFormatting>
  <conditionalFormatting sqref="A20">
    <cfRule type="expression" dxfId="457" priority="551">
      <formula>$X20="ATTENTE"</formula>
    </cfRule>
  </conditionalFormatting>
  <conditionalFormatting sqref="A20">
    <cfRule type="expression" dxfId="456" priority="549">
      <formula>$X20="LIVRAISON"</formula>
    </cfRule>
    <cfRule type="expression" dxfId="455" priority="550">
      <formula>$X20="FABRICATION"</formula>
    </cfRule>
  </conditionalFormatting>
  <conditionalFormatting sqref="D20:G20">
    <cfRule type="expression" dxfId="454" priority="547">
      <formula>$X20="ATTENTE"</formula>
    </cfRule>
  </conditionalFormatting>
  <conditionalFormatting sqref="D20:G20">
    <cfRule type="expression" dxfId="453" priority="545">
      <formula>$X20="LIVRAISON"</formula>
    </cfRule>
    <cfRule type="expression" dxfId="452" priority="546">
      <formula>$X20="FABRICATION"</formula>
    </cfRule>
  </conditionalFormatting>
  <conditionalFormatting sqref="C20">
    <cfRule type="expression" dxfId="451" priority="543">
      <formula>$X20="ATTENTE"</formula>
    </cfRule>
  </conditionalFormatting>
  <conditionalFormatting sqref="C20">
    <cfRule type="expression" dxfId="450" priority="541">
      <formula>$X20="LIVRAISON"</formula>
    </cfRule>
    <cfRule type="expression" dxfId="449" priority="542">
      <formula>$X20="FABRICATION"</formula>
    </cfRule>
  </conditionalFormatting>
  <conditionalFormatting sqref="H20:J20">
    <cfRule type="expression" dxfId="448" priority="540">
      <formula>$X20="ATTENTE"</formula>
    </cfRule>
  </conditionalFormatting>
  <conditionalFormatting sqref="H20:J20">
    <cfRule type="expression" dxfId="447" priority="538">
      <formula>$X20="LIVRAISON"</formula>
    </cfRule>
    <cfRule type="expression" dxfId="446" priority="539">
      <formula>$X20="FABRICATION"</formula>
    </cfRule>
  </conditionalFormatting>
  <conditionalFormatting sqref="D21:G21">
    <cfRule type="expression" dxfId="445" priority="535">
      <formula>$X21="ATTENTE"</formula>
    </cfRule>
  </conditionalFormatting>
  <conditionalFormatting sqref="D21:G21">
    <cfRule type="expression" dxfId="444" priority="533">
      <formula>$X21="LIVRAISON"</formula>
    </cfRule>
    <cfRule type="expression" dxfId="443" priority="534">
      <formula>$X21="FABRICATION"</formula>
    </cfRule>
  </conditionalFormatting>
  <conditionalFormatting sqref="C21">
    <cfRule type="expression" dxfId="442" priority="531">
      <formula>$X21="ATTENTE"</formula>
    </cfRule>
  </conditionalFormatting>
  <conditionalFormatting sqref="C21">
    <cfRule type="expression" dxfId="441" priority="529">
      <formula>$X21="LIVRAISON"</formula>
    </cfRule>
    <cfRule type="expression" dxfId="440" priority="530">
      <formula>$X21="FABRICATION"</formula>
    </cfRule>
  </conditionalFormatting>
  <conditionalFormatting sqref="H21:J21">
    <cfRule type="expression" dxfId="439" priority="528">
      <formula>$X21="ATTENTE"</formula>
    </cfRule>
  </conditionalFormatting>
  <conditionalFormatting sqref="H21:J21">
    <cfRule type="expression" dxfId="438" priority="526">
      <formula>$X21="LIVRAISON"</formula>
    </cfRule>
    <cfRule type="expression" dxfId="437" priority="527">
      <formula>$X21="FABRICATION"</formula>
    </cfRule>
  </conditionalFormatting>
  <conditionalFormatting sqref="A21">
    <cfRule type="expression" dxfId="436" priority="523">
      <formula>$X21="ATTENTE"</formula>
    </cfRule>
  </conditionalFormatting>
  <conditionalFormatting sqref="A21">
    <cfRule type="expression" dxfId="435" priority="521">
      <formula>$X21="LIVRAISON"</formula>
    </cfRule>
    <cfRule type="expression" dxfId="434" priority="522">
      <formula>$X21="FABRICATION"</formula>
    </cfRule>
  </conditionalFormatting>
  <conditionalFormatting sqref="A22">
    <cfRule type="expression" dxfId="433" priority="519">
      <formula>$X22="ATTENTE"</formula>
    </cfRule>
  </conditionalFormatting>
  <conditionalFormatting sqref="A22">
    <cfRule type="expression" dxfId="432" priority="517">
      <formula>$X22="LIVRAISON"</formula>
    </cfRule>
    <cfRule type="expression" dxfId="431" priority="518">
      <formula>$X22="FABRICATION"</formula>
    </cfRule>
  </conditionalFormatting>
  <conditionalFormatting sqref="V23:W23">
    <cfRule type="expression" dxfId="430" priority="515">
      <formula>$X23="ATTENTE"</formula>
    </cfRule>
  </conditionalFormatting>
  <conditionalFormatting sqref="V23:W23">
    <cfRule type="expression" dxfId="429" priority="513">
      <formula>$X23="LIVRAISON"</formula>
    </cfRule>
    <cfRule type="expression" dxfId="428" priority="514">
      <formula>$X23="FABRICATION"</formula>
    </cfRule>
  </conditionalFormatting>
  <conditionalFormatting sqref="Q23:R23">
    <cfRule type="expression" dxfId="427" priority="511">
      <formula>$X23="ATTENTE"</formula>
    </cfRule>
  </conditionalFormatting>
  <conditionalFormatting sqref="Q23:R23">
    <cfRule type="expression" dxfId="426" priority="509">
      <formula>$X23="LIVRAISON"</formula>
    </cfRule>
    <cfRule type="expression" dxfId="425" priority="510">
      <formula>$X23="FABRICATION"</formula>
    </cfRule>
  </conditionalFormatting>
  <conditionalFormatting sqref="S23:T23">
    <cfRule type="expression" dxfId="424" priority="507">
      <formula>$X23="ATTENTE"</formula>
    </cfRule>
  </conditionalFormatting>
  <conditionalFormatting sqref="S23:T23">
    <cfRule type="expression" dxfId="423" priority="505">
      <formula>$X23="LIVRAISON"</formula>
    </cfRule>
    <cfRule type="expression" dxfId="422" priority="506">
      <formula>$X23="FABRICATION"</formula>
    </cfRule>
  </conditionalFormatting>
  <conditionalFormatting sqref="U23">
    <cfRule type="expression" dxfId="421" priority="503">
      <formula>$X23="ATTENTE"</formula>
    </cfRule>
  </conditionalFormatting>
  <conditionalFormatting sqref="U23">
    <cfRule type="expression" dxfId="420" priority="501">
      <formula>$X23="LIVRAISON"</formula>
    </cfRule>
    <cfRule type="expression" dxfId="419" priority="502">
      <formula>$X23="FABRICATION"</formula>
    </cfRule>
  </conditionalFormatting>
  <conditionalFormatting sqref="D23:G23">
    <cfRule type="expression" dxfId="418" priority="495">
      <formula>$X23="ATTENTE"</formula>
    </cfRule>
  </conditionalFormatting>
  <conditionalFormatting sqref="D23:G23">
    <cfRule type="expression" dxfId="417" priority="493">
      <formula>$X23="LIVRAISON"</formula>
    </cfRule>
    <cfRule type="expression" dxfId="416" priority="494">
      <formula>$X23="FABRICATION"</formula>
    </cfRule>
  </conditionalFormatting>
  <conditionalFormatting sqref="C23">
    <cfRule type="expression" dxfId="415" priority="491">
      <formula>$X23="ATTENTE"</formula>
    </cfRule>
  </conditionalFormatting>
  <conditionalFormatting sqref="C23">
    <cfRule type="expression" dxfId="414" priority="489">
      <formula>$X23="LIVRAISON"</formula>
    </cfRule>
    <cfRule type="expression" dxfId="413" priority="490">
      <formula>$X23="FABRICATION"</formula>
    </cfRule>
  </conditionalFormatting>
  <conditionalFormatting sqref="H23:J23">
    <cfRule type="expression" dxfId="412" priority="488">
      <formula>$X23="ATTENTE"</formula>
    </cfRule>
  </conditionalFormatting>
  <conditionalFormatting sqref="H23:J23">
    <cfRule type="expression" dxfId="411" priority="486">
      <formula>$X23="LIVRAISON"</formula>
    </cfRule>
    <cfRule type="expression" dxfId="410" priority="487">
      <formula>$X23="FABRICATION"</formula>
    </cfRule>
  </conditionalFormatting>
  <conditionalFormatting sqref="A23">
    <cfRule type="expression" dxfId="409" priority="484">
      <formula>$X23="ATTENTE"</formula>
    </cfRule>
  </conditionalFormatting>
  <conditionalFormatting sqref="A23">
    <cfRule type="expression" dxfId="408" priority="482">
      <formula>$X23="LIVRAISON"</formula>
    </cfRule>
    <cfRule type="expression" dxfId="407" priority="483">
      <formula>$X23="FABRICATION"</formula>
    </cfRule>
  </conditionalFormatting>
  <conditionalFormatting sqref="D25:G25">
    <cfRule type="expression" dxfId="406" priority="479">
      <formula>$X25="ATTENTE"</formula>
    </cfRule>
  </conditionalFormatting>
  <conditionalFormatting sqref="D25:G25">
    <cfRule type="expression" dxfId="405" priority="477">
      <formula>$X25="LIVRAISON"</formula>
    </cfRule>
    <cfRule type="expression" dxfId="404" priority="478">
      <formula>$X25="FABRICATION"</formula>
    </cfRule>
  </conditionalFormatting>
  <conditionalFormatting sqref="C25:G25">
    <cfRule type="expression" dxfId="403" priority="476">
      <formula>$AS:$AS="OUI"</formula>
    </cfRule>
  </conditionalFormatting>
  <conditionalFormatting sqref="C25">
    <cfRule type="expression" dxfId="402" priority="475">
      <formula>$X25="ATTENTE"</formula>
    </cfRule>
  </conditionalFormatting>
  <conditionalFormatting sqref="C25">
    <cfRule type="expression" dxfId="401" priority="473">
      <formula>$X25="LIVRAISON"</formula>
    </cfRule>
    <cfRule type="expression" dxfId="400" priority="474">
      <formula>$X25="FABRICATION"</formula>
    </cfRule>
  </conditionalFormatting>
  <conditionalFormatting sqref="H25">
    <cfRule type="expression" dxfId="399" priority="472">
      <formula>$X25="ATTENTE"</formula>
    </cfRule>
  </conditionalFormatting>
  <conditionalFormatting sqref="H25">
    <cfRule type="expression" dxfId="398" priority="470">
      <formula>$X25="LIVRAISON"</formula>
    </cfRule>
    <cfRule type="expression" dxfId="397" priority="471">
      <formula>$X25="FABRICATION"</formula>
    </cfRule>
  </conditionalFormatting>
  <conditionalFormatting sqref="H25">
    <cfRule type="expression" dxfId="396" priority="469">
      <formula>$AS:$AS="OUI"</formula>
    </cfRule>
  </conditionalFormatting>
  <conditionalFormatting sqref="A25">
    <cfRule type="expression" dxfId="395" priority="468">
      <formula>$X25="ATTENTE"</formula>
    </cfRule>
  </conditionalFormatting>
  <conditionalFormatting sqref="A25">
    <cfRule type="expression" dxfId="394" priority="466">
      <formula>$X25="LIVRAISON"</formula>
    </cfRule>
    <cfRule type="expression" dxfId="393" priority="467">
      <formula>$X25="FABRICATION"</formula>
    </cfRule>
  </conditionalFormatting>
  <conditionalFormatting sqref="A25">
    <cfRule type="expression" dxfId="392" priority="465">
      <formula>$AS:$AS="OUI"</formula>
    </cfRule>
  </conditionalFormatting>
  <conditionalFormatting sqref="A26">
    <cfRule type="expression" dxfId="391" priority="464">
      <formula>$X26="ATTENTE"</formula>
    </cfRule>
  </conditionalFormatting>
  <conditionalFormatting sqref="A26">
    <cfRule type="expression" dxfId="390" priority="462">
      <formula>$X26="LIVRAISON"</formula>
    </cfRule>
    <cfRule type="expression" dxfId="389" priority="463">
      <formula>$X26="FABRICATION"</formula>
    </cfRule>
  </conditionalFormatting>
  <conditionalFormatting sqref="A26">
    <cfRule type="expression" dxfId="388" priority="461">
      <formula>$AS:$AS="OUI"</formula>
    </cfRule>
  </conditionalFormatting>
  <conditionalFormatting sqref="B19:B23">
    <cfRule type="expression" dxfId="387" priority="460">
      <formula>$X19="ATTENTE"</formula>
    </cfRule>
  </conditionalFormatting>
  <conditionalFormatting sqref="B19:B23">
    <cfRule type="expression" dxfId="386" priority="458">
      <formula>$X19="LIVRAISON"</formula>
    </cfRule>
    <cfRule type="expression" dxfId="385" priority="459">
      <formula>$X19="FABRICATION"</formula>
    </cfRule>
  </conditionalFormatting>
  <conditionalFormatting sqref="M26:P26">
    <cfRule type="expression" dxfId="384" priority="455">
      <formula>$X26="ATTENTE"</formula>
    </cfRule>
  </conditionalFormatting>
  <conditionalFormatting sqref="M26:P26">
    <cfRule type="expression" dxfId="383" priority="453">
      <formula>$X26="LIVRAISON"</formula>
    </cfRule>
    <cfRule type="expression" dxfId="382" priority="454">
      <formula>$X26="FABRICATION"</formula>
    </cfRule>
  </conditionalFormatting>
  <conditionalFormatting sqref="M26:P26">
    <cfRule type="expression" dxfId="381" priority="452">
      <formula>$AS:$AS="OUI"</formula>
    </cfRule>
  </conditionalFormatting>
  <conditionalFormatting sqref="H26:J26">
    <cfRule type="expression" dxfId="380" priority="451">
      <formula>$X26="ATTENTE"</formula>
    </cfRule>
  </conditionalFormatting>
  <conditionalFormatting sqref="H26:J26">
    <cfRule type="expression" dxfId="379" priority="449">
      <formula>$X26="LIVRAISON"</formula>
    </cfRule>
    <cfRule type="expression" dxfId="378" priority="450">
      <formula>$X26="FABRICATION"</formula>
    </cfRule>
  </conditionalFormatting>
  <conditionalFormatting sqref="H26:J26">
    <cfRule type="expression" dxfId="377" priority="448">
      <formula>$AS:$AS="OUI"</formula>
    </cfRule>
  </conditionalFormatting>
  <conditionalFormatting sqref="C26:J26 M26:P26">
    <cfRule type="expression" dxfId="376" priority="447">
      <formula>$X:$X="FACTURATION"</formula>
    </cfRule>
  </conditionalFormatting>
  <conditionalFormatting sqref="D26:G26">
    <cfRule type="expression" dxfId="375" priority="446">
      <formula>$X26="ATTENTE"</formula>
    </cfRule>
  </conditionalFormatting>
  <conditionalFormatting sqref="D26:G26">
    <cfRule type="expression" dxfId="374" priority="444">
      <formula>$X26="LIVRAISON"</formula>
    </cfRule>
    <cfRule type="expression" dxfId="373" priority="445">
      <formula>$X26="FABRICATION"</formula>
    </cfRule>
  </conditionalFormatting>
  <conditionalFormatting sqref="C26:G26">
    <cfRule type="expression" dxfId="372" priority="443">
      <formula>$AS:$AS="OUI"</formula>
    </cfRule>
  </conditionalFormatting>
  <conditionalFormatting sqref="C26">
    <cfRule type="expression" dxfId="371" priority="442">
      <formula>$X26="ATTENTE"</formula>
    </cfRule>
  </conditionalFormatting>
  <conditionalFormatting sqref="C26">
    <cfRule type="expression" dxfId="370" priority="440">
      <formula>$X26="LIVRAISON"</formula>
    </cfRule>
    <cfRule type="expression" dxfId="369" priority="441">
      <formula>$X26="FABRICATION"</formula>
    </cfRule>
  </conditionalFormatting>
  <conditionalFormatting sqref="H26">
    <cfRule type="expression" dxfId="368" priority="439">
      <formula>$X26="ATTENTE"</formula>
    </cfRule>
  </conditionalFormatting>
  <conditionalFormatting sqref="H26">
    <cfRule type="expression" dxfId="367" priority="437">
      <formula>$X26="LIVRAISON"</formula>
    </cfRule>
    <cfRule type="expression" dxfId="366" priority="438">
      <formula>$X26="FABRICATION"</formula>
    </cfRule>
  </conditionalFormatting>
  <conditionalFormatting sqref="H26">
    <cfRule type="expression" dxfId="365" priority="436">
      <formula>$AS:$AS="OUI"</formula>
    </cfRule>
  </conditionalFormatting>
  <conditionalFormatting sqref="B26">
    <cfRule type="expression" dxfId="364" priority="435">
      <formula>$X26="ATTENTE"</formula>
    </cfRule>
  </conditionalFormatting>
  <conditionalFormatting sqref="B26">
    <cfRule type="expression" dxfId="363" priority="433">
      <formula>$X26="LIVRAISON"</formula>
    </cfRule>
    <cfRule type="expression" dxfId="362" priority="434">
      <formula>$X26="FABRICATION"</formula>
    </cfRule>
  </conditionalFormatting>
  <conditionalFormatting sqref="B26">
    <cfRule type="expression" dxfId="361" priority="432">
      <formula>$AS:$AS="OUI"</formula>
    </cfRule>
  </conditionalFormatting>
  <conditionalFormatting sqref="B26">
    <cfRule type="expression" dxfId="360" priority="431">
      <formula>$X:$X="FACTURATION"</formula>
    </cfRule>
  </conditionalFormatting>
  <conditionalFormatting sqref="V27:AB27">
    <cfRule type="expression" dxfId="359" priority="430">
      <formula>$X27="ATTENTE"</formula>
    </cfRule>
  </conditionalFormatting>
  <conditionalFormatting sqref="V27:AB27">
    <cfRule type="expression" dxfId="358" priority="428">
      <formula>$X27="LIVRAISON"</formula>
    </cfRule>
    <cfRule type="expression" dxfId="357" priority="429">
      <formula>$X27="FABRICATION"</formula>
    </cfRule>
  </conditionalFormatting>
  <conditionalFormatting sqref="V27:AB27">
    <cfRule type="expression" dxfId="356" priority="427">
      <formula>$AS:$AS="OUI"</formula>
    </cfRule>
  </conditionalFormatting>
  <conditionalFormatting sqref="Q27:R27">
    <cfRule type="expression" dxfId="355" priority="426">
      <formula>$X27="ATTENTE"</formula>
    </cfRule>
  </conditionalFormatting>
  <conditionalFormatting sqref="Q27:R27">
    <cfRule type="expression" dxfId="354" priority="424">
      <formula>$X27="LIVRAISON"</formula>
    </cfRule>
    <cfRule type="expression" dxfId="353" priority="425">
      <formula>$X27="FABRICATION"</formula>
    </cfRule>
  </conditionalFormatting>
  <conditionalFormatting sqref="Q27:R27">
    <cfRule type="expression" dxfId="352" priority="423">
      <formula>$AS:$AS="OUI"</formula>
    </cfRule>
  </conditionalFormatting>
  <conditionalFormatting sqref="S27:T27">
    <cfRule type="expression" dxfId="351" priority="422">
      <formula>$X27="ATTENTE"</formula>
    </cfRule>
  </conditionalFormatting>
  <conditionalFormatting sqref="S27:T27">
    <cfRule type="expression" dxfId="350" priority="420">
      <formula>$X27="LIVRAISON"</formula>
    </cfRule>
    <cfRule type="expression" dxfId="349" priority="421">
      <formula>$X27="FABRICATION"</formula>
    </cfRule>
  </conditionalFormatting>
  <conditionalFormatting sqref="S27:T27">
    <cfRule type="expression" dxfId="348" priority="419">
      <formula>$AS:$AS="OUI"</formula>
    </cfRule>
  </conditionalFormatting>
  <conditionalFormatting sqref="U27">
    <cfRule type="expression" dxfId="347" priority="418">
      <formula>$X27="ATTENTE"</formula>
    </cfRule>
  </conditionalFormatting>
  <conditionalFormatting sqref="U27">
    <cfRule type="expression" dxfId="346" priority="416">
      <formula>$X27="LIVRAISON"</formula>
    </cfRule>
    <cfRule type="expression" dxfId="345" priority="417">
      <formula>$X27="FABRICATION"</formula>
    </cfRule>
  </conditionalFormatting>
  <conditionalFormatting sqref="U27">
    <cfRule type="expression" dxfId="344" priority="415">
      <formula>$AS:$AS="OUI"</formula>
    </cfRule>
  </conditionalFormatting>
  <conditionalFormatting sqref="Q27:AB27">
    <cfRule type="expression" dxfId="343" priority="414">
      <formula>$X:$X="FACTURATION"</formula>
    </cfRule>
  </conditionalFormatting>
  <conditionalFormatting sqref="M27:P27">
    <cfRule type="expression" dxfId="342" priority="409">
      <formula>$X27="ATTENTE"</formula>
    </cfRule>
  </conditionalFormatting>
  <conditionalFormatting sqref="M27:P27">
    <cfRule type="expression" dxfId="341" priority="407">
      <formula>$X27="LIVRAISON"</formula>
    </cfRule>
    <cfRule type="expression" dxfId="340" priority="408">
      <formula>$X27="FABRICATION"</formula>
    </cfRule>
  </conditionalFormatting>
  <conditionalFormatting sqref="M27:P27">
    <cfRule type="expression" dxfId="339" priority="406">
      <formula>$AS:$AS="OUI"</formula>
    </cfRule>
  </conditionalFormatting>
  <conditionalFormatting sqref="M27:P27">
    <cfRule type="expression" dxfId="338" priority="401">
      <formula>$X:$X="FACTURATION"</formula>
    </cfRule>
  </conditionalFormatting>
  <conditionalFormatting sqref="A27">
    <cfRule type="expression" dxfId="337" priority="374">
      <formula>$X27="ATTENTE"</formula>
    </cfRule>
  </conditionalFormatting>
  <conditionalFormatting sqref="A27">
    <cfRule type="expression" dxfId="336" priority="372">
      <formula>$X27="LIVRAISON"</formula>
    </cfRule>
    <cfRule type="expression" dxfId="335" priority="373">
      <formula>$X27="FABRICATION"</formula>
    </cfRule>
  </conditionalFormatting>
  <conditionalFormatting sqref="A27">
    <cfRule type="expression" dxfId="334" priority="371">
      <formula>$AS:$AS="OUI"</formula>
    </cfRule>
  </conditionalFormatting>
  <conditionalFormatting sqref="A27">
    <cfRule type="expression" dxfId="333" priority="370">
      <formula>$X:$X="FACTURATION"</formula>
    </cfRule>
  </conditionalFormatting>
  <conditionalFormatting sqref="A27">
    <cfRule type="expression" dxfId="332" priority="369">
      <formula>$X27="ATTENTE"</formula>
    </cfRule>
  </conditionalFormatting>
  <conditionalFormatting sqref="A27">
    <cfRule type="expression" dxfId="331" priority="367">
      <formula>$X27="LIVRAISON"</formula>
    </cfRule>
    <cfRule type="expression" dxfId="330" priority="368">
      <formula>$X27="FABRICATION"</formula>
    </cfRule>
  </conditionalFormatting>
  <conditionalFormatting sqref="A27">
    <cfRule type="expression" dxfId="329" priority="366">
      <formula>$AS:$AS="OUI"</formula>
    </cfRule>
  </conditionalFormatting>
  <conditionalFormatting sqref="C27:G27">
    <cfRule type="expression" dxfId="328" priority="365">
      <formula>$X27="ATTENTE"</formula>
    </cfRule>
  </conditionalFormatting>
  <conditionalFormatting sqref="C27:G27">
    <cfRule type="expression" dxfId="327" priority="363">
      <formula>$X27="LIVRAISON"</formula>
    </cfRule>
    <cfRule type="expression" dxfId="326" priority="364">
      <formula>$X27="FABRICATION"</formula>
    </cfRule>
  </conditionalFormatting>
  <conditionalFormatting sqref="C27:G27">
    <cfRule type="expression" dxfId="325" priority="362">
      <formula>$AS:$AS="OUI"</formula>
    </cfRule>
  </conditionalFormatting>
  <conditionalFormatting sqref="H27:J27">
    <cfRule type="expression" dxfId="324" priority="361">
      <formula>$X27="ATTENTE"</formula>
    </cfRule>
  </conditionalFormatting>
  <conditionalFormatting sqref="H27:J27">
    <cfRule type="expression" dxfId="323" priority="359">
      <formula>$X27="LIVRAISON"</formula>
    </cfRule>
    <cfRule type="expression" dxfId="322" priority="360">
      <formula>$X27="FABRICATION"</formula>
    </cfRule>
  </conditionalFormatting>
  <conditionalFormatting sqref="H27:J27">
    <cfRule type="expression" dxfId="321" priority="358">
      <formula>$AS:$AS="OUI"</formula>
    </cfRule>
  </conditionalFormatting>
  <conditionalFormatting sqref="C27:J27">
    <cfRule type="expression" dxfId="320" priority="357">
      <formula>$X:$X="FACTURATION"</formula>
    </cfRule>
  </conditionalFormatting>
  <conditionalFormatting sqref="D27:G27">
    <cfRule type="expression" dxfId="319" priority="356">
      <formula>$X27="ATTENTE"</formula>
    </cfRule>
  </conditionalFormatting>
  <conditionalFormatting sqref="D27:G27">
    <cfRule type="expression" dxfId="318" priority="354">
      <formula>$X27="LIVRAISON"</formula>
    </cfRule>
    <cfRule type="expression" dxfId="317" priority="355">
      <formula>$X27="FABRICATION"</formula>
    </cfRule>
  </conditionalFormatting>
  <conditionalFormatting sqref="C27:G27">
    <cfRule type="expression" dxfId="316" priority="353">
      <formula>$AS:$AS="OUI"</formula>
    </cfRule>
  </conditionalFormatting>
  <conditionalFormatting sqref="C27">
    <cfRule type="expression" dxfId="315" priority="352">
      <formula>$X27="ATTENTE"</formula>
    </cfRule>
  </conditionalFormatting>
  <conditionalFormatting sqref="C27">
    <cfRule type="expression" dxfId="314" priority="350">
      <formula>$X27="LIVRAISON"</formula>
    </cfRule>
    <cfRule type="expression" dxfId="313" priority="351">
      <formula>$X27="FABRICATION"</formula>
    </cfRule>
  </conditionalFormatting>
  <conditionalFormatting sqref="H27">
    <cfRule type="expression" dxfId="312" priority="349">
      <formula>$X27="ATTENTE"</formula>
    </cfRule>
  </conditionalFormatting>
  <conditionalFormatting sqref="H27">
    <cfRule type="expression" dxfId="311" priority="347">
      <formula>$X27="LIVRAISON"</formula>
    </cfRule>
    <cfRule type="expression" dxfId="310" priority="348">
      <formula>$X27="FABRICATION"</formula>
    </cfRule>
  </conditionalFormatting>
  <conditionalFormatting sqref="H27">
    <cfRule type="expression" dxfId="309" priority="346">
      <formula>$AS:$AS="OUI"</formula>
    </cfRule>
  </conditionalFormatting>
  <conditionalFormatting sqref="B27">
    <cfRule type="expression" dxfId="308" priority="345">
      <formula>$X27="ATTENTE"</formula>
    </cfRule>
  </conditionalFormatting>
  <conditionalFormatting sqref="B27">
    <cfRule type="expression" dxfId="307" priority="343">
      <formula>$X27="LIVRAISON"</formula>
    </cfRule>
    <cfRule type="expression" dxfId="306" priority="344">
      <formula>$X27="FABRICATION"</formula>
    </cfRule>
  </conditionalFormatting>
  <conditionalFormatting sqref="B27">
    <cfRule type="expression" dxfId="305" priority="342">
      <formula>$AS:$AS="OUI"</formula>
    </cfRule>
  </conditionalFormatting>
  <conditionalFormatting sqref="B27">
    <cfRule type="expression" dxfId="304" priority="341">
      <formula>$X:$X="FACTURATION"</formula>
    </cfRule>
  </conditionalFormatting>
  <conditionalFormatting sqref="M24:P24">
    <cfRule type="expression" dxfId="303" priority="340">
      <formula>$X24="ATTENTE"</formula>
    </cfRule>
  </conditionalFormatting>
  <conditionalFormatting sqref="M24:P24">
    <cfRule type="expression" dxfId="302" priority="338">
      <formula>$X24="LIVRAISON"</formula>
    </cfRule>
    <cfRule type="expression" dxfId="301" priority="339">
      <formula>$X24="FABRICATION"</formula>
    </cfRule>
  </conditionalFormatting>
  <conditionalFormatting sqref="M24:P24">
    <cfRule type="expression" dxfId="300" priority="337">
      <formula>$AS:$AS="OUI"</formula>
    </cfRule>
  </conditionalFormatting>
  <conditionalFormatting sqref="Q24:R24">
    <cfRule type="expression" dxfId="299" priority="336">
      <formula>$X24="ATTENTE"</formula>
    </cfRule>
  </conditionalFormatting>
  <conditionalFormatting sqref="Q24:R24">
    <cfRule type="expression" dxfId="298" priority="334">
      <formula>$X24="LIVRAISON"</formula>
    </cfRule>
    <cfRule type="expression" dxfId="297" priority="335">
      <formula>$X24="FABRICATION"</formula>
    </cfRule>
  </conditionalFormatting>
  <conditionalFormatting sqref="Q24:R24">
    <cfRule type="expression" dxfId="296" priority="333">
      <formula>$AS:$AS="OUI"</formula>
    </cfRule>
  </conditionalFormatting>
  <conditionalFormatting sqref="S24:T24">
    <cfRule type="expression" dxfId="295" priority="332">
      <formula>$X24="ATTENTE"</formula>
    </cfRule>
  </conditionalFormatting>
  <conditionalFormatting sqref="S24:T24">
    <cfRule type="expression" dxfId="294" priority="330">
      <formula>$X24="LIVRAISON"</formula>
    </cfRule>
    <cfRule type="expression" dxfId="293" priority="331">
      <formula>$X24="FABRICATION"</formula>
    </cfRule>
  </conditionalFormatting>
  <conditionalFormatting sqref="S24:T24">
    <cfRule type="expression" dxfId="292" priority="329">
      <formula>$AS:$AS="OUI"</formula>
    </cfRule>
  </conditionalFormatting>
  <conditionalFormatting sqref="H24:J24">
    <cfRule type="expression" dxfId="291" priority="328">
      <formula>$X24="ATTENTE"</formula>
    </cfRule>
  </conditionalFormatting>
  <conditionalFormatting sqref="H24:J24">
    <cfRule type="expression" dxfId="290" priority="326">
      <formula>$X24="LIVRAISON"</formula>
    </cfRule>
    <cfRule type="expression" dxfId="289" priority="327">
      <formula>$X24="FABRICATION"</formula>
    </cfRule>
  </conditionalFormatting>
  <conditionalFormatting sqref="H24:J24">
    <cfRule type="expression" dxfId="288" priority="325">
      <formula>$AS:$AS="OUI"</formula>
    </cfRule>
  </conditionalFormatting>
  <conditionalFormatting sqref="U24">
    <cfRule type="expression" dxfId="287" priority="324">
      <formula>$X24="ATTENTE"</formula>
    </cfRule>
  </conditionalFormatting>
  <conditionalFormatting sqref="U24">
    <cfRule type="expression" dxfId="286" priority="322">
      <formula>$X24="LIVRAISON"</formula>
    </cfRule>
    <cfRule type="expression" dxfId="285" priority="323">
      <formula>$X24="FABRICATION"</formula>
    </cfRule>
  </conditionalFormatting>
  <conditionalFormatting sqref="U24">
    <cfRule type="expression" dxfId="284" priority="321">
      <formula>$AS:$AS="OUI"</formula>
    </cfRule>
  </conditionalFormatting>
  <conditionalFormatting sqref="A24:J24 M24:W24">
    <cfRule type="expression" dxfId="283" priority="320">
      <formula>$X:$X="FACTURATION"</formula>
    </cfRule>
  </conditionalFormatting>
  <conditionalFormatting sqref="D24:G24">
    <cfRule type="expression" dxfId="282" priority="319">
      <formula>$X24="ATTENTE"</formula>
    </cfRule>
  </conditionalFormatting>
  <conditionalFormatting sqref="D24:G24">
    <cfRule type="expression" dxfId="281" priority="317">
      <formula>$X24="LIVRAISON"</formula>
    </cfRule>
    <cfRule type="expression" dxfId="280" priority="318">
      <formula>$X24="FABRICATION"</formula>
    </cfRule>
  </conditionalFormatting>
  <conditionalFormatting sqref="C24:G24">
    <cfRule type="expression" dxfId="279" priority="316">
      <formula>$AS:$AS="OUI"</formula>
    </cfRule>
  </conditionalFormatting>
  <conditionalFormatting sqref="C24">
    <cfRule type="expression" dxfId="278" priority="315">
      <formula>$X24="ATTENTE"</formula>
    </cfRule>
  </conditionalFormatting>
  <conditionalFormatting sqref="C24">
    <cfRule type="expression" dxfId="277" priority="313">
      <formula>$X24="LIVRAISON"</formula>
    </cfRule>
    <cfRule type="expression" dxfId="276" priority="314">
      <formula>$X24="FABRICATION"</formula>
    </cfRule>
  </conditionalFormatting>
  <conditionalFormatting sqref="H24">
    <cfRule type="expression" dxfId="275" priority="312">
      <formula>$X24="ATTENTE"</formula>
    </cfRule>
  </conditionalFormatting>
  <conditionalFormatting sqref="H24">
    <cfRule type="expression" dxfId="274" priority="310">
      <formula>$X24="LIVRAISON"</formula>
    </cfRule>
    <cfRule type="expression" dxfId="273" priority="311">
      <formula>$X24="FABRICATION"</formula>
    </cfRule>
  </conditionalFormatting>
  <conditionalFormatting sqref="H24">
    <cfRule type="expression" dxfId="272" priority="309">
      <formula>$AS:$AS="OUI"</formula>
    </cfRule>
  </conditionalFormatting>
  <conditionalFormatting sqref="A24">
    <cfRule type="expression" dxfId="271" priority="308">
      <formula>$X24="ATTENTE"</formula>
    </cfRule>
  </conditionalFormatting>
  <conditionalFormatting sqref="A24">
    <cfRule type="expression" dxfId="270" priority="306">
      <formula>$X24="LIVRAISON"</formula>
    </cfRule>
    <cfRule type="expression" dxfId="269" priority="307">
      <formula>$X24="FABRICATION"</formula>
    </cfRule>
  </conditionalFormatting>
  <conditionalFormatting sqref="A24">
    <cfRule type="expression" dxfId="268" priority="305">
      <formula>$AS:$AS="OUI"</formula>
    </cfRule>
  </conditionalFormatting>
  <conditionalFormatting sqref="B24">
    <cfRule type="expression" dxfId="267" priority="304">
      <formula>$X24="ATTENTE"</formula>
    </cfRule>
  </conditionalFormatting>
  <conditionalFormatting sqref="B24">
    <cfRule type="expression" dxfId="266" priority="302">
      <formula>$X24="LIVRAISON"</formula>
    </cfRule>
    <cfRule type="expression" dxfId="265" priority="303">
      <formula>$X24="FABRICATION"</formula>
    </cfRule>
  </conditionalFormatting>
  <conditionalFormatting sqref="V28:AB28">
    <cfRule type="expression" dxfId="264" priority="301">
      <formula>$X28="ATTENTE"</formula>
    </cfRule>
  </conditionalFormatting>
  <conditionalFormatting sqref="V28:AB28">
    <cfRule type="expression" dxfId="263" priority="299">
      <formula>$X28="LIVRAISON"</formula>
    </cfRule>
    <cfRule type="expression" dxfId="262" priority="300">
      <formula>$X28="FABRICATION"</formula>
    </cfRule>
  </conditionalFormatting>
  <conditionalFormatting sqref="V28:AB28">
    <cfRule type="expression" dxfId="261" priority="298">
      <formula>$AS:$AS="OUI"</formula>
    </cfRule>
  </conditionalFormatting>
  <conditionalFormatting sqref="Q28:R28">
    <cfRule type="expression" dxfId="260" priority="297">
      <formula>$X28="ATTENTE"</formula>
    </cfRule>
  </conditionalFormatting>
  <conditionalFormatting sqref="Q28:R28">
    <cfRule type="expression" dxfId="259" priority="295">
      <formula>$X28="LIVRAISON"</formula>
    </cfRule>
    <cfRule type="expression" dxfId="258" priority="296">
      <formula>$X28="FABRICATION"</formula>
    </cfRule>
  </conditionalFormatting>
  <conditionalFormatting sqref="Q28:R28">
    <cfRule type="expression" dxfId="257" priority="294">
      <formula>$AS:$AS="OUI"</formula>
    </cfRule>
  </conditionalFormatting>
  <conditionalFormatting sqref="S28:T28">
    <cfRule type="expression" dxfId="256" priority="293">
      <formula>$X28="ATTENTE"</formula>
    </cfRule>
  </conditionalFormatting>
  <conditionalFormatting sqref="S28:T28">
    <cfRule type="expression" dxfId="255" priority="291">
      <formula>$X28="LIVRAISON"</formula>
    </cfRule>
    <cfRule type="expression" dxfId="254" priority="292">
      <formula>$X28="FABRICATION"</formula>
    </cfRule>
  </conditionalFormatting>
  <conditionalFormatting sqref="S28:T28">
    <cfRule type="expression" dxfId="253" priority="290">
      <formula>$AS:$AS="OUI"</formula>
    </cfRule>
  </conditionalFormatting>
  <conditionalFormatting sqref="U28">
    <cfRule type="expression" dxfId="252" priority="289">
      <formula>$X28="ATTENTE"</formula>
    </cfRule>
  </conditionalFormatting>
  <conditionalFormatting sqref="U28">
    <cfRule type="expression" dxfId="251" priority="287">
      <formula>$X28="LIVRAISON"</formula>
    </cfRule>
    <cfRule type="expression" dxfId="250" priority="288">
      <formula>$X28="FABRICATION"</formula>
    </cfRule>
  </conditionalFormatting>
  <conditionalFormatting sqref="U28">
    <cfRule type="expression" dxfId="249" priority="286">
      <formula>$AS:$AS="OUI"</formula>
    </cfRule>
  </conditionalFormatting>
  <conditionalFormatting sqref="Q28:AB28">
    <cfRule type="expression" dxfId="248" priority="285">
      <formula>$X:$X="FACTURATION"</formula>
    </cfRule>
  </conditionalFormatting>
  <conditionalFormatting sqref="M28:P28">
    <cfRule type="expression" dxfId="247" priority="284">
      <formula>$X28="ATTENTE"</formula>
    </cfRule>
  </conditionalFormatting>
  <conditionalFormatting sqref="M28:P28">
    <cfRule type="expression" dxfId="246" priority="282">
      <formula>$X28="LIVRAISON"</formula>
    </cfRule>
    <cfRule type="expression" dxfId="245" priority="283">
      <formula>$X28="FABRICATION"</formula>
    </cfRule>
  </conditionalFormatting>
  <conditionalFormatting sqref="M28:P28">
    <cfRule type="expression" dxfId="244" priority="281">
      <formula>$AS:$AS="OUI"</formula>
    </cfRule>
  </conditionalFormatting>
  <conditionalFormatting sqref="M28:P28">
    <cfRule type="expression" dxfId="243" priority="280">
      <formula>$X:$X="FACTURATION"</formula>
    </cfRule>
  </conditionalFormatting>
  <conditionalFormatting sqref="A28">
    <cfRule type="expression" dxfId="242" priority="279">
      <formula>$X28="ATTENTE"</formula>
    </cfRule>
  </conditionalFormatting>
  <conditionalFormatting sqref="A28">
    <cfRule type="expression" dxfId="241" priority="277">
      <formula>$X28="LIVRAISON"</formula>
    </cfRule>
    <cfRule type="expression" dxfId="240" priority="278">
      <formula>$X28="FABRICATION"</formula>
    </cfRule>
  </conditionalFormatting>
  <conditionalFormatting sqref="A28">
    <cfRule type="expression" dxfId="239" priority="276">
      <formula>$AS:$AS="OUI"</formula>
    </cfRule>
  </conditionalFormatting>
  <conditionalFormatting sqref="A28">
    <cfRule type="expression" dxfId="238" priority="275">
      <formula>$X:$X="FACTURATION"</formula>
    </cfRule>
  </conditionalFormatting>
  <conditionalFormatting sqref="A28">
    <cfRule type="expression" dxfId="237" priority="274">
      <formula>$X28="ATTENTE"</formula>
    </cfRule>
  </conditionalFormatting>
  <conditionalFormatting sqref="A28">
    <cfRule type="expression" dxfId="236" priority="272">
      <formula>$X28="LIVRAISON"</formula>
    </cfRule>
    <cfRule type="expression" dxfId="235" priority="273">
      <formula>$X28="FABRICATION"</formula>
    </cfRule>
  </conditionalFormatting>
  <conditionalFormatting sqref="A28">
    <cfRule type="expression" dxfId="234" priority="271">
      <formula>$AS:$AS="OUI"</formula>
    </cfRule>
  </conditionalFormatting>
  <conditionalFormatting sqref="C28:G28">
    <cfRule type="expression" dxfId="233" priority="270">
      <formula>$X28="ATTENTE"</formula>
    </cfRule>
  </conditionalFormatting>
  <conditionalFormatting sqref="C28:G28">
    <cfRule type="expression" dxfId="232" priority="268">
      <formula>$X28="LIVRAISON"</formula>
    </cfRule>
    <cfRule type="expression" dxfId="231" priority="269">
      <formula>$X28="FABRICATION"</formula>
    </cfRule>
  </conditionalFormatting>
  <conditionalFormatting sqref="C28:G28">
    <cfRule type="expression" dxfId="230" priority="267">
      <formula>$AS:$AS="OUI"</formula>
    </cfRule>
  </conditionalFormatting>
  <conditionalFormatting sqref="H28:J28">
    <cfRule type="expression" dxfId="229" priority="266">
      <formula>$X28="ATTENTE"</formula>
    </cfRule>
  </conditionalFormatting>
  <conditionalFormatting sqref="H28:J28">
    <cfRule type="expression" dxfId="228" priority="264">
      <formula>$X28="LIVRAISON"</formula>
    </cfRule>
    <cfRule type="expression" dxfId="227" priority="265">
      <formula>$X28="FABRICATION"</formula>
    </cfRule>
  </conditionalFormatting>
  <conditionalFormatting sqref="H28:J28">
    <cfRule type="expression" dxfId="226" priority="263">
      <formula>$AS:$AS="OUI"</formula>
    </cfRule>
  </conditionalFormatting>
  <conditionalFormatting sqref="C28:J28">
    <cfRule type="expression" dxfId="225" priority="262">
      <formula>$X:$X="FACTURATION"</formula>
    </cfRule>
  </conditionalFormatting>
  <conditionalFormatting sqref="D28:G28">
    <cfRule type="expression" dxfId="224" priority="261">
      <formula>$X28="ATTENTE"</formula>
    </cfRule>
  </conditionalFormatting>
  <conditionalFormatting sqref="D28:G28">
    <cfRule type="expression" dxfId="223" priority="259">
      <formula>$X28="LIVRAISON"</formula>
    </cfRule>
    <cfRule type="expression" dxfId="222" priority="260">
      <formula>$X28="FABRICATION"</formula>
    </cfRule>
  </conditionalFormatting>
  <conditionalFormatting sqref="C28:G28">
    <cfRule type="expression" dxfId="221" priority="258">
      <formula>$AS:$AS="OUI"</formula>
    </cfRule>
  </conditionalFormatting>
  <conditionalFormatting sqref="C28">
    <cfRule type="expression" dxfId="220" priority="257">
      <formula>$X28="ATTENTE"</formula>
    </cfRule>
  </conditionalFormatting>
  <conditionalFormatting sqref="C28">
    <cfRule type="expression" dxfId="219" priority="255">
      <formula>$X28="LIVRAISON"</formula>
    </cfRule>
    <cfRule type="expression" dxfId="218" priority="256">
      <formula>$X28="FABRICATION"</formula>
    </cfRule>
  </conditionalFormatting>
  <conditionalFormatting sqref="H28">
    <cfRule type="expression" dxfId="217" priority="254">
      <formula>$X28="ATTENTE"</formula>
    </cfRule>
  </conditionalFormatting>
  <conditionalFormatting sqref="H28">
    <cfRule type="expression" dxfId="216" priority="252">
      <formula>$X28="LIVRAISON"</formula>
    </cfRule>
    <cfRule type="expression" dxfId="215" priority="253">
      <formula>$X28="FABRICATION"</formula>
    </cfRule>
  </conditionalFormatting>
  <conditionalFormatting sqref="H28">
    <cfRule type="expression" dxfId="214" priority="251">
      <formula>$AS:$AS="OUI"</formula>
    </cfRule>
  </conditionalFormatting>
  <conditionalFormatting sqref="B28">
    <cfRule type="expression" dxfId="213" priority="250">
      <formula>$X28="ATTENTE"</formula>
    </cfRule>
  </conditionalFormatting>
  <conditionalFormatting sqref="B28">
    <cfRule type="expression" dxfId="212" priority="248">
      <formula>$X28="LIVRAISON"</formula>
    </cfRule>
    <cfRule type="expression" dxfId="211" priority="249">
      <formula>$X28="FABRICATION"</formula>
    </cfRule>
  </conditionalFormatting>
  <conditionalFormatting sqref="B28">
    <cfRule type="expression" dxfId="210" priority="247">
      <formula>$AS:$AS="OUI"</formula>
    </cfRule>
  </conditionalFormatting>
  <conditionalFormatting sqref="B28">
    <cfRule type="expression" dxfId="209" priority="246">
      <formula>$X:$X="FACTURATION"</formula>
    </cfRule>
  </conditionalFormatting>
  <conditionalFormatting sqref="V30:AT44">
    <cfRule type="expression" dxfId="208" priority="189">
      <formula>$X30="ATTENTE"</formula>
    </cfRule>
  </conditionalFormatting>
  <conditionalFormatting sqref="V30:AT44">
    <cfRule type="expression" dxfId="207" priority="187">
      <formula>$X30="LIVRAISON"</formula>
    </cfRule>
    <cfRule type="expression" dxfId="206" priority="188">
      <formula>$X30="FABRICATION"</formula>
    </cfRule>
  </conditionalFormatting>
  <conditionalFormatting sqref="V30:AT44">
    <cfRule type="expression" dxfId="205" priority="186">
      <formula>$AS:$AS="OUI"</formula>
    </cfRule>
  </conditionalFormatting>
  <conditionalFormatting sqref="Q29:R44">
    <cfRule type="expression" dxfId="204" priority="185">
      <formula>$X29="ATTENTE"</formula>
    </cfRule>
  </conditionalFormatting>
  <conditionalFormatting sqref="Q29:R44">
    <cfRule type="expression" dxfId="203" priority="183">
      <formula>$X29="LIVRAISON"</formula>
    </cfRule>
    <cfRule type="expression" dxfId="202" priority="184">
      <formula>$X29="FABRICATION"</formula>
    </cfRule>
  </conditionalFormatting>
  <conditionalFormatting sqref="Q29:R44">
    <cfRule type="expression" dxfId="201" priority="182">
      <formula>$AS:$AS="OUI"</formula>
    </cfRule>
  </conditionalFormatting>
  <conditionalFormatting sqref="S29:T44">
    <cfRule type="expression" dxfId="200" priority="181">
      <formula>$X29="ATTENTE"</formula>
    </cfRule>
  </conditionalFormatting>
  <conditionalFormatting sqref="S29:T44">
    <cfRule type="expression" dxfId="199" priority="179">
      <formula>$X29="LIVRAISON"</formula>
    </cfRule>
    <cfRule type="expression" dxfId="198" priority="180">
      <formula>$X29="FABRICATION"</formula>
    </cfRule>
  </conditionalFormatting>
  <conditionalFormatting sqref="S29:T44">
    <cfRule type="expression" dxfId="197" priority="178">
      <formula>$AS:$AS="OUI"</formula>
    </cfRule>
  </conditionalFormatting>
  <conditionalFormatting sqref="U29:U44">
    <cfRule type="expression" dxfId="196" priority="177">
      <formula>$X29="ATTENTE"</formula>
    </cfRule>
  </conditionalFormatting>
  <conditionalFormatting sqref="U29:U44">
    <cfRule type="expression" dxfId="195" priority="175">
      <formula>$X29="LIVRAISON"</formula>
    </cfRule>
    <cfRule type="expression" dxfId="194" priority="176">
      <formula>$X29="FABRICATION"</formula>
    </cfRule>
  </conditionalFormatting>
  <conditionalFormatting sqref="U29:U44">
    <cfRule type="expression" dxfId="193" priority="174">
      <formula>$AS:$AS="OUI"</formula>
    </cfRule>
  </conditionalFormatting>
  <conditionalFormatting sqref="Q30:AT44">
    <cfRule type="expression" dxfId="192" priority="173">
      <formula>$X:$X="FACTURATION"</formula>
    </cfRule>
  </conditionalFormatting>
  <conditionalFormatting sqref="K30:K44 M29:P44">
    <cfRule type="expression" dxfId="191" priority="172">
      <formula>$X29="ATTENTE"</formula>
    </cfRule>
  </conditionalFormatting>
  <conditionalFormatting sqref="K30:K44 M29:P44">
    <cfRule type="expression" dxfId="190" priority="170">
      <formula>$X29="LIVRAISON"</formula>
    </cfRule>
    <cfRule type="expression" dxfId="189" priority="171">
      <formula>$X29="FABRICATION"</formula>
    </cfRule>
  </conditionalFormatting>
  <conditionalFormatting sqref="K30:K44 M29:P44">
    <cfRule type="expression" dxfId="188" priority="169">
      <formula>$AS:$AS="OUI"</formula>
    </cfRule>
  </conditionalFormatting>
  <conditionalFormatting sqref="K30:K44 M29:P44">
    <cfRule type="expression" dxfId="187" priority="168">
      <formula>$X:$X="FACTURATION"</formula>
    </cfRule>
  </conditionalFormatting>
  <conditionalFormatting sqref="A29:A44">
    <cfRule type="expression" dxfId="186" priority="167">
      <formula>$X29="ATTENTE"</formula>
    </cfRule>
  </conditionalFormatting>
  <conditionalFormatting sqref="A29:A44">
    <cfRule type="expression" dxfId="185" priority="165">
      <formula>$X29="LIVRAISON"</formula>
    </cfRule>
    <cfRule type="expression" dxfId="184" priority="166">
      <formula>$X29="FABRICATION"</formula>
    </cfRule>
  </conditionalFormatting>
  <conditionalFormatting sqref="A29:A44">
    <cfRule type="expression" dxfId="183" priority="164">
      <formula>$AS:$AS="OUI"</formula>
    </cfRule>
  </conditionalFormatting>
  <conditionalFormatting sqref="A29:A44">
    <cfRule type="expression" dxfId="182" priority="163">
      <formula>$X:$X="FACTURATION"</formula>
    </cfRule>
  </conditionalFormatting>
  <conditionalFormatting sqref="A29:A44">
    <cfRule type="expression" dxfId="181" priority="162">
      <formula>$X29="ATTENTE"</formula>
    </cfRule>
  </conditionalFormatting>
  <conditionalFormatting sqref="A29:A44">
    <cfRule type="expression" dxfId="180" priority="160">
      <formula>$X29="LIVRAISON"</formula>
    </cfRule>
    <cfRule type="expression" dxfId="179" priority="161">
      <formula>$X29="FABRICATION"</formula>
    </cfRule>
  </conditionalFormatting>
  <conditionalFormatting sqref="A29:A44">
    <cfRule type="expression" dxfId="178" priority="159">
      <formula>$AS:$AS="OUI"</formula>
    </cfRule>
  </conditionalFormatting>
  <conditionalFormatting sqref="C29:G44">
    <cfRule type="expression" dxfId="177" priority="158">
      <formula>$X29="ATTENTE"</formula>
    </cfRule>
  </conditionalFormatting>
  <conditionalFormatting sqref="C29:G44">
    <cfRule type="expression" dxfId="176" priority="156">
      <formula>$X29="LIVRAISON"</formula>
    </cfRule>
    <cfRule type="expression" dxfId="175" priority="157">
      <formula>$X29="FABRICATION"</formula>
    </cfRule>
  </conditionalFormatting>
  <conditionalFormatting sqref="C29:G44">
    <cfRule type="expression" dxfId="174" priority="155">
      <formula>$AS:$AS="OUI"</formula>
    </cfRule>
  </conditionalFormatting>
  <conditionalFormatting sqref="H29:J44">
    <cfRule type="expression" dxfId="173" priority="154">
      <formula>$X29="ATTENTE"</formula>
    </cfRule>
  </conditionalFormatting>
  <conditionalFormatting sqref="H29:J44">
    <cfRule type="expression" dxfId="172" priority="152">
      <formula>$X29="LIVRAISON"</formula>
    </cfRule>
    <cfRule type="expression" dxfId="171" priority="153">
      <formula>$X29="FABRICATION"</formula>
    </cfRule>
  </conditionalFormatting>
  <conditionalFormatting sqref="H29:J44">
    <cfRule type="expression" dxfId="170" priority="151">
      <formula>$AS:$AS="OUI"</formula>
    </cfRule>
  </conditionalFormatting>
  <conditionalFormatting sqref="C29:J44">
    <cfRule type="expression" dxfId="169" priority="150">
      <formula>$X:$X="FACTURATION"</formula>
    </cfRule>
  </conditionalFormatting>
  <conditionalFormatting sqref="D29:G44">
    <cfRule type="expression" dxfId="168" priority="149">
      <formula>$X29="ATTENTE"</formula>
    </cfRule>
  </conditionalFormatting>
  <conditionalFormatting sqref="D29:G44">
    <cfRule type="expression" dxfId="167" priority="147">
      <formula>$X29="LIVRAISON"</formula>
    </cfRule>
    <cfRule type="expression" dxfId="166" priority="148">
      <formula>$X29="FABRICATION"</formula>
    </cfRule>
  </conditionalFormatting>
  <conditionalFormatting sqref="C29:G44">
    <cfRule type="expression" dxfId="165" priority="146">
      <formula>$AS:$AS="OUI"</formula>
    </cfRule>
  </conditionalFormatting>
  <conditionalFormatting sqref="C29:C44">
    <cfRule type="expression" dxfId="164" priority="145">
      <formula>$X29="ATTENTE"</formula>
    </cfRule>
  </conditionalFormatting>
  <conditionalFormatting sqref="C29:C44">
    <cfRule type="expression" dxfId="163" priority="143">
      <formula>$X29="LIVRAISON"</formula>
    </cfRule>
    <cfRule type="expression" dxfId="162" priority="144">
      <formula>$X29="FABRICATION"</formula>
    </cfRule>
  </conditionalFormatting>
  <conditionalFormatting sqref="H29:H44">
    <cfRule type="expression" dxfId="161" priority="142">
      <formula>$X29="ATTENTE"</formula>
    </cfRule>
  </conditionalFormatting>
  <conditionalFormatting sqref="H29:H44">
    <cfRule type="expression" dxfId="160" priority="140">
      <formula>$X29="LIVRAISON"</formula>
    </cfRule>
    <cfRule type="expression" dxfId="159" priority="141">
      <formula>$X29="FABRICATION"</formula>
    </cfRule>
  </conditionalFormatting>
  <conditionalFormatting sqref="H29:H44">
    <cfRule type="expression" dxfId="158" priority="139">
      <formula>$AS:$AS="OUI"</formula>
    </cfRule>
  </conditionalFormatting>
  <conditionalFormatting sqref="B29:B44">
    <cfRule type="expression" dxfId="157" priority="138">
      <formula>$X29="ATTENTE"</formula>
    </cfRule>
  </conditionalFormatting>
  <conditionalFormatting sqref="B29:B44">
    <cfRule type="expression" dxfId="156" priority="136">
      <formula>$X29="LIVRAISON"</formula>
    </cfRule>
    <cfRule type="expression" dxfId="155" priority="137">
      <formula>$X29="FABRICATION"</formula>
    </cfRule>
  </conditionalFormatting>
  <conditionalFormatting sqref="B29:B44">
    <cfRule type="expression" dxfId="154" priority="135">
      <formula>$AS:$AS="OUI"</formula>
    </cfRule>
  </conditionalFormatting>
  <conditionalFormatting sqref="B29:B44">
    <cfRule type="expression" dxfId="153" priority="134">
      <formula>$X:$X="FACTURATION"</formula>
    </cfRule>
  </conditionalFormatting>
  <conditionalFormatting sqref="L5 L22 L24:L26 L8 L11 L14">
    <cfRule type="expression" dxfId="152" priority="133">
      <formula>$X5="ATTENTE"</formula>
    </cfRule>
  </conditionalFormatting>
  <conditionalFormatting sqref="L5 L22 L24:L26 L8 L11 L14">
    <cfRule type="expression" dxfId="151" priority="131">
      <formula>$X5="LIVRAISON"</formula>
    </cfRule>
    <cfRule type="expression" dxfId="150" priority="132">
      <formula>$X5="FABRICATION"</formula>
    </cfRule>
  </conditionalFormatting>
  <conditionalFormatting sqref="L4 L7 L10 L13">
    <cfRule type="expression" dxfId="149" priority="126">
      <formula>$X4="ATTENTE"</formula>
    </cfRule>
  </conditionalFormatting>
  <conditionalFormatting sqref="L4 L7 L10 L13">
    <cfRule type="expression" dxfId="148" priority="124">
      <formula>$X4="LIVRAISON"</formula>
    </cfRule>
    <cfRule type="expression" dxfId="147" priority="125">
      <formula>$X4="FABRICATION"</formula>
    </cfRule>
  </conditionalFormatting>
  <conditionalFormatting sqref="L8">
    <cfRule type="expression" dxfId="146" priority="114">
      <formula>$X8="ATTENTE"</formula>
    </cfRule>
  </conditionalFormatting>
  <conditionalFormatting sqref="L8">
    <cfRule type="expression" dxfId="145" priority="112">
      <formula>$X8="LIVRAISON"</formula>
    </cfRule>
    <cfRule type="expression" dxfId="144" priority="113">
      <formula>$X8="FABRICATION"</formula>
    </cfRule>
  </conditionalFormatting>
  <conditionalFormatting sqref="L10">
    <cfRule type="expression" dxfId="143" priority="99">
      <formula>$X10="ATTENTE"</formula>
    </cfRule>
  </conditionalFormatting>
  <conditionalFormatting sqref="L10">
    <cfRule type="expression" dxfId="142" priority="97">
      <formula>$X10="LIVRAISON"</formula>
    </cfRule>
    <cfRule type="expression" dxfId="141" priority="98">
      <formula>$X10="FABRICATION"</formula>
    </cfRule>
  </conditionalFormatting>
  <conditionalFormatting sqref="L11">
    <cfRule type="expression" dxfId="140" priority="96">
      <formula>$X11="ATTENTE"</formula>
    </cfRule>
  </conditionalFormatting>
  <conditionalFormatting sqref="L11">
    <cfRule type="expression" dxfId="139" priority="94">
      <formula>$X11="LIVRAISON"</formula>
    </cfRule>
    <cfRule type="expression" dxfId="138" priority="95">
      <formula>$X11="FABRICATION"</formula>
    </cfRule>
  </conditionalFormatting>
  <conditionalFormatting sqref="L12">
    <cfRule type="expression" dxfId="137" priority="93">
      <formula>$X12="ATTENTE"</formula>
    </cfRule>
  </conditionalFormatting>
  <conditionalFormatting sqref="L12">
    <cfRule type="expression" dxfId="136" priority="91">
      <formula>$X12="LIVRAISON"</formula>
    </cfRule>
    <cfRule type="expression" dxfId="135" priority="92">
      <formula>$X12="FABRICATION"</formula>
    </cfRule>
  </conditionalFormatting>
  <conditionalFormatting sqref="L13">
    <cfRule type="expression" dxfId="134" priority="87">
      <formula>$X13="ATTENTE"</formula>
    </cfRule>
  </conditionalFormatting>
  <conditionalFormatting sqref="L13">
    <cfRule type="expression" dxfId="133" priority="85">
      <formula>$X13="LIVRAISON"</formula>
    </cfRule>
    <cfRule type="expression" dxfId="132" priority="86">
      <formula>$X13="FABRICATION"</formula>
    </cfRule>
  </conditionalFormatting>
  <conditionalFormatting sqref="L14">
    <cfRule type="expression" dxfId="131" priority="84">
      <formula>$X14="ATTENTE"</formula>
    </cfRule>
  </conditionalFormatting>
  <conditionalFormatting sqref="L14">
    <cfRule type="expression" dxfId="130" priority="82">
      <formula>$X14="LIVRAISON"</formula>
    </cfRule>
    <cfRule type="expression" dxfId="129" priority="83">
      <formula>$X14="FABRICATION"</formula>
    </cfRule>
  </conditionalFormatting>
  <conditionalFormatting sqref="L15">
    <cfRule type="expression" dxfId="128" priority="81">
      <formula>$X15="ATTENTE"</formula>
    </cfRule>
  </conditionalFormatting>
  <conditionalFormatting sqref="L15">
    <cfRule type="expression" dxfId="127" priority="79">
      <formula>$X15="LIVRAISON"</formula>
    </cfRule>
    <cfRule type="expression" dxfId="126" priority="80">
      <formula>$X15="FABRICATION"</formula>
    </cfRule>
  </conditionalFormatting>
  <conditionalFormatting sqref="L16">
    <cfRule type="expression" dxfId="125" priority="78">
      <formula>$X16="ATTENTE"</formula>
    </cfRule>
  </conditionalFormatting>
  <conditionalFormatting sqref="L16">
    <cfRule type="expression" dxfId="124" priority="76">
      <formula>$X16="LIVRAISON"</formula>
    </cfRule>
    <cfRule type="expression" dxfId="123" priority="77">
      <formula>$X16="FABRICATION"</formula>
    </cfRule>
  </conditionalFormatting>
  <conditionalFormatting sqref="L17">
    <cfRule type="expression" dxfId="122" priority="75">
      <formula>$X17="ATTENTE"</formula>
    </cfRule>
  </conditionalFormatting>
  <conditionalFormatting sqref="L17">
    <cfRule type="expression" dxfId="121" priority="73">
      <formula>$X17="LIVRAISON"</formula>
    </cfRule>
    <cfRule type="expression" dxfId="120" priority="74">
      <formula>$X17="FABRICATION"</formula>
    </cfRule>
  </conditionalFormatting>
  <conditionalFormatting sqref="L18">
    <cfRule type="expression" dxfId="119" priority="72">
      <formula>$X18="ATTENTE"</formula>
    </cfRule>
  </conditionalFormatting>
  <conditionalFormatting sqref="L18">
    <cfRule type="expression" dxfId="118" priority="70">
      <formula>$X18="LIVRAISON"</formula>
    </cfRule>
    <cfRule type="expression" dxfId="117" priority="71">
      <formula>$X18="FABRICATION"</formula>
    </cfRule>
  </conditionalFormatting>
  <conditionalFormatting sqref="L19">
    <cfRule type="expression" dxfId="116" priority="69">
      <formula>$X19="ATTENTE"</formula>
    </cfRule>
  </conditionalFormatting>
  <conditionalFormatting sqref="L19">
    <cfRule type="expression" dxfId="115" priority="67">
      <formula>$X19="LIVRAISON"</formula>
    </cfRule>
    <cfRule type="expression" dxfId="114" priority="68">
      <formula>$X19="FABRICATION"</formula>
    </cfRule>
  </conditionalFormatting>
  <conditionalFormatting sqref="L25">
    <cfRule type="expression" dxfId="113" priority="66">
      <formula>$X:$X="FACTURATION"</formula>
    </cfRule>
  </conditionalFormatting>
  <conditionalFormatting sqref="L20">
    <cfRule type="expression" dxfId="112" priority="65">
      <formula>$X20="ATTENTE"</formula>
    </cfRule>
  </conditionalFormatting>
  <conditionalFormatting sqref="L20">
    <cfRule type="expression" dxfId="111" priority="63">
      <formula>$X20="LIVRAISON"</formula>
    </cfRule>
    <cfRule type="expression" dxfId="110" priority="64">
      <formula>$X20="FABRICATION"</formula>
    </cfRule>
  </conditionalFormatting>
  <conditionalFormatting sqref="L21">
    <cfRule type="expression" dxfId="109" priority="62">
      <formula>$X21="ATTENTE"</formula>
    </cfRule>
  </conditionalFormatting>
  <conditionalFormatting sqref="L21">
    <cfRule type="expression" dxfId="108" priority="60">
      <formula>$X21="LIVRAISON"</formula>
    </cfRule>
    <cfRule type="expression" dxfId="107" priority="61">
      <formula>$X21="FABRICATION"</formula>
    </cfRule>
  </conditionalFormatting>
  <conditionalFormatting sqref="L23">
    <cfRule type="expression" dxfId="106" priority="59">
      <formula>$X23="ATTENTE"</formula>
    </cfRule>
  </conditionalFormatting>
  <conditionalFormatting sqref="L23">
    <cfRule type="expression" dxfId="105" priority="57">
      <formula>$X23="LIVRAISON"</formula>
    </cfRule>
    <cfRule type="expression" dxfId="104" priority="58">
      <formula>$X23="FABRICATION"</formula>
    </cfRule>
  </conditionalFormatting>
  <conditionalFormatting sqref="L25">
    <cfRule type="expression" dxfId="103" priority="56">
      <formula>$X25="ATTENTE"</formula>
    </cfRule>
  </conditionalFormatting>
  <conditionalFormatting sqref="L25">
    <cfRule type="expression" dxfId="102" priority="54">
      <formula>$X25="LIVRAISON"</formula>
    </cfRule>
    <cfRule type="expression" dxfId="101" priority="55">
      <formula>$X25="FABRICATION"</formula>
    </cfRule>
  </conditionalFormatting>
  <conditionalFormatting sqref="L25">
    <cfRule type="expression" dxfId="100" priority="53">
      <formula>$AS:$AS="OUI"</formula>
    </cfRule>
  </conditionalFormatting>
  <conditionalFormatting sqref="L26">
    <cfRule type="expression" dxfId="99" priority="52">
      <formula>$X:$X="FACTURATION"</formula>
    </cfRule>
  </conditionalFormatting>
  <conditionalFormatting sqref="L26">
    <cfRule type="expression" dxfId="98" priority="51">
      <formula>$X26="ATTENTE"</formula>
    </cfRule>
  </conditionalFormatting>
  <conditionalFormatting sqref="L26">
    <cfRule type="expression" dxfId="97" priority="49">
      <formula>$X26="LIVRAISON"</formula>
    </cfRule>
    <cfRule type="expression" dxfId="96" priority="50">
      <formula>$X26="FABRICATION"</formula>
    </cfRule>
  </conditionalFormatting>
  <conditionalFormatting sqref="L26">
    <cfRule type="expression" dxfId="95" priority="48">
      <formula>$AS:$AS="OUI"</formula>
    </cfRule>
  </conditionalFormatting>
  <conditionalFormatting sqref="L27">
    <cfRule type="expression" dxfId="94" priority="47">
      <formula>$X27="ATTENTE"</formula>
    </cfRule>
  </conditionalFormatting>
  <conditionalFormatting sqref="L27">
    <cfRule type="expression" dxfId="93" priority="45">
      <formula>$X27="LIVRAISON"</formula>
    </cfRule>
    <cfRule type="expression" dxfId="92" priority="46">
      <formula>$X27="FABRICATION"</formula>
    </cfRule>
  </conditionalFormatting>
  <conditionalFormatting sqref="L27">
    <cfRule type="expression" dxfId="91" priority="44">
      <formula>$AS:$AS="OUI"</formula>
    </cfRule>
  </conditionalFormatting>
  <conditionalFormatting sqref="L27">
    <cfRule type="expression" dxfId="90" priority="43">
      <formula>$X:$X="FACTURATION"</formula>
    </cfRule>
  </conditionalFormatting>
  <conditionalFormatting sqref="L27">
    <cfRule type="expression" dxfId="89" priority="42">
      <formula>$X27="ATTENTE"</formula>
    </cfRule>
  </conditionalFormatting>
  <conditionalFormatting sqref="L27">
    <cfRule type="expression" dxfId="88" priority="40">
      <formula>$X27="LIVRAISON"</formula>
    </cfRule>
    <cfRule type="expression" dxfId="87" priority="41">
      <formula>$X27="FABRICATION"</formula>
    </cfRule>
  </conditionalFormatting>
  <conditionalFormatting sqref="L27">
    <cfRule type="expression" dxfId="86" priority="39">
      <formula>$AS:$AS="OUI"</formula>
    </cfRule>
  </conditionalFormatting>
  <conditionalFormatting sqref="L24">
    <cfRule type="expression" dxfId="85" priority="38">
      <formula>$X:$X="FACTURATION"</formula>
    </cfRule>
  </conditionalFormatting>
  <conditionalFormatting sqref="L24">
    <cfRule type="expression" dxfId="84" priority="37">
      <formula>$X24="ATTENTE"</formula>
    </cfRule>
  </conditionalFormatting>
  <conditionalFormatting sqref="L24">
    <cfRule type="expression" dxfId="83" priority="35">
      <formula>$X24="LIVRAISON"</formula>
    </cfRule>
    <cfRule type="expression" dxfId="82" priority="36">
      <formula>$X24="FABRICATION"</formula>
    </cfRule>
  </conditionalFormatting>
  <conditionalFormatting sqref="L24">
    <cfRule type="expression" dxfId="81" priority="34">
      <formula>$AS:$AS="OUI"</formula>
    </cfRule>
  </conditionalFormatting>
  <conditionalFormatting sqref="L28">
    <cfRule type="expression" dxfId="80" priority="33">
      <formula>$X28="ATTENTE"</formula>
    </cfRule>
  </conditionalFormatting>
  <conditionalFormatting sqref="L28">
    <cfRule type="expression" dxfId="79" priority="31">
      <formula>$X28="LIVRAISON"</formula>
    </cfRule>
    <cfRule type="expression" dxfId="78" priority="32">
      <formula>$X28="FABRICATION"</formula>
    </cfRule>
  </conditionalFormatting>
  <conditionalFormatting sqref="L28">
    <cfRule type="expression" dxfId="77" priority="30">
      <formula>$AS:$AS="OUI"</formula>
    </cfRule>
  </conditionalFormatting>
  <conditionalFormatting sqref="L28">
    <cfRule type="expression" dxfId="76" priority="29">
      <formula>$X:$X="FACTURATION"</formula>
    </cfRule>
  </conditionalFormatting>
  <conditionalFormatting sqref="L28">
    <cfRule type="expression" dxfId="75" priority="28">
      <formula>$X28="ATTENTE"</formula>
    </cfRule>
  </conditionalFormatting>
  <conditionalFormatting sqref="L28">
    <cfRule type="expression" dxfId="74" priority="26">
      <formula>$X28="LIVRAISON"</formula>
    </cfRule>
    <cfRule type="expression" dxfId="73" priority="27">
      <formula>$X28="FABRICATION"</formula>
    </cfRule>
  </conditionalFormatting>
  <conditionalFormatting sqref="L28">
    <cfRule type="expression" dxfId="72" priority="25">
      <formula>$AS:$AS="OUI"</formula>
    </cfRule>
  </conditionalFormatting>
  <conditionalFormatting sqref="L29:L44">
    <cfRule type="expression" dxfId="71" priority="24">
      <formula>$X29="ATTENTE"</formula>
    </cfRule>
  </conditionalFormatting>
  <conditionalFormatting sqref="L29:L44">
    <cfRule type="expression" dxfId="70" priority="22">
      <formula>$X29="LIVRAISON"</formula>
    </cfRule>
    <cfRule type="expression" dxfId="69" priority="23">
      <formula>$X29="FABRICATION"</formula>
    </cfRule>
  </conditionalFormatting>
  <conditionalFormatting sqref="L29:L44">
    <cfRule type="expression" dxfId="68" priority="21">
      <formula>$AS:$AS="OUI"</formula>
    </cfRule>
  </conditionalFormatting>
  <conditionalFormatting sqref="L29:L44">
    <cfRule type="expression" dxfId="67" priority="20">
      <formula>$X:$X="FACTURATION"</formula>
    </cfRule>
  </conditionalFormatting>
  <conditionalFormatting sqref="L29:L44">
    <cfRule type="expression" dxfId="66" priority="19">
      <formula>$X29="ATTENTE"</formula>
    </cfRule>
  </conditionalFormatting>
  <conditionalFormatting sqref="L29:L44">
    <cfRule type="expression" dxfId="65" priority="17">
      <formula>$X29="LIVRAISON"</formula>
    </cfRule>
    <cfRule type="expression" dxfId="64" priority="18">
      <formula>$X29="FABRICATION"</formula>
    </cfRule>
  </conditionalFormatting>
  <conditionalFormatting sqref="L29:L44">
    <cfRule type="expression" dxfId="63" priority="16">
      <formula>$AS:$AS="OUI"</formula>
    </cfRule>
  </conditionalFormatting>
  <conditionalFormatting sqref="D8">
    <cfRule type="expression" dxfId="62" priority="15">
      <formula>$X8="ATTENTE"</formula>
    </cfRule>
  </conditionalFormatting>
  <conditionalFormatting sqref="D8">
    <cfRule type="expression" dxfId="61" priority="13">
      <formula>$X8="LIVRAISON"</formula>
    </cfRule>
    <cfRule type="expression" dxfId="60" priority="14">
      <formula>$X8="FABRICATION"</formula>
    </cfRule>
  </conditionalFormatting>
  <conditionalFormatting sqref="D13 D10:D11">
    <cfRule type="expression" dxfId="59" priority="12">
      <formula>$X10="ATTENTE"</formula>
    </cfRule>
  </conditionalFormatting>
  <conditionalFormatting sqref="D13 D10:D11">
    <cfRule type="expression" dxfId="58" priority="10">
      <formula>$X10="LIVRAISON"</formula>
    </cfRule>
    <cfRule type="expression" dxfId="57" priority="11">
      <formula>$X10="FABRICATION"</formula>
    </cfRule>
  </conditionalFormatting>
  <conditionalFormatting sqref="D12">
    <cfRule type="expression" dxfId="56" priority="9">
      <formula>$X12="ATTENTE"</formula>
    </cfRule>
  </conditionalFormatting>
  <conditionalFormatting sqref="D12">
    <cfRule type="expression" dxfId="55" priority="7">
      <formula>$X12="LIVRAISON"</formula>
    </cfRule>
    <cfRule type="expression" dxfId="54" priority="8">
      <formula>$X12="FABRICATION"</formula>
    </cfRule>
  </conditionalFormatting>
  <conditionalFormatting sqref="D14">
    <cfRule type="expression" dxfId="53" priority="6">
      <formula>$X14="ATTENTE"</formula>
    </cfRule>
  </conditionalFormatting>
  <conditionalFormatting sqref="D14">
    <cfRule type="expression" dxfId="52" priority="4">
      <formula>$X14="LIVRAISON"</formula>
    </cfRule>
    <cfRule type="expression" dxfId="51" priority="5">
      <formula>$X14="FABRICATION"</formula>
    </cfRule>
  </conditionalFormatting>
  <conditionalFormatting sqref="D14">
    <cfRule type="expression" dxfId="50" priority="3">
      <formula>$X14="ATTENTE"</formula>
    </cfRule>
  </conditionalFormatting>
  <conditionalFormatting sqref="D14">
    <cfRule type="expression" dxfId="49" priority="1">
      <formula>$X14="LIVRAISON"</formula>
    </cfRule>
    <cfRule type="expression" dxfId="48" priority="2">
      <formula>$X14="FABRICATION"</formula>
    </cfRule>
  </conditionalFormatting>
  <dataValidations count="4">
    <dataValidation type="list" allowBlank="1" showInputMessage="1" showErrorMessage="1" sqref="AS1" xr:uid="{00000000-0002-0000-0000-000000000000}">
      <formula1>"ON"</formula1>
    </dataValidation>
    <dataValidation type="list" allowBlank="1" showInputMessage="1" showErrorMessage="1" sqref="X1:X1048576" xr:uid="{00000000-0002-0000-0000-000001000000}">
      <formula1>Statut</formula1>
    </dataValidation>
    <dataValidation type="list" allowBlank="1" showInputMessage="1" showErrorMessage="1" sqref="L1:L1048576" xr:uid="{00000000-0002-0000-0000-000002000000}">
      <formula1>typedemande</formula1>
    </dataValidation>
    <dataValidation type="list" allowBlank="1" showInputMessage="1" showErrorMessage="1" sqref="K1:K1048576" xr:uid="{00000000-0002-0000-0000-000003000000}">
      <formula1>PAYS</formula1>
    </dataValidation>
  </dataValidations>
  <hyperlinks>
    <hyperlink ref="G2" r:id="rId1" xr:uid="{00000000-0004-0000-0000-000000000000}"/>
    <hyperlink ref="G3" r:id="rId2" xr:uid="{00000000-0004-0000-0000-000001000000}"/>
    <hyperlink ref="G4" r:id="rId3" xr:uid="{00000000-0004-0000-0000-000002000000}"/>
    <hyperlink ref="G5" r:id="rId4" xr:uid="{00000000-0004-0000-0000-000003000000}"/>
    <hyperlink ref="G6" r:id="rId5" xr:uid="{00000000-0004-0000-0000-000004000000}"/>
    <hyperlink ref="G7" r:id="rId6" xr:uid="{00000000-0004-0000-0000-000005000000}"/>
    <hyperlink ref="G8" r:id="rId7" xr:uid="{00000000-0004-0000-0000-000006000000}"/>
    <hyperlink ref="G9" r:id="rId8" xr:uid="{00000000-0004-0000-0000-000007000000}"/>
    <hyperlink ref="G10" r:id="rId9" xr:uid="{00000000-0004-0000-0000-000008000000}"/>
    <hyperlink ref="G11" r:id="rId10" xr:uid="{00000000-0004-0000-0000-000009000000}"/>
    <hyperlink ref="G12" r:id="rId11" xr:uid="{00000000-0004-0000-0000-00000A000000}"/>
    <hyperlink ref="G13" r:id="rId12" xr:uid="{00000000-0004-0000-0000-00000B000000}"/>
    <hyperlink ref="G14" r:id="rId13" xr:uid="{00000000-0004-0000-0000-00000C000000}"/>
  </hyperlinks>
  <pageMargins left="0.7" right="0.7" top="0.75" bottom="0.75" header="0.3" footer="0.3"/>
  <pageSetup paperSize="9" orientation="portrait" r:id="rId1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4000000}">
          <x14:formula1>
            <xm:f>'Y:\05 - COMMERCIAL\0. ECOCONTACT®\2. DOCUMENTS\[TABLEAU DE BORD 2021.xlsx]liste déroulantes'!#REF!</xm:f>
          </x14:formula1>
          <xm:sqref>AS2:AS26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H31"/>
  <sheetViews>
    <sheetView workbookViewId="0">
      <selection activeCell="C8" sqref="C8"/>
    </sheetView>
  </sheetViews>
  <sheetFormatPr baseColWidth="10" defaultRowHeight="15" x14ac:dyDescent="0.25"/>
  <cols>
    <col min="1" max="1" width="27.42578125" style="192" bestFit="1" customWidth="1"/>
    <col min="2" max="2" width="17.5703125" style="192" bestFit="1" customWidth="1"/>
    <col min="3" max="3" width="17.5703125" style="192" customWidth="1"/>
    <col min="4" max="4" width="17.5703125" style="192" bestFit="1" customWidth="1"/>
    <col min="5" max="5" width="16.28515625" style="192" customWidth="1"/>
    <col min="6" max="6" width="17.85546875" style="192" customWidth="1"/>
    <col min="7" max="7" width="10.7109375" style="192" bestFit="1" customWidth="1"/>
    <col min="8" max="8" width="11.85546875" style="192" bestFit="1" customWidth="1"/>
    <col min="10" max="10" width="21" customWidth="1"/>
  </cols>
  <sheetData>
    <row r="1" spans="1:8" ht="30" x14ac:dyDescent="0.25">
      <c r="A1" s="196" t="s">
        <v>46</v>
      </c>
      <c r="B1" s="196" t="s">
        <v>9</v>
      </c>
      <c r="C1" s="196" t="s">
        <v>39</v>
      </c>
      <c r="D1" s="196" t="s">
        <v>11</v>
      </c>
      <c r="E1" s="196" t="s">
        <v>12</v>
      </c>
      <c r="F1" s="196" t="s">
        <v>19</v>
      </c>
      <c r="G1" s="197" t="s">
        <v>22</v>
      </c>
      <c r="H1" s="198" t="s">
        <v>23</v>
      </c>
    </row>
    <row r="2" spans="1:8" ht="14.25" customHeight="1" x14ac:dyDescent="0.25">
      <c r="A2" s="254"/>
      <c r="B2" s="255"/>
      <c r="C2" s="255"/>
      <c r="D2" s="255"/>
      <c r="E2" s="256"/>
      <c r="F2" s="256"/>
      <c r="G2" s="256"/>
      <c r="H2" s="257"/>
    </row>
    <row r="3" spans="1:8" ht="14.25" customHeight="1" x14ac:dyDescent="0.25">
      <c r="A3" s="254"/>
      <c r="B3" s="255"/>
      <c r="C3" s="255"/>
      <c r="D3" s="255"/>
      <c r="E3" s="256"/>
      <c r="F3" s="256"/>
      <c r="G3" s="256"/>
      <c r="H3" s="257"/>
    </row>
    <row r="4" spans="1:8" ht="14.25" customHeight="1" x14ac:dyDescent="0.25">
      <c r="A4" s="254"/>
      <c r="B4" s="255"/>
      <c r="C4" s="255"/>
      <c r="D4" s="255"/>
      <c r="E4" s="256"/>
      <c r="F4" s="256"/>
      <c r="G4" s="256"/>
      <c r="H4" s="257"/>
    </row>
    <row r="5" spans="1:8" ht="14.25" customHeight="1" x14ac:dyDescent="0.25">
      <c r="A5" s="254"/>
      <c r="B5" s="255"/>
      <c r="C5" s="255"/>
      <c r="D5" s="255"/>
      <c r="E5" s="256"/>
      <c r="F5" s="256"/>
      <c r="G5" s="256"/>
      <c r="H5" s="257"/>
    </row>
    <row r="6" spans="1:8" ht="14.25" customHeight="1" x14ac:dyDescent="0.25">
      <c r="A6" s="254"/>
      <c r="B6" s="255"/>
      <c r="C6" s="255"/>
      <c r="D6" s="255"/>
      <c r="E6" s="256"/>
      <c r="F6" s="256"/>
      <c r="G6" s="256"/>
      <c r="H6" s="257"/>
    </row>
    <row r="7" spans="1:8" ht="14.25" customHeight="1" x14ac:dyDescent="0.25">
      <c r="A7" s="254"/>
      <c r="B7" s="255"/>
      <c r="C7" s="255"/>
      <c r="D7" s="255"/>
      <c r="E7" s="256"/>
      <c r="F7" s="256"/>
      <c r="G7" s="256"/>
      <c r="H7" s="257"/>
    </row>
    <row r="8" spans="1:8" ht="14.25" customHeight="1" x14ac:dyDescent="0.25">
      <c r="A8" s="254"/>
      <c r="B8" s="255"/>
      <c r="C8" s="255"/>
      <c r="D8" s="255"/>
      <c r="E8" s="256"/>
      <c r="F8" s="256"/>
      <c r="G8" s="256"/>
      <c r="H8" s="257"/>
    </row>
    <row r="9" spans="1:8" ht="14.25" customHeight="1" x14ac:dyDescent="0.25">
      <c r="A9" s="254"/>
      <c r="B9" s="255"/>
      <c r="C9" s="255"/>
      <c r="D9" s="255"/>
      <c r="E9" s="256"/>
      <c r="F9" s="256"/>
      <c r="G9" s="256"/>
      <c r="H9" s="257"/>
    </row>
    <row r="10" spans="1:8" ht="14.25" customHeight="1" x14ac:dyDescent="0.25">
      <c r="A10" s="254"/>
      <c r="B10" s="255"/>
      <c r="C10" s="255"/>
      <c r="D10" s="255"/>
      <c r="E10" s="256"/>
      <c r="F10" s="256"/>
      <c r="G10" s="256"/>
      <c r="H10" s="257"/>
    </row>
    <row r="11" spans="1:8" ht="14.25" customHeight="1" x14ac:dyDescent="0.25">
      <c r="A11" s="254"/>
      <c r="B11" s="255"/>
      <c r="C11" s="255"/>
      <c r="D11" s="255"/>
      <c r="E11" s="256"/>
      <c r="F11" s="256"/>
      <c r="G11" s="256"/>
      <c r="H11" s="257"/>
    </row>
    <row r="12" spans="1:8" x14ac:dyDescent="0.25">
      <c r="A12" s="254"/>
      <c r="B12" s="255"/>
      <c r="C12" s="255"/>
      <c r="D12" s="255"/>
      <c r="E12" s="256"/>
      <c r="F12" s="256"/>
      <c r="G12" s="256"/>
      <c r="H12" s="257"/>
    </row>
    <row r="13" spans="1:8" x14ac:dyDescent="0.25">
      <c r="A13" s="254"/>
      <c r="B13" s="255"/>
      <c r="C13" s="255"/>
      <c r="D13" s="255"/>
      <c r="E13" s="256"/>
      <c r="F13" s="256"/>
      <c r="G13" s="256"/>
      <c r="H13" s="257"/>
    </row>
    <row r="14" spans="1:8" x14ac:dyDescent="0.25">
      <c r="A14" s="254"/>
      <c r="B14" s="255"/>
      <c r="C14" s="255"/>
      <c r="D14" s="255"/>
      <c r="E14" s="256"/>
      <c r="F14" s="256"/>
      <c r="G14" s="256"/>
      <c r="H14" s="257"/>
    </row>
    <row r="15" spans="1:8" x14ac:dyDescent="0.25">
      <c r="A15" s="254"/>
      <c r="B15" s="255"/>
      <c r="C15" s="255"/>
      <c r="D15" s="255"/>
      <c r="E15" s="256"/>
      <c r="F15" s="256"/>
      <c r="G15" s="256"/>
      <c r="H15" s="257"/>
    </row>
    <row r="16" spans="1:8" x14ac:dyDescent="0.25">
      <c r="A16" s="254"/>
      <c r="B16" s="255"/>
      <c r="C16" s="255"/>
      <c r="D16" s="255"/>
      <c r="E16" s="256"/>
      <c r="F16" s="256"/>
      <c r="G16" s="256"/>
      <c r="H16" s="257"/>
    </row>
    <row r="17" spans="1:8" x14ac:dyDescent="0.25">
      <c r="A17" s="254"/>
      <c r="B17" s="255"/>
      <c r="C17" s="255"/>
      <c r="D17" s="255"/>
      <c r="E17" s="256"/>
      <c r="F17" s="256"/>
      <c r="G17" s="256"/>
      <c r="H17" s="257"/>
    </row>
    <row r="18" spans="1:8" x14ac:dyDescent="0.25">
      <c r="A18" s="254"/>
      <c r="B18" s="255"/>
      <c r="C18" s="255"/>
      <c r="D18" s="255"/>
      <c r="E18" s="256"/>
      <c r="F18" s="256"/>
      <c r="G18" s="256"/>
      <c r="H18" s="257"/>
    </row>
    <row r="19" spans="1:8" x14ac:dyDescent="0.25">
      <c r="A19" s="254"/>
      <c r="B19" s="255"/>
      <c r="C19" s="255"/>
      <c r="D19" s="255"/>
      <c r="E19" s="256"/>
      <c r="F19" s="256"/>
      <c r="G19" s="256"/>
      <c r="H19" s="256"/>
    </row>
    <row r="20" spans="1:8" x14ac:dyDescent="0.25">
      <c r="A20" s="254"/>
      <c r="B20" s="255"/>
      <c r="C20" s="255"/>
      <c r="D20" s="255"/>
      <c r="E20" s="256"/>
      <c r="F20" s="256"/>
      <c r="G20" s="256"/>
      <c r="H20" s="256"/>
    </row>
    <row r="21" spans="1:8" x14ac:dyDescent="0.25">
      <c r="A21" s="254"/>
      <c r="B21" s="255"/>
      <c r="C21" s="255"/>
      <c r="D21" s="255"/>
      <c r="E21" s="256"/>
      <c r="F21" s="256"/>
      <c r="G21" s="256"/>
      <c r="H21" s="256"/>
    </row>
    <row r="22" spans="1:8" x14ac:dyDescent="0.25">
      <c r="A22" s="254"/>
      <c r="B22" s="255"/>
      <c r="C22" s="255"/>
      <c r="D22" s="255"/>
      <c r="E22" s="256"/>
      <c r="F22" s="256"/>
      <c r="G22" s="256"/>
      <c r="H22" s="256"/>
    </row>
    <row r="23" spans="1:8" x14ac:dyDescent="0.25">
      <c r="A23" s="254"/>
      <c r="B23" s="255"/>
      <c r="C23" s="255"/>
      <c r="D23" s="255"/>
      <c r="E23" s="256"/>
      <c r="F23" s="256"/>
      <c r="G23" s="256"/>
      <c r="H23" s="256"/>
    </row>
    <row r="24" spans="1:8" x14ac:dyDescent="0.25">
      <c r="A24" s="254"/>
      <c r="B24" s="255"/>
      <c r="C24" s="255"/>
      <c r="D24" s="255"/>
      <c r="E24" s="256"/>
      <c r="F24" s="256"/>
      <c r="G24" s="256"/>
      <c r="H24" s="257"/>
    </row>
    <row r="25" spans="1:8" x14ac:dyDescent="0.25">
      <c r="A25" s="254"/>
      <c r="B25" s="255"/>
      <c r="C25" s="255"/>
      <c r="D25" s="255"/>
      <c r="E25" s="256"/>
      <c r="F25" s="256"/>
      <c r="G25" s="256"/>
      <c r="H25" s="257"/>
    </row>
    <row r="26" spans="1:8" x14ac:dyDescent="0.25">
      <c r="A26" s="254"/>
      <c r="B26" s="255"/>
      <c r="C26" s="255"/>
      <c r="D26" s="255"/>
      <c r="E26" s="256"/>
      <c r="F26" s="256"/>
      <c r="G26" s="256"/>
      <c r="H26" s="257"/>
    </row>
    <row r="27" spans="1:8" x14ac:dyDescent="0.25">
      <c r="A27" s="254"/>
      <c r="B27" s="255"/>
      <c r="C27" s="255"/>
      <c r="D27" s="255"/>
      <c r="E27" s="256"/>
      <c r="F27" s="256"/>
      <c r="G27" s="256"/>
      <c r="H27" s="257"/>
    </row>
    <row r="28" spans="1:8" x14ac:dyDescent="0.25">
      <c r="A28" s="254"/>
      <c r="B28" s="255"/>
      <c r="C28" s="255"/>
      <c r="D28" s="255"/>
      <c r="E28" s="256"/>
      <c r="F28" s="256"/>
      <c r="G28" s="256"/>
      <c r="H28" s="256"/>
    </row>
    <row r="29" spans="1:8" ht="15.75" thickBot="1" x14ac:dyDescent="0.3">
      <c r="A29" s="263"/>
      <c r="B29" s="264"/>
      <c r="C29" s="264"/>
      <c r="D29" s="264"/>
      <c r="E29" s="265"/>
      <c r="F29" s="265"/>
      <c r="G29" s="265"/>
      <c r="H29" s="265"/>
    </row>
    <row r="30" spans="1:8" ht="15.75" thickTop="1" x14ac:dyDescent="0.25">
      <c r="A30" s="259"/>
      <c r="B30" s="260"/>
      <c r="C30" s="260"/>
      <c r="D30" s="260"/>
      <c r="E30" s="261"/>
      <c r="F30" s="261"/>
      <c r="G30" s="261"/>
      <c r="H30" s="262"/>
    </row>
    <row r="31" spans="1:8" x14ac:dyDescent="0.25">
      <c r="A31" s="191"/>
      <c r="B31" s="194"/>
      <c r="C31" s="194"/>
      <c r="D31" s="194"/>
      <c r="E31" s="193"/>
      <c r="F31" s="193"/>
      <c r="G31" s="193"/>
      <c r="H31" s="195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10</xdr:col>
                <xdr:colOff>0</xdr:colOff>
                <xdr:row>0</xdr:row>
                <xdr:rowOff>0</xdr:rowOff>
              </from>
              <to>
                <xdr:col>11</xdr:col>
                <xdr:colOff>752475</xdr:colOff>
                <xdr:row>0</xdr:row>
                <xdr:rowOff>352425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AF17"/>
  <sheetViews>
    <sheetView topLeftCell="J1" zoomScale="80" zoomScaleNormal="80" workbookViewId="0">
      <selection activeCell="AD6" sqref="AD6"/>
    </sheetView>
  </sheetViews>
  <sheetFormatPr baseColWidth="10" defaultRowHeight="15" x14ac:dyDescent="0.25"/>
  <cols>
    <col min="1" max="1" width="3.85546875" customWidth="1"/>
    <col min="2" max="2" width="16.42578125" customWidth="1"/>
    <col min="3" max="6" width="14.140625" bestFit="1" customWidth="1"/>
    <col min="7" max="7" width="16.5703125" customWidth="1"/>
    <col min="8" max="8" width="14.85546875" bestFit="1" customWidth="1"/>
    <col min="9" max="9" width="15.85546875" bestFit="1" customWidth="1"/>
    <col min="10" max="10" width="11.5703125" bestFit="1" customWidth="1"/>
    <col min="11" max="14" width="16" bestFit="1" customWidth="1"/>
    <col min="15" max="15" width="15.5703125" bestFit="1" customWidth="1"/>
    <col min="16" max="16" width="16.5703125" bestFit="1" customWidth="1"/>
    <col min="17" max="17" width="14.28515625" bestFit="1" customWidth="1"/>
    <col min="20" max="20" width="12.85546875" bestFit="1" customWidth="1"/>
    <col min="21" max="30" width="14.140625" bestFit="1" customWidth="1"/>
    <col min="31" max="31" width="15.85546875" bestFit="1" customWidth="1"/>
    <col min="32" max="32" width="19" bestFit="1" customWidth="1"/>
  </cols>
  <sheetData>
    <row r="1" spans="2:32" ht="15.75" thickBot="1" x14ac:dyDescent="0.3"/>
    <row r="2" spans="2:32" ht="18" thickTop="1" thickBot="1" x14ac:dyDescent="0.35">
      <c r="B2" s="152"/>
      <c r="C2" s="153" t="s">
        <v>51</v>
      </c>
      <c r="D2" s="153"/>
      <c r="E2" s="153"/>
      <c r="F2" s="153"/>
      <c r="G2" s="153"/>
      <c r="H2" s="153" t="s">
        <v>137</v>
      </c>
      <c r="I2" s="153" t="s">
        <v>52</v>
      </c>
      <c r="J2" s="153" t="s">
        <v>53</v>
      </c>
      <c r="K2" s="153" t="s">
        <v>54</v>
      </c>
      <c r="L2" s="153" t="s">
        <v>55</v>
      </c>
      <c r="M2" s="153" t="s">
        <v>56</v>
      </c>
      <c r="N2" s="153" t="s">
        <v>57</v>
      </c>
      <c r="O2" s="154" t="s">
        <v>58</v>
      </c>
      <c r="P2" s="155" t="s">
        <v>59</v>
      </c>
      <c r="Q2" s="153" t="s">
        <v>60</v>
      </c>
      <c r="R2" s="156"/>
      <c r="S2" s="157"/>
      <c r="T2" s="307" t="s">
        <v>61</v>
      </c>
      <c r="U2" s="307" t="s">
        <v>281</v>
      </c>
      <c r="V2" s="307" t="s">
        <v>63</v>
      </c>
      <c r="W2" s="307" t="s">
        <v>64</v>
      </c>
      <c r="X2" s="307" t="s">
        <v>65</v>
      </c>
      <c r="Y2" s="307" t="s">
        <v>66</v>
      </c>
      <c r="Z2" s="307" t="s">
        <v>67</v>
      </c>
      <c r="AA2" s="307" t="s">
        <v>282</v>
      </c>
      <c r="AB2" s="307" t="s">
        <v>69</v>
      </c>
      <c r="AC2" s="307" t="s">
        <v>70</v>
      </c>
      <c r="AD2" s="307" t="s">
        <v>71</v>
      </c>
      <c r="AE2" s="307" t="s">
        <v>283</v>
      </c>
      <c r="AF2" s="158" t="s">
        <v>73</v>
      </c>
    </row>
    <row r="3" spans="2:32" ht="17.25" thickTop="1" x14ac:dyDescent="0.3">
      <c r="B3" s="159"/>
      <c r="C3" s="153" t="s">
        <v>74</v>
      </c>
      <c r="D3" s="153" t="s">
        <v>75</v>
      </c>
      <c r="E3" s="153" t="s">
        <v>76</v>
      </c>
      <c r="F3" s="153" t="s">
        <v>77</v>
      </c>
      <c r="G3" s="154" t="s">
        <v>78</v>
      </c>
      <c r="H3" s="153" t="s">
        <v>138</v>
      </c>
      <c r="I3" s="153" t="s">
        <v>52</v>
      </c>
      <c r="J3" s="153"/>
      <c r="K3" s="153"/>
      <c r="L3" s="153"/>
      <c r="M3" s="153"/>
      <c r="N3" s="153"/>
      <c r="O3" s="160"/>
      <c r="P3" s="155" t="s">
        <v>79</v>
      </c>
      <c r="Q3" s="153"/>
      <c r="R3" s="156"/>
      <c r="S3" s="161">
        <v>2017</v>
      </c>
      <c r="T3" s="162">
        <v>31127</v>
      </c>
      <c r="U3" s="162">
        <v>74829</v>
      </c>
      <c r="V3" s="163">
        <v>117207</v>
      </c>
      <c r="W3" s="162">
        <v>120894</v>
      </c>
      <c r="X3" s="162">
        <v>144468</v>
      </c>
      <c r="Y3" s="162">
        <v>148911</v>
      </c>
      <c r="Z3" s="162">
        <v>166540</v>
      </c>
      <c r="AA3" s="162">
        <v>204515</v>
      </c>
      <c r="AB3" s="162">
        <v>220570</v>
      </c>
      <c r="AC3" s="162">
        <v>227211</v>
      </c>
      <c r="AD3" s="162">
        <v>250130</v>
      </c>
      <c r="AE3" s="162">
        <v>263787</v>
      </c>
      <c r="AF3" s="164">
        <v>263787</v>
      </c>
    </row>
    <row r="4" spans="2:32" ht="17.25" thickBot="1" x14ac:dyDescent="0.35">
      <c r="B4" s="165" t="s">
        <v>80</v>
      </c>
      <c r="C4" s="166">
        <v>50000</v>
      </c>
      <c r="D4" s="166">
        <v>18000</v>
      </c>
      <c r="E4" s="166">
        <v>9000</v>
      </c>
      <c r="F4" s="166">
        <v>36000</v>
      </c>
      <c r="G4" s="167">
        <v>1000</v>
      </c>
      <c r="H4" s="168">
        <f>(Tableau13[[#This Row],[Colonne15]]-Tableau13[[#This Row],[Colonne10]])/Tableau13[[#This Row],[Colonne10]]</f>
        <v>-0.97222222222222221</v>
      </c>
      <c r="I4" s="166">
        <v>83333</v>
      </c>
      <c r="J4" s="169">
        <f>IF(Tableau13[[#This Row],[Colonne15]]="","",Tableau13[[#This Row],[Colonne15]]/Tableau13[[#This Row],[Colonne5]])</f>
        <v>1.2000048000192E-2</v>
      </c>
      <c r="K4" s="170">
        <f>Tableau13[[#This Row],[Colonne2]]</f>
        <v>50000</v>
      </c>
      <c r="L4" s="170">
        <f>Tableau13[[#This Row],[Colonne3]]</f>
        <v>18000</v>
      </c>
      <c r="M4" s="170">
        <f>Tableau13[[#This Row],[Colonne9]]</f>
        <v>9000</v>
      </c>
      <c r="N4" s="170">
        <f>Tableau13[[#This Row],[Colonne10]]</f>
        <v>36000</v>
      </c>
      <c r="O4" s="171">
        <f>Tableau13[[#This Row],[Colonne15]]</f>
        <v>1000</v>
      </c>
      <c r="P4" s="172">
        <f>IF(Tableau13[[#This Row],[Colonne16]]="","",Tableau13[[#This Row],[Colonne16]]-Tableau13[[#This Row],[Colonne7]])/Tableau13[[#This Row],[Colonne7]]</f>
        <v>-0.97222222222222221</v>
      </c>
      <c r="Q4" s="169">
        <f>Tableau13[[#This Row],[Colonne16]]/I$16</f>
        <v>1E-3</v>
      </c>
      <c r="R4" s="156"/>
      <c r="S4" s="161">
        <v>2018</v>
      </c>
      <c r="T4" s="162">
        <v>18646</v>
      </c>
      <c r="U4" s="162">
        <v>47824</v>
      </c>
      <c r="V4" s="162">
        <v>68992</v>
      </c>
      <c r="W4" s="162">
        <v>94904</v>
      </c>
      <c r="X4" s="163">
        <v>152003</v>
      </c>
      <c r="Y4" s="163">
        <v>168799</v>
      </c>
      <c r="Z4" s="163">
        <v>184300.71</v>
      </c>
      <c r="AA4" s="162">
        <v>194531.51</v>
      </c>
      <c r="AB4" s="162">
        <v>230643.51</v>
      </c>
      <c r="AC4" s="162">
        <v>246303.59</v>
      </c>
      <c r="AD4" s="163">
        <v>290342.99</v>
      </c>
      <c r="AE4" s="163">
        <v>317405.99</v>
      </c>
      <c r="AF4" s="173">
        <v>317405.99</v>
      </c>
    </row>
    <row r="5" spans="2:32" ht="17.25" thickBot="1" x14ac:dyDescent="0.35">
      <c r="B5" s="165" t="s">
        <v>81</v>
      </c>
      <c r="C5" s="166">
        <v>10000</v>
      </c>
      <c r="D5" s="166">
        <v>29000</v>
      </c>
      <c r="E5" s="166">
        <v>0</v>
      </c>
      <c r="F5" s="249">
        <v>44000</v>
      </c>
      <c r="G5" s="250"/>
      <c r="H5" s="168">
        <f>(Tableau13[[#This Row],[Colonne15]]-Tableau13[[#This Row],[Colonne10]])/Tableau13[[#This Row],[Colonne10]]</f>
        <v>-1</v>
      </c>
      <c r="I5" s="166">
        <v>83333</v>
      </c>
      <c r="J5" s="169" t="str">
        <f>IF(Tableau13[[#This Row],[Colonne15]]="","",Tableau13[[#This Row],[Colonne15]]/Tableau13[[#This Row],[Colonne5]])</f>
        <v/>
      </c>
      <c r="K5" s="170">
        <f>K4+Tableau13[[#This Row],[Colonne2]]</f>
        <v>60000</v>
      </c>
      <c r="L5" s="170">
        <f>L4+Tableau13[[#This Row],[Colonne3]]</f>
        <v>47000</v>
      </c>
      <c r="M5" s="170">
        <f>M4+Tableau13[[#This Row],[Colonne9]]</f>
        <v>9000</v>
      </c>
      <c r="N5" s="170">
        <f>N4+Tableau13[[#This Row],[Colonne10]]</f>
        <v>80000</v>
      </c>
      <c r="O5" s="171" t="str">
        <f>IF(Tableau13[[#This Row],[Colonne15]]="","",O4+Tableau13[[#This Row],[Colonne15]])</f>
        <v/>
      </c>
      <c r="P5" s="172" t="e">
        <f>IF(Tableau13[[#This Row],[Colonne16]]="","",Tableau13[[#This Row],[Colonne16]]-Tableau13[[#This Row],[Colonne7]])/Tableau13[[#This Row],[Colonne7]]</f>
        <v>#VALUE!</v>
      </c>
      <c r="Q5" s="169" t="e">
        <f t="shared" ref="Q5:Q16" si="0">N5/I$17</f>
        <v>#DIV/0!</v>
      </c>
      <c r="R5" s="156"/>
      <c r="S5" s="161">
        <v>2019</v>
      </c>
      <c r="T5" s="162">
        <v>9676</v>
      </c>
      <c r="U5" s="162">
        <v>9676</v>
      </c>
      <c r="V5" s="162">
        <f>U5+24466.8</f>
        <v>34142.800000000003</v>
      </c>
      <c r="W5" s="174">
        <f>V5+12307.88</f>
        <v>46450.68</v>
      </c>
      <c r="X5" s="162">
        <f>W5+41255.84</f>
        <v>87706.51999999999</v>
      </c>
      <c r="Y5" s="174">
        <f>X5+32268.66</f>
        <v>119975.18</v>
      </c>
      <c r="Z5" s="162">
        <f>Y5+20923</f>
        <v>140898.18</v>
      </c>
      <c r="AA5" s="175">
        <f>Z5+77578</f>
        <v>218476.18</v>
      </c>
      <c r="AB5" s="163">
        <f>AA5+40625.87</f>
        <v>259102.05</v>
      </c>
      <c r="AC5" s="175">
        <f>AB5+8459.45</f>
        <v>267561.5</v>
      </c>
      <c r="AD5" s="162">
        <f>AC5+1528</f>
        <v>269089.5</v>
      </c>
      <c r="AE5" s="174">
        <f>AD5+8506.4</f>
        <v>277595.90000000002</v>
      </c>
      <c r="AF5" s="164">
        <v>277595.90000000002</v>
      </c>
    </row>
    <row r="6" spans="2:32" ht="16.5" x14ac:dyDescent="0.3">
      <c r="B6" s="165" t="s">
        <v>82</v>
      </c>
      <c r="C6" s="166">
        <v>20000</v>
      </c>
      <c r="D6" s="166">
        <v>21000</v>
      </c>
      <c r="E6" s="166">
        <v>24000</v>
      </c>
      <c r="F6" s="166">
        <v>15000</v>
      </c>
      <c r="G6" s="167"/>
      <c r="H6" s="168">
        <f>(Tableau13[[#This Row],[Colonne15]]-Tableau13[[#This Row],[Colonne10]])/Tableau13[[#This Row],[Colonne10]]</f>
        <v>-1</v>
      </c>
      <c r="I6" s="166">
        <v>83333</v>
      </c>
      <c r="J6" s="169" t="str">
        <f>IF(Tableau13[[#This Row],[Colonne15]]="","",Tableau13[[#This Row],[Colonne15]]/Tableau13[[#This Row],[Colonne5]])</f>
        <v/>
      </c>
      <c r="K6" s="170">
        <f>K5+Tableau13[[#This Row],[Colonne2]]</f>
        <v>80000</v>
      </c>
      <c r="L6" s="170">
        <f>L5+Tableau13[[#This Row],[Colonne3]]</f>
        <v>68000</v>
      </c>
      <c r="M6" s="170">
        <f>M5+Tableau13[[#This Row],[Colonne9]]</f>
        <v>33000</v>
      </c>
      <c r="N6" s="170">
        <f>N5+Tableau13[[#This Row],[Colonne10]]</f>
        <v>95000</v>
      </c>
      <c r="O6" s="171" t="str">
        <f>IF(Tableau13[[#This Row],[Colonne15]]="","",O5+Tableau13[[#This Row],[Colonne15]])</f>
        <v/>
      </c>
      <c r="P6" s="172" t="e">
        <f>IF(Tableau13[[#This Row],[Colonne16]]="","",Tableau13[[#This Row],[Colonne16]]-Tableau13[[#This Row],[Colonne7]])/Tableau13[[#This Row],[Colonne7]]</f>
        <v>#VALUE!</v>
      </c>
      <c r="Q6" s="169" t="e">
        <f t="shared" si="0"/>
        <v>#DIV/0!</v>
      </c>
      <c r="R6" s="156"/>
      <c r="S6" s="161">
        <v>2020</v>
      </c>
      <c r="T6" s="175">
        <v>36112</v>
      </c>
      <c r="U6" s="175">
        <f>T6+44039.4</f>
        <v>80151.399999999994</v>
      </c>
      <c r="V6" s="162">
        <f>U6+15660.08</f>
        <v>95811.48</v>
      </c>
      <c r="W6" s="175">
        <f>V6+27063</f>
        <v>122874.48</v>
      </c>
      <c r="X6" s="162">
        <f>W6+14238.2</f>
        <v>137112.68</v>
      </c>
      <c r="Y6" s="174">
        <f>X6+10846</f>
        <v>147958.68</v>
      </c>
      <c r="Z6" s="162">
        <f>Y6+33631.87</f>
        <v>181590.55</v>
      </c>
      <c r="AA6" s="174">
        <f>Z6+16767.4</f>
        <v>198357.94999999998</v>
      </c>
      <c r="AB6" s="162">
        <f>AA6+15608.8</f>
        <v>213966.74999999997</v>
      </c>
      <c r="AC6" s="162">
        <f>AB6+11608.8</f>
        <v>225575.54999999996</v>
      </c>
      <c r="AD6" s="162">
        <f>AC6+35147.6</f>
        <v>260723.14999999997</v>
      </c>
      <c r="AE6" s="162">
        <f>AD6+42068.4</f>
        <v>302791.55</v>
      </c>
      <c r="AF6" s="164">
        <f>SUM(T6:AE6)</f>
        <v>2003026.22</v>
      </c>
    </row>
    <row r="7" spans="2:32" ht="17.25" thickBot="1" x14ac:dyDescent="0.35">
      <c r="B7" s="165" t="s">
        <v>83</v>
      </c>
      <c r="C7" s="166">
        <v>50000</v>
      </c>
      <c r="D7" s="166">
        <v>25000</v>
      </c>
      <c r="E7" s="166">
        <v>12000</v>
      </c>
      <c r="F7" s="166">
        <v>27000</v>
      </c>
      <c r="G7" s="167"/>
      <c r="H7" s="168">
        <f>(Tableau13[[#This Row],[Colonne15]]-Tableau13[[#This Row],[Colonne10]])/Tableau13[[#This Row],[Colonne10]]</f>
        <v>-1</v>
      </c>
      <c r="I7" s="166">
        <v>83333</v>
      </c>
      <c r="J7" s="169" t="str">
        <f>IF(Tableau13[[#This Row],[Colonne15]]="","",Tableau13[[#This Row],[Colonne15]]/Tableau13[[#This Row],[Colonne5]])</f>
        <v/>
      </c>
      <c r="K7" s="170">
        <f>K6+Tableau13[[#This Row],[Colonne2]]</f>
        <v>130000</v>
      </c>
      <c r="L7" s="170">
        <f>L6+Tableau13[[#This Row],[Colonne3]]</f>
        <v>93000</v>
      </c>
      <c r="M7" s="170">
        <f>M6+Tableau13[[#This Row],[Colonne9]]</f>
        <v>45000</v>
      </c>
      <c r="N7" s="170">
        <f>N6+Tableau13[[#This Row],[Colonne10]]</f>
        <v>122000</v>
      </c>
      <c r="O7" s="171" t="str">
        <f>IF(Tableau13[[#This Row],[Colonne15]]="","",O6+Tableau13[[#This Row],[Colonne15]])</f>
        <v/>
      </c>
      <c r="P7" s="172" t="e">
        <f>IF(Tableau13[[#This Row],[Colonne16]]="","",Tableau13[[#This Row],[Colonne16]]-Tableau13[[#This Row],[Colonne7]])/Tableau13[[#This Row],[Colonne7]]</f>
        <v>#VALUE!</v>
      </c>
      <c r="Q7" s="169" t="e">
        <f t="shared" si="0"/>
        <v>#DIV/0!</v>
      </c>
      <c r="R7" s="156"/>
      <c r="S7" s="161">
        <v>2021</v>
      </c>
      <c r="T7" s="162"/>
      <c r="U7" s="162"/>
      <c r="V7" s="162"/>
      <c r="W7" s="162"/>
      <c r="X7" s="162"/>
      <c r="Y7" s="174"/>
      <c r="Z7" s="162"/>
      <c r="AA7" s="174"/>
      <c r="AB7" s="162"/>
      <c r="AC7" s="176"/>
      <c r="AD7" s="162"/>
      <c r="AE7" s="162"/>
      <c r="AF7" s="164"/>
    </row>
    <row r="8" spans="2:32" ht="17.25" thickBot="1" x14ac:dyDescent="0.35">
      <c r="B8" s="165" t="s">
        <v>84</v>
      </c>
      <c r="C8" s="166">
        <v>60000</v>
      </c>
      <c r="D8" s="249">
        <v>57000</v>
      </c>
      <c r="E8" s="166">
        <v>41000</v>
      </c>
      <c r="F8" s="166">
        <v>14000</v>
      </c>
      <c r="G8" s="167"/>
      <c r="H8" s="168">
        <f>(Tableau13[[#This Row],[Colonne15]]-Tableau13[[#This Row],[Colonne10]])/Tableau13[[#This Row],[Colonne10]]</f>
        <v>-1</v>
      </c>
      <c r="I8" s="177">
        <v>83333</v>
      </c>
      <c r="J8" s="169" t="str">
        <f>IF(Tableau13[[#This Row],[Colonne15]]="","",Tableau13[[#This Row],[Colonne15]]/Tableau13[[#This Row],[Colonne5]])</f>
        <v/>
      </c>
      <c r="K8" s="170">
        <f>K7+Tableau13[[#This Row],[Colonne2]]</f>
        <v>190000</v>
      </c>
      <c r="L8" s="170">
        <f>L7+Tableau13[[#This Row],[Colonne3]]</f>
        <v>150000</v>
      </c>
      <c r="M8" s="170">
        <f>M7+Tableau13[[#This Row],[Colonne9]]</f>
        <v>86000</v>
      </c>
      <c r="N8" s="170">
        <f>N7+Tableau13[[#This Row],[Colonne10]]</f>
        <v>136000</v>
      </c>
      <c r="O8" s="171" t="str">
        <f>IF(Tableau13[[#This Row],[Colonne15]]="","",O7+Tableau13[[#This Row],[Colonne15]])</f>
        <v/>
      </c>
      <c r="P8" s="172" t="e">
        <f>IF(Tableau13[[#This Row],[Colonne16]]="","",Tableau13[[#This Row],[Colonne16]]-Tableau13[[#This Row],[Colonne7]])/Tableau13[[#This Row],[Colonne7]]</f>
        <v>#VALUE!</v>
      </c>
      <c r="Q8" s="169" t="e">
        <f t="shared" si="0"/>
        <v>#DIV/0!</v>
      </c>
      <c r="R8" s="156"/>
      <c r="S8" s="157" t="s">
        <v>85</v>
      </c>
      <c r="T8" s="178">
        <v>83333</v>
      </c>
      <c r="U8" s="178">
        <v>83333</v>
      </c>
      <c r="V8" s="178">
        <v>83333</v>
      </c>
      <c r="W8" s="178">
        <v>83333</v>
      </c>
      <c r="X8" s="178">
        <v>83333</v>
      </c>
      <c r="Y8" s="178">
        <v>83333</v>
      </c>
      <c r="Z8" s="178">
        <v>83333</v>
      </c>
      <c r="AA8" s="178">
        <v>83333</v>
      </c>
      <c r="AB8" s="178">
        <v>83333</v>
      </c>
      <c r="AC8" s="178">
        <v>83333</v>
      </c>
      <c r="AD8" s="178">
        <v>83333</v>
      </c>
      <c r="AE8" s="178">
        <v>83333</v>
      </c>
      <c r="AF8" s="164">
        <v>1000000</v>
      </c>
    </row>
    <row r="9" spans="2:32" ht="16.5" x14ac:dyDescent="0.3">
      <c r="B9" s="165" t="s">
        <v>86</v>
      </c>
      <c r="C9" s="166">
        <v>44000</v>
      </c>
      <c r="D9" s="166">
        <v>16000</v>
      </c>
      <c r="E9" s="166">
        <v>32000</v>
      </c>
      <c r="F9" s="166">
        <v>10000</v>
      </c>
      <c r="G9" s="167"/>
      <c r="H9" s="168">
        <f>(Tableau13[[#This Row],[Colonne15]]-Tableau13[[#This Row],[Colonne10]])/Tableau13[[#This Row],[Colonne10]]</f>
        <v>-1</v>
      </c>
      <c r="I9" s="166">
        <v>83333</v>
      </c>
      <c r="J9" s="169" t="str">
        <f>IF(Tableau13[[#This Row],[Colonne15]]="","",Tableau13[[#This Row],[Colonne15]]/Tableau13[[#This Row],[Colonne5]])</f>
        <v/>
      </c>
      <c r="K9" s="170">
        <f>K8+Tableau13[[#This Row],[Colonne2]]</f>
        <v>234000</v>
      </c>
      <c r="L9" s="170">
        <f>L8+Tableau13[[#This Row],[Colonne3]]</f>
        <v>166000</v>
      </c>
      <c r="M9" s="170">
        <f>M8+Tableau13[[#This Row],[Colonne9]]</f>
        <v>118000</v>
      </c>
      <c r="N9" s="170">
        <f>N8+Tableau13[[#This Row],[Colonne10]]</f>
        <v>146000</v>
      </c>
      <c r="O9" s="171" t="str">
        <f>IF(Tableau13[[#This Row],[Colonne15]]="","",O8+Tableau13[[#This Row],[Colonne15]])</f>
        <v/>
      </c>
      <c r="P9" s="172" t="e">
        <f>IF(Tableau13[[#This Row],[Colonne16]]="","",Tableau13[[#This Row],[Colonne16]]-Tableau13[[#This Row],[Colonne7]])/Tableau13[[#This Row],[Colonne7]]</f>
        <v>#VALUE!</v>
      </c>
      <c r="Q9" s="169" t="e">
        <f t="shared" si="0"/>
        <v>#DIV/0!</v>
      </c>
      <c r="R9" s="156"/>
      <c r="S9" s="179"/>
      <c r="T9" s="179"/>
      <c r="U9" s="180">
        <f>T9</f>
        <v>0</v>
      </c>
      <c r="V9" s="180">
        <f t="shared" ref="V9:AE9" si="1">$AF$9/12</f>
        <v>0</v>
      </c>
      <c r="W9" s="180">
        <f t="shared" si="1"/>
        <v>0</v>
      </c>
      <c r="X9" s="180">
        <f t="shared" si="1"/>
        <v>0</v>
      </c>
      <c r="Y9" s="180">
        <f t="shared" si="1"/>
        <v>0</v>
      </c>
      <c r="Z9" s="180">
        <f t="shared" si="1"/>
        <v>0</v>
      </c>
      <c r="AA9" s="180">
        <f t="shared" si="1"/>
        <v>0</v>
      </c>
      <c r="AB9" s="180">
        <f t="shared" si="1"/>
        <v>0</v>
      </c>
      <c r="AC9" s="180">
        <f t="shared" si="1"/>
        <v>0</v>
      </c>
      <c r="AD9" s="180">
        <f t="shared" si="1"/>
        <v>0</v>
      </c>
      <c r="AE9" s="180">
        <f t="shared" si="1"/>
        <v>0</v>
      </c>
      <c r="AF9" s="181"/>
    </row>
    <row r="10" spans="2:32" ht="17.25" thickBot="1" x14ac:dyDescent="0.35">
      <c r="B10" s="165" t="s">
        <v>87</v>
      </c>
      <c r="C10" s="166">
        <v>17000</v>
      </c>
      <c r="D10" s="166">
        <v>15000</v>
      </c>
      <c r="E10" s="166">
        <v>20000</v>
      </c>
      <c r="F10" s="166">
        <v>33000</v>
      </c>
      <c r="G10" s="167"/>
      <c r="H10" s="168">
        <f>(Tableau13[[#This Row],[Colonne15]]-Tableau13[[#This Row],[Colonne10]])/Tableau13[[#This Row],[Colonne10]]</f>
        <v>-1</v>
      </c>
      <c r="I10" s="166">
        <v>83333</v>
      </c>
      <c r="J10" s="169" t="str">
        <f>IF(Tableau13[[#This Row],[Colonne15]]="","",Tableau13[[#This Row],[Colonne15]]/Tableau13[[#This Row],[Colonne5]])</f>
        <v/>
      </c>
      <c r="K10" s="170">
        <f>K9+Tableau13[[#This Row],[Colonne2]]</f>
        <v>251000</v>
      </c>
      <c r="L10" s="170">
        <f>L9+Tableau13[[#This Row],[Colonne3]]</f>
        <v>181000</v>
      </c>
      <c r="M10" s="170">
        <f>M9+Tableau13[[#This Row],[Colonne9]]</f>
        <v>138000</v>
      </c>
      <c r="N10" s="170">
        <f>N9+Tableau13[[#This Row],[Colonne10]]</f>
        <v>179000</v>
      </c>
      <c r="O10" s="171" t="str">
        <f>IF(Tableau13[[#This Row],[Colonne15]]="","",O9+Tableau13[[#This Row],[Colonne15]])</f>
        <v/>
      </c>
      <c r="P10" s="172" t="e">
        <f>IF(Tableau13[[#This Row],[Colonne16]]="","",Tableau13[[#This Row],[Colonne16]]-Tableau13[[#This Row],[Colonne7]])/Tableau13[[#This Row],[Colonne7]]</f>
        <v>#VALUE!</v>
      </c>
      <c r="Q10" s="169" t="e">
        <f t="shared" si="0"/>
        <v>#DIV/0!</v>
      </c>
      <c r="R10" s="156"/>
      <c r="S10" s="179"/>
      <c r="T10" s="179"/>
      <c r="U10" s="179"/>
      <c r="V10" s="179"/>
      <c r="W10" s="179"/>
      <c r="X10" s="179"/>
      <c r="Y10" s="179"/>
      <c r="Z10" s="179"/>
      <c r="AA10" s="179"/>
      <c r="AB10" s="179"/>
      <c r="AC10" s="179"/>
      <c r="AD10" s="179"/>
      <c r="AE10" s="179"/>
      <c r="AF10" s="181"/>
    </row>
    <row r="11" spans="2:32" ht="17.25" thickBot="1" x14ac:dyDescent="0.35">
      <c r="B11" s="165" t="s">
        <v>88</v>
      </c>
      <c r="C11" s="249">
        <v>37000</v>
      </c>
      <c r="D11" s="166">
        <v>10000</v>
      </c>
      <c r="E11" s="249">
        <v>77000</v>
      </c>
      <c r="F11" s="166">
        <v>16000</v>
      </c>
      <c r="G11" s="167"/>
      <c r="H11" s="168">
        <f>(Tableau13[[#This Row],[Colonne15]]-Tableau13[[#This Row],[Colonne10]])/Tableau13[[#This Row],[Colonne10]]</f>
        <v>-1</v>
      </c>
      <c r="I11" s="166">
        <v>83333</v>
      </c>
      <c r="J11" s="169" t="str">
        <f>IF(Tableau13[[#This Row],[Colonne15]]="","",Tableau13[[#This Row],[Colonne15]]/Tableau13[[#This Row],[Colonne5]])</f>
        <v/>
      </c>
      <c r="K11" s="170">
        <f>K10+Tableau13[[#This Row],[Colonne2]]</f>
        <v>288000</v>
      </c>
      <c r="L11" s="170">
        <f>L10+Tableau13[[#This Row],[Colonne3]]</f>
        <v>191000</v>
      </c>
      <c r="M11" s="170">
        <f>M10+Tableau13[[#This Row],[Colonne9]]</f>
        <v>215000</v>
      </c>
      <c r="N11" s="170">
        <f>N10+Tableau13[[#This Row],[Colonne10]]</f>
        <v>195000</v>
      </c>
      <c r="O11" s="171" t="str">
        <f>IF(Tableau13[[#This Row],[Colonne15]]="","",O10+Tableau13[[#This Row],[Colonne15]])</f>
        <v/>
      </c>
      <c r="P11" s="172" t="e">
        <f>IF(Tableau13[[#This Row],[Colonne16]]="","",Tableau13[[#This Row],[Colonne16]]-Tableau13[[#This Row],[Colonne7]])/Tableau13[[#This Row],[Colonne7]]</f>
        <v>#VALUE!</v>
      </c>
      <c r="Q11" s="169" t="e">
        <f t="shared" si="0"/>
        <v>#DIV/0!</v>
      </c>
      <c r="R11" s="156"/>
      <c r="S11" s="179"/>
      <c r="T11" s="179"/>
      <c r="U11" s="179"/>
      <c r="V11" s="179"/>
      <c r="W11" s="182"/>
      <c r="X11" s="182"/>
      <c r="Y11" s="182"/>
      <c r="Z11" s="179"/>
      <c r="AA11" s="179"/>
      <c r="AB11" s="179"/>
      <c r="AC11" s="179"/>
      <c r="AD11" s="179"/>
      <c r="AE11" s="179"/>
      <c r="AF11" s="183"/>
    </row>
    <row r="12" spans="2:32" ht="16.5" x14ac:dyDescent="0.3">
      <c r="B12" s="165" t="s">
        <v>89</v>
      </c>
      <c r="C12" s="166">
        <v>16000</v>
      </c>
      <c r="D12" s="166">
        <v>36000</v>
      </c>
      <c r="E12" s="166">
        <v>40000</v>
      </c>
      <c r="F12" s="166">
        <v>15000</v>
      </c>
      <c r="G12" s="167"/>
      <c r="H12" s="168">
        <f>(Tableau13[[#This Row],[Colonne15]]-Tableau13[[#This Row],[Colonne10]])/Tableau13[[#This Row],[Colonne10]]</f>
        <v>-1</v>
      </c>
      <c r="I12" s="166">
        <v>83333</v>
      </c>
      <c r="J12" s="169" t="str">
        <f>IF(Tableau13[[#This Row],[Colonne15]]="","",Tableau13[[#This Row],[Colonne15]]/Tableau13[[#This Row],[Colonne5]])</f>
        <v/>
      </c>
      <c r="K12" s="170">
        <f>K11+Tableau13[[#This Row],[Colonne2]]</f>
        <v>304000</v>
      </c>
      <c r="L12" s="170">
        <v>230643.51</v>
      </c>
      <c r="M12" s="170">
        <f>M11+Tableau13[[#This Row],[Colonne9]]</f>
        <v>255000</v>
      </c>
      <c r="N12" s="170">
        <f>N11+Tableau13[[#This Row],[Colonne10]]</f>
        <v>210000</v>
      </c>
      <c r="O12" s="171" t="str">
        <f>IF(Tableau13[[#This Row],[Colonne15]]="","",O11+Tableau13[[#This Row],[Colonne15]])</f>
        <v/>
      </c>
      <c r="P12" s="172" t="e">
        <f>IF(Tableau13[[#This Row],[Colonne16]]="","",Tableau13[[#This Row],[Colonne16]]-Tableau13[[#This Row],[Colonne7]])/Tableau13[[#This Row],[Colonne7]]</f>
        <v>#VALUE!</v>
      </c>
      <c r="Q12" s="169" t="e">
        <f t="shared" si="0"/>
        <v>#DIV/0!</v>
      </c>
      <c r="R12" s="156"/>
      <c r="S12" s="179"/>
      <c r="T12" s="179"/>
      <c r="U12" s="179"/>
      <c r="V12" s="179"/>
      <c r="W12" s="182"/>
      <c r="X12" s="182"/>
      <c r="Y12" s="182"/>
      <c r="Z12" s="179"/>
      <c r="AA12" s="179"/>
      <c r="AB12" s="179"/>
      <c r="AC12" s="179"/>
      <c r="AD12" s="179"/>
      <c r="AE12" s="179"/>
      <c r="AF12" s="183"/>
    </row>
    <row r="13" spans="2:32" ht="16.5" x14ac:dyDescent="0.3">
      <c r="B13" s="165" t="s">
        <v>90</v>
      </c>
      <c r="C13" s="170">
        <v>60000</v>
      </c>
      <c r="D13" s="170">
        <v>15000</v>
      </c>
      <c r="E13" s="166">
        <v>8000</v>
      </c>
      <c r="F13" s="170">
        <v>11000</v>
      </c>
      <c r="G13" s="167"/>
      <c r="H13" s="168">
        <f>(Tableau13[[#This Row],[Colonne15]]-Tableau13[[#This Row],[Colonne10]])/Tableau13[[#This Row],[Colonne10]]</f>
        <v>-1</v>
      </c>
      <c r="I13" s="166">
        <v>83333</v>
      </c>
      <c r="J13" s="169" t="str">
        <f>IF(Tableau13[[#This Row],[Colonne15]]="","",Tableau13[[#This Row],[Colonne15]]/Tableau13[[#This Row],[Colonne5]])</f>
        <v/>
      </c>
      <c r="K13" s="170">
        <f>K12+Tableau13[[#This Row],[Colonne2]]</f>
        <v>364000</v>
      </c>
      <c r="L13" s="170">
        <v>246303.59</v>
      </c>
      <c r="M13" s="170">
        <f>M12+Tableau13[[#This Row],[Colonne9]]</f>
        <v>263000</v>
      </c>
      <c r="N13" s="170">
        <f>N12+Tableau13[[#This Row],[Colonne10]]</f>
        <v>221000</v>
      </c>
      <c r="O13" s="171" t="str">
        <f>IF(Tableau13[[#This Row],[Colonne15]]="","",O12+Tableau13[[#This Row],[Colonne15]])</f>
        <v/>
      </c>
      <c r="P13" s="172" t="e">
        <f>IF(Tableau13[[#This Row],[Colonne16]]="","",Tableau13[[#This Row],[Colonne16]]-Tableau13[[#This Row],[Colonne7]])/Tableau13[[#This Row],[Colonne7]]</f>
        <v>#VALUE!</v>
      </c>
      <c r="Q13" s="169" t="e">
        <f t="shared" si="0"/>
        <v>#DIV/0!</v>
      </c>
      <c r="R13" s="184"/>
      <c r="S13" s="179"/>
      <c r="T13" s="179"/>
      <c r="U13" s="179"/>
      <c r="V13" s="179"/>
      <c r="W13" s="182"/>
      <c r="X13" s="182"/>
      <c r="Y13" s="182"/>
      <c r="Z13" s="179"/>
      <c r="AA13" s="179"/>
      <c r="AB13" s="179"/>
      <c r="AC13" s="179"/>
      <c r="AD13" s="179"/>
      <c r="AE13" s="179"/>
      <c r="AF13" s="183"/>
    </row>
    <row r="14" spans="2:32" ht="16.5" x14ac:dyDescent="0.3">
      <c r="B14" s="165" t="s">
        <v>91</v>
      </c>
      <c r="C14" s="170">
        <v>22000</v>
      </c>
      <c r="D14" s="170">
        <v>44000</v>
      </c>
      <c r="E14" s="166">
        <v>1000</v>
      </c>
      <c r="F14" s="170">
        <v>35000</v>
      </c>
      <c r="G14" s="167"/>
      <c r="H14" s="168">
        <f>(Tableau13[[#This Row],[Colonne15]]-Tableau13[[#This Row],[Colonne10]])/Tableau13[[#This Row],[Colonne10]]</f>
        <v>-1</v>
      </c>
      <c r="I14" s="166">
        <v>83333</v>
      </c>
      <c r="J14" s="169" t="str">
        <f>IF(Tableau13[[#This Row],[Colonne15]]="","",Tableau13[[#This Row],[Colonne15]]/Tableau13[[#This Row],[Colonne5]])</f>
        <v/>
      </c>
      <c r="K14" s="170">
        <f>K13+Tableau13[[#This Row],[Colonne2]]</f>
        <v>386000</v>
      </c>
      <c r="L14" s="170">
        <v>290342.99</v>
      </c>
      <c r="M14" s="170">
        <f>M13+Tableau13[[#This Row],[Colonne9]]</f>
        <v>264000</v>
      </c>
      <c r="N14" s="170">
        <f>N13+Tableau13[[#This Row],[Colonne10]]</f>
        <v>256000</v>
      </c>
      <c r="O14" s="171" t="str">
        <f>IF(Tableau13[[#This Row],[Colonne15]]="","",O13+Tableau13[[#This Row],[Colonne15]])</f>
        <v/>
      </c>
      <c r="P14" s="172" t="e">
        <f>IF(Tableau13[[#This Row],[Colonne16]]="","",Tableau13[[#This Row],[Colonne16]]-Tableau13[[#This Row],[Colonne7]])/Tableau13[[#This Row],[Colonne7]]</f>
        <v>#VALUE!</v>
      </c>
      <c r="Q14" s="169" t="e">
        <f t="shared" si="0"/>
        <v>#DIV/0!</v>
      </c>
      <c r="R14" s="184"/>
      <c r="S14" s="184"/>
      <c r="T14" s="184"/>
      <c r="U14" s="184"/>
      <c r="V14" s="184"/>
      <c r="W14" s="182"/>
      <c r="X14" s="182"/>
      <c r="Y14" s="182"/>
      <c r="Z14" s="184"/>
      <c r="AA14" s="184"/>
      <c r="AB14" s="184"/>
      <c r="AC14" s="184"/>
      <c r="AD14" s="184"/>
      <c r="AE14" s="184"/>
      <c r="AF14" s="183"/>
    </row>
    <row r="15" spans="2:32" ht="16.5" x14ac:dyDescent="0.3">
      <c r="B15" s="165" t="s">
        <v>92</v>
      </c>
      <c r="C15" s="170">
        <v>13000</v>
      </c>
      <c r="D15" s="166">
        <v>27000</v>
      </c>
      <c r="E15" s="166">
        <v>8000</v>
      </c>
      <c r="F15" s="166">
        <v>42000</v>
      </c>
      <c r="G15" s="167"/>
      <c r="H15" s="168">
        <f>(Tableau13[[#This Row],[Colonne15]]-Tableau13[[#This Row],[Colonne10]])/Tableau13[[#This Row],[Colonne10]]</f>
        <v>-1</v>
      </c>
      <c r="I15" s="166">
        <v>83333</v>
      </c>
      <c r="J15" s="169" t="str">
        <f>IF(Tableau13[[#This Row],[Colonne15]]="","",Tableau13[[#This Row],[Colonne15]]/Tableau13[[#This Row],[Colonne5]])</f>
        <v/>
      </c>
      <c r="K15" s="170">
        <f>K14+Tableau13[[#This Row],[Colonne2]]</f>
        <v>399000</v>
      </c>
      <c r="L15" s="170">
        <v>317405.99</v>
      </c>
      <c r="M15" s="170">
        <f>M14+Tableau13[[#This Row],[Colonne9]]</f>
        <v>272000</v>
      </c>
      <c r="N15" s="170">
        <f>N14+Tableau13[[#This Row],[Colonne10]]</f>
        <v>298000</v>
      </c>
      <c r="O15" s="171" t="str">
        <f>IF(Tableau13[[#This Row],[Colonne15]]="","",O14+Tableau13[[#This Row],[Colonne15]])</f>
        <v/>
      </c>
      <c r="P15" s="172" t="e">
        <f>IF(Tableau13[[#This Row],[Colonne16]]="","",Tableau13[[#This Row],[Colonne16]]-Tableau13[[#This Row],[Colonne7]])/Tableau13[[#This Row],[Colonne7]]</f>
        <v>#VALUE!</v>
      </c>
      <c r="Q15" s="169" t="e">
        <f t="shared" si="0"/>
        <v>#DIV/0!</v>
      </c>
      <c r="R15" s="184"/>
      <c r="S15" s="184"/>
      <c r="T15" s="184"/>
      <c r="U15" s="184"/>
      <c r="V15" s="184"/>
      <c r="W15" s="182"/>
      <c r="X15" s="182"/>
      <c r="Y15" s="182"/>
      <c r="Z15" s="184"/>
      <c r="AA15" s="184"/>
      <c r="AB15" s="184"/>
      <c r="AC15" s="184"/>
      <c r="AD15" s="184"/>
      <c r="AE15" s="184"/>
      <c r="AF15" s="183"/>
    </row>
    <row r="16" spans="2:32" ht="17.25" thickBot="1" x14ac:dyDescent="0.35">
      <c r="B16" s="159" t="s">
        <v>93</v>
      </c>
      <c r="C16" s="170">
        <f>SUM(C4:C15)</f>
        <v>399000</v>
      </c>
      <c r="D16" s="166">
        <f>SUM(D4:D15)</f>
        <v>313000</v>
      </c>
      <c r="E16" s="166">
        <f>SUM(E4:E15)</f>
        <v>272000</v>
      </c>
      <c r="F16" s="166">
        <f>SUM(F4:F15)</f>
        <v>298000</v>
      </c>
      <c r="G16" s="185"/>
      <c r="H16" s="168">
        <f>(Tableau13[[#This Row],[Colonne15]]-Tableau13[[#This Row],[Colonne10]])/Tableau13[[#This Row],[Colonne10]]</f>
        <v>-1</v>
      </c>
      <c r="I16" s="166">
        <v>1000000</v>
      </c>
      <c r="J16" s="169" t="str">
        <f>IF(Tableau13[[#This Row],[Colonne15]]="","",Tableau13[[#This Row],[Colonne15]]/Tableau13[[#This Row],[Colonne5]])</f>
        <v/>
      </c>
      <c r="K16" s="170">
        <f>K15</f>
        <v>399000</v>
      </c>
      <c r="L16" s="170">
        <v>317405.99</v>
      </c>
      <c r="M16" s="170">
        <f>M15</f>
        <v>272000</v>
      </c>
      <c r="N16" s="170">
        <f>N15</f>
        <v>298000</v>
      </c>
      <c r="O16" s="186" t="str">
        <f>IF(Tableau13[[#This Row],[Colonne15]]="","",O15+Tableau13[[#This Row],[Colonne15]])</f>
        <v/>
      </c>
      <c r="P16" s="172" t="e">
        <f>IF(Tableau13[[#This Row],[Colonne16]]="","",Tableau13[[#This Row],[Colonne16]]-Tableau13[[#This Row],[Colonne7]])/Tableau13[[#This Row],[Colonne7]]</f>
        <v>#VALUE!</v>
      </c>
      <c r="Q16" s="169" t="e">
        <f t="shared" si="0"/>
        <v>#DIV/0!</v>
      </c>
      <c r="R16" s="184"/>
      <c r="S16" s="182"/>
      <c r="T16" s="182"/>
      <c r="U16" s="182"/>
      <c r="V16" s="182"/>
      <c r="W16" s="182"/>
      <c r="X16" s="182"/>
      <c r="Y16" s="182"/>
      <c r="Z16" s="182"/>
      <c r="AA16" s="182"/>
      <c r="AB16" s="182"/>
      <c r="AC16" s="182"/>
      <c r="AD16" s="182"/>
      <c r="AE16" s="182"/>
      <c r="AF16" s="183"/>
    </row>
    <row r="17" ht="15.75" thickTop="1" x14ac:dyDescent="0.25"/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0"/>
  <sheetViews>
    <sheetView tabSelected="1" workbookViewId="0">
      <selection activeCell="E11" sqref="E11"/>
    </sheetView>
  </sheetViews>
  <sheetFormatPr baseColWidth="10" defaultRowHeight="15" x14ac:dyDescent="0.25"/>
  <cols>
    <col min="2" max="2" width="5.7109375" customWidth="1"/>
    <col min="4" max="4" width="15.5703125" bestFit="1" customWidth="1"/>
    <col min="5" max="5" width="20.85546875" bestFit="1" customWidth="1"/>
  </cols>
  <sheetData>
    <row r="1" spans="1:6" ht="19.5" thickBot="1" x14ac:dyDescent="0.3">
      <c r="A1" s="206">
        <v>2021</v>
      </c>
      <c r="B1" s="207"/>
    </row>
    <row r="2" spans="1:6" x14ac:dyDescent="0.25">
      <c r="C2" s="208" t="s">
        <v>104</v>
      </c>
      <c r="D2" s="208" t="s">
        <v>105</v>
      </c>
      <c r="E2" s="208" t="s">
        <v>106</v>
      </c>
      <c r="F2" s="209" t="s">
        <v>93</v>
      </c>
    </row>
    <row r="3" spans="1:6" x14ac:dyDescent="0.25">
      <c r="C3" s="210" t="s">
        <v>107</v>
      </c>
      <c r="D3" s="148">
        <v>5</v>
      </c>
      <c r="E3" s="148">
        <v>6</v>
      </c>
      <c r="F3" s="211"/>
    </row>
    <row r="4" spans="1:6" x14ac:dyDescent="0.25">
      <c r="C4" s="210" t="s">
        <v>108</v>
      </c>
      <c r="D4" s="148"/>
      <c r="E4" s="148"/>
      <c r="F4" s="211"/>
    </row>
    <row r="5" spans="1:6" x14ac:dyDescent="0.25">
      <c r="C5" s="210" t="s">
        <v>109</v>
      </c>
      <c r="D5" s="148"/>
      <c r="E5" s="148"/>
      <c r="F5" s="211"/>
    </row>
    <row r="6" spans="1:6" x14ac:dyDescent="0.25">
      <c r="C6" s="210" t="s">
        <v>110</v>
      </c>
      <c r="D6" s="148"/>
      <c r="E6" s="148"/>
      <c r="F6" s="211"/>
    </row>
    <row r="7" spans="1:6" x14ac:dyDescent="0.25">
      <c r="C7" s="210" t="s">
        <v>111</v>
      </c>
      <c r="D7" s="148"/>
      <c r="E7" s="148"/>
      <c r="F7" s="211"/>
    </row>
    <row r="8" spans="1:6" x14ac:dyDescent="0.25">
      <c r="C8" s="210" t="s">
        <v>112</v>
      </c>
      <c r="D8" s="148"/>
      <c r="E8" s="148"/>
      <c r="F8" s="211"/>
    </row>
    <row r="9" spans="1:6" x14ac:dyDescent="0.25">
      <c r="C9" s="210" t="s">
        <v>113</v>
      </c>
      <c r="D9" s="148"/>
      <c r="E9" s="148"/>
      <c r="F9" s="211"/>
    </row>
    <row r="10" spans="1:6" x14ac:dyDescent="0.25">
      <c r="C10" s="210" t="s">
        <v>114</v>
      </c>
      <c r="D10" s="148"/>
      <c r="E10" s="148"/>
      <c r="F10" s="211"/>
    </row>
    <row r="11" spans="1:6" x14ac:dyDescent="0.25">
      <c r="C11" s="210" t="s">
        <v>115</v>
      </c>
      <c r="D11" s="148"/>
      <c r="E11" s="148"/>
      <c r="F11" s="211"/>
    </row>
    <row r="12" spans="1:6" x14ac:dyDescent="0.25">
      <c r="C12" s="210" t="s">
        <v>116</v>
      </c>
      <c r="D12" s="148"/>
      <c r="E12" s="148"/>
      <c r="F12" s="211"/>
    </row>
    <row r="13" spans="1:6" x14ac:dyDescent="0.25">
      <c r="C13" s="210" t="s">
        <v>117</v>
      </c>
      <c r="D13" s="148"/>
      <c r="E13" s="148"/>
      <c r="F13" s="211"/>
    </row>
    <row r="14" spans="1:6" x14ac:dyDescent="0.25">
      <c r="C14" s="212" t="s">
        <v>118</v>
      </c>
      <c r="D14" s="213"/>
      <c r="E14" s="213"/>
      <c r="F14" s="211"/>
    </row>
    <row r="15" spans="1:6" x14ac:dyDescent="0.25">
      <c r="C15" s="214" t="s">
        <v>119</v>
      </c>
      <c r="D15" s="215">
        <f>SUM(D3:D14)</f>
        <v>5</v>
      </c>
      <c r="E15" s="215">
        <f>SUM(E3:E14)</f>
        <v>6</v>
      </c>
      <c r="F15" s="215">
        <f>SUM(F3:F14)</f>
        <v>0</v>
      </c>
    </row>
    <row r="17" spans="3:5" ht="30" x14ac:dyDescent="0.25">
      <c r="C17" s="216" t="s">
        <v>104</v>
      </c>
      <c r="D17" s="217" t="s">
        <v>120</v>
      </c>
      <c r="E17" s="217" t="s">
        <v>121</v>
      </c>
    </row>
    <row r="18" spans="3:5" x14ac:dyDescent="0.25">
      <c r="C18" s="218" t="s">
        <v>107</v>
      </c>
      <c r="D18" s="219">
        <v>1</v>
      </c>
      <c r="E18" s="219">
        <v>0.8</v>
      </c>
    </row>
    <row r="19" spans="3:5" x14ac:dyDescent="0.25">
      <c r="C19" s="210" t="s">
        <v>108</v>
      </c>
      <c r="D19" s="219"/>
      <c r="E19" s="219"/>
    </row>
    <row r="20" spans="3:5" x14ac:dyDescent="0.25">
      <c r="C20" s="210" t="s">
        <v>109</v>
      </c>
      <c r="D20" s="219"/>
      <c r="E20" s="219"/>
    </row>
    <row r="21" spans="3:5" x14ac:dyDescent="0.25">
      <c r="C21" s="210" t="s">
        <v>110</v>
      </c>
      <c r="D21" s="219"/>
      <c r="E21" s="219"/>
    </row>
    <row r="22" spans="3:5" x14ac:dyDescent="0.25">
      <c r="C22" s="210" t="s">
        <v>111</v>
      </c>
      <c r="D22" s="219"/>
      <c r="E22" s="219"/>
    </row>
    <row r="23" spans="3:5" x14ac:dyDescent="0.25">
      <c r="C23" s="210" t="s">
        <v>112</v>
      </c>
      <c r="D23" s="219"/>
      <c r="E23" s="219"/>
    </row>
    <row r="24" spans="3:5" x14ac:dyDescent="0.25">
      <c r="C24" s="210" t="s">
        <v>113</v>
      </c>
      <c r="D24" s="219"/>
      <c r="E24" s="219"/>
    </row>
    <row r="25" spans="3:5" x14ac:dyDescent="0.25">
      <c r="C25" s="210" t="s">
        <v>114</v>
      </c>
      <c r="D25" s="219"/>
      <c r="E25" s="219"/>
    </row>
    <row r="26" spans="3:5" x14ac:dyDescent="0.25">
      <c r="C26" s="210" t="s">
        <v>115</v>
      </c>
      <c r="D26" s="219"/>
      <c r="E26" s="219"/>
    </row>
    <row r="27" spans="3:5" x14ac:dyDescent="0.25">
      <c r="C27" s="210" t="s">
        <v>116</v>
      </c>
      <c r="D27" s="219"/>
      <c r="E27" s="219"/>
    </row>
    <row r="28" spans="3:5" x14ac:dyDescent="0.25">
      <c r="C28" s="210" t="s">
        <v>117</v>
      </c>
      <c r="D28" s="219"/>
      <c r="E28" s="219"/>
    </row>
    <row r="29" spans="3:5" x14ac:dyDescent="0.25">
      <c r="C29" s="212" t="s">
        <v>118</v>
      </c>
      <c r="D29" s="219"/>
      <c r="E29" s="219"/>
    </row>
    <row r="30" spans="3:5" x14ac:dyDescent="0.25">
      <c r="C30" s="208" t="s">
        <v>119</v>
      </c>
      <c r="D30" s="220">
        <v>1</v>
      </c>
      <c r="E30" s="220">
        <f>AVERAGE(E18:E29)</f>
        <v>0.8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L38"/>
  <sheetViews>
    <sheetView workbookViewId="0">
      <selection activeCell="C38" sqref="C38"/>
    </sheetView>
  </sheetViews>
  <sheetFormatPr baseColWidth="10" defaultRowHeight="15" x14ac:dyDescent="0.25"/>
  <cols>
    <col min="1" max="1" width="25.5703125" bestFit="1" customWidth="1"/>
    <col min="2" max="2" width="23.85546875" bestFit="1" customWidth="1"/>
    <col min="3" max="3" width="8.7109375" customWidth="1"/>
    <col min="4" max="4" width="12.5703125" bestFit="1" customWidth="1"/>
    <col min="6" max="6" width="12.5703125" customWidth="1"/>
    <col min="7" max="7" width="21.85546875" bestFit="1" customWidth="1"/>
  </cols>
  <sheetData>
    <row r="1" spans="1:12" ht="21.75" thickBot="1" x14ac:dyDescent="0.4">
      <c r="F1" s="297"/>
      <c r="G1" s="297"/>
      <c r="I1" s="298" t="s">
        <v>122</v>
      </c>
      <c r="J1" s="299"/>
      <c r="K1" s="299"/>
      <c r="L1" s="300"/>
    </row>
    <row r="2" spans="1:12" ht="16.5" thickBot="1" x14ac:dyDescent="0.3">
      <c r="A2" s="199" t="s">
        <v>123</v>
      </c>
      <c r="B2" s="199" t="s">
        <v>99</v>
      </c>
      <c r="F2" s="199" t="s">
        <v>12</v>
      </c>
      <c r="G2" s="293" t="s">
        <v>100</v>
      </c>
      <c r="I2" s="222" t="s">
        <v>104</v>
      </c>
      <c r="J2" s="223" t="s">
        <v>124</v>
      </c>
      <c r="K2" s="223" t="s">
        <v>125</v>
      </c>
      <c r="L2" s="224" t="s">
        <v>119</v>
      </c>
    </row>
    <row r="3" spans="1:12" ht="16.5" thickBot="1" x14ac:dyDescent="0.3">
      <c r="A3" s="199" t="s">
        <v>97</v>
      </c>
      <c r="B3" s="293" t="s">
        <v>48</v>
      </c>
      <c r="C3" s="293" t="s">
        <v>47</v>
      </c>
      <c r="D3" s="293" t="s">
        <v>98</v>
      </c>
      <c r="I3" s="218" t="s">
        <v>61</v>
      </c>
      <c r="J3" s="225"/>
      <c r="K3" s="225"/>
      <c r="L3" s="226">
        <f t="shared" ref="L3:L14" si="0">SUM(J3:K3)</f>
        <v>0</v>
      </c>
    </row>
    <row r="4" spans="1:12" ht="16.5" thickBot="1" x14ac:dyDescent="0.3">
      <c r="A4" s="201">
        <v>44197</v>
      </c>
      <c r="B4" s="203">
        <v>1</v>
      </c>
      <c r="C4" s="203"/>
      <c r="D4" s="203">
        <v>1</v>
      </c>
      <c r="F4" s="199" t="s">
        <v>126</v>
      </c>
      <c r="G4" s="227" t="s">
        <v>127</v>
      </c>
      <c r="I4" s="210" t="s">
        <v>62</v>
      </c>
      <c r="J4" s="228"/>
      <c r="K4" s="228"/>
      <c r="L4" s="229">
        <f t="shared" si="0"/>
        <v>0</v>
      </c>
    </row>
    <row r="5" spans="1:12" ht="15.75" x14ac:dyDescent="0.25">
      <c r="A5" s="202" t="s">
        <v>167</v>
      </c>
      <c r="B5" s="203">
        <v>1</v>
      </c>
      <c r="C5" s="203"/>
      <c r="D5" s="203">
        <v>1</v>
      </c>
      <c r="F5" s="200" t="s">
        <v>48</v>
      </c>
      <c r="G5" s="203"/>
      <c r="I5" s="210" t="s">
        <v>63</v>
      </c>
      <c r="J5" s="148"/>
      <c r="K5" s="148"/>
      <c r="L5" s="230">
        <f t="shared" si="0"/>
        <v>0</v>
      </c>
    </row>
    <row r="6" spans="1:12" ht="15.75" x14ac:dyDescent="0.25">
      <c r="A6" s="201">
        <v>44198</v>
      </c>
      <c r="B6" s="203"/>
      <c r="C6" s="203">
        <v>1</v>
      </c>
      <c r="D6" s="203">
        <v>1</v>
      </c>
      <c r="F6" s="202" t="s">
        <v>167</v>
      </c>
      <c r="G6" s="203">
        <v>1</v>
      </c>
      <c r="I6" s="210" t="s">
        <v>64</v>
      </c>
      <c r="J6" s="228"/>
      <c r="K6" s="228"/>
      <c r="L6" s="229">
        <f t="shared" si="0"/>
        <v>0</v>
      </c>
    </row>
    <row r="7" spans="1:12" ht="15.75" x14ac:dyDescent="0.25">
      <c r="A7" s="202" t="s">
        <v>168</v>
      </c>
      <c r="B7" s="203"/>
      <c r="C7" s="203">
        <v>1</v>
      </c>
      <c r="D7" s="203">
        <v>1</v>
      </c>
      <c r="F7" s="202" t="s">
        <v>168</v>
      </c>
      <c r="G7" s="203">
        <v>1</v>
      </c>
      <c r="I7" s="210" t="s">
        <v>65</v>
      </c>
      <c r="J7" s="148"/>
      <c r="K7" s="148"/>
      <c r="L7" s="230">
        <f t="shared" si="0"/>
        <v>0</v>
      </c>
    </row>
    <row r="8" spans="1:12" ht="15.75" x14ac:dyDescent="0.25">
      <c r="A8" s="201">
        <v>44199</v>
      </c>
      <c r="B8" s="203">
        <v>1</v>
      </c>
      <c r="C8" s="203"/>
      <c r="D8" s="203">
        <v>1</v>
      </c>
      <c r="F8" s="202" t="s">
        <v>169</v>
      </c>
      <c r="G8" s="203">
        <v>1</v>
      </c>
      <c r="I8" s="210" t="s">
        <v>66</v>
      </c>
      <c r="J8" s="228"/>
      <c r="K8" s="228"/>
      <c r="L8" s="229">
        <f t="shared" si="0"/>
        <v>0</v>
      </c>
    </row>
    <row r="9" spans="1:12" ht="15.75" x14ac:dyDescent="0.25">
      <c r="A9" s="202" t="s">
        <v>169</v>
      </c>
      <c r="B9" s="203">
        <v>1</v>
      </c>
      <c r="C9" s="203"/>
      <c r="D9" s="203">
        <v>1</v>
      </c>
      <c r="F9" s="202" t="s">
        <v>170</v>
      </c>
      <c r="G9" s="203">
        <v>1</v>
      </c>
      <c r="I9" s="210" t="s">
        <v>67</v>
      </c>
      <c r="J9" s="148"/>
      <c r="K9" s="148"/>
      <c r="L9" s="230">
        <f t="shared" si="0"/>
        <v>0</v>
      </c>
    </row>
    <row r="10" spans="1:12" ht="15.75" x14ac:dyDescent="0.25">
      <c r="A10" s="201">
        <v>44200</v>
      </c>
      <c r="B10" s="203">
        <v>1</v>
      </c>
      <c r="C10" s="203"/>
      <c r="D10" s="203">
        <v>1</v>
      </c>
      <c r="F10" s="202" t="s">
        <v>171</v>
      </c>
      <c r="G10" s="203">
        <v>1</v>
      </c>
      <c r="I10" s="210" t="s">
        <v>68</v>
      </c>
      <c r="J10" s="228"/>
      <c r="K10" s="228"/>
      <c r="L10" s="229">
        <f t="shared" si="0"/>
        <v>0</v>
      </c>
    </row>
    <row r="11" spans="1:12" ht="15.75" x14ac:dyDescent="0.25">
      <c r="A11" s="202" t="s">
        <v>170</v>
      </c>
      <c r="B11" s="203">
        <v>1</v>
      </c>
      <c r="C11" s="203"/>
      <c r="D11" s="203">
        <v>1</v>
      </c>
      <c r="F11" s="202" t="s">
        <v>172</v>
      </c>
      <c r="G11" s="203">
        <v>1</v>
      </c>
      <c r="I11" s="210" t="s">
        <v>69</v>
      </c>
      <c r="J11" s="148"/>
      <c r="K11" s="148"/>
      <c r="L11" s="230">
        <f t="shared" si="0"/>
        <v>0</v>
      </c>
    </row>
    <row r="12" spans="1:12" ht="15.75" x14ac:dyDescent="0.25">
      <c r="A12" s="201">
        <v>44201</v>
      </c>
      <c r="B12" s="203">
        <v>1</v>
      </c>
      <c r="C12" s="203"/>
      <c r="D12" s="203">
        <v>1</v>
      </c>
      <c r="F12" s="202" t="s">
        <v>173</v>
      </c>
      <c r="G12" s="203">
        <v>2</v>
      </c>
      <c r="I12" s="210" t="s">
        <v>70</v>
      </c>
      <c r="J12" s="228"/>
      <c r="K12" s="228"/>
      <c r="L12" s="229">
        <f t="shared" si="0"/>
        <v>0</v>
      </c>
    </row>
    <row r="13" spans="1:12" ht="15.75" x14ac:dyDescent="0.25">
      <c r="A13" s="202" t="s">
        <v>171</v>
      </c>
      <c r="B13" s="203">
        <v>1</v>
      </c>
      <c r="C13" s="203"/>
      <c r="D13" s="203">
        <v>1</v>
      </c>
      <c r="F13" s="202" t="s">
        <v>174</v>
      </c>
      <c r="G13" s="203">
        <v>1</v>
      </c>
      <c r="I13" s="210" t="s">
        <v>71</v>
      </c>
      <c r="J13" s="148"/>
      <c r="K13" s="148"/>
      <c r="L13" s="230">
        <f t="shared" si="0"/>
        <v>0</v>
      </c>
    </row>
    <row r="14" spans="1:12" ht="15.75" x14ac:dyDescent="0.25">
      <c r="A14" s="201">
        <v>44202</v>
      </c>
      <c r="B14" s="203">
        <v>1</v>
      </c>
      <c r="C14" s="203"/>
      <c r="D14" s="203">
        <v>1</v>
      </c>
      <c r="F14" s="200" t="s">
        <v>47</v>
      </c>
      <c r="G14" s="203"/>
      <c r="I14" s="210" t="s">
        <v>72</v>
      </c>
      <c r="J14" s="231"/>
      <c r="K14" s="231"/>
      <c r="L14" s="229">
        <f t="shared" si="0"/>
        <v>0</v>
      </c>
    </row>
    <row r="15" spans="1:12" ht="16.5" thickBot="1" x14ac:dyDescent="0.3">
      <c r="A15" s="202" t="s">
        <v>172</v>
      </c>
      <c r="B15" s="203">
        <v>1</v>
      </c>
      <c r="C15" s="203"/>
      <c r="D15" s="203">
        <v>1</v>
      </c>
      <c r="F15" s="202" t="s">
        <v>168</v>
      </c>
      <c r="G15" s="203">
        <v>1</v>
      </c>
      <c r="I15" s="232" t="s">
        <v>119</v>
      </c>
      <c r="J15" s="232">
        <f>SUM(J3:J14)</f>
        <v>0</v>
      </c>
      <c r="K15" s="233">
        <f>SUM(K3:K14)</f>
        <v>0</v>
      </c>
      <c r="L15" s="234">
        <f>SUM(L3:L14)</f>
        <v>0</v>
      </c>
    </row>
    <row r="16" spans="1:12" x14ac:dyDescent="0.25">
      <c r="A16" s="201">
        <v>44203</v>
      </c>
      <c r="B16" s="203">
        <v>1</v>
      </c>
      <c r="C16" s="203"/>
      <c r="D16" s="203">
        <v>1</v>
      </c>
      <c r="F16" s="202" t="s">
        <v>175</v>
      </c>
      <c r="G16" s="203">
        <v>1</v>
      </c>
    </row>
    <row r="17" spans="1:7" x14ac:dyDescent="0.25">
      <c r="A17" s="202" t="s">
        <v>173</v>
      </c>
      <c r="B17" s="203">
        <v>1</v>
      </c>
      <c r="C17" s="203"/>
      <c r="D17" s="203">
        <v>1</v>
      </c>
      <c r="F17" s="202" t="s">
        <v>176</v>
      </c>
      <c r="G17" s="203">
        <v>1</v>
      </c>
    </row>
    <row r="18" spans="1:7" ht="15.75" x14ac:dyDescent="0.25">
      <c r="A18" s="201">
        <v>44204</v>
      </c>
      <c r="B18" s="203">
        <v>1</v>
      </c>
      <c r="C18" s="203"/>
      <c r="D18" s="203">
        <v>1</v>
      </c>
      <c r="F18" s="235" t="s">
        <v>119</v>
      </c>
      <c r="G18" s="236">
        <v>12</v>
      </c>
    </row>
    <row r="19" spans="1:7" x14ac:dyDescent="0.25">
      <c r="A19" s="202" t="s">
        <v>167</v>
      </c>
      <c r="B19" s="203">
        <v>1</v>
      </c>
      <c r="C19" s="203"/>
      <c r="D19" s="203">
        <v>1</v>
      </c>
    </row>
    <row r="20" spans="1:7" x14ac:dyDescent="0.25">
      <c r="A20" s="201">
        <v>44205</v>
      </c>
      <c r="B20" s="203">
        <v>1</v>
      </c>
      <c r="C20" s="203"/>
      <c r="D20" s="203">
        <v>1</v>
      </c>
    </row>
    <row r="21" spans="1:7" x14ac:dyDescent="0.25">
      <c r="A21" s="202" t="s">
        <v>174</v>
      </c>
      <c r="B21" s="203">
        <v>1</v>
      </c>
      <c r="C21" s="203"/>
      <c r="D21" s="203">
        <v>1</v>
      </c>
    </row>
    <row r="22" spans="1:7" x14ac:dyDescent="0.25">
      <c r="A22" s="201">
        <v>44206</v>
      </c>
      <c r="B22" s="203"/>
      <c r="C22" s="203">
        <v>1</v>
      </c>
      <c r="D22" s="203">
        <v>1</v>
      </c>
    </row>
    <row r="23" spans="1:7" x14ac:dyDescent="0.25">
      <c r="A23" s="202" t="s">
        <v>175</v>
      </c>
      <c r="B23" s="203"/>
      <c r="C23" s="203">
        <v>1</v>
      </c>
      <c r="D23" s="203">
        <v>1</v>
      </c>
    </row>
    <row r="24" spans="1:7" x14ac:dyDescent="0.25">
      <c r="A24" s="201">
        <v>44207</v>
      </c>
      <c r="B24" s="203"/>
      <c r="C24" s="203">
        <v>1</v>
      </c>
      <c r="D24" s="203">
        <v>1</v>
      </c>
    </row>
    <row r="25" spans="1:7" x14ac:dyDescent="0.25">
      <c r="A25" s="202" t="s">
        <v>176</v>
      </c>
      <c r="B25" s="203"/>
      <c r="C25" s="203">
        <v>1</v>
      </c>
      <c r="D25" s="203">
        <v>1</v>
      </c>
    </row>
    <row r="26" spans="1:7" x14ac:dyDescent="0.25">
      <c r="A26" s="201">
        <v>44208</v>
      </c>
      <c r="B26" s="203">
        <v>1</v>
      </c>
      <c r="C26" s="203"/>
      <c r="D26" s="203">
        <v>1</v>
      </c>
    </row>
    <row r="27" spans="1:7" x14ac:dyDescent="0.25">
      <c r="A27" s="202" t="s">
        <v>173</v>
      </c>
      <c r="B27" s="203">
        <v>1</v>
      </c>
      <c r="C27" s="203"/>
      <c r="D27" s="203">
        <v>1</v>
      </c>
    </row>
    <row r="28" spans="1:7" x14ac:dyDescent="0.25">
      <c r="A28" s="201">
        <v>44209</v>
      </c>
      <c r="B28" s="203">
        <v>1</v>
      </c>
      <c r="C28" s="203"/>
      <c r="D28" s="203">
        <v>1</v>
      </c>
    </row>
    <row r="29" spans="1:7" x14ac:dyDescent="0.25">
      <c r="A29" s="202" t="s">
        <v>168</v>
      </c>
      <c r="B29" s="203">
        <v>1</v>
      </c>
      <c r="C29" s="203"/>
      <c r="D29" s="203">
        <v>1</v>
      </c>
    </row>
    <row r="30" spans="1:7" x14ac:dyDescent="0.25">
      <c r="A30" s="200" t="s">
        <v>98</v>
      </c>
      <c r="B30" s="203">
        <v>10</v>
      </c>
      <c r="C30" s="203">
        <v>3</v>
      </c>
      <c r="D30" s="203">
        <v>13</v>
      </c>
    </row>
    <row r="38" ht="15.75" x14ac:dyDescent="0.25"/>
  </sheetData>
  <mergeCells count="2">
    <mergeCell ref="F1:G1"/>
    <mergeCell ref="I1:L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2:B32"/>
  <sheetViews>
    <sheetView workbookViewId="0">
      <selection activeCell="C2" sqref="C2"/>
    </sheetView>
  </sheetViews>
  <sheetFormatPr baseColWidth="10" defaultRowHeight="15" x14ac:dyDescent="0.25"/>
  <cols>
    <col min="1" max="1" width="4.7109375" customWidth="1"/>
    <col min="2" max="2" width="21" customWidth="1"/>
    <col min="3" max="3" width="23.85546875" bestFit="1" customWidth="1"/>
    <col min="4" max="33" width="23.85546875" customWidth="1"/>
    <col min="34" max="34" width="12.5703125" customWidth="1"/>
    <col min="35" max="35" width="12.5703125" bestFit="1" customWidth="1"/>
  </cols>
  <sheetData>
    <row r="2" spans="2:2" x14ac:dyDescent="0.25">
      <c r="B2" s="199" t="s">
        <v>97</v>
      </c>
    </row>
    <row r="3" spans="2:2" x14ac:dyDescent="0.25">
      <c r="B3" s="201">
        <v>43899</v>
      </c>
    </row>
    <row r="4" spans="2:2" x14ac:dyDescent="0.25">
      <c r="B4" s="201">
        <v>44061</v>
      </c>
    </row>
    <row r="5" spans="2:2" x14ac:dyDescent="0.25">
      <c r="B5" s="201">
        <v>44074</v>
      </c>
    </row>
    <row r="6" spans="2:2" x14ac:dyDescent="0.25">
      <c r="B6" s="201">
        <v>44076</v>
      </c>
    </row>
    <row r="7" spans="2:2" x14ac:dyDescent="0.25">
      <c r="B7" s="201">
        <v>44081</v>
      </c>
    </row>
    <row r="8" spans="2:2" x14ac:dyDescent="0.25">
      <c r="B8" s="201">
        <v>44085</v>
      </c>
    </row>
    <row r="9" spans="2:2" x14ac:dyDescent="0.25">
      <c r="B9" s="201">
        <v>44088</v>
      </c>
    </row>
    <row r="10" spans="2:2" x14ac:dyDescent="0.25">
      <c r="B10" s="201">
        <v>44090</v>
      </c>
    </row>
    <row r="11" spans="2:2" x14ac:dyDescent="0.25">
      <c r="B11" s="201">
        <v>44092</v>
      </c>
    </row>
    <row r="12" spans="2:2" x14ac:dyDescent="0.25">
      <c r="B12" s="201">
        <v>44096</v>
      </c>
    </row>
    <row r="13" spans="2:2" x14ac:dyDescent="0.25">
      <c r="B13" s="201">
        <v>44098</v>
      </c>
    </row>
    <row r="14" spans="2:2" x14ac:dyDescent="0.25">
      <c r="B14" s="201">
        <v>44130</v>
      </c>
    </row>
    <row r="15" spans="2:2" x14ac:dyDescent="0.25">
      <c r="B15" s="201">
        <v>44132</v>
      </c>
    </row>
    <row r="16" spans="2:2" x14ac:dyDescent="0.25">
      <c r="B16" s="201">
        <v>44138</v>
      </c>
    </row>
    <row r="17" spans="2:2" x14ac:dyDescent="0.25">
      <c r="B17" s="201">
        <v>44139</v>
      </c>
    </row>
    <row r="18" spans="2:2" x14ac:dyDescent="0.25">
      <c r="B18" s="201">
        <v>44140</v>
      </c>
    </row>
    <row r="19" spans="2:2" x14ac:dyDescent="0.25">
      <c r="B19" s="201">
        <v>44152</v>
      </c>
    </row>
    <row r="20" spans="2:2" x14ac:dyDescent="0.25">
      <c r="B20" s="201">
        <v>44161</v>
      </c>
    </row>
    <row r="21" spans="2:2" x14ac:dyDescent="0.25">
      <c r="B21" s="201">
        <v>44162</v>
      </c>
    </row>
    <row r="22" spans="2:2" x14ac:dyDescent="0.25">
      <c r="B22" s="201">
        <v>44165</v>
      </c>
    </row>
    <row r="23" spans="2:2" x14ac:dyDescent="0.25">
      <c r="B23" s="201">
        <v>44166</v>
      </c>
    </row>
    <row r="24" spans="2:2" x14ac:dyDescent="0.25">
      <c r="B24" s="201">
        <v>44167</v>
      </c>
    </row>
    <row r="25" spans="2:2" x14ac:dyDescent="0.25">
      <c r="B25" s="201">
        <v>44168</v>
      </c>
    </row>
    <row r="26" spans="2:2" x14ac:dyDescent="0.25">
      <c r="B26" s="201">
        <v>44172</v>
      </c>
    </row>
    <row r="27" spans="2:2" x14ac:dyDescent="0.25">
      <c r="B27" s="201">
        <v>44175</v>
      </c>
    </row>
    <row r="28" spans="2:2" x14ac:dyDescent="0.25">
      <c r="B28" s="201">
        <v>44179</v>
      </c>
    </row>
    <row r="29" spans="2:2" x14ac:dyDescent="0.25">
      <c r="B29" s="201">
        <v>44181</v>
      </c>
    </row>
    <row r="30" spans="2:2" x14ac:dyDescent="0.25">
      <c r="B30" s="201">
        <v>44182</v>
      </c>
    </row>
    <row r="31" spans="2:2" x14ac:dyDescent="0.25">
      <c r="B31" s="201">
        <v>44186</v>
      </c>
    </row>
    <row r="32" spans="2:2" x14ac:dyDescent="0.25">
      <c r="B32" s="200" t="s">
        <v>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CW158"/>
  <sheetViews>
    <sheetView zoomScale="60" zoomScaleNormal="60" workbookViewId="0">
      <selection activeCell="AE26" sqref="AE26"/>
    </sheetView>
  </sheetViews>
  <sheetFormatPr baseColWidth="10" defaultRowHeight="15" x14ac:dyDescent="0.25"/>
  <cols>
    <col min="1" max="7" width="4.140625" customWidth="1"/>
    <col min="8" max="8" width="8" customWidth="1"/>
    <col min="9" max="99" width="4.140625" customWidth="1"/>
  </cols>
  <sheetData>
    <row r="1" spans="1:101" x14ac:dyDescent="0.25">
      <c r="A1" s="303" t="s">
        <v>101</v>
      </c>
      <c r="B1" s="303"/>
      <c r="C1" s="303"/>
      <c r="D1" s="303"/>
      <c r="E1" s="303"/>
      <c r="F1" s="303"/>
      <c r="G1" s="303"/>
      <c r="H1" s="303"/>
      <c r="I1" s="303"/>
      <c r="J1" s="303"/>
      <c r="K1" s="303"/>
      <c r="L1" s="303"/>
      <c r="M1" s="303"/>
      <c r="N1" s="303"/>
      <c r="O1" s="303"/>
      <c r="P1" s="303"/>
      <c r="Q1" s="303"/>
      <c r="R1" s="303"/>
      <c r="S1" s="303"/>
      <c r="T1" s="303"/>
      <c r="U1" s="303"/>
      <c r="V1" s="303"/>
      <c r="W1" s="303"/>
      <c r="X1" s="303"/>
      <c r="Y1" s="303"/>
      <c r="Z1" s="303"/>
      <c r="AA1" s="303"/>
      <c r="AB1" s="303"/>
      <c r="AC1" s="303"/>
      <c r="AD1" s="303"/>
      <c r="AE1" s="303"/>
      <c r="AF1" s="303"/>
      <c r="AH1" s="304" t="s">
        <v>102</v>
      </c>
      <c r="AI1" s="304"/>
      <c r="AJ1" s="304"/>
      <c r="AK1" s="304"/>
      <c r="AL1" s="304"/>
      <c r="AM1" s="304"/>
      <c r="AN1" s="304"/>
      <c r="AO1" s="304"/>
      <c r="AP1" s="304"/>
      <c r="AQ1" s="304"/>
      <c r="AR1" s="304"/>
      <c r="AS1" s="304"/>
      <c r="AT1" s="304"/>
      <c r="AU1" s="304"/>
      <c r="AV1" s="304"/>
      <c r="AW1" s="304"/>
      <c r="AX1" s="304"/>
      <c r="AY1" s="304"/>
      <c r="AZ1" s="304"/>
      <c r="BA1" s="304"/>
      <c r="BB1" s="304"/>
      <c r="BC1" s="304"/>
      <c r="BD1" s="304"/>
      <c r="BE1" s="304"/>
      <c r="BF1" s="304"/>
      <c r="BG1" s="304"/>
      <c r="BH1" s="304"/>
      <c r="BI1" s="304"/>
      <c r="BJ1" s="304"/>
      <c r="BK1" s="304"/>
      <c r="BL1" s="304"/>
      <c r="BM1" s="304"/>
      <c r="BO1" s="305" t="s">
        <v>103</v>
      </c>
      <c r="BP1" s="305"/>
      <c r="BQ1" s="305"/>
      <c r="BR1" s="305"/>
      <c r="BS1" s="305"/>
      <c r="BT1" s="305"/>
      <c r="BU1" s="305"/>
      <c r="BV1" s="305"/>
      <c r="BW1" s="305"/>
      <c r="BX1" s="305"/>
      <c r="BY1" s="305"/>
      <c r="BZ1" s="305"/>
      <c r="CA1" s="305"/>
      <c r="CB1" s="305"/>
      <c r="CC1" s="305"/>
      <c r="CD1" s="305"/>
      <c r="CE1" s="305"/>
      <c r="CF1" s="305"/>
      <c r="CG1" s="305"/>
      <c r="CH1" s="305"/>
      <c r="CI1" s="305"/>
      <c r="CJ1" s="305"/>
      <c r="CK1" s="305"/>
      <c r="CL1" s="305"/>
      <c r="CM1" s="305"/>
      <c r="CN1" s="305"/>
      <c r="CO1" s="305"/>
      <c r="CP1" s="305"/>
      <c r="CQ1" s="305"/>
      <c r="CR1" s="305"/>
      <c r="CS1" s="305"/>
      <c r="CT1" s="305"/>
    </row>
    <row r="2" spans="1:101" x14ac:dyDescent="0.25">
      <c r="A2" s="303"/>
      <c r="B2" s="303"/>
      <c r="C2" s="303"/>
      <c r="D2" s="303"/>
      <c r="E2" s="303"/>
      <c r="F2" s="303"/>
      <c r="G2" s="303"/>
      <c r="H2" s="303"/>
      <c r="I2" s="303"/>
      <c r="J2" s="303"/>
      <c r="K2" s="303"/>
      <c r="L2" s="303"/>
      <c r="M2" s="303"/>
      <c r="N2" s="303"/>
      <c r="O2" s="303"/>
      <c r="P2" s="303"/>
      <c r="Q2" s="303"/>
      <c r="R2" s="303"/>
      <c r="S2" s="303"/>
      <c r="T2" s="303"/>
      <c r="U2" s="303"/>
      <c r="V2" s="303"/>
      <c r="W2" s="303"/>
      <c r="X2" s="303"/>
      <c r="Y2" s="303"/>
      <c r="Z2" s="303"/>
      <c r="AA2" s="303"/>
      <c r="AB2" s="303"/>
      <c r="AC2" s="303"/>
      <c r="AD2" s="303"/>
      <c r="AE2" s="303"/>
      <c r="AF2" s="303"/>
      <c r="AH2" s="304"/>
      <c r="AI2" s="304"/>
      <c r="AJ2" s="304"/>
      <c r="AK2" s="304"/>
      <c r="AL2" s="304"/>
      <c r="AM2" s="304"/>
      <c r="AN2" s="304"/>
      <c r="AO2" s="304"/>
      <c r="AP2" s="304"/>
      <c r="AQ2" s="304"/>
      <c r="AR2" s="304"/>
      <c r="AS2" s="304"/>
      <c r="AT2" s="304"/>
      <c r="AU2" s="304"/>
      <c r="AV2" s="304"/>
      <c r="AW2" s="304"/>
      <c r="AX2" s="304"/>
      <c r="AY2" s="304"/>
      <c r="AZ2" s="304"/>
      <c r="BA2" s="304"/>
      <c r="BB2" s="304"/>
      <c r="BC2" s="304"/>
      <c r="BD2" s="304"/>
      <c r="BE2" s="304"/>
      <c r="BF2" s="304"/>
      <c r="BG2" s="304"/>
      <c r="BH2" s="304"/>
      <c r="BI2" s="304"/>
      <c r="BJ2" s="304"/>
      <c r="BK2" s="304"/>
      <c r="BL2" s="304"/>
      <c r="BM2" s="304"/>
      <c r="BO2" s="305"/>
      <c r="BP2" s="305"/>
      <c r="BQ2" s="305"/>
      <c r="BR2" s="305"/>
      <c r="BS2" s="305"/>
      <c r="BT2" s="305"/>
      <c r="BU2" s="305"/>
      <c r="BV2" s="305"/>
      <c r="BW2" s="305"/>
      <c r="BX2" s="305"/>
      <c r="BY2" s="305"/>
      <c r="BZ2" s="305"/>
      <c r="CA2" s="305"/>
      <c r="CB2" s="305"/>
      <c r="CC2" s="305"/>
      <c r="CD2" s="305"/>
      <c r="CE2" s="305"/>
      <c r="CF2" s="305"/>
      <c r="CG2" s="305"/>
      <c r="CH2" s="305"/>
      <c r="CI2" s="305"/>
      <c r="CJ2" s="305"/>
      <c r="CK2" s="305"/>
      <c r="CL2" s="305"/>
      <c r="CM2" s="305"/>
      <c r="CN2" s="305"/>
      <c r="CO2" s="305"/>
      <c r="CP2" s="305"/>
      <c r="CQ2" s="305"/>
      <c r="CR2" s="305"/>
      <c r="CS2" s="305"/>
      <c r="CT2" s="305"/>
    </row>
    <row r="3" spans="1:101" x14ac:dyDescent="0.25">
      <c r="A3" s="303"/>
      <c r="B3" s="303"/>
      <c r="C3" s="303"/>
      <c r="D3" s="303"/>
      <c r="E3" s="303"/>
      <c r="F3" s="303"/>
      <c r="G3" s="303"/>
      <c r="H3" s="303"/>
      <c r="I3" s="303"/>
      <c r="J3" s="303"/>
      <c r="K3" s="303"/>
      <c r="L3" s="303"/>
      <c r="M3" s="303"/>
      <c r="N3" s="303"/>
      <c r="O3" s="303"/>
      <c r="P3" s="303"/>
      <c r="Q3" s="303"/>
      <c r="R3" s="303"/>
      <c r="S3" s="303"/>
      <c r="T3" s="303"/>
      <c r="U3" s="303"/>
      <c r="V3" s="303"/>
      <c r="W3" s="303"/>
      <c r="X3" s="303"/>
      <c r="Y3" s="303"/>
      <c r="Z3" s="303"/>
      <c r="AA3" s="303"/>
      <c r="AB3" s="303"/>
      <c r="AC3" s="303"/>
      <c r="AD3" s="303"/>
      <c r="AE3" s="303"/>
      <c r="AF3" s="303"/>
      <c r="AH3" s="304"/>
      <c r="AI3" s="304"/>
      <c r="AJ3" s="304"/>
      <c r="AK3" s="304"/>
      <c r="AL3" s="304"/>
      <c r="AM3" s="304"/>
      <c r="AN3" s="304"/>
      <c r="AO3" s="304"/>
      <c r="AP3" s="304"/>
      <c r="AQ3" s="304"/>
      <c r="AR3" s="304"/>
      <c r="AS3" s="304"/>
      <c r="AT3" s="304"/>
      <c r="AU3" s="304"/>
      <c r="AV3" s="304"/>
      <c r="AW3" s="304"/>
      <c r="AX3" s="304"/>
      <c r="AY3" s="304"/>
      <c r="AZ3" s="304"/>
      <c r="BA3" s="304"/>
      <c r="BB3" s="304"/>
      <c r="BC3" s="304"/>
      <c r="BD3" s="304"/>
      <c r="BE3" s="304"/>
      <c r="BF3" s="304"/>
      <c r="BG3" s="304"/>
      <c r="BH3" s="304"/>
      <c r="BI3" s="304"/>
      <c r="BJ3" s="304"/>
      <c r="BK3" s="304"/>
      <c r="BL3" s="304"/>
      <c r="BM3" s="304"/>
      <c r="BO3" s="305"/>
      <c r="BP3" s="305"/>
      <c r="BQ3" s="305"/>
      <c r="BR3" s="305"/>
      <c r="BS3" s="305"/>
      <c r="BT3" s="305"/>
      <c r="BU3" s="305"/>
      <c r="BV3" s="305"/>
      <c r="BW3" s="305"/>
      <c r="BX3" s="305"/>
      <c r="BY3" s="305"/>
      <c r="BZ3" s="305"/>
      <c r="CA3" s="305"/>
      <c r="CB3" s="305"/>
      <c r="CC3" s="305"/>
      <c r="CD3" s="305"/>
      <c r="CE3" s="305"/>
      <c r="CF3" s="305"/>
      <c r="CG3" s="305"/>
      <c r="CH3" s="305"/>
      <c r="CI3" s="305"/>
      <c r="CJ3" s="305"/>
      <c r="CK3" s="305"/>
      <c r="CL3" s="305"/>
      <c r="CM3" s="305"/>
      <c r="CN3" s="305"/>
      <c r="CO3" s="305"/>
      <c r="CP3" s="305"/>
      <c r="CQ3" s="305"/>
      <c r="CR3" s="305"/>
      <c r="CS3" s="305"/>
      <c r="CT3" s="305"/>
    </row>
    <row r="4" spans="1:101" x14ac:dyDescent="0.25">
      <c r="A4" s="204"/>
      <c r="B4" s="204"/>
      <c r="C4" s="204"/>
      <c r="D4" s="204"/>
      <c r="E4" s="204"/>
      <c r="F4" s="204"/>
      <c r="G4" s="204"/>
      <c r="H4" s="204"/>
      <c r="I4" s="204"/>
      <c r="J4" s="204"/>
      <c r="K4" s="204"/>
      <c r="L4" s="204"/>
      <c r="M4" s="204"/>
      <c r="N4" s="204"/>
      <c r="O4" s="204"/>
      <c r="P4" s="204"/>
      <c r="Q4" s="204"/>
      <c r="R4" s="204"/>
      <c r="S4" s="204"/>
      <c r="T4" s="204"/>
      <c r="U4" s="204"/>
      <c r="V4" s="204"/>
      <c r="W4" s="204"/>
      <c r="X4" s="204"/>
      <c r="Y4" s="204"/>
      <c r="Z4" s="204"/>
      <c r="AA4" s="204"/>
      <c r="AB4" s="204"/>
      <c r="AC4" s="204"/>
      <c r="AD4" s="204"/>
      <c r="AE4" s="204"/>
      <c r="AF4" s="204"/>
      <c r="AG4" s="204"/>
      <c r="AH4" s="204"/>
      <c r="AI4" s="204"/>
      <c r="AJ4" s="204"/>
      <c r="AK4" s="204"/>
      <c r="AL4" s="204"/>
      <c r="AM4" s="204"/>
      <c r="AN4" s="204"/>
      <c r="AO4" s="204"/>
      <c r="AP4" s="204"/>
      <c r="AQ4" s="204"/>
      <c r="AR4" s="204"/>
      <c r="AS4" s="204"/>
      <c r="AT4" s="204"/>
      <c r="AU4" s="204"/>
      <c r="AV4" s="204"/>
      <c r="AW4" s="204"/>
      <c r="AX4" s="204"/>
      <c r="AY4" s="204"/>
      <c r="AZ4" s="204"/>
      <c r="BA4" s="204"/>
      <c r="BB4" s="204"/>
      <c r="BC4" s="204"/>
      <c r="BD4" s="204"/>
      <c r="BE4" s="204"/>
      <c r="BF4" s="204"/>
      <c r="BG4" s="204"/>
      <c r="BH4" s="204"/>
      <c r="BI4" s="204"/>
      <c r="BJ4" s="204"/>
      <c r="BK4" s="204"/>
      <c r="BL4" s="204"/>
      <c r="BM4" s="204"/>
      <c r="BN4" s="204"/>
      <c r="BO4" s="204"/>
      <c r="BP4" s="204"/>
      <c r="BQ4" s="204"/>
      <c r="BR4" s="204"/>
      <c r="BS4" s="204"/>
      <c r="BT4" s="204"/>
      <c r="BU4" s="204"/>
      <c r="BV4" s="204"/>
      <c r="BW4" s="204"/>
      <c r="BX4" s="204"/>
      <c r="BY4" s="204"/>
      <c r="BZ4" s="204"/>
      <c r="CA4" s="204"/>
      <c r="CB4" s="204"/>
      <c r="CC4" s="204"/>
      <c r="CD4" s="204"/>
      <c r="CE4" s="204"/>
      <c r="CF4" s="204"/>
      <c r="CG4" s="204"/>
      <c r="CH4" s="204"/>
      <c r="CI4" s="204"/>
      <c r="CJ4" s="204"/>
      <c r="CK4" s="204"/>
      <c r="CL4" s="204"/>
      <c r="CM4" s="204"/>
      <c r="CN4" s="204"/>
      <c r="CO4" s="204"/>
      <c r="CP4" s="204"/>
      <c r="CQ4" s="204"/>
      <c r="CR4" s="204"/>
      <c r="CS4" s="204"/>
      <c r="CT4" s="204"/>
      <c r="CU4" s="204"/>
      <c r="CV4" s="204"/>
      <c r="CW4" s="204"/>
    </row>
    <row r="5" spans="1:101" x14ac:dyDescent="0.25">
      <c r="A5" s="204"/>
      <c r="B5" s="204"/>
      <c r="C5" s="204"/>
      <c r="D5" s="204"/>
      <c r="E5" s="204"/>
      <c r="F5" s="204"/>
      <c r="G5" s="204"/>
      <c r="H5" s="204"/>
      <c r="I5" s="204"/>
      <c r="J5" s="204"/>
      <c r="K5" s="204"/>
      <c r="L5" s="204"/>
      <c r="M5" s="204"/>
      <c r="N5" s="204"/>
      <c r="O5" s="204"/>
      <c r="P5" s="204"/>
      <c r="Q5" s="204"/>
      <c r="R5" s="204"/>
      <c r="S5" s="204"/>
      <c r="T5" s="204"/>
      <c r="U5" s="204"/>
      <c r="V5" s="204"/>
      <c r="W5" s="204"/>
      <c r="X5" s="204"/>
      <c r="Y5" s="204"/>
      <c r="Z5" s="204"/>
      <c r="AA5" s="204"/>
      <c r="AB5" s="204"/>
      <c r="AC5" s="204"/>
      <c r="AD5" s="204"/>
      <c r="AE5" s="204"/>
      <c r="AF5" s="204"/>
      <c r="AG5" s="204"/>
      <c r="AH5" s="204"/>
      <c r="AI5" s="204"/>
      <c r="AJ5" s="204"/>
      <c r="AK5" s="204"/>
      <c r="AL5" s="204"/>
      <c r="AM5" s="204"/>
      <c r="AN5" s="204"/>
      <c r="AO5" s="204"/>
      <c r="AP5" s="204"/>
      <c r="AQ5" s="204"/>
      <c r="AR5" s="204"/>
      <c r="AS5" s="204"/>
      <c r="AT5" s="204"/>
      <c r="AU5" s="204"/>
      <c r="AV5" s="204"/>
      <c r="AW5" s="204"/>
      <c r="AX5" s="204"/>
      <c r="AY5" s="204"/>
      <c r="AZ5" s="204"/>
      <c r="BA5" s="204"/>
      <c r="BB5" s="204"/>
      <c r="BC5" s="204"/>
      <c r="BD5" s="204"/>
      <c r="BE5" s="204"/>
      <c r="BF5" s="204"/>
      <c r="BG5" s="204"/>
      <c r="BH5" s="204"/>
      <c r="BI5" s="204"/>
      <c r="BJ5" s="204"/>
      <c r="BK5" s="204"/>
      <c r="BL5" s="204"/>
      <c r="BM5" s="204"/>
      <c r="BN5" s="204"/>
      <c r="BO5" s="204"/>
      <c r="BP5" s="204"/>
      <c r="BQ5" s="204"/>
      <c r="BR5" s="204"/>
      <c r="BS5" s="204"/>
      <c r="BT5" s="204"/>
      <c r="BU5" s="204"/>
      <c r="BV5" s="204"/>
      <c r="BW5" s="204"/>
      <c r="BX5" s="204"/>
      <c r="BY5" s="204"/>
      <c r="BZ5" s="204"/>
      <c r="CA5" s="204"/>
      <c r="CB5" s="204"/>
      <c r="CC5" s="204"/>
      <c r="CD5" s="204"/>
      <c r="CE5" s="204"/>
      <c r="CF5" s="204"/>
      <c r="CG5" s="204"/>
      <c r="CH5" s="204"/>
      <c r="CI5" s="204"/>
      <c r="CJ5" s="204"/>
      <c r="CK5" s="204"/>
      <c r="CL5" s="204"/>
      <c r="CM5" s="204"/>
      <c r="CN5" s="204"/>
      <c r="CO5" s="204"/>
      <c r="CP5" s="204"/>
      <c r="CQ5" s="204"/>
      <c r="CR5" s="204"/>
      <c r="CS5" s="204"/>
      <c r="CT5" s="204"/>
      <c r="CU5" s="204"/>
      <c r="CV5" s="204"/>
      <c r="CW5" s="204"/>
    </row>
    <row r="6" spans="1:101" x14ac:dyDescent="0.25">
      <c r="A6" s="204"/>
      <c r="B6" s="204"/>
      <c r="C6" s="204"/>
      <c r="D6" s="204"/>
      <c r="E6" s="204"/>
      <c r="F6" s="204"/>
      <c r="G6" s="204"/>
      <c r="H6" s="204"/>
      <c r="I6" s="204"/>
      <c r="J6" s="204"/>
      <c r="K6" s="204"/>
      <c r="L6" s="204"/>
      <c r="M6" s="204"/>
      <c r="N6" s="204"/>
      <c r="O6" s="204"/>
      <c r="P6" s="204"/>
      <c r="Q6" s="204"/>
      <c r="R6" s="204"/>
      <c r="S6" s="204"/>
      <c r="T6" s="204"/>
      <c r="U6" s="204"/>
      <c r="V6" s="204"/>
      <c r="W6" s="204"/>
      <c r="X6" s="204"/>
      <c r="Y6" s="204"/>
      <c r="Z6" s="204"/>
      <c r="AA6" s="204"/>
      <c r="AB6" s="204"/>
      <c r="AC6" s="204"/>
      <c r="AD6" s="204"/>
      <c r="AE6" s="204"/>
      <c r="AF6" s="204"/>
      <c r="AG6" s="204"/>
      <c r="AH6" s="204"/>
      <c r="AI6" s="204"/>
      <c r="AJ6" s="204"/>
      <c r="AK6" s="204"/>
      <c r="AL6" s="204"/>
      <c r="AM6" s="204"/>
      <c r="AN6" s="204"/>
      <c r="AO6" s="204"/>
      <c r="AP6" s="204"/>
      <c r="AQ6" s="204"/>
      <c r="AR6" s="204"/>
      <c r="AS6" s="204"/>
      <c r="AT6" s="204"/>
      <c r="AU6" s="204"/>
      <c r="AV6" s="204"/>
      <c r="AW6" s="204"/>
      <c r="AX6" s="204"/>
      <c r="AY6" s="204"/>
      <c r="AZ6" s="204"/>
      <c r="BA6" s="204"/>
      <c r="BB6" s="204"/>
      <c r="BC6" s="204"/>
      <c r="BD6" s="204"/>
      <c r="BE6" s="204"/>
      <c r="BF6" s="204"/>
      <c r="BG6" s="204"/>
      <c r="BH6" s="204"/>
      <c r="BI6" s="204"/>
      <c r="BJ6" s="204"/>
      <c r="BK6" s="204"/>
      <c r="BL6" s="204"/>
      <c r="BM6" s="204"/>
      <c r="BN6" s="204"/>
      <c r="BO6" s="204"/>
      <c r="BP6" s="204"/>
      <c r="BQ6" s="204"/>
      <c r="BR6" s="204"/>
      <c r="BS6" s="204"/>
      <c r="BT6" s="204"/>
      <c r="BU6" s="204"/>
      <c r="BV6" s="204"/>
      <c r="BW6" s="204"/>
      <c r="BX6" s="204"/>
      <c r="BY6" s="204"/>
      <c r="BZ6" s="204"/>
      <c r="CA6" s="204"/>
      <c r="CB6" s="204"/>
      <c r="CC6" s="204"/>
      <c r="CD6" s="204"/>
      <c r="CE6" s="204"/>
      <c r="CF6" s="204"/>
      <c r="CG6" s="204"/>
      <c r="CH6" s="204"/>
      <c r="CI6" s="204"/>
      <c r="CJ6" s="204"/>
      <c r="CK6" s="204"/>
      <c r="CL6" s="204"/>
      <c r="CM6" s="204"/>
      <c r="CN6" s="204"/>
      <c r="CO6" s="204"/>
      <c r="CP6" s="204"/>
      <c r="CQ6" s="204"/>
      <c r="CR6" s="204"/>
      <c r="CS6" s="204"/>
      <c r="CT6" s="204"/>
      <c r="CU6" s="204"/>
      <c r="CV6" s="204"/>
      <c r="CW6" s="204"/>
    </row>
    <row r="7" spans="1:101" ht="26.25" x14ac:dyDescent="0.25">
      <c r="A7" s="204"/>
      <c r="B7" s="204"/>
      <c r="C7" s="302">
        <f ca="1">INDEX(BIL,MATCH(YEAR(TODAY())-1,'TB 2021'!$S$2:$S$8,0),14)</f>
        <v>2003026.22</v>
      </c>
      <c r="D7" s="302"/>
      <c r="E7" s="302"/>
      <c r="F7" s="302"/>
      <c r="G7" s="302"/>
      <c r="H7" s="302"/>
      <c r="I7" s="204"/>
      <c r="J7" s="204"/>
      <c r="K7" s="204"/>
      <c r="L7" s="306">
        <f ca="1">INDEX(BIL,MATCH(YEAR(TODAY())-1,'TB 2021'!$S$2:$S$8),MATCH(UPPER(TEXT(EDATE(TODAY(),-2),"mmmm")),'TB 2021'!$T$2:$AE$2,0)+1)</f>
        <v>260723.14999999997</v>
      </c>
      <c r="M7" s="302"/>
      <c r="N7" s="302"/>
      <c r="O7" s="302"/>
      <c r="P7" s="302"/>
      <c r="Q7" s="302"/>
      <c r="R7" s="302"/>
      <c r="S7" s="302"/>
      <c r="T7" s="205"/>
      <c r="U7" s="204"/>
      <c r="V7" s="204"/>
      <c r="W7" s="204"/>
      <c r="X7" s="302">
        <f ca="1">INDEX(BIL,MATCH(YEAR(TODAY())-1,'TB 2021'!$S$2:$S$8),MATCH(UPPER(TEXT(EDATE(TODAY(),-1),"mmmm")),'TB 2021'!$T$2:$AE$2,0)+1)</f>
        <v>302791.55</v>
      </c>
      <c r="Y7" s="302"/>
      <c r="Z7" s="302"/>
      <c r="AA7" s="302"/>
      <c r="AB7" s="302"/>
      <c r="AC7" s="302"/>
      <c r="AD7" s="302"/>
      <c r="AE7" s="204"/>
      <c r="AF7" s="204"/>
      <c r="AG7" s="204"/>
      <c r="AH7" s="204"/>
      <c r="AI7" s="204"/>
      <c r="AJ7" s="301"/>
      <c r="AK7" s="301"/>
      <c r="AL7" s="301"/>
      <c r="AM7" s="301"/>
      <c r="AN7" s="301"/>
      <c r="AO7" s="301"/>
      <c r="AP7" s="204"/>
      <c r="AQ7" s="204"/>
      <c r="AR7" s="301"/>
      <c r="AS7" s="301"/>
      <c r="AT7" s="301"/>
      <c r="AU7" s="301"/>
      <c r="AV7" s="301"/>
      <c r="AW7" s="301"/>
      <c r="AX7" s="301"/>
      <c r="AY7" s="301"/>
      <c r="AZ7" s="301"/>
      <c r="BA7" s="204"/>
      <c r="BB7" s="204"/>
      <c r="BC7" s="301"/>
      <c r="BD7" s="301"/>
      <c r="BE7" s="301"/>
      <c r="BF7" s="301"/>
      <c r="BG7" s="301"/>
      <c r="BH7" s="301"/>
      <c r="BI7" s="301"/>
      <c r="BJ7" s="301"/>
      <c r="BK7" s="301"/>
      <c r="BL7" s="204"/>
      <c r="BM7" s="204"/>
      <c r="BN7" s="204"/>
      <c r="BO7" s="204"/>
      <c r="BP7" s="301"/>
      <c r="BQ7" s="301"/>
      <c r="BR7" s="301"/>
      <c r="BS7" s="301"/>
      <c r="BT7" s="204"/>
      <c r="BU7" s="204"/>
      <c r="BV7" s="301"/>
      <c r="BW7" s="301"/>
      <c r="BX7" s="301"/>
      <c r="BY7" s="301"/>
      <c r="BZ7" s="301"/>
      <c r="CA7" s="301"/>
      <c r="CB7" s="204"/>
      <c r="CC7" s="301"/>
      <c r="CD7" s="301"/>
      <c r="CE7" s="301"/>
      <c r="CF7" s="301"/>
      <c r="CG7" s="301"/>
      <c r="CH7" s="301"/>
      <c r="CI7" s="301"/>
      <c r="CJ7" s="301"/>
      <c r="CK7" s="204"/>
      <c r="CL7" s="301"/>
      <c r="CM7" s="301"/>
      <c r="CN7" s="301"/>
      <c r="CO7" s="301"/>
      <c r="CP7" s="301"/>
      <c r="CQ7" s="301"/>
      <c r="CR7" s="301"/>
      <c r="CS7" s="301"/>
      <c r="CT7" s="204"/>
      <c r="CU7" s="204"/>
      <c r="CV7" s="204"/>
      <c r="CW7" s="204"/>
    </row>
    <row r="8" spans="1:101" ht="26.25" x14ac:dyDescent="0.25">
      <c r="A8" s="204"/>
      <c r="B8" s="204"/>
      <c r="C8" s="302"/>
      <c r="D8" s="302"/>
      <c r="E8" s="302"/>
      <c r="F8" s="302"/>
      <c r="G8" s="302"/>
      <c r="H8" s="302"/>
      <c r="I8" s="204"/>
      <c r="J8" s="204"/>
      <c r="K8" s="204"/>
      <c r="L8" s="302"/>
      <c r="M8" s="302"/>
      <c r="N8" s="302"/>
      <c r="O8" s="302"/>
      <c r="P8" s="302"/>
      <c r="Q8" s="302"/>
      <c r="R8" s="302"/>
      <c r="S8" s="302"/>
      <c r="T8" s="205"/>
      <c r="U8" s="204"/>
      <c r="V8" s="204"/>
      <c r="W8" s="204"/>
      <c r="X8" s="302"/>
      <c r="Y8" s="302"/>
      <c r="Z8" s="302"/>
      <c r="AA8" s="302"/>
      <c r="AB8" s="302"/>
      <c r="AC8" s="302"/>
      <c r="AD8" s="302"/>
      <c r="AE8" s="204"/>
      <c r="AF8" s="204"/>
      <c r="AG8" s="204"/>
      <c r="AH8" s="204"/>
      <c r="AI8" s="204"/>
      <c r="AJ8" s="301"/>
      <c r="AK8" s="301"/>
      <c r="AL8" s="301"/>
      <c r="AM8" s="301"/>
      <c r="AN8" s="301"/>
      <c r="AO8" s="301"/>
      <c r="AP8" s="204"/>
      <c r="AQ8" s="204"/>
      <c r="AR8" s="301"/>
      <c r="AS8" s="301"/>
      <c r="AT8" s="301"/>
      <c r="AU8" s="301"/>
      <c r="AV8" s="301"/>
      <c r="AW8" s="301"/>
      <c r="AX8" s="301"/>
      <c r="AY8" s="301"/>
      <c r="AZ8" s="301"/>
      <c r="BA8" s="204"/>
      <c r="BB8" s="204"/>
      <c r="BC8" s="301"/>
      <c r="BD8" s="301"/>
      <c r="BE8" s="301"/>
      <c r="BF8" s="301"/>
      <c r="BG8" s="301"/>
      <c r="BH8" s="301"/>
      <c r="BI8" s="301"/>
      <c r="BJ8" s="301"/>
      <c r="BK8" s="301"/>
      <c r="BL8" s="204"/>
      <c r="BM8" s="204"/>
      <c r="BN8" s="204"/>
      <c r="BO8" s="204"/>
      <c r="BP8" s="301"/>
      <c r="BQ8" s="301"/>
      <c r="BR8" s="301"/>
      <c r="BS8" s="301"/>
      <c r="BT8" s="204"/>
      <c r="BU8" s="204"/>
      <c r="BV8" s="301"/>
      <c r="BW8" s="301"/>
      <c r="BX8" s="301"/>
      <c r="BY8" s="301"/>
      <c r="BZ8" s="301"/>
      <c r="CA8" s="301"/>
      <c r="CB8" s="204"/>
      <c r="CC8" s="301"/>
      <c r="CD8" s="301"/>
      <c r="CE8" s="301"/>
      <c r="CF8" s="301"/>
      <c r="CG8" s="301"/>
      <c r="CH8" s="301"/>
      <c r="CI8" s="301"/>
      <c r="CJ8" s="301"/>
      <c r="CK8" s="204"/>
      <c r="CL8" s="301"/>
      <c r="CM8" s="301"/>
      <c r="CN8" s="301"/>
      <c r="CO8" s="301"/>
      <c r="CP8" s="301"/>
      <c r="CQ8" s="301"/>
      <c r="CR8" s="301"/>
      <c r="CS8" s="301"/>
      <c r="CT8" s="204"/>
      <c r="CU8" s="204"/>
      <c r="CV8" s="204"/>
      <c r="CW8" s="204"/>
    </row>
    <row r="9" spans="1:101" x14ac:dyDescent="0.25">
      <c r="A9" s="204"/>
      <c r="B9" s="204"/>
      <c r="C9" s="204"/>
      <c r="D9" s="204"/>
      <c r="E9" s="204"/>
      <c r="F9" s="204"/>
      <c r="G9" s="204"/>
      <c r="H9" s="204"/>
      <c r="I9" s="204"/>
      <c r="J9" s="204"/>
      <c r="K9" s="204"/>
      <c r="L9" s="204"/>
      <c r="M9" s="204"/>
      <c r="N9" s="204"/>
      <c r="O9" s="204"/>
      <c r="P9" s="204"/>
      <c r="Q9" s="204"/>
      <c r="R9" s="204"/>
      <c r="S9" s="204"/>
      <c r="T9" s="204"/>
      <c r="U9" s="204"/>
      <c r="V9" s="204"/>
      <c r="W9" s="204"/>
      <c r="X9" s="204"/>
      <c r="Y9" s="204"/>
      <c r="Z9" s="204"/>
      <c r="AA9" s="204"/>
      <c r="AB9" s="204"/>
      <c r="AC9" s="204"/>
      <c r="AD9" s="204"/>
      <c r="AE9" s="204"/>
      <c r="AF9" s="204"/>
      <c r="AG9" s="204"/>
      <c r="AH9" s="204"/>
      <c r="AI9" s="204"/>
      <c r="AJ9" s="204"/>
      <c r="AK9" s="204"/>
      <c r="AL9" s="204"/>
      <c r="AM9" s="204"/>
      <c r="AN9" s="204"/>
      <c r="AO9" s="204"/>
      <c r="AP9" s="204"/>
      <c r="AQ9" s="204"/>
      <c r="AR9" s="204"/>
      <c r="AS9" s="204"/>
      <c r="AT9" s="204"/>
      <c r="AU9" s="204"/>
      <c r="AV9" s="204"/>
      <c r="AW9" s="204"/>
      <c r="AX9" s="204"/>
      <c r="AY9" s="204"/>
      <c r="AZ9" s="204"/>
      <c r="BA9" s="204"/>
      <c r="BB9" s="204"/>
      <c r="BC9" s="204"/>
      <c r="BD9" s="204"/>
      <c r="BE9" s="204"/>
      <c r="BF9" s="204"/>
      <c r="BG9" s="204"/>
      <c r="BH9" s="204"/>
      <c r="BI9" s="204"/>
      <c r="BJ9" s="204"/>
      <c r="BK9" s="204"/>
      <c r="BL9" s="204"/>
      <c r="BM9" s="204"/>
      <c r="BN9" s="204"/>
      <c r="BO9" s="204"/>
      <c r="BP9" s="204"/>
      <c r="BQ9" s="204"/>
      <c r="BR9" s="204"/>
      <c r="BS9" s="204"/>
      <c r="BT9" s="204"/>
      <c r="BU9" s="204"/>
      <c r="BV9" s="204"/>
      <c r="BW9" s="204"/>
      <c r="BX9" s="204"/>
      <c r="BY9" s="204"/>
      <c r="BZ9" s="204"/>
      <c r="CA9" s="204"/>
      <c r="CB9" s="204"/>
      <c r="CC9" s="204"/>
      <c r="CD9" s="204"/>
      <c r="CE9" s="204"/>
      <c r="CF9" s="204"/>
      <c r="CG9" s="204"/>
      <c r="CH9" s="204"/>
      <c r="CI9" s="204"/>
      <c r="CJ9" s="204"/>
      <c r="CK9" s="204"/>
      <c r="CL9" s="204"/>
      <c r="CM9" s="204"/>
      <c r="CN9" s="204"/>
      <c r="CO9" s="204"/>
      <c r="CP9" s="204"/>
      <c r="CQ9" s="204"/>
      <c r="CR9" s="204"/>
      <c r="CS9" s="204"/>
      <c r="CT9" s="204"/>
      <c r="CU9" s="204"/>
      <c r="CV9" s="204"/>
      <c r="CW9" s="204"/>
    </row>
    <row r="10" spans="1:101" x14ac:dyDescent="0.25">
      <c r="A10" s="204"/>
      <c r="B10" s="204"/>
      <c r="C10" s="204"/>
      <c r="D10" s="204"/>
      <c r="E10" s="204"/>
      <c r="F10" s="204"/>
      <c r="G10" s="204"/>
      <c r="H10" s="204"/>
      <c r="I10" s="204"/>
      <c r="J10" s="204"/>
      <c r="K10" s="204"/>
      <c r="L10" s="204"/>
      <c r="M10" s="204"/>
      <c r="N10" s="204"/>
      <c r="O10" s="204"/>
      <c r="P10" s="204"/>
      <c r="Q10" s="204"/>
      <c r="R10" s="204"/>
      <c r="S10" s="204"/>
      <c r="T10" s="204"/>
      <c r="U10" s="204"/>
      <c r="V10" s="204"/>
      <c r="W10" s="204"/>
      <c r="X10" s="204"/>
      <c r="Y10" s="204"/>
      <c r="Z10" s="204"/>
      <c r="AA10" s="204"/>
      <c r="AB10" s="204"/>
      <c r="AC10" s="204"/>
      <c r="AD10" s="204"/>
      <c r="AE10" s="204"/>
      <c r="AF10" s="204"/>
      <c r="AG10" s="204"/>
      <c r="AH10" s="204"/>
      <c r="AI10" s="204"/>
      <c r="AJ10" s="204"/>
      <c r="AK10" s="204"/>
      <c r="AL10" s="204"/>
      <c r="AM10" s="204"/>
      <c r="AN10" s="204"/>
      <c r="AO10" s="204"/>
      <c r="AP10" s="204"/>
      <c r="AQ10" s="204"/>
      <c r="AR10" s="204"/>
      <c r="AS10" s="204"/>
      <c r="AT10" s="204"/>
      <c r="AU10" s="204"/>
      <c r="AV10" s="204"/>
      <c r="AW10" s="204"/>
      <c r="AX10" s="204"/>
      <c r="AY10" s="204"/>
      <c r="AZ10" s="204"/>
      <c r="BA10" s="204"/>
      <c r="BB10" s="204"/>
      <c r="BC10" s="204"/>
      <c r="BD10" s="204"/>
      <c r="BE10" s="204"/>
      <c r="BF10" s="204"/>
      <c r="BG10" s="204"/>
      <c r="BH10" s="204"/>
      <c r="BI10" s="204"/>
      <c r="BJ10" s="204"/>
      <c r="BK10" s="204"/>
      <c r="BL10" s="204"/>
      <c r="BM10" s="204"/>
      <c r="BN10" s="204"/>
      <c r="BO10" s="204"/>
      <c r="BP10" s="204"/>
      <c r="BQ10" s="204"/>
      <c r="BR10" s="204"/>
      <c r="BS10" s="204"/>
      <c r="BT10" s="204"/>
      <c r="BU10" s="204"/>
      <c r="BV10" s="204"/>
      <c r="BW10" s="204"/>
      <c r="BX10" s="204"/>
      <c r="BY10" s="204"/>
      <c r="BZ10" s="204"/>
      <c r="CA10" s="204"/>
      <c r="CB10" s="204"/>
      <c r="CC10" s="204"/>
      <c r="CD10" s="204"/>
      <c r="CE10" s="204"/>
      <c r="CF10" s="204"/>
      <c r="CG10" s="204"/>
      <c r="CH10" s="204"/>
      <c r="CI10" s="204"/>
      <c r="CJ10" s="204"/>
      <c r="CK10" s="204"/>
      <c r="CL10" s="204"/>
      <c r="CM10" s="204"/>
      <c r="CN10" s="204"/>
      <c r="CO10" s="204"/>
      <c r="CP10" s="204"/>
      <c r="CQ10" s="204"/>
      <c r="CR10" s="204"/>
      <c r="CS10" s="204"/>
      <c r="CT10" s="204"/>
      <c r="CU10" s="204"/>
      <c r="CV10" s="204"/>
      <c r="CW10" s="204"/>
    </row>
    <row r="11" spans="1:101" x14ac:dyDescent="0.25">
      <c r="A11" s="204"/>
      <c r="B11" s="204"/>
      <c r="C11" s="204"/>
      <c r="D11" s="204"/>
      <c r="E11" s="204"/>
      <c r="F11" s="204"/>
      <c r="G11" s="204"/>
      <c r="H11" s="204"/>
      <c r="I11" s="204"/>
      <c r="J11" s="204"/>
      <c r="K11" s="204"/>
      <c r="L11" s="204"/>
      <c r="M11" s="204"/>
      <c r="N11" s="204"/>
      <c r="O11" s="204"/>
      <c r="P11" s="204"/>
      <c r="Q11" s="204"/>
      <c r="R11" s="204"/>
      <c r="S11" s="204"/>
      <c r="T11" s="204"/>
      <c r="U11" s="204"/>
      <c r="V11" s="204"/>
      <c r="W11" s="204"/>
      <c r="X11" s="204"/>
      <c r="Y11" s="204"/>
      <c r="Z11" s="204"/>
      <c r="AA11" s="204"/>
      <c r="AB11" s="204"/>
      <c r="AC11" s="204"/>
      <c r="AD11" s="204"/>
      <c r="AE11" s="204"/>
      <c r="AF11" s="204"/>
      <c r="AG11" s="204"/>
      <c r="AH11" s="204"/>
      <c r="AI11" s="204"/>
      <c r="AJ11" s="204"/>
      <c r="AK11" s="204"/>
      <c r="AL11" s="204"/>
      <c r="AM11" s="204"/>
      <c r="AN11" s="204"/>
      <c r="AO11" s="204"/>
      <c r="AP11" s="204"/>
      <c r="AQ11" s="204"/>
      <c r="AR11" s="204"/>
      <c r="AS11" s="204"/>
      <c r="AT11" s="204"/>
      <c r="AU11" s="204"/>
      <c r="AV11" s="204"/>
      <c r="AW11" s="204"/>
      <c r="AX11" s="204"/>
      <c r="AY11" s="204"/>
      <c r="AZ11" s="204"/>
      <c r="BA11" s="204"/>
      <c r="BB11" s="204"/>
      <c r="BC11" s="204"/>
      <c r="BD11" s="204"/>
      <c r="BE11" s="204"/>
      <c r="BF11" s="204"/>
      <c r="BG11" s="204"/>
      <c r="BH11" s="204"/>
      <c r="BI11" s="204"/>
      <c r="BJ11" s="204"/>
      <c r="BK11" s="204"/>
      <c r="BL11" s="204"/>
      <c r="BM11" s="204"/>
      <c r="BN11" s="204"/>
      <c r="BO11" s="204"/>
      <c r="BP11" s="204"/>
      <c r="BQ11" s="204"/>
      <c r="BR11" s="204"/>
      <c r="BS11" s="204"/>
      <c r="BT11" s="204"/>
      <c r="BU11" s="204"/>
      <c r="BV11" s="204"/>
      <c r="BW11" s="204"/>
      <c r="BX11" s="204"/>
      <c r="BY11" s="204"/>
      <c r="BZ11" s="204"/>
      <c r="CA11" s="204"/>
      <c r="CB11" s="204"/>
      <c r="CC11" s="204"/>
      <c r="CD11" s="204"/>
      <c r="CE11" s="204"/>
      <c r="CF11" s="204"/>
      <c r="CG11" s="204"/>
      <c r="CH11" s="204"/>
      <c r="CI11" s="204"/>
      <c r="CJ11" s="204"/>
      <c r="CK11" s="204"/>
      <c r="CL11" s="204"/>
      <c r="CM11" s="204"/>
      <c r="CN11" s="204"/>
      <c r="CO11" s="204"/>
      <c r="CP11" s="204"/>
      <c r="CQ11" s="204"/>
      <c r="CR11" s="204"/>
      <c r="CS11" s="204"/>
      <c r="CT11" s="204"/>
      <c r="CU11" s="204"/>
      <c r="CV11" s="204"/>
      <c r="CW11" s="204"/>
    </row>
    <row r="12" spans="1:101" x14ac:dyDescent="0.25">
      <c r="A12" s="204"/>
      <c r="B12" s="204"/>
      <c r="C12" s="204"/>
      <c r="D12" s="204"/>
      <c r="E12" s="204"/>
      <c r="F12" s="204"/>
      <c r="G12" s="204"/>
      <c r="H12" s="204"/>
      <c r="I12" s="204"/>
      <c r="J12" s="204"/>
      <c r="K12" s="204"/>
      <c r="L12" s="204"/>
      <c r="M12" s="204"/>
      <c r="N12" s="204"/>
      <c r="O12" s="204"/>
      <c r="P12" s="204"/>
      <c r="Q12" s="204"/>
      <c r="R12" s="204"/>
      <c r="S12" s="204"/>
      <c r="T12" s="204"/>
      <c r="U12" s="204"/>
      <c r="V12" s="204"/>
      <c r="W12" s="204"/>
      <c r="X12" s="204"/>
      <c r="Y12" s="204"/>
      <c r="Z12" s="204"/>
      <c r="AA12" s="204"/>
      <c r="AB12" s="204"/>
      <c r="AC12" s="204"/>
      <c r="AD12" s="204"/>
      <c r="AE12" s="204"/>
      <c r="AF12" s="204"/>
      <c r="AG12" s="204"/>
      <c r="AH12" s="204"/>
      <c r="AI12" s="204"/>
      <c r="AJ12" s="204"/>
      <c r="AK12" s="204"/>
      <c r="AL12" s="204"/>
      <c r="AM12" s="204"/>
      <c r="AN12" s="204"/>
      <c r="AO12" s="204"/>
      <c r="AP12" s="204"/>
      <c r="AQ12" s="204"/>
      <c r="AR12" s="204"/>
      <c r="AS12" s="204"/>
      <c r="AT12" s="204"/>
      <c r="AU12" s="204"/>
      <c r="AV12" s="204"/>
      <c r="AW12" s="204"/>
      <c r="AX12" s="204"/>
      <c r="AY12" s="204"/>
      <c r="AZ12" s="204"/>
      <c r="BA12" s="204"/>
      <c r="BB12" s="204"/>
      <c r="BC12" s="204"/>
      <c r="BD12" s="204"/>
      <c r="BE12" s="204"/>
      <c r="BF12" s="204"/>
      <c r="BG12" s="204"/>
      <c r="BH12" s="204"/>
      <c r="BI12" s="204"/>
      <c r="BJ12" s="204"/>
      <c r="BK12" s="204"/>
      <c r="BL12" s="204"/>
      <c r="BM12" s="204"/>
      <c r="BN12" s="204"/>
      <c r="BO12" s="204"/>
      <c r="BP12" s="204"/>
      <c r="BQ12" s="204"/>
      <c r="BR12" s="204"/>
      <c r="BS12" s="204"/>
      <c r="BT12" s="204"/>
      <c r="BU12" s="204"/>
      <c r="BV12" s="204"/>
      <c r="BW12" s="204"/>
      <c r="BX12" s="204"/>
      <c r="BY12" s="204"/>
      <c r="BZ12" s="204" t="s">
        <v>277</v>
      </c>
      <c r="CA12" s="204"/>
      <c r="CB12" s="204"/>
      <c r="CC12" s="204"/>
      <c r="CD12" s="204"/>
      <c r="CE12" s="204"/>
      <c r="CF12" s="204"/>
      <c r="CG12" s="204"/>
      <c r="CH12" s="204"/>
      <c r="CI12" s="204"/>
      <c r="CJ12" s="204"/>
      <c r="CK12" s="204"/>
      <c r="CL12" s="204"/>
      <c r="CM12" s="204"/>
      <c r="CN12" s="204"/>
      <c r="CO12" s="204"/>
      <c r="CP12" s="204" t="s">
        <v>278</v>
      </c>
      <c r="CQ12" s="204"/>
      <c r="CR12" s="204"/>
      <c r="CS12" s="204"/>
      <c r="CT12" s="204"/>
      <c r="CU12" s="204"/>
      <c r="CV12" s="204"/>
      <c r="CW12" s="204"/>
    </row>
    <row r="13" spans="1:101" x14ac:dyDescent="0.25">
      <c r="A13" s="204"/>
      <c r="B13" s="204"/>
      <c r="C13" s="204"/>
      <c r="D13" s="204"/>
      <c r="E13" s="204"/>
      <c r="F13" s="204"/>
      <c r="G13" s="204"/>
      <c r="H13" s="204"/>
      <c r="I13" s="204"/>
      <c r="J13" s="204"/>
      <c r="K13" s="204"/>
      <c r="L13" s="204"/>
      <c r="M13" s="204"/>
      <c r="N13" s="204"/>
      <c r="O13" s="204"/>
      <c r="P13" s="204"/>
      <c r="Q13" s="204"/>
      <c r="R13" s="204"/>
      <c r="S13" s="204"/>
      <c r="T13" s="204"/>
      <c r="U13" s="204"/>
      <c r="V13" s="204"/>
      <c r="W13" s="204"/>
      <c r="X13" s="204"/>
      <c r="Y13" s="204"/>
      <c r="Z13" s="204"/>
      <c r="AA13" s="204"/>
      <c r="AB13" s="204"/>
      <c r="AC13" s="204"/>
      <c r="AD13" s="204"/>
      <c r="AE13" s="204"/>
      <c r="AF13" s="204"/>
      <c r="AG13" s="204"/>
      <c r="AH13" s="204"/>
      <c r="AI13" s="204"/>
      <c r="AJ13" s="204"/>
      <c r="AK13" s="204"/>
      <c r="AL13" s="204"/>
      <c r="AM13" s="204"/>
      <c r="AN13" s="204"/>
      <c r="AO13" s="204"/>
      <c r="AP13" s="204"/>
      <c r="AQ13" s="204"/>
      <c r="AR13" s="204"/>
      <c r="AS13" s="204"/>
      <c r="AT13" s="204"/>
      <c r="AU13" s="204"/>
      <c r="AV13" s="204"/>
      <c r="AW13" s="204"/>
      <c r="AX13" s="204"/>
      <c r="AY13" s="204"/>
      <c r="AZ13" s="204"/>
      <c r="BA13" s="204"/>
      <c r="BB13" s="204"/>
      <c r="BC13" s="204"/>
      <c r="BD13" s="204"/>
      <c r="BE13" s="204"/>
      <c r="BF13" s="204"/>
      <c r="BG13" s="204"/>
      <c r="BH13" s="204"/>
      <c r="BI13" s="204"/>
      <c r="BJ13" s="204"/>
      <c r="BK13" s="204"/>
      <c r="BL13" s="204"/>
      <c r="BM13" s="204"/>
      <c r="BN13" s="204"/>
      <c r="BO13" s="204"/>
      <c r="BP13" s="204"/>
      <c r="BQ13" s="204"/>
      <c r="BR13" s="204"/>
      <c r="BS13" s="204"/>
      <c r="BT13" s="204"/>
      <c r="BU13" s="204"/>
      <c r="BV13" s="204"/>
      <c r="BW13" s="204"/>
      <c r="BX13" s="204"/>
      <c r="BY13" s="204"/>
      <c r="BZ13" s="204"/>
      <c r="CA13" s="204"/>
      <c r="CB13" s="204"/>
      <c r="CC13" s="204"/>
      <c r="CD13" s="204"/>
      <c r="CE13" s="204"/>
      <c r="CF13" s="204"/>
      <c r="CG13" s="204"/>
      <c r="CH13" s="204"/>
      <c r="CI13" s="204"/>
      <c r="CJ13" s="204"/>
      <c r="CK13" s="204"/>
      <c r="CL13" s="204"/>
      <c r="CM13" s="204"/>
      <c r="CN13" s="204"/>
      <c r="CO13" s="204"/>
      <c r="CP13" s="204"/>
      <c r="CQ13" s="204"/>
      <c r="CR13" s="204"/>
      <c r="CS13" s="204"/>
      <c r="CT13" s="204"/>
      <c r="CU13" s="204"/>
      <c r="CV13" s="204"/>
      <c r="CW13" s="204"/>
    </row>
    <row r="14" spans="1:101" x14ac:dyDescent="0.25">
      <c r="A14" s="204"/>
      <c r="B14" s="204"/>
      <c r="C14" s="204"/>
      <c r="D14" s="204"/>
      <c r="E14" s="204"/>
      <c r="F14" s="204"/>
      <c r="G14" s="204"/>
      <c r="H14" s="204"/>
      <c r="I14" s="204"/>
      <c r="J14" s="204"/>
      <c r="K14" s="204"/>
      <c r="L14" s="204"/>
      <c r="M14" s="204"/>
      <c r="N14" s="204"/>
      <c r="O14" s="204"/>
      <c r="P14" s="204"/>
      <c r="Q14" s="204"/>
      <c r="R14" s="204"/>
      <c r="S14" s="204"/>
      <c r="T14" s="204"/>
      <c r="U14" s="204"/>
      <c r="V14" s="204"/>
      <c r="W14" s="204"/>
      <c r="X14" s="204"/>
      <c r="Y14" s="204"/>
      <c r="Z14" s="204"/>
      <c r="AA14" s="204"/>
      <c r="AB14" s="204"/>
      <c r="AC14" s="204"/>
      <c r="AD14" s="204"/>
      <c r="AE14" s="204"/>
      <c r="AF14" s="204"/>
      <c r="AG14" s="204"/>
      <c r="AH14" s="204"/>
      <c r="AI14" s="204"/>
      <c r="AJ14" s="204"/>
      <c r="AK14" s="204"/>
      <c r="AL14" s="204"/>
      <c r="AM14" s="204"/>
      <c r="AN14" s="204"/>
      <c r="AO14" s="204"/>
      <c r="AP14" s="204"/>
      <c r="AQ14" s="204"/>
      <c r="AR14" s="204"/>
      <c r="AS14" s="204"/>
      <c r="AT14" s="204"/>
      <c r="AU14" s="204"/>
      <c r="AV14" s="204"/>
      <c r="AW14" s="204"/>
      <c r="AX14" s="204"/>
      <c r="AY14" s="204"/>
      <c r="AZ14" s="204"/>
      <c r="BA14" s="204"/>
      <c r="BB14" s="204"/>
      <c r="BC14" s="204"/>
      <c r="BD14" s="204"/>
      <c r="BE14" s="204"/>
      <c r="BF14" s="204"/>
      <c r="BG14" s="204"/>
      <c r="BH14" s="204"/>
      <c r="BI14" s="204"/>
      <c r="BJ14" s="204"/>
      <c r="BK14" s="204"/>
      <c r="BL14" s="204"/>
      <c r="BM14" s="204"/>
      <c r="BN14" s="204"/>
      <c r="BO14" s="204"/>
      <c r="BP14" s="204"/>
      <c r="BQ14" s="204"/>
      <c r="BR14" s="204"/>
      <c r="BS14" s="204"/>
      <c r="BT14" s="204"/>
      <c r="BU14" s="204"/>
      <c r="BV14" s="204"/>
      <c r="BW14" s="204"/>
      <c r="BX14" s="204"/>
      <c r="BY14" s="204"/>
      <c r="BZ14" s="204"/>
      <c r="CA14" s="204"/>
      <c r="CB14" s="204"/>
      <c r="CC14" s="204"/>
      <c r="CD14" s="204"/>
      <c r="CE14" s="204"/>
      <c r="CF14" s="204"/>
      <c r="CG14" s="204"/>
      <c r="CH14" s="204"/>
      <c r="CI14" s="204"/>
      <c r="CJ14" s="204"/>
      <c r="CK14" s="204"/>
      <c r="CL14" s="204"/>
      <c r="CM14" s="204"/>
      <c r="CN14" s="204"/>
      <c r="CO14" s="204"/>
      <c r="CP14" s="204"/>
      <c r="CQ14" s="204"/>
      <c r="CR14" s="204"/>
      <c r="CS14" s="204"/>
      <c r="CT14" s="204"/>
      <c r="CU14" s="204"/>
      <c r="CV14" s="204"/>
      <c r="CW14" s="204"/>
    </row>
    <row r="15" spans="1:101" x14ac:dyDescent="0.25">
      <c r="A15" s="204"/>
      <c r="B15" s="204"/>
      <c r="C15" s="204"/>
      <c r="D15" s="204"/>
      <c r="E15" s="204"/>
      <c r="F15" s="204"/>
      <c r="G15" s="204"/>
      <c r="H15" s="204"/>
      <c r="I15" s="204"/>
      <c r="J15" s="204"/>
      <c r="K15" s="204"/>
      <c r="L15" s="204"/>
      <c r="M15" s="204"/>
      <c r="N15" s="204"/>
      <c r="O15" s="204"/>
      <c r="P15" s="204"/>
      <c r="Q15" s="204"/>
      <c r="R15" s="204"/>
      <c r="S15" s="204"/>
      <c r="T15" s="204"/>
      <c r="U15" s="204"/>
      <c r="V15" s="204"/>
      <c r="W15" s="204"/>
      <c r="X15" s="204"/>
      <c r="Y15" s="204"/>
      <c r="Z15" s="204"/>
      <c r="AA15" s="204"/>
      <c r="AB15" s="204"/>
      <c r="AC15" s="204"/>
      <c r="AD15" s="204"/>
      <c r="AE15" s="204"/>
      <c r="AF15" s="204"/>
      <c r="AG15" s="204"/>
      <c r="AH15" s="204"/>
      <c r="AI15" s="204"/>
      <c r="AJ15" s="204"/>
      <c r="AK15" s="204"/>
      <c r="AL15" s="204"/>
      <c r="AM15" s="204"/>
      <c r="AN15" s="204"/>
      <c r="AO15" s="204"/>
      <c r="AP15" s="204"/>
      <c r="AQ15" s="204"/>
      <c r="AR15" s="204"/>
      <c r="AS15" s="204"/>
      <c r="AT15" s="204"/>
      <c r="AU15" s="204"/>
      <c r="AV15" s="204"/>
      <c r="AW15" s="204"/>
      <c r="AX15" s="204"/>
      <c r="AY15" s="204"/>
      <c r="AZ15" s="204"/>
      <c r="BA15" s="204"/>
      <c r="BB15" s="204"/>
      <c r="BC15" s="204"/>
      <c r="BD15" s="204"/>
      <c r="BE15" s="204"/>
      <c r="BF15" s="204"/>
      <c r="BG15" s="204"/>
      <c r="BH15" s="204"/>
      <c r="BI15" s="204"/>
      <c r="BJ15" s="204"/>
      <c r="BK15" s="204"/>
      <c r="BL15" s="204"/>
      <c r="BM15" s="204"/>
      <c r="BN15" s="204"/>
      <c r="BO15" s="204"/>
      <c r="BP15" s="204"/>
      <c r="BQ15" s="204"/>
      <c r="BR15" s="204"/>
      <c r="BS15" s="204"/>
      <c r="BT15" s="204"/>
      <c r="BU15" s="204"/>
      <c r="BV15" s="204"/>
      <c r="BW15" s="204"/>
      <c r="BX15" s="204"/>
      <c r="BY15" s="204"/>
      <c r="BZ15" s="204"/>
      <c r="CA15" s="204"/>
      <c r="CB15" s="204"/>
      <c r="CC15" s="204"/>
      <c r="CD15" s="204"/>
      <c r="CE15" s="204"/>
      <c r="CF15" s="204"/>
      <c r="CG15" s="204"/>
      <c r="CH15" s="204"/>
      <c r="CI15" s="204"/>
      <c r="CJ15" s="204"/>
      <c r="CK15" s="204"/>
      <c r="CL15" s="204"/>
      <c r="CM15" s="204"/>
      <c r="CN15" s="204"/>
      <c r="CO15" s="204"/>
      <c r="CP15" s="296" t="s">
        <v>104</v>
      </c>
      <c r="CQ15" s="296" t="s">
        <v>124</v>
      </c>
      <c r="CR15" s="296" t="s">
        <v>279</v>
      </c>
      <c r="CS15" s="296" t="s">
        <v>119</v>
      </c>
      <c r="CT15" s="296"/>
      <c r="CU15" s="296"/>
      <c r="CV15" s="296"/>
      <c r="CW15" s="204"/>
    </row>
    <row r="16" spans="1:101" x14ac:dyDescent="0.25">
      <c r="A16" s="204"/>
      <c r="B16" s="204"/>
      <c r="C16" s="204"/>
      <c r="D16" s="204"/>
      <c r="E16" s="204"/>
      <c r="F16" s="204"/>
      <c r="G16" s="204"/>
      <c r="H16" s="204"/>
      <c r="I16" s="204"/>
      <c r="J16" s="204"/>
      <c r="K16" s="204"/>
      <c r="L16" s="204"/>
      <c r="M16" s="204"/>
      <c r="N16" s="204"/>
      <c r="O16" s="204"/>
      <c r="P16" s="204"/>
      <c r="Q16" s="204"/>
      <c r="R16" s="204"/>
      <c r="S16" s="204"/>
      <c r="T16" s="204"/>
      <c r="U16" s="204"/>
      <c r="V16" s="204"/>
      <c r="W16" s="204"/>
      <c r="X16" s="204"/>
      <c r="Y16" s="204"/>
      <c r="Z16" s="204"/>
      <c r="AA16" s="204"/>
      <c r="AB16" s="204"/>
      <c r="AC16" s="204"/>
      <c r="AD16" s="204"/>
      <c r="AE16" s="204"/>
      <c r="AF16" s="204"/>
      <c r="AG16" s="204"/>
      <c r="AH16" s="204"/>
      <c r="AI16" s="204"/>
      <c r="AJ16" s="204"/>
      <c r="AK16" s="204"/>
      <c r="AL16" s="204"/>
      <c r="AM16" s="204"/>
      <c r="AN16" s="204"/>
      <c r="AO16" s="204"/>
      <c r="AP16" s="204"/>
      <c r="AQ16" s="204"/>
      <c r="AR16" s="204"/>
      <c r="AS16" s="204"/>
      <c r="AT16" s="204"/>
      <c r="AU16" s="204"/>
      <c r="AV16" s="204"/>
      <c r="AW16" s="204"/>
      <c r="AX16" s="204"/>
      <c r="AY16" s="204"/>
      <c r="AZ16" s="204"/>
      <c r="BA16" s="204"/>
      <c r="BB16" s="204"/>
      <c r="BC16" s="204"/>
      <c r="BD16" s="204"/>
      <c r="BE16" s="204"/>
      <c r="BF16" s="204"/>
      <c r="BG16" s="204"/>
      <c r="BH16" s="204"/>
      <c r="BI16" s="204"/>
      <c r="BJ16" s="204"/>
      <c r="BK16" s="204"/>
      <c r="BL16" s="204"/>
      <c r="BM16" s="204"/>
      <c r="BN16" s="204"/>
      <c r="BO16" s="204"/>
      <c r="BP16" s="204"/>
      <c r="BQ16" s="204"/>
      <c r="BR16" s="204"/>
      <c r="BS16" s="204"/>
      <c r="BT16" s="204"/>
      <c r="BU16" s="204"/>
      <c r="BV16" s="204"/>
      <c r="BW16" s="204"/>
      <c r="BX16" s="204"/>
      <c r="BY16" s="204"/>
      <c r="BZ16" s="204"/>
      <c r="CA16" s="204"/>
      <c r="CB16" s="204"/>
      <c r="CC16" s="204"/>
      <c r="CD16" s="204"/>
      <c r="CE16" s="204"/>
      <c r="CF16" s="204"/>
      <c r="CG16" s="204"/>
      <c r="CH16" s="204"/>
      <c r="CI16" s="204"/>
      <c r="CJ16" s="204"/>
      <c r="CK16" s="204"/>
      <c r="CL16" s="204"/>
      <c r="CM16" s="204"/>
      <c r="CN16" s="204"/>
      <c r="CO16" s="204"/>
      <c r="CP16" s="296" t="s">
        <v>61</v>
      </c>
      <c r="CQ16" s="296"/>
      <c r="CR16" s="296"/>
      <c r="CS16" s="296"/>
      <c r="CT16" s="296"/>
      <c r="CU16" s="296"/>
      <c r="CV16" s="296"/>
      <c r="CW16" s="204"/>
    </row>
    <row r="17" spans="1:101" x14ac:dyDescent="0.25">
      <c r="A17" s="204"/>
      <c r="B17" s="204"/>
      <c r="C17" s="204"/>
      <c r="D17" s="204"/>
      <c r="E17" s="204"/>
      <c r="F17" s="204"/>
      <c r="G17" s="204"/>
      <c r="H17" s="204"/>
      <c r="I17" s="204"/>
      <c r="J17" s="204"/>
      <c r="K17" s="204"/>
      <c r="L17" s="204"/>
      <c r="M17" s="204"/>
      <c r="N17" s="204"/>
      <c r="O17" s="204"/>
      <c r="P17" s="204"/>
      <c r="Q17" s="204"/>
      <c r="R17" s="204"/>
      <c r="S17" s="204"/>
      <c r="T17" s="204"/>
      <c r="U17" s="204"/>
      <c r="V17" s="204"/>
      <c r="W17" s="204"/>
      <c r="X17" s="204"/>
      <c r="Y17" s="204"/>
      <c r="Z17" s="204"/>
      <c r="AA17" s="204"/>
      <c r="AB17" s="204"/>
      <c r="AC17" s="204"/>
      <c r="AD17" s="204"/>
      <c r="AE17" s="204"/>
      <c r="AF17" s="204"/>
      <c r="AG17" s="204"/>
      <c r="AH17" s="204"/>
      <c r="AI17" s="204"/>
      <c r="AJ17" s="204"/>
      <c r="AK17" s="204"/>
      <c r="AL17" s="204"/>
      <c r="AM17" s="204"/>
      <c r="AN17" s="204"/>
      <c r="AO17" s="204"/>
      <c r="AP17" s="204"/>
      <c r="AQ17" s="204"/>
      <c r="AR17" s="204"/>
      <c r="AS17" s="204"/>
      <c r="AT17" s="204"/>
      <c r="AU17" s="204"/>
      <c r="AV17" s="204"/>
      <c r="AW17" s="204"/>
      <c r="AX17" s="204"/>
      <c r="AY17" s="204"/>
      <c r="AZ17" s="204"/>
      <c r="BA17" s="204"/>
      <c r="BB17" s="204"/>
      <c r="BC17" s="204"/>
      <c r="BD17" s="204"/>
      <c r="BE17" s="204"/>
      <c r="BF17" s="204"/>
      <c r="BG17" s="204"/>
      <c r="BH17" s="204"/>
      <c r="BI17" s="204"/>
      <c r="BJ17" s="204"/>
      <c r="BK17" s="204"/>
      <c r="BL17" s="204"/>
      <c r="BM17" s="204"/>
      <c r="BN17" s="204"/>
      <c r="BO17" s="204"/>
      <c r="BP17" s="204"/>
      <c r="BQ17" s="204"/>
      <c r="BR17" s="204"/>
      <c r="BS17" s="204"/>
      <c r="BT17" s="204"/>
      <c r="BU17" s="204"/>
      <c r="BV17" s="204"/>
      <c r="BW17" s="204"/>
      <c r="BX17" s="204"/>
      <c r="BY17" s="204"/>
      <c r="BZ17" s="204"/>
      <c r="CA17" s="204"/>
      <c r="CB17" s="204"/>
      <c r="CC17" s="204"/>
      <c r="CD17" s="204"/>
      <c r="CE17" s="204"/>
      <c r="CF17" s="204"/>
      <c r="CG17" s="204"/>
      <c r="CH17" s="204"/>
      <c r="CI17" s="204"/>
      <c r="CJ17" s="204"/>
      <c r="CK17" s="204"/>
      <c r="CL17" s="204"/>
      <c r="CM17" s="204"/>
      <c r="CN17" s="204"/>
      <c r="CO17" s="204"/>
      <c r="CP17" s="296" t="s">
        <v>173</v>
      </c>
      <c r="CQ17" s="296"/>
      <c r="CR17" s="296"/>
      <c r="CS17" s="296"/>
      <c r="CT17" s="296"/>
      <c r="CU17" s="296"/>
      <c r="CV17" s="296"/>
      <c r="CW17" s="204"/>
    </row>
    <row r="18" spans="1:101" x14ac:dyDescent="0.25">
      <c r="A18" s="204"/>
      <c r="B18" s="204"/>
      <c r="C18" s="204"/>
      <c r="D18" s="204"/>
      <c r="E18" s="204"/>
      <c r="F18" s="204"/>
      <c r="G18" s="204"/>
      <c r="H18" s="204"/>
      <c r="I18" s="204"/>
      <c r="J18" s="204"/>
      <c r="K18" s="204"/>
      <c r="L18" s="204"/>
      <c r="M18" s="204"/>
      <c r="N18" s="204"/>
      <c r="O18" s="204"/>
      <c r="P18" s="204"/>
      <c r="Q18" s="204"/>
      <c r="R18" s="204"/>
      <c r="S18" s="204"/>
      <c r="T18" s="204"/>
      <c r="U18" s="204"/>
      <c r="V18" s="204"/>
      <c r="W18" s="204"/>
      <c r="X18" s="204"/>
      <c r="Y18" s="204"/>
      <c r="Z18" s="204"/>
      <c r="AA18" s="204"/>
      <c r="AB18" s="204"/>
      <c r="AC18" s="204"/>
      <c r="AD18" s="204"/>
      <c r="AE18" s="204"/>
      <c r="AF18" s="204"/>
      <c r="AG18" s="204"/>
      <c r="AH18" s="204"/>
      <c r="AI18" s="204"/>
      <c r="AJ18" s="204"/>
      <c r="AK18" s="204"/>
      <c r="AL18" s="204"/>
      <c r="AM18" s="204"/>
      <c r="AN18" s="204"/>
      <c r="AO18" s="204"/>
      <c r="AP18" s="204"/>
      <c r="AQ18" s="204"/>
      <c r="AR18" s="204"/>
      <c r="AS18" s="204"/>
      <c r="AT18" s="204"/>
      <c r="AU18" s="204"/>
      <c r="AV18" s="204"/>
      <c r="AW18" s="204"/>
      <c r="AX18" s="204"/>
      <c r="AY18" s="204"/>
      <c r="AZ18" s="204"/>
      <c r="BA18" s="204"/>
      <c r="BB18" s="204"/>
      <c r="BC18" s="204"/>
      <c r="BD18" s="204"/>
      <c r="BE18" s="204"/>
      <c r="BF18" s="204"/>
      <c r="BG18" s="204"/>
      <c r="BH18" s="204"/>
      <c r="BI18" s="204"/>
      <c r="BJ18" s="204"/>
      <c r="BK18" s="204"/>
      <c r="BL18" s="204"/>
      <c r="BM18" s="204"/>
      <c r="BN18" s="204"/>
      <c r="BO18" s="204"/>
      <c r="BP18" s="204"/>
      <c r="BQ18" s="204"/>
      <c r="BR18" s="204"/>
      <c r="BS18" s="204"/>
      <c r="BT18" s="204"/>
      <c r="BU18" s="204"/>
      <c r="BV18" s="204"/>
      <c r="BW18" s="204"/>
      <c r="BX18" s="204"/>
      <c r="BY18" s="204"/>
      <c r="BZ18" s="204"/>
      <c r="CA18" s="204"/>
      <c r="CB18" s="204"/>
      <c r="CC18" s="204"/>
      <c r="CD18" s="204"/>
      <c r="CE18" s="204"/>
      <c r="CF18" s="204"/>
      <c r="CG18" s="204"/>
      <c r="CH18" s="204"/>
      <c r="CI18" s="204"/>
      <c r="CJ18" s="204"/>
      <c r="CK18" s="204"/>
      <c r="CL18" s="204"/>
      <c r="CM18" s="204"/>
      <c r="CN18" s="204"/>
      <c r="CO18" s="204"/>
      <c r="CP18" s="296" t="s">
        <v>280</v>
      </c>
      <c r="CQ18" s="296"/>
      <c r="CR18" s="296"/>
      <c r="CS18" s="296"/>
      <c r="CT18" s="296"/>
      <c r="CU18" s="296"/>
      <c r="CV18" s="296"/>
      <c r="CW18" s="204"/>
    </row>
    <row r="19" spans="1:101" x14ac:dyDescent="0.25">
      <c r="A19" s="204"/>
      <c r="B19" s="204"/>
      <c r="C19" s="204"/>
      <c r="D19" s="204"/>
      <c r="E19" s="204"/>
      <c r="F19" s="204"/>
      <c r="G19" s="204"/>
      <c r="H19" s="204"/>
      <c r="I19" s="204"/>
      <c r="J19" s="204"/>
      <c r="K19" s="204"/>
      <c r="L19" s="204"/>
      <c r="M19" s="204"/>
      <c r="N19" s="204"/>
      <c r="O19" s="204"/>
      <c r="P19" s="204"/>
      <c r="Q19" s="204"/>
      <c r="R19" s="204"/>
      <c r="S19" s="204"/>
      <c r="T19" s="204"/>
      <c r="U19" s="204"/>
      <c r="V19" s="204"/>
      <c r="W19" s="204"/>
      <c r="X19" s="204"/>
      <c r="Y19" s="204"/>
      <c r="Z19" s="204"/>
      <c r="AA19" s="204"/>
      <c r="AB19" s="204"/>
      <c r="AC19" s="204"/>
      <c r="AD19" s="204"/>
      <c r="AE19" s="204"/>
      <c r="AF19" s="204"/>
      <c r="AG19" s="204"/>
      <c r="AH19" s="204"/>
      <c r="AI19" s="204"/>
      <c r="AJ19" s="204"/>
      <c r="AK19" s="204"/>
      <c r="AL19" s="204"/>
      <c r="AM19" s="204"/>
      <c r="AN19" s="204"/>
      <c r="AO19" s="204"/>
      <c r="AP19" s="204"/>
      <c r="AQ19" s="204"/>
      <c r="AR19" s="204"/>
      <c r="AS19" s="204"/>
      <c r="AT19" s="204"/>
      <c r="AU19" s="204"/>
      <c r="AV19" s="204"/>
      <c r="AW19" s="204"/>
      <c r="AX19" s="204"/>
      <c r="AY19" s="204"/>
      <c r="AZ19" s="204"/>
      <c r="BA19" s="204"/>
      <c r="BB19" s="204"/>
      <c r="BC19" s="204"/>
      <c r="BD19" s="204"/>
      <c r="BE19" s="204"/>
      <c r="BF19" s="204"/>
      <c r="BG19" s="204"/>
      <c r="BH19" s="204"/>
      <c r="BI19" s="204"/>
      <c r="BJ19" s="204"/>
      <c r="BK19" s="204"/>
      <c r="BL19" s="204"/>
      <c r="BM19" s="204"/>
      <c r="BN19" s="204"/>
      <c r="BO19" s="204"/>
      <c r="BP19" s="204"/>
      <c r="BQ19" s="204"/>
      <c r="BR19" s="204"/>
      <c r="BS19" s="204"/>
      <c r="BT19" s="204"/>
      <c r="BU19" s="204"/>
      <c r="BV19" s="204"/>
      <c r="BW19" s="204"/>
      <c r="BX19" s="204"/>
      <c r="BY19" s="204"/>
      <c r="BZ19" s="204"/>
      <c r="CA19" s="204"/>
      <c r="CB19" s="204"/>
      <c r="CC19" s="204"/>
      <c r="CD19" s="204"/>
      <c r="CE19" s="204"/>
      <c r="CF19" s="204"/>
      <c r="CG19" s="204"/>
      <c r="CH19" s="204"/>
      <c r="CI19" s="204"/>
      <c r="CJ19" s="204"/>
      <c r="CK19" s="204"/>
      <c r="CL19" s="204"/>
      <c r="CM19" s="204"/>
      <c r="CN19" s="204"/>
      <c r="CO19" s="204"/>
      <c r="CP19" s="296" t="s">
        <v>169</v>
      </c>
      <c r="CQ19" s="296"/>
      <c r="CR19" s="296"/>
      <c r="CS19" s="296"/>
      <c r="CT19" s="296"/>
      <c r="CU19" s="296"/>
      <c r="CV19" s="296"/>
      <c r="CW19" s="204"/>
    </row>
    <row r="20" spans="1:101" x14ac:dyDescent="0.25">
      <c r="A20" s="204"/>
      <c r="B20" s="204"/>
      <c r="C20" s="204"/>
      <c r="D20" s="204"/>
      <c r="E20" s="204"/>
      <c r="F20" s="204"/>
      <c r="G20" s="204"/>
      <c r="H20" s="204"/>
      <c r="I20" s="204"/>
      <c r="J20" s="204"/>
      <c r="K20" s="204"/>
      <c r="L20" s="204"/>
      <c r="M20" s="204"/>
      <c r="N20" s="204"/>
      <c r="O20" s="204"/>
      <c r="P20" s="204"/>
      <c r="Q20" s="204"/>
      <c r="R20" s="204"/>
      <c r="S20" s="204"/>
      <c r="T20" s="204"/>
      <c r="U20" s="204"/>
      <c r="V20" s="204"/>
      <c r="W20" s="204"/>
      <c r="X20" s="204"/>
      <c r="Y20" s="204"/>
      <c r="Z20" s="204"/>
      <c r="AA20" s="204"/>
      <c r="AB20" s="204"/>
      <c r="AC20" s="204"/>
      <c r="AD20" s="204"/>
      <c r="AE20" s="204"/>
      <c r="AF20" s="204"/>
      <c r="AG20" s="204"/>
      <c r="AH20" s="204"/>
      <c r="AI20" s="204"/>
      <c r="AJ20" s="204"/>
      <c r="AK20" s="204"/>
      <c r="AL20" s="204"/>
      <c r="AM20" s="204"/>
      <c r="AN20" s="204"/>
      <c r="AO20" s="204"/>
      <c r="AP20" s="204"/>
      <c r="AQ20" s="204"/>
      <c r="AR20" s="204"/>
      <c r="AS20" s="204"/>
      <c r="AT20" s="204"/>
      <c r="AU20" s="204"/>
      <c r="AV20" s="204"/>
      <c r="AW20" s="204"/>
      <c r="AX20" s="204"/>
      <c r="AY20" s="204"/>
      <c r="AZ20" s="204"/>
      <c r="BA20" s="204"/>
      <c r="BB20" s="204"/>
      <c r="BC20" s="204"/>
      <c r="BD20" s="204"/>
      <c r="BE20" s="204"/>
      <c r="BF20" s="204"/>
      <c r="BG20" s="204"/>
      <c r="BH20" s="204"/>
      <c r="BI20" s="204"/>
      <c r="BJ20" s="204"/>
      <c r="BK20" s="204"/>
      <c r="BL20" s="204"/>
      <c r="BM20" s="204"/>
      <c r="BN20" s="204"/>
      <c r="BO20" s="204"/>
      <c r="BP20" s="204"/>
      <c r="BQ20" s="204"/>
      <c r="BR20" s="204"/>
      <c r="BS20" s="204"/>
      <c r="BT20" s="204"/>
      <c r="BU20" s="204"/>
      <c r="BV20" s="204"/>
      <c r="BW20" s="204"/>
      <c r="BX20" s="204"/>
      <c r="BY20" s="204"/>
      <c r="BZ20" s="204"/>
      <c r="CA20" s="204"/>
      <c r="CB20" s="204"/>
      <c r="CC20" s="204"/>
      <c r="CD20" s="204"/>
      <c r="CE20" s="204"/>
      <c r="CF20" s="204"/>
      <c r="CG20" s="204"/>
      <c r="CH20" s="204"/>
      <c r="CI20" s="204"/>
      <c r="CJ20" s="204"/>
      <c r="CK20" s="204"/>
      <c r="CL20" s="204"/>
      <c r="CM20" s="204"/>
      <c r="CN20" s="204"/>
      <c r="CO20" s="204"/>
      <c r="CP20" s="204"/>
      <c r="CQ20" s="204"/>
      <c r="CR20" s="204"/>
      <c r="CS20" s="204"/>
      <c r="CT20" s="204"/>
      <c r="CU20" s="204"/>
      <c r="CV20" s="204"/>
      <c r="CW20" s="204"/>
    </row>
    <row r="21" spans="1:101" x14ac:dyDescent="0.25">
      <c r="A21" s="204"/>
      <c r="B21" s="204"/>
      <c r="C21" s="204"/>
      <c r="D21" s="204"/>
      <c r="E21" s="204"/>
      <c r="F21" s="204"/>
      <c r="G21" s="204"/>
      <c r="H21" s="204"/>
      <c r="I21" s="204"/>
      <c r="J21" s="204"/>
      <c r="K21" s="204"/>
      <c r="L21" s="204"/>
      <c r="M21" s="204"/>
      <c r="N21" s="204"/>
      <c r="O21" s="204"/>
      <c r="P21" s="204"/>
      <c r="Q21" s="204"/>
      <c r="R21" s="204"/>
      <c r="S21" s="204"/>
      <c r="T21" s="204"/>
      <c r="U21" s="204"/>
      <c r="V21" s="204"/>
      <c r="W21" s="204"/>
      <c r="X21" s="204"/>
      <c r="Y21" s="204"/>
      <c r="Z21" s="204"/>
      <c r="AA21" s="204"/>
      <c r="AB21" s="204"/>
      <c r="AC21" s="204"/>
      <c r="AD21" s="204"/>
      <c r="AE21" s="204"/>
      <c r="AF21" s="204"/>
      <c r="AG21" s="204"/>
      <c r="AH21" s="204"/>
      <c r="AI21" s="204"/>
      <c r="AJ21" s="204"/>
      <c r="AK21" s="204"/>
      <c r="AL21" s="204"/>
      <c r="AM21" s="204"/>
      <c r="AN21" s="204"/>
      <c r="AO21" s="204"/>
      <c r="AP21" s="204"/>
      <c r="AQ21" s="204"/>
      <c r="AR21" s="204"/>
      <c r="AS21" s="204"/>
      <c r="AT21" s="204"/>
      <c r="AU21" s="204"/>
      <c r="AV21" s="204"/>
      <c r="AW21" s="204"/>
      <c r="AX21" s="204"/>
      <c r="AY21" s="204"/>
      <c r="AZ21" s="204"/>
      <c r="BA21" s="204"/>
      <c r="BB21" s="204"/>
      <c r="BC21" s="204"/>
      <c r="BD21" s="204"/>
      <c r="BE21" s="204"/>
      <c r="BF21" s="204"/>
      <c r="BG21" s="204"/>
      <c r="BH21" s="204"/>
      <c r="BI21" s="204"/>
      <c r="BJ21" s="204"/>
      <c r="BK21" s="204"/>
      <c r="BL21" s="204"/>
      <c r="BM21" s="204"/>
      <c r="BN21" s="204"/>
      <c r="BO21" s="204"/>
      <c r="BP21" s="204"/>
      <c r="BQ21" s="204"/>
      <c r="BR21" s="204"/>
      <c r="BS21" s="204"/>
      <c r="BT21" s="204"/>
      <c r="BU21" s="204"/>
      <c r="BV21" s="204"/>
      <c r="BW21" s="204"/>
      <c r="BX21" s="204"/>
      <c r="BY21" s="204"/>
      <c r="BZ21" s="204"/>
      <c r="CA21" s="204"/>
      <c r="CB21" s="204"/>
      <c r="CC21" s="204"/>
      <c r="CD21" s="204"/>
      <c r="CE21" s="204"/>
      <c r="CF21" s="204"/>
      <c r="CG21" s="204"/>
      <c r="CH21" s="204"/>
      <c r="CI21" s="204"/>
      <c r="CJ21" s="204"/>
      <c r="CK21" s="204"/>
      <c r="CL21" s="204"/>
      <c r="CM21" s="204"/>
      <c r="CN21" s="204"/>
      <c r="CO21" s="204"/>
      <c r="CP21" s="204"/>
      <c r="CQ21" s="204"/>
      <c r="CR21" s="204"/>
      <c r="CS21" s="204"/>
      <c r="CT21" s="204"/>
      <c r="CU21" s="204"/>
      <c r="CV21" s="204"/>
      <c r="CW21" s="204"/>
    </row>
    <row r="22" spans="1:101" x14ac:dyDescent="0.25">
      <c r="A22" s="204"/>
      <c r="B22" s="204"/>
      <c r="C22" s="204"/>
      <c r="D22" s="204"/>
      <c r="E22" s="204"/>
      <c r="F22" s="204"/>
      <c r="G22" s="204"/>
      <c r="H22" s="204"/>
      <c r="I22" s="204"/>
      <c r="J22" s="204"/>
      <c r="K22" s="204"/>
      <c r="L22" s="204"/>
      <c r="M22" s="204"/>
      <c r="N22" s="204"/>
      <c r="O22" s="204"/>
      <c r="P22" s="204"/>
      <c r="Q22" s="204"/>
      <c r="R22" s="204"/>
      <c r="S22" s="204"/>
      <c r="T22" s="204"/>
      <c r="U22" s="204"/>
      <c r="V22" s="204"/>
      <c r="W22" s="204"/>
      <c r="X22" s="204"/>
      <c r="Y22" s="204"/>
      <c r="Z22" s="204"/>
      <c r="AA22" s="204"/>
      <c r="AB22" s="204"/>
      <c r="AC22" s="204"/>
      <c r="AD22" s="204"/>
      <c r="AE22" s="204"/>
      <c r="AF22" s="204"/>
      <c r="AG22" s="204"/>
      <c r="AH22" s="204"/>
      <c r="AI22" s="204"/>
      <c r="AJ22" s="204"/>
      <c r="AK22" s="204"/>
      <c r="AL22" s="204"/>
      <c r="AM22" s="204"/>
      <c r="AN22" s="204"/>
      <c r="AO22" s="204"/>
      <c r="AP22" s="204"/>
      <c r="AQ22" s="204"/>
      <c r="AR22" s="204"/>
      <c r="AS22" s="204"/>
      <c r="AT22" s="204"/>
      <c r="AU22" s="204"/>
      <c r="AV22" s="204"/>
      <c r="AW22" s="204"/>
      <c r="AX22" s="204"/>
      <c r="AY22" s="204"/>
      <c r="AZ22" s="204"/>
      <c r="BA22" s="204"/>
      <c r="BB22" s="204"/>
      <c r="BC22" s="204"/>
      <c r="BD22" s="204"/>
      <c r="BE22" s="204"/>
      <c r="BF22" s="204"/>
      <c r="BG22" s="204"/>
      <c r="BH22" s="204"/>
      <c r="BI22" s="204"/>
      <c r="BJ22" s="204"/>
      <c r="BK22" s="204"/>
      <c r="BL22" s="204"/>
      <c r="BM22" s="204"/>
      <c r="BN22" s="204"/>
      <c r="BO22" s="204"/>
      <c r="BP22" s="204"/>
      <c r="BQ22" s="204"/>
      <c r="BR22" s="204"/>
      <c r="BS22" s="204"/>
      <c r="BT22" s="204"/>
      <c r="BU22" s="204"/>
      <c r="BV22" s="204"/>
      <c r="BW22" s="204"/>
      <c r="BX22" s="204"/>
      <c r="BY22" s="204"/>
      <c r="BZ22" s="204"/>
      <c r="CA22" s="204"/>
      <c r="CB22" s="204"/>
      <c r="CC22" s="204"/>
      <c r="CD22" s="204"/>
      <c r="CE22" s="204"/>
      <c r="CF22" s="204"/>
      <c r="CG22" s="204"/>
      <c r="CH22" s="204"/>
      <c r="CI22" s="204"/>
      <c r="CJ22" s="204"/>
      <c r="CK22" s="204"/>
      <c r="CL22" s="204"/>
      <c r="CM22" s="204"/>
      <c r="CN22" s="204"/>
      <c r="CO22" s="204"/>
      <c r="CP22" s="204"/>
      <c r="CQ22" s="204"/>
      <c r="CR22" s="204"/>
      <c r="CS22" s="204"/>
      <c r="CT22" s="204"/>
      <c r="CU22" s="204"/>
      <c r="CV22" s="204"/>
      <c r="CW22" s="204"/>
    </row>
    <row r="23" spans="1:101" x14ac:dyDescent="0.25">
      <c r="A23" s="204"/>
      <c r="B23" s="204"/>
      <c r="C23" s="204"/>
      <c r="D23" s="204"/>
      <c r="E23" s="204"/>
      <c r="F23" s="204"/>
      <c r="G23" s="204"/>
      <c r="H23" s="204"/>
      <c r="I23" s="204"/>
      <c r="J23" s="204"/>
      <c r="K23" s="204"/>
      <c r="L23" s="204"/>
      <c r="M23" s="204"/>
      <c r="N23" s="204"/>
      <c r="O23" s="204"/>
      <c r="P23" s="204"/>
      <c r="Q23" s="204"/>
      <c r="R23" s="204"/>
      <c r="S23" s="204"/>
      <c r="T23" s="204"/>
      <c r="U23" s="204"/>
      <c r="V23" s="204"/>
      <c r="W23" s="204"/>
      <c r="X23" s="204"/>
      <c r="Y23" s="204"/>
      <c r="Z23" s="204"/>
      <c r="AA23" s="204"/>
      <c r="AB23" s="204"/>
      <c r="AC23" s="204"/>
      <c r="AD23" s="204"/>
      <c r="AE23" s="204"/>
      <c r="AF23" s="204"/>
      <c r="AG23" s="204"/>
      <c r="AH23" s="204"/>
      <c r="AI23" s="204"/>
      <c r="AJ23" s="204"/>
      <c r="AK23" s="204"/>
      <c r="AL23" s="204"/>
      <c r="AM23" s="204"/>
      <c r="AN23" s="204"/>
      <c r="AO23" s="204"/>
      <c r="AP23" s="204"/>
      <c r="AQ23" s="204"/>
      <c r="AR23" s="204"/>
      <c r="AS23" s="204"/>
      <c r="AT23" s="204"/>
      <c r="AU23" s="204"/>
      <c r="AV23" s="204"/>
      <c r="AW23" s="204"/>
      <c r="AX23" s="204"/>
      <c r="AY23" s="204"/>
      <c r="AZ23" s="204"/>
      <c r="BA23" s="204"/>
      <c r="BB23" s="204"/>
      <c r="BC23" s="204"/>
      <c r="BD23" s="204"/>
      <c r="BE23" s="204"/>
      <c r="BF23" s="204"/>
      <c r="BG23" s="204"/>
      <c r="BH23" s="204"/>
      <c r="BI23" s="204"/>
      <c r="BJ23" s="204"/>
      <c r="BK23" s="204"/>
      <c r="BL23" s="204"/>
      <c r="BM23" s="204"/>
      <c r="BN23" s="204"/>
      <c r="BO23" s="204"/>
      <c r="BP23" s="204"/>
      <c r="BQ23" s="204"/>
      <c r="BR23" s="204"/>
      <c r="BS23" s="204"/>
      <c r="BT23" s="204"/>
      <c r="BU23" s="204"/>
      <c r="BV23" s="204"/>
      <c r="BW23" s="204"/>
      <c r="BX23" s="204"/>
      <c r="BY23" s="204"/>
      <c r="BZ23" s="204"/>
      <c r="CA23" s="204"/>
      <c r="CB23" s="204"/>
      <c r="CC23" s="204"/>
      <c r="CD23" s="204"/>
      <c r="CE23" s="204"/>
      <c r="CF23" s="204"/>
      <c r="CG23" s="204"/>
      <c r="CH23" s="204"/>
      <c r="CI23" s="204"/>
      <c r="CJ23" s="204"/>
      <c r="CK23" s="204"/>
      <c r="CL23" s="204"/>
      <c r="CM23" s="204"/>
      <c r="CN23" s="204"/>
      <c r="CO23" s="204"/>
      <c r="CP23" s="204"/>
      <c r="CQ23" s="204"/>
      <c r="CR23" s="204"/>
      <c r="CS23" s="204"/>
      <c r="CT23" s="204"/>
      <c r="CU23" s="204"/>
      <c r="CV23" s="204"/>
      <c r="CW23" s="204"/>
    </row>
    <row r="24" spans="1:101" x14ac:dyDescent="0.25">
      <c r="A24" s="204"/>
      <c r="B24" s="204"/>
      <c r="C24" s="204"/>
      <c r="D24" s="204"/>
      <c r="E24" s="204"/>
      <c r="F24" s="204"/>
      <c r="G24" s="204"/>
      <c r="H24" s="204"/>
      <c r="I24" s="204"/>
      <c r="J24" s="204"/>
      <c r="K24" s="204"/>
      <c r="L24" s="204"/>
      <c r="M24" s="204"/>
      <c r="N24" s="204"/>
      <c r="O24" s="204"/>
      <c r="P24" s="204"/>
      <c r="Q24" s="204"/>
      <c r="R24" s="204"/>
      <c r="S24" s="204"/>
      <c r="T24" s="204"/>
      <c r="U24" s="204"/>
      <c r="V24" s="204"/>
      <c r="W24" s="204"/>
      <c r="X24" s="204"/>
      <c r="Y24" s="204"/>
      <c r="Z24" s="204"/>
      <c r="AA24" s="204"/>
      <c r="AB24" s="204"/>
      <c r="AC24" s="204"/>
      <c r="AD24" s="204"/>
      <c r="AE24" s="204"/>
      <c r="AF24" s="204"/>
      <c r="AG24" s="204"/>
      <c r="AH24" s="204"/>
      <c r="AI24" s="204"/>
      <c r="AJ24" s="204"/>
      <c r="AK24" s="204"/>
      <c r="AL24" s="204"/>
      <c r="AM24" s="204"/>
      <c r="AN24" s="204"/>
      <c r="AO24" s="204"/>
      <c r="AP24" s="204"/>
      <c r="AQ24" s="204"/>
      <c r="AR24" s="204"/>
      <c r="AS24" s="204"/>
      <c r="AT24" s="204"/>
      <c r="AU24" s="204"/>
      <c r="AV24" s="204"/>
      <c r="AW24" s="204"/>
      <c r="AX24" s="204"/>
      <c r="AY24" s="204"/>
      <c r="AZ24" s="204"/>
      <c r="BA24" s="204"/>
      <c r="BB24" s="204"/>
      <c r="BC24" s="204"/>
      <c r="BD24" s="204"/>
      <c r="BE24" s="204"/>
      <c r="BF24" s="204"/>
      <c r="BG24" s="204"/>
      <c r="BH24" s="204"/>
      <c r="BI24" s="204"/>
      <c r="BJ24" s="204"/>
      <c r="BK24" s="204"/>
      <c r="BL24" s="204"/>
      <c r="BM24" s="204"/>
      <c r="BN24" s="204"/>
      <c r="BO24" s="204"/>
      <c r="BP24" s="204"/>
      <c r="BQ24" s="204"/>
      <c r="BR24" s="204"/>
      <c r="BS24" s="204"/>
      <c r="BT24" s="204"/>
      <c r="BU24" s="204"/>
      <c r="BV24" s="204"/>
      <c r="BW24" s="204"/>
      <c r="BX24" s="204"/>
      <c r="BY24" s="204"/>
      <c r="BZ24" s="204"/>
      <c r="CA24" s="204"/>
      <c r="CB24" s="204"/>
      <c r="CC24" s="204"/>
      <c r="CD24" s="204"/>
      <c r="CE24" s="204"/>
      <c r="CF24" s="204"/>
      <c r="CG24" s="204"/>
      <c r="CH24" s="204"/>
      <c r="CI24" s="204"/>
      <c r="CJ24" s="204"/>
      <c r="CK24" s="204"/>
      <c r="CL24" s="204"/>
      <c r="CM24" s="204"/>
      <c r="CN24" s="204"/>
      <c r="CO24" s="204"/>
      <c r="CP24" s="204"/>
      <c r="CQ24" s="204"/>
      <c r="CR24" s="204"/>
      <c r="CS24" s="204"/>
      <c r="CT24" s="204"/>
      <c r="CU24" s="204"/>
      <c r="CV24" s="204"/>
      <c r="CW24" s="204"/>
    </row>
    <row r="25" spans="1:101" x14ac:dyDescent="0.25">
      <c r="A25" s="204"/>
      <c r="B25" s="204"/>
      <c r="C25" s="204"/>
      <c r="D25" s="204"/>
      <c r="E25" s="204"/>
      <c r="F25" s="204"/>
      <c r="G25" s="204"/>
      <c r="H25" s="204"/>
      <c r="I25" s="204"/>
      <c r="J25" s="204"/>
      <c r="K25" s="204"/>
      <c r="L25" s="204"/>
      <c r="M25" s="204"/>
      <c r="N25" s="204"/>
      <c r="O25" s="204"/>
      <c r="P25" s="204"/>
      <c r="Q25" s="204"/>
      <c r="R25" s="204"/>
      <c r="S25" s="204"/>
      <c r="T25" s="204"/>
      <c r="U25" s="204"/>
      <c r="V25" s="204"/>
      <c r="W25" s="204"/>
      <c r="X25" s="204"/>
      <c r="Y25" s="204"/>
      <c r="Z25" s="204"/>
      <c r="AA25" s="204"/>
      <c r="AB25" s="204"/>
      <c r="AC25" s="204"/>
      <c r="AD25" s="204"/>
      <c r="AE25" s="204"/>
      <c r="AF25" s="204"/>
      <c r="AG25" s="204"/>
      <c r="AH25" s="204"/>
      <c r="AI25" s="204"/>
      <c r="AJ25" s="204"/>
      <c r="AK25" s="204"/>
      <c r="AL25" s="204"/>
      <c r="AM25" s="204"/>
      <c r="AN25" s="204"/>
      <c r="AO25" s="204"/>
      <c r="AP25" s="204"/>
      <c r="AQ25" s="204"/>
      <c r="AR25" s="204"/>
      <c r="AS25" s="204"/>
      <c r="AT25" s="204"/>
      <c r="AU25" s="204"/>
      <c r="AV25" s="204"/>
      <c r="AW25" s="204"/>
      <c r="AX25" s="204"/>
      <c r="AY25" s="204"/>
      <c r="AZ25" s="204"/>
      <c r="BA25" s="204"/>
      <c r="BB25" s="204"/>
      <c r="BC25" s="204"/>
      <c r="BD25" s="204"/>
      <c r="BE25" s="204"/>
      <c r="BF25" s="204"/>
      <c r="BG25" s="204"/>
      <c r="BH25" s="204"/>
      <c r="BI25" s="204"/>
      <c r="BJ25" s="204"/>
      <c r="BK25" s="204"/>
      <c r="BL25" s="204"/>
      <c r="BM25" s="204"/>
      <c r="BN25" s="204"/>
      <c r="BO25" s="204"/>
      <c r="BP25" s="204"/>
      <c r="BQ25" s="204"/>
      <c r="BR25" s="204"/>
      <c r="BS25" s="204"/>
      <c r="BT25" s="204"/>
      <c r="BU25" s="204"/>
      <c r="BV25" s="204"/>
      <c r="BW25" s="204"/>
      <c r="BX25" s="204"/>
      <c r="BY25" s="204"/>
      <c r="BZ25" s="204"/>
      <c r="CA25" s="204"/>
      <c r="CB25" s="204"/>
      <c r="CC25" s="204"/>
      <c r="CD25" s="204"/>
      <c r="CE25" s="204"/>
      <c r="CF25" s="204"/>
      <c r="CG25" s="204"/>
      <c r="CH25" s="204"/>
      <c r="CI25" s="204"/>
      <c r="CJ25" s="204"/>
      <c r="CK25" s="204"/>
      <c r="CL25" s="204"/>
      <c r="CM25" s="204"/>
      <c r="CN25" s="204"/>
      <c r="CO25" s="204"/>
      <c r="CP25" s="204"/>
      <c r="CQ25" s="204"/>
      <c r="CR25" s="204"/>
      <c r="CS25" s="204"/>
      <c r="CT25" s="204"/>
      <c r="CU25" s="204"/>
      <c r="CV25" s="204"/>
      <c r="CW25" s="204"/>
    </row>
    <row r="26" spans="1:101" x14ac:dyDescent="0.25">
      <c r="A26" s="204"/>
      <c r="B26" s="204"/>
      <c r="C26" s="204"/>
      <c r="D26" s="204"/>
      <c r="E26" s="204"/>
      <c r="F26" s="204"/>
      <c r="G26" s="204"/>
      <c r="H26" s="204"/>
      <c r="I26" s="204"/>
      <c r="J26" s="204"/>
      <c r="K26" s="204"/>
      <c r="L26" s="204"/>
      <c r="M26" s="204"/>
      <c r="N26" s="204"/>
      <c r="O26" s="204"/>
      <c r="P26" s="204"/>
      <c r="Q26" s="204"/>
      <c r="R26" s="204"/>
      <c r="S26" s="204"/>
      <c r="T26" s="204"/>
      <c r="U26" s="204"/>
      <c r="V26" s="204"/>
      <c r="W26" s="204"/>
      <c r="X26" s="204"/>
      <c r="Y26" s="204"/>
      <c r="Z26" s="204"/>
      <c r="AA26" s="204"/>
      <c r="AB26" s="204"/>
      <c r="AC26" s="204"/>
      <c r="AD26" s="204"/>
      <c r="AE26" s="204"/>
      <c r="AF26" s="204"/>
      <c r="AG26" s="204"/>
      <c r="AH26" s="204"/>
      <c r="AI26" s="204"/>
      <c r="AJ26" s="204"/>
      <c r="AK26" s="204"/>
      <c r="AL26" s="204"/>
      <c r="AM26" s="204"/>
      <c r="AN26" s="204"/>
      <c r="AO26" s="204"/>
      <c r="AP26" s="204"/>
      <c r="AQ26" s="204"/>
      <c r="AR26" s="204"/>
      <c r="AS26" s="204"/>
      <c r="AT26" s="204"/>
      <c r="AU26" s="204"/>
      <c r="AV26" s="204"/>
      <c r="AW26" s="204"/>
      <c r="AX26" s="204"/>
      <c r="AY26" s="204"/>
      <c r="AZ26" s="204"/>
      <c r="BA26" s="204"/>
      <c r="BB26" s="204"/>
      <c r="BC26" s="204"/>
      <c r="BD26" s="204"/>
      <c r="BE26" s="204"/>
      <c r="BF26" s="204"/>
      <c r="BG26" s="204"/>
      <c r="BH26" s="204"/>
      <c r="BI26" s="204"/>
      <c r="BJ26" s="204"/>
      <c r="BK26" s="204"/>
      <c r="BL26" s="204"/>
      <c r="BM26" s="204"/>
      <c r="BN26" s="204"/>
      <c r="BO26" s="204"/>
      <c r="BP26" s="204"/>
      <c r="BQ26" s="204"/>
      <c r="BR26" s="204"/>
      <c r="BS26" s="204"/>
      <c r="BT26" s="204"/>
      <c r="BU26" s="204"/>
      <c r="BV26" s="204"/>
      <c r="BW26" s="204"/>
      <c r="BX26" s="204"/>
      <c r="BY26" s="204"/>
      <c r="BZ26" s="204"/>
      <c r="CA26" s="204"/>
      <c r="CB26" s="204"/>
      <c r="CC26" s="204"/>
      <c r="CD26" s="204"/>
      <c r="CE26" s="204"/>
      <c r="CF26" s="204"/>
      <c r="CG26" s="204"/>
      <c r="CH26" s="204"/>
      <c r="CI26" s="204"/>
      <c r="CJ26" s="204"/>
      <c r="CK26" s="204"/>
      <c r="CL26" s="204"/>
      <c r="CM26" s="204"/>
      <c r="CN26" s="204"/>
      <c r="CO26" s="204"/>
      <c r="CP26" s="204"/>
      <c r="CQ26" s="204"/>
      <c r="CR26" s="204"/>
      <c r="CS26" s="204"/>
      <c r="CT26" s="204"/>
      <c r="CU26" s="204"/>
      <c r="CV26" s="204"/>
      <c r="CW26" s="204"/>
    </row>
    <row r="27" spans="1:101" x14ac:dyDescent="0.25">
      <c r="A27" s="204"/>
      <c r="B27" s="204"/>
      <c r="C27" s="204"/>
      <c r="D27" s="204"/>
      <c r="E27" s="204"/>
      <c r="F27" s="204"/>
      <c r="G27" s="204"/>
      <c r="H27" s="204"/>
      <c r="I27" s="204"/>
      <c r="J27" s="204"/>
      <c r="K27" s="204"/>
      <c r="L27" s="204"/>
      <c r="M27" s="204"/>
      <c r="N27" s="204"/>
      <c r="O27" s="204"/>
      <c r="P27" s="204"/>
      <c r="Q27" s="204"/>
      <c r="R27" s="204"/>
      <c r="S27" s="204"/>
      <c r="T27" s="204"/>
      <c r="U27" s="204"/>
      <c r="V27" s="204"/>
      <c r="W27" s="204"/>
      <c r="X27" s="204"/>
      <c r="Y27" s="204"/>
      <c r="Z27" s="204"/>
      <c r="AA27" s="204"/>
      <c r="AB27" s="204"/>
      <c r="AC27" s="204"/>
      <c r="AD27" s="204"/>
      <c r="AE27" s="204"/>
      <c r="AF27" s="204"/>
      <c r="AG27" s="204"/>
      <c r="AH27" s="204"/>
      <c r="AI27" s="204"/>
      <c r="AJ27" s="204"/>
      <c r="AK27" s="204"/>
      <c r="AL27" s="204"/>
      <c r="AM27" s="204"/>
      <c r="AN27" s="204"/>
      <c r="AO27" s="204"/>
      <c r="AP27" s="204"/>
      <c r="AQ27" s="204"/>
      <c r="AR27" s="204"/>
      <c r="AS27" s="204"/>
      <c r="AT27" s="204"/>
      <c r="AU27" s="204"/>
      <c r="AV27" s="204"/>
      <c r="AW27" s="204"/>
      <c r="AX27" s="204"/>
      <c r="AY27" s="204"/>
      <c r="AZ27" s="204"/>
      <c r="BA27" s="204"/>
      <c r="BB27" s="204"/>
      <c r="BC27" s="204"/>
      <c r="BD27" s="204"/>
      <c r="BE27" s="204"/>
      <c r="BF27" s="204"/>
      <c r="BG27" s="204"/>
      <c r="BH27" s="204"/>
      <c r="BI27" s="204"/>
      <c r="BJ27" s="204"/>
      <c r="BK27" s="204"/>
      <c r="BL27" s="204"/>
      <c r="BM27" s="204"/>
      <c r="BN27" s="204"/>
      <c r="BO27" s="204"/>
      <c r="BP27" s="204"/>
      <c r="BQ27" s="204"/>
      <c r="BR27" s="204"/>
      <c r="BS27" s="204"/>
      <c r="BT27" s="204"/>
      <c r="BU27" s="204"/>
      <c r="BV27" s="204"/>
      <c r="BW27" s="204"/>
      <c r="BX27" s="204"/>
      <c r="BY27" s="204"/>
      <c r="BZ27" s="204"/>
      <c r="CA27" s="204"/>
      <c r="CB27" s="204"/>
      <c r="CC27" s="204"/>
      <c r="CD27" s="204"/>
      <c r="CE27" s="204"/>
      <c r="CF27" s="204"/>
      <c r="CG27" s="204"/>
      <c r="CH27" s="204"/>
      <c r="CI27" s="204"/>
      <c r="CJ27" s="204"/>
      <c r="CK27" s="204"/>
      <c r="CL27" s="204"/>
      <c r="CM27" s="204"/>
      <c r="CN27" s="204"/>
      <c r="CO27" s="204"/>
      <c r="CP27" s="204"/>
      <c r="CQ27" s="204"/>
      <c r="CR27" s="204"/>
      <c r="CS27" s="204"/>
      <c r="CT27" s="204"/>
      <c r="CU27" s="204"/>
      <c r="CV27" s="204"/>
      <c r="CW27" s="204"/>
    </row>
    <row r="28" spans="1:101" x14ac:dyDescent="0.25">
      <c r="A28" s="204"/>
      <c r="B28" s="204"/>
      <c r="C28" s="204"/>
      <c r="D28" s="204"/>
      <c r="E28" s="204"/>
      <c r="F28" s="204"/>
      <c r="G28" s="204"/>
      <c r="H28" s="204"/>
      <c r="I28" s="204"/>
      <c r="J28" s="204"/>
      <c r="K28" s="204"/>
      <c r="L28" s="204"/>
      <c r="M28" s="204"/>
      <c r="N28" s="204"/>
      <c r="O28" s="204"/>
      <c r="P28" s="204"/>
      <c r="Q28" s="204"/>
      <c r="R28" s="204"/>
      <c r="S28" s="204"/>
      <c r="T28" s="204"/>
      <c r="U28" s="204"/>
      <c r="V28" s="204"/>
      <c r="W28" s="204"/>
      <c r="X28" s="204"/>
      <c r="Y28" s="204"/>
      <c r="Z28" s="204"/>
      <c r="AA28" s="204"/>
      <c r="AB28" s="204"/>
      <c r="AC28" s="204"/>
      <c r="AD28" s="204"/>
      <c r="AE28" s="204"/>
      <c r="AF28" s="204"/>
      <c r="AG28" s="204"/>
      <c r="AH28" s="204"/>
      <c r="AI28" s="204"/>
      <c r="AJ28" s="204"/>
      <c r="AK28" s="204"/>
      <c r="AL28" s="204"/>
      <c r="AM28" s="204"/>
      <c r="AN28" s="204"/>
      <c r="AO28" s="204"/>
      <c r="AP28" s="204"/>
      <c r="AQ28" s="204"/>
      <c r="AR28" s="204"/>
      <c r="AS28" s="204"/>
      <c r="AT28" s="204"/>
      <c r="AU28" s="204"/>
      <c r="AV28" s="204"/>
      <c r="AW28" s="204"/>
      <c r="AX28" s="204"/>
      <c r="AY28" s="204"/>
      <c r="AZ28" s="204"/>
      <c r="BA28" s="204"/>
      <c r="BB28" s="204"/>
      <c r="BC28" s="204"/>
      <c r="BD28" s="204"/>
      <c r="BE28" s="204"/>
      <c r="BF28" s="204"/>
      <c r="BG28" s="204"/>
      <c r="BH28" s="204"/>
      <c r="BI28" s="204"/>
      <c r="BJ28" s="204"/>
      <c r="BK28" s="204"/>
      <c r="BL28" s="204"/>
      <c r="BM28" s="204"/>
      <c r="BN28" s="204"/>
      <c r="BO28" s="204"/>
      <c r="BP28" s="204"/>
      <c r="BQ28" s="204"/>
      <c r="BR28" s="204"/>
      <c r="BS28" s="204"/>
      <c r="BT28" s="204"/>
      <c r="BU28" s="204"/>
      <c r="BV28" s="204"/>
      <c r="BW28" s="204"/>
      <c r="BX28" s="204"/>
      <c r="BY28" s="204"/>
      <c r="BZ28" s="204"/>
      <c r="CA28" s="204"/>
      <c r="CB28" s="204"/>
      <c r="CC28" s="204"/>
      <c r="CD28" s="204"/>
      <c r="CE28" s="204"/>
      <c r="CF28" s="204"/>
      <c r="CG28" s="204"/>
      <c r="CH28" s="204"/>
      <c r="CI28" s="204"/>
      <c r="CJ28" s="204"/>
      <c r="CK28" s="204"/>
      <c r="CL28" s="204"/>
      <c r="CM28" s="204"/>
      <c r="CN28" s="204"/>
      <c r="CO28" s="204"/>
      <c r="CP28" s="204"/>
      <c r="CQ28" s="204"/>
      <c r="CR28" s="204"/>
      <c r="CS28" s="204"/>
      <c r="CT28" s="204"/>
      <c r="CU28" s="204"/>
      <c r="CV28" s="204"/>
      <c r="CW28" s="204"/>
    </row>
    <row r="29" spans="1:101" x14ac:dyDescent="0.25">
      <c r="A29" s="204"/>
      <c r="B29" s="204"/>
      <c r="C29" s="204"/>
      <c r="D29" s="204"/>
      <c r="E29" s="204"/>
      <c r="F29" s="204"/>
      <c r="G29" s="204"/>
      <c r="H29" s="204"/>
      <c r="I29" s="204"/>
      <c r="J29" s="204"/>
      <c r="K29" s="204"/>
      <c r="L29" s="204"/>
      <c r="M29" s="204"/>
      <c r="N29" s="204"/>
      <c r="O29" s="204"/>
      <c r="P29" s="204"/>
      <c r="Q29" s="204"/>
      <c r="R29" s="204"/>
      <c r="S29" s="204"/>
      <c r="T29" s="204"/>
      <c r="U29" s="204"/>
      <c r="V29" s="204"/>
      <c r="W29" s="204"/>
      <c r="X29" s="204"/>
      <c r="Y29" s="204"/>
      <c r="Z29" s="204"/>
      <c r="AA29" s="204"/>
      <c r="AB29" s="204"/>
      <c r="AC29" s="204"/>
      <c r="AD29" s="204"/>
      <c r="AE29" s="204"/>
      <c r="AF29" s="204"/>
      <c r="AG29" s="204"/>
      <c r="AH29" s="204"/>
      <c r="AI29" s="204"/>
      <c r="AJ29" s="204"/>
      <c r="AK29" s="204"/>
      <c r="AL29" s="204"/>
      <c r="AM29" s="204"/>
      <c r="AN29" s="204"/>
      <c r="AO29" s="204"/>
      <c r="AP29" s="204"/>
      <c r="AQ29" s="204"/>
      <c r="AR29" s="204"/>
      <c r="AS29" s="204"/>
      <c r="AT29" s="204"/>
      <c r="AU29" s="204"/>
      <c r="AV29" s="204"/>
      <c r="AW29" s="204"/>
      <c r="AX29" s="204"/>
      <c r="AY29" s="204"/>
      <c r="AZ29" s="204"/>
      <c r="BA29" s="204"/>
      <c r="BB29" s="204"/>
      <c r="BC29" s="204"/>
      <c r="BD29" s="204"/>
      <c r="BE29" s="204"/>
      <c r="BF29" s="204"/>
      <c r="BG29" s="204"/>
      <c r="BH29" s="204"/>
      <c r="BI29" s="204"/>
      <c r="BJ29" s="204"/>
      <c r="BK29" s="204"/>
      <c r="BL29" s="204"/>
      <c r="BM29" s="204"/>
      <c r="BN29" s="204"/>
      <c r="BO29" s="204"/>
      <c r="BP29" s="204"/>
      <c r="BQ29" s="204"/>
      <c r="BR29" s="204"/>
      <c r="BS29" s="204"/>
      <c r="BT29" s="204"/>
      <c r="BU29" s="204"/>
      <c r="BV29" s="204"/>
      <c r="BW29" s="204"/>
      <c r="BX29" s="204"/>
      <c r="BY29" s="204"/>
      <c r="BZ29" s="204"/>
      <c r="CA29" s="204"/>
      <c r="CB29" s="204"/>
      <c r="CC29" s="204"/>
      <c r="CD29" s="204"/>
      <c r="CE29" s="204"/>
      <c r="CF29" s="204"/>
      <c r="CG29" s="204"/>
      <c r="CH29" s="204"/>
      <c r="CI29" s="204"/>
      <c r="CJ29" s="204"/>
      <c r="CK29" s="204"/>
      <c r="CL29" s="204"/>
      <c r="CM29" s="204"/>
      <c r="CN29" s="204"/>
      <c r="CO29" s="204"/>
      <c r="CP29" s="204"/>
      <c r="CQ29" s="204"/>
      <c r="CR29" s="204"/>
      <c r="CS29" s="204"/>
      <c r="CT29" s="204"/>
      <c r="CU29" s="204"/>
      <c r="CV29" s="204"/>
      <c r="CW29" s="204"/>
    </row>
    <row r="30" spans="1:101" x14ac:dyDescent="0.25">
      <c r="A30" s="204"/>
      <c r="B30" s="204"/>
      <c r="C30" s="204"/>
      <c r="D30" s="204"/>
      <c r="E30" s="204"/>
      <c r="F30" s="204"/>
      <c r="G30" s="204"/>
      <c r="H30" s="204"/>
      <c r="I30" s="204"/>
      <c r="J30" s="204"/>
      <c r="K30" s="204"/>
      <c r="L30" s="204"/>
      <c r="M30" s="204"/>
      <c r="N30" s="204"/>
      <c r="O30" s="204"/>
      <c r="P30" s="204"/>
      <c r="Q30" s="204"/>
      <c r="R30" s="204"/>
      <c r="S30" s="204"/>
      <c r="T30" s="204"/>
      <c r="U30" s="204"/>
      <c r="V30" s="204"/>
      <c r="W30" s="204"/>
      <c r="X30" s="204"/>
      <c r="Y30" s="204"/>
      <c r="Z30" s="204"/>
      <c r="AA30" s="204"/>
      <c r="AB30" s="204"/>
      <c r="AC30" s="204"/>
      <c r="AD30" s="204"/>
      <c r="AE30" s="204"/>
      <c r="AF30" s="204"/>
      <c r="AG30" s="204"/>
      <c r="AH30" s="204"/>
      <c r="AI30" s="204"/>
      <c r="AJ30" s="204"/>
      <c r="AK30" s="204"/>
      <c r="AL30" s="204"/>
      <c r="AM30" s="204"/>
      <c r="AN30" s="204"/>
      <c r="AO30" s="204"/>
      <c r="AP30" s="204"/>
      <c r="AQ30" s="204"/>
      <c r="AR30" s="204"/>
      <c r="AS30" s="204"/>
      <c r="AT30" s="204"/>
      <c r="AU30" s="204"/>
      <c r="AV30" s="204"/>
      <c r="AW30" s="204"/>
      <c r="AX30" s="204"/>
      <c r="AY30" s="204"/>
      <c r="AZ30" s="204"/>
      <c r="BA30" s="204"/>
      <c r="BB30" s="204"/>
      <c r="BC30" s="204"/>
      <c r="BD30" s="204"/>
      <c r="BE30" s="204"/>
      <c r="BF30" s="204"/>
      <c r="BG30" s="204"/>
      <c r="BH30" s="204"/>
      <c r="BI30" s="204"/>
      <c r="BJ30" s="204"/>
      <c r="BK30" s="204"/>
      <c r="BL30" s="204"/>
      <c r="BM30" s="204"/>
      <c r="BN30" s="204"/>
      <c r="BO30" s="204"/>
      <c r="BP30" s="204"/>
      <c r="BQ30" s="204"/>
      <c r="BR30" s="204"/>
      <c r="BS30" s="204"/>
      <c r="BT30" s="204"/>
      <c r="BU30" s="204"/>
      <c r="BV30" s="204"/>
      <c r="BW30" s="204"/>
      <c r="BX30" s="204"/>
      <c r="BY30" s="204"/>
      <c r="BZ30" s="204"/>
      <c r="CA30" s="204"/>
      <c r="CB30" s="204"/>
      <c r="CC30" s="204"/>
      <c r="CD30" s="204"/>
      <c r="CE30" s="204"/>
      <c r="CF30" s="204"/>
      <c r="CG30" s="204"/>
      <c r="CH30" s="204"/>
      <c r="CI30" s="204"/>
      <c r="CJ30" s="204"/>
      <c r="CK30" s="204"/>
      <c r="CL30" s="204"/>
      <c r="CM30" s="204"/>
      <c r="CN30" s="204"/>
      <c r="CO30" s="204"/>
      <c r="CP30" s="204"/>
      <c r="CQ30" s="204"/>
      <c r="CR30" s="204"/>
      <c r="CS30" s="204"/>
      <c r="CT30" s="204"/>
      <c r="CU30" s="204"/>
      <c r="CV30" s="204"/>
      <c r="CW30" s="204"/>
    </row>
    <row r="31" spans="1:101" x14ac:dyDescent="0.25">
      <c r="A31" s="204"/>
      <c r="B31" s="204"/>
      <c r="C31" s="204"/>
      <c r="D31" s="204"/>
      <c r="E31" s="204"/>
      <c r="F31" s="204"/>
      <c r="G31" s="204"/>
      <c r="H31" s="204"/>
      <c r="I31" s="204"/>
      <c r="J31" s="204"/>
      <c r="K31" s="204"/>
      <c r="L31" s="204"/>
      <c r="M31" s="204"/>
      <c r="N31" s="204"/>
      <c r="O31" s="204"/>
      <c r="P31" s="204"/>
      <c r="Q31" s="204"/>
      <c r="R31" s="204"/>
      <c r="S31" s="204"/>
      <c r="T31" s="204"/>
      <c r="U31" s="204"/>
      <c r="V31" s="204"/>
      <c r="W31" s="204"/>
      <c r="X31" s="204"/>
      <c r="Y31" s="204"/>
      <c r="Z31" s="204"/>
      <c r="AA31" s="204"/>
      <c r="AB31" s="204"/>
      <c r="AC31" s="204"/>
      <c r="AD31" s="204"/>
      <c r="AE31" s="204"/>
      <c r="AF31" s="204"/>
      <c r="AG31" s="204"/>
      <c r="AH31" s="204"/>
      <c r="AI31" s="204"/>
      <c r="AJ31" s="204"/>
      <c r="AK31" s="204"/>
      <c r="AL31" s="204"/>
      <c r="AM31" s="204"/>
      <c r="AN31" s="204"/>
      <c r="AO31" s="204"/>
      <c r="AP31" s="204"/>
      <c r="AQ31" s="204"/>
      <c r="AR31" s="204"/>
      <c r="AS31" s="204"/>
      <c r="AT31" s="204"/>
      <c r="AU31" s="204"/>
      <c r="AV31" s="204"/>
      <c r="AW31" s="204"/>
      <c r="AX31" s="204"/>
      <c r="AY31" s="204"/>
      <c r="AZ31" s="204"/>
      <c r="BA31" s="204"/>
      <c r="BB31" s="204"/>
      <c r="BC31" s="204"/>
      <c r="BD31" s="204"/>
      <c r="BE31" s="204"/>
      <c r="BF31" s="204"/>
      <c r="BG31" s="204"/>
      <c r="BH31" s="204"/>
      <c r="BI31" s="204"/>
      <c r="BJ31" s="204"/>
      <c r="BK31" s="204"/>
      <c r="BL31" s="204"/>
      <c r="BM31" s="204"/>
      <c r="BN31" s="204"/>
      <c r="BO31" s="204"/>
      <c r="BP31" s="204"/>
      <c r="BQ31" s="204"/>
      <c r="BR31" s="204"/>
      <c r="BS31" s="204"/>
      <c r="BT31" s="204"/>
      <c r="BU31" s="204"/>
      <c r="BV31" s="204"/>
      <c r="BW31" s="204"/>
      <c r="BX31" s="204"/>
      <c r="BY31" s="204"/>
      <c r="BZ31" s="204"/>
      <c r="CA31" s="204"/>
      <c r="CB31" s="204"/>
      <c r="CC31" s="204"/>
      <c r="CD31" s="204"/>
      <c r="CE31" s="204"/>
      <c r="CF31" s="204"/>
      <c r="CG31" s="204"/>
      <c r="CH31" s="204"/>
      <c r="CI31" s="204"/>
      <c r="CJ31" s="204"/>
      <c r="CK31" s="204"/>
      <c r="CL31" s="204"/>
      <c r="CM31" s="204"/>
      <c r="CN31" s="204"/>
      <c r="CO31" s="204"/>
      <c r="CP31" s="204"/>
      <c r="CQ31" s="204"/>
      <c r="CR31" s="204"/>
      <c r="CS31" s="204"/>
      <c r="CT31" s="204"/>
      <c r="CU31" s="204"/>
      <c r="CV31" s="204"/>
      <c r="CW31" s="204"/>
    </row>
    <row r="32" spans="1:101" x14ac:dyDescent="0.25">
      <c r="A32" s="204"/>
      <c r="B32" s="204"/>
      <c r="C32" s="204"/>
      <c r="D32" s="204"/>
      <c r="E32" s="204"/>
      <c r="F32" s="204"/>
      <c r="G32" s="204"/>
      <c r="H32" s="204"/>
      <c r="I32" s="204"/>
      <c r="J32" s="204"/>
      <c r="K32" s="204"/>
      <c r="L32" s="204"/>
      <c r="M32" s="204"/>
      <c r="N32" s="204"/>
      <c r="O32" s="204"/>
      <c r="P32" s="204"/>
      <c r="Q32" s="204"/>
      <c r="R32" s="204"/>
      <c r="S32" s="204"/>
      <c r="T32" s="204"/>
      <c r="U32" s="204"/>
      <c r="V32" s="204"/>
      <c r="W32" s="204"/>
      <c r="X32" s="204"/>
      <c r="Y32" s="204"/>
      <c r="Z32" s="204"/>
      <c r="AA32" s="204"/>
      <c r="AB32" s="204"/>
      <c r="AC32" s="204"/>
      <c r="AD32" s="204"/>
      <c r="AE32" s="204"/>
      <c r="AF32" s="204"/>
      <c r="AG32" s="204"/>
      <c r="AH32" s="204"/>
      <c r="AI32" s="204"/>
      <c r="AJ32" s="204"/>
      <c r="AK32" s="204"/>
      <c r="AL32" s="204"/>
      <c r="AM32" s="204"/>
      <c r="AN32" s="204"/>
      <c r="AO32" s="204"/>
      <c r="AP32" s="204"/>
      <c r="AQ32" s="204"/>
      <c r="AR32" s="204"/>
      <c r="AS32" s="204"/>
      <c r="AT32" s="204"/>
      <c r="AU32" s="204"/>
      <c r="AV32" s="204"/>
      <c r="AW32" s="204"/>
      <c r="AX32" s="204"/>
      <c r="AY32" s="204"/>
      <c r="AZ32" s="204"/>
      <c r="BA32" s="204"/>
      <c r="BB32" s="204"/>
      <c r="BC32" s="204"/>
      <c r="BD32" s="204"/>
      <c r="BE32" s="204"/>
      <c r="BF32" s="204"/>
      <c r="BG32" s="204"/>
      <c r="BH32" s="204"/>
      <c r="BI32" s="204"/>
      <c r="BJ32" s="204"/>
      <c r="BK32" s="204"/>
      <c r="BL32" s="204"/>
      <c r="BM32" s="204"/>
      <c r="BN32" s="204"/>
      <c r="BO32" s="204"/>
      <c r="BP32" s="204"/>
      <c r="BQ32" s="204"/>
      <c r="BR32" s="204"/>
      <c r="BS32" s="204"/>
      <c r="BT32" s="204"/>
      <c r="BU32" s="204"/>
      <c r="BV32" s="204"/>
      <c r="BW32" s="204"/>
      <c r="BX32" s="204"/>
      <c r="BY32" s="204"/>
      <c r="BZ32" s="204"/>
      <c r="CA32" s="204"/>
      <c r="CB32" s="204"/>
      <c r="CC32" s="204"/>
      <c r="CD32" s="204"/>
      <c r="CE32" s="204"/>
      <c r="CF32" s="204"/>
      <c r="CG32" s="204"/>
      <c r="CH32" s="204"/>
      <c r="CI32" s="204"/>
      <c r="CJ32" s="204"/>
      <c r="CK32" s="204"/>
      <c r="CL32" s="204"/>
      <c r="CM32" s="204"/>
      <c r="CN32" s="204"/>
      <c r="CO32" s="204"/>
      <c r="CP32" s="204"/>
      <c r="CQ32" s="204"/>
      <c r="CR32" s="204"/>
      <c r="CS32" s="204"/>
      <c r="CT32" s="204"/>
      <c r="CU32" s="204"/>
      <c r="CV32" s="204"/>
      <c r="CW32" s="204"/>
    </row>
    <row r="33" spans="1:101" x14ac:dyDescent="0.25">
      <c r="A33" s="204"/>
      <c r="B33" s="204"/>
      <c r="C33" s="204"/>
      <c r="D33" s="204"/>
      <c r="E33" s="204"/>
      <c r="F33" s="204"/>
      <c r="G33" s="204"/>
      <c r="H33" s="204"/>
      <c r="I33" s="204"/>
      <c r="J33" s="204"/>
      <c r="K33" s="204"/>
      <c r="L33" s="204"/>
      <c r="M33" s="204"/>
      <c r="N33" s="204"/>
      <c r="O33" s="204"/>
      <c r="P33" s="204"/>
      <c r="Q33" s="204"/>
      <c r="R33" s="204"/>
      <c r="S33" s="204"/>
      <c r="T33" s="204"/>
      <c r="U33" s="204"/>
      <c r="V33" s="204"/>
      <c r="W33" s="204"/>
      <c r="X33" s="204"/>
      <c r="Y33" s="204"/>
      <c r="Z33" s="204"/>
      <c r="AA33" s="204"/>
      <c r="AB33" s="204"/>
      <c r="AC33" s="204"/>
      <c r="AD33" s="204"/>
      <c r="AE33" s="204"/>
      <c r="AF33" s="204"/>
      <c r="AG33" s="204"/>
      <c r="AH33" s="204"/>
      <c r="AI33" s="204"/>
      <c r="AJ33" s="204"/>
      <c r="AK33" s="204"/>
      <c r="AL33" s="204"/>
      <c r="AM33" s="204"/>
      <c r="AN33" s="204"/>
      <c r="AO33" s="204"/>
      <c r="AP33" s="204"/>
      <c r="AQ33" s="204"/>
      <c r="AR33" s="204"/>
      <c r="AS33" s="204"/>
      <c r="AT33" s="204"/>
      <c r="AU33" s="204"/>
      <c r="AV33" s="204"/>
      <c r="AW33" s="204"/>
      <c r="AX33" s="204"/>
      <c r="AY33" s="204"/>
      <c r="AZ33" s="204"/>
      <c r="BA33" s="204"/>
      <c r="BB33" s="204"/>
      <c r="BC33" s="204"/>
      <c r="BD33" s="204"/>
      <c r="BE33" s="204"/>
      <c r="BF33" s="204"/>
      <c r="BG33" s="204"/>
      <c r="BH33" s="204"/>
      <c r="BI33" s="204"/>
      <c r="BJ33" s="204"/>
      <c r="BK33" s="204"/>
      <c r="BL33" s="204"/>
      <c r="BM33" s="204"/>
      <c r="BN33" s="204"/>
      <c r="BO33" s="204"/>
      <c r="BP33" s="204"/>
      <c r="BQ33" s="204"/>
      <c r="BR33" s="204"/>
      <c r="BS33" s="204"/>
      <c r="BT33" s="204"/>
      <c r="BU33" s="204"/>
      <c r="BV33" s="204"/>
      <c r="BW33" s="204"/>
      <c r="BX33" s="204"/>
      <c r="BY33" s="204"/>
      <c r="BZ33" s="204"/>
      <c r="CA33" s="204"/>
      <c r="CB33" s="204"/>
      <c r="CC33" s="204"/>
      <c r="CD33" s="204"/>
      <c r="CE33" s="204"/>
      <c r="CF33" s="204"/>
      <c r="CG33" s="204"/>
      <c r="CH33" s="204"/>
      <c r="CI33" s="204"/>
      <c r="CJ33" s="204"/>
      <c r="CK33" s="204"/>
      <c r="CL33" s="204"/>
      <c r="CM33" s="204"/>
      <c r="CN33" s="204"/>
      <c r="CO33" s="204"/>
      <c r="CP33" s="204"/>
      <c r="CQ33" s="204"/>
      <c r="CR33" s="204"/>
      <c r="CS33" s="204"/>
      <c r="CT33" s="204"/>
      <c r="CU33" s="204"/>
      <c r="CV33" s="204"/>
      <c r="CW33" s="204"/>
    </row>
    <row r="34" spans="1:101" x14ac:dyDescent="0.25">
      <c r="A34" s="204"/>
      <c r="B34" s="204"/>
      <c r="C34" s="204"/>
      <c r="D34" s="204"/>
      <c r="E34" s="204"/>
      <c r="F34" s="204"/>
      <c r="G34" s="204"/>
      <c r="H34" s="204"/>
      <c r="I34" s="204"/>
      <c r="J34" s="204"/>
      <c r="K34" s="204"/>
      <c r="L34" s="204"/>
      <c r="M34" s="204"/>
      <c r="N34" s="204"/>
      <c r="O34" s="204"/>
      <c r="P34" s="204"/>
      <c r="Q34" s="204"/>
      <c r="R34" s="204"/>
      <c r="S34" s="204"/>
      <c r="T34" s="204"/>
      <c r="U34" s="204"/>
      <c r="V34" s="204"/>
      <c r="W34" s="204"/>
      <c r="X34" s="204"/>
      <c r="Y34" s="204"/>
      <c r="Z34" s="204"/>
      <c r="AA34" s="204"/>
      <c r="AB34" s="204"/>
      <c r="AC34" s="204"/>
      <c r="AD34" s="204"/>
      <c r="AE34" s="204"/>
      <c r="AF34" s="204"/>
      <c r="AG34" s="204"/>
      <c r="AH34" s="204"/>
      <c r="AI34" s="204"/>
      <c r="AJ34" s="204"/>
      <c r="AK34" s="204"/>
      <c r="AL34" s="204"/>
      <c r="AM34" s="204"/>
      <c r="AN34" s="204"/>
      <c r="AO34" s="204"/>
      <c r="AP34" s="204"/>
      <c r="AQ34" s="204"/>
      <c r="AR34" s="204"/>
      <c r="AS34" s="204"/>
      <c r="AT34" s="204"/>
      <c r="AU34" s="204"/>
      <c r="AV34" s="204"/>
      <c r="AW34" s="204"/>
      <c r="AX34" s="204"/>
      <c r="AY34" s="204"/>
      <c r="AZ34" s="204"/>
      <c r="BA34" s="204"/>
      <c r="BB34" s="204"/>
      <c r="BC34" s="204"/>
      <c r="BD34" s="204"/>
      <c r="BE34" s="204"/>
      <c r="BF34" s="204"/>
      <c r="BG34" s="204"/>
      <c r="BH34" s="204"/>
      <c r="BI34" s="204"/>
      <c r="BJ34" s="204"/>
      <c r="BK34" s="204"/>
      <c r="BL34" s="204"/>
      <c r="BM34" s="204"/>
      <c r="BN34" s="204"/>
      <c r="BO34" s="204"/>
      <c r="BP34" s="204"/>
      <c r="BQ34" s="204"/>
      <c r="BR34" s="204"/>
      <c r="BS34" s="204"/>
      <c r="BT34" s="204"/>
      <c r="BU34" s="204"/>
      <c r="BV34" s="204"/>
      <c r="BW34" s="204"/>
      <c r="BX34" s="204"/>
      <c r="BY34" s="204"/>
      <c r="BZ34" s="204"/>
      <c r="CA34" s="204"/>
      <c r="CB34" s="204"/>
      <c r="CC34" s="204"/>
      <c r="CD34" s="204"/>
      <c r="CE34" s="204"/>
      <c r="CF34" s="204"/>
      <c r="CG34" s="204"/>
      <c r="CH34" s="204"/>
      <c r="CI34" s="204"/>
      <c r="CJ34" s="204"/>
      <c r="CK34" s="204"/>
      <c r="CL34" s="204"/>
      <c r="CM34" s="204"/>
      <c r="CN34" s="204"/>
      <c r="CO34" s="204"/>
      <c r="CP34" s="204"/>
      <c r="CQ34" s="204"/>
      <c r="CR34" s="204"/>
      <c r="CS34" s="204"/>
      <c r="CT34" s="204"/>
      <c r="CU34" s="204"/>
      <c r="CV34" s="204"/>
      <c r="CW34" s="204"/>
    </row>
    <row r="35" spans="1:101" x14ac:dyDescent="0.25">
      <c r="A35" s="204"/>
      <c r="B35" s="204"/>
      <c r="C35" s="204"/>
      <c r="D35" s="204"/>
      <c r="E35" s="204"/>
      <c r="F35" s="204"/>
      <c r="G35" s="204"/>
      <c r="H35" s="204"/>
      <c r="I35" s="204"/>
      <c r="J35" s="204"/>
      <c r="K35" s="204"/>
      <c r="L35" s="204"/>
      <c r="M35" s="204"/>
      <c r="N35" s="204"/>
      <c r="O35" s="204"/>
      <c r="P35" s="204"/>
      <c r="Q35" s="204"/>
      <c r="R35" s="204"/>
      <c r="S35" s="204"/>
      <c r="T35" s="204"/>
      <c r="U35" s="204"/>
      <c r="V35" s="204"/>
      <c r="W35" s="204"/>
      <c r="X35" s="204"/>
      <c r="Y35" s="204"/>
      <c r="Z35" s="204"/>
      <c r="AA35" s="204"/>
      <c r="AB35" s="204"/>
      <c r="AC35" s="204"/>
      <c r="AD35" s="204"/>
      <c r="AE35" s="204"/>
      <c r="AF35" s="204"/>
      <c r="AG35" s="204"/>
      <c r="AH35" s="204"/>
      <c r="AI35" s="204"/>
      <c r="AJ35" s="204"/>
      <c r="AK35" s="204"/>
      <c r="AL35" s="204"/>
      <c r="AM35" s="204"/>
      <c r="AN35" s="204"/>
      <c r="AO35" s="204"/>
      <c r="AP35" s="204"/>
      <c r="AQ35" s="204"/>
      <c r="AR35" s="204"/>
      <c r="AS35" s="204"/>
      <c r="AT35" s="204"/>
      <c r="AU35" s="204"/>
      <c r="AV35" s="204"/>
      <c r="AW35" s="204"/>
      <c r="AX35" s="204"/>
      <c r="AY35" s="204"/>
      <c r="AZ35" s="204"/>
      <c r="BA35" s="204"/>
      <c r="BB35" s="204"/>
      <c r="BC35" s="204"/>
      <c r="BD35" s="204"/>
      <c r="BE35" s="204"/>
      <c r="BF35" s="204"/>
      <c r="BG35" s="204"/>
      <c r="BH35" s="204"/>
      <c r="BI35" s="204"/>
      <c r="BJ35" s="204"/>
      <c r="BK35" s="204"/>
      <c r="BL35" s="204"/>
      <c r="BM35" s="204"/>
      <c r="BN35" s="204"/>
      <c r="BO35" s="204"/>
      <c r="BP35" s="204"/>
      <c r="BQ35" s="204"/>
      <c r="BR35" s="204"/>
      <c r="BS35" s="204"/>
      <c r="BT35" s="204"/>
      <c r="BU35" s="204"/>
      <c r="BV35" s="204"/>
      <c r="BW35" s="204"/>
      <c r="BX35" s="204"/>
      <c r="BY35" s="204"/>
      <c r="BZ35" s="204"/>
      <c r="CA35" s="204"/>
      <c r="CB35" s="204"/>
      <c r="CC35" s="204"/>
      <c r="CD35" s="204"/>
      <c r="CE35" s="204"/>
      <c r="CF35" s="204"/>
      <c r="CG35" s="204"/>
      <c r="CH35" s="204"/>
      <c r="CI35" s="204"/>
      <c r="CJ35" s="204"/>
      <c r="CK35" s="204"/>
      <c r="CL35" s="204"/>
      <c r="CM35" s="204"/>
      <c r="CN35" s="204"/>
      <c r="CO35" s="204"/>
      <c r="CP35" s="204"/>
      <c r="CQ35" s="204"/>
      <c r="CR35" s="204"/>
      <c r="CS35" s="204"/>
      <c r="CT35" s="204"/>
      <c r="CU35" s="204"/>
      <c r="CV35" s="204"/>
      <c r="CW35" s="204"/>
    </row>
    <row r="36" spans="1:101" x14ac:dyDescent="0.25">
      <c r="A36" s="204"/>
      <c r="B36" s="204"/>
      <c r="C36" s="204"/>
      <c r="D36" s="204"/>
      <c r="E36" s="204"/>
      <c r="F36" s="204"/>
      <c r="G36" s="204"/>
      <c r="H36" s="204"/>
      <c r="I36" s="204"/>
      <c r="J36" s="204"/>
      <c r="K36" s="204"/>
      <c r="L36" s="204"/>
      <c r="M36" s="204"/>
      <c r="N36" s="204"/>
      <c r="O36" s="204"/>
      <c r="P36" s="204"/>
      <c r="Q36" s="204"/>
      <c r="R36" s="204"/>
      <c r="S36" s="204"/>
      <c r="T36" s="204"/>
      <c r="U36" s="204"/>
      <c r="V36" s="204"/>
      <c r="W36" s="204"/>
      <c r="X36" s="204"/>
      <c r="Y36" s="204"/>
      <c r="Z36" s="204"/>
      <c r="AA36" s="204"/>
      <c r="AB36" s="204"/>
      <c r="AC36" s="204"/>
      <c r="AD36" s="204"/>
      <c r="AE36" s="204"/>
      <c r="AF36" s="204"/>
      <c r="AG36" s="204"/>
      <c r="AH36" s="204"/>
      <c r="AI36" s="204"/>
      <c r="AJ36" s="204"/>
      <c r="AK36" s="204"/>
      <c r="AL36" s="204"/>
      <c r="AM36" s="204"/>
      <c r="AN36" s="204"/>
      <c r="AO36" s="204"/>
      <c r="AP36" s="204"/>
      <c r="AQ36" s="204"/>
      <c r="AR36" s="204"/>
      <c r="AS36" s="204"/>
      <c r="AT36" s="204"/>
      <c r="AU36" s="204"/>
      <c r="AV36" s="204"/>
      <c r="AW36" s="204"/>
      <c r="AX36" s="204"/>
      <c r="AY36" s="204"/>
      <c r="AZ36" s="204"/>
      <c r="BA36" s="204"/>
      <c r="BB36" s="204"/>
      <c r="BC36" s="204"/>
      <c r="BD36" s="204"/>
      <c r="BE36" s="204"/>
      <c r="BF36" s="204"/>
      <c r="BG36" s="204"/>
      <c r="BH36" s="204"/>
      <c r="BI36" s="204"/>
      <c r="BJ36" s="204"/>
      <c r="BK36" s="204"/>
      <c r="BL36" s="204"/>
      <c r="BM36" s="204"/>
      <c r="BN36" s="204"/>
      <c r="BO36" s="204"/>
      <c r="BP36" s="204"/>
      <c r="BQ36" s="204"/>
      <c r="BR36" s="204"/>
      <c r="BS36" s="204"/>
      <c r="BT36" s="204"/>
      <c r="BU36" s="204"/>
      <c r="BV36" s="204"/>
      <c r="BW36" s="204"/>
      <c r="BX36" s="204"/>
      <c r="BY36" s="204"/>
      <c r="BZ36" s="204"/>
      <c r="CA36" s="204"/>
      <c r="CB36" s="204"/>
      <c r="CC36" s="204"/>
      <c r="CD36" s="204"/>
      <c r="CE36" s="204"/>
      <c r="CF36" s="204"/>
      <c r="CG36" s="204"/>
      <c r="CH36" s="204"/>
      <c r="CI36" s="204"/>
      <c r="CJ36" s="204"/>
      <c r="CK36" s="204"/>
      <c r="CL36" s="204"/>
      <c r="CM36" s="204"/>
      <c r="CN36" s="204"/>
      <c r="CO36" s="204"/>
      <c r="CP36" s="204"/>
      <c r="CQ36" s="204"/>
      <c r="CR36" s="204"/>
      <c r="CS36" s="204"/>
      <c r="CT36" s="204"/>
      <c r="CU36" s="204"/>
      <c r="CV36" s="204"/>
      <c r="CW36" s="204"/>
    </row>
    <row r="37" spans="1:101" x14ac:dyDescent="0.25">
      <c r="A37" s="204"/>
      <c r="B37" s="204"/>
      <c r="C37" s="204"/>
      <c r="D37" s="204"/>
      <c r="E37" s="204"/>
      <c r="F37" s="204"/>
      <c r="G37" s="204"/>
      <c r="H37" s="204"/>
      <c r="I37" s="204"/>
      <c r="J37" s="204"/>
      <c r="K37" s="204"/>
      <c r="L37" s="204"/>
      <c r="M37" s="204"/>
      <c r="N37" s="204"/>
      <c r="O37" s="204"/>
      <c r="P37" s="204"/>
      <c r="Q37" s="204"/>
      <c r="R37" s="204"/>
      <c r="S37" s="204"/>
      <c r="T37" s="204"/>
      <c r="U37" s="204"/>
      <c r="V37" s="204"/>
      <c r="W37" s="204"/>
      <c r="X37" s="204"/>
      <c r="Y37" s="204"/>
      <c r="Z37" s="204"/>
      <c r="AA37" s="204"/>
      <c r="AB37" s="204"/>
      <c r="AC37" s="204"/>
      <c r="AD37" s="204"/>
      <c r="AE37" s="204"/>
      <c r="AF37" s="204"/>
      <c r="AG37" s="204"/>
      <c r="AH37" s="204"/>
      <c r="AI37" s="204"/>
      <c r="AJ37" s="204"/>
      <c r="AK37" s="204"/>
      <c r="AL37" s="204"/>
      <c r="AM37" s="204"/>
      <c r="AN37" s="204"/>
      <c r="AO37" s="204"/>
      <c r="AP37" s="204"/>
      <c r="AQ37" s="204"/>
      <c r="AR37" s="204"/>
      <c r="AS37" s="204"/>
      <c r="AT37" s="204"/>
      <c r="AU37" s="204"/>
      <c r="AV37" s="204"/>
      <c r="AW37" s="204"/>
      <c r="AX37" s="204"/>
      <c r="AY37" s="204"/>
      <c r="AZ37" s="204"/>
      <c r="BA37" s="204"/>
      <c r="BB37" s="204"/>
      <c r="BC37" s="204"/>
      <c r="BD37" s="204"/>
      <c r="BE37" s="204"/>
      <c r="BF37" s="204"/>
      <c r="BG37" s="204"/>
      <c r="BH37" s="204"/>
      <c r="BI37" s="204"/>
      <c r="BJ37" s="204"/>
      <c r="BK37" s="204"/>
      <c r="BL37" s="204"/>
      <c r="BM37" s="204"/>
      <c r="BN37" s="204"/>
      <c r="BO37" s="204"/>
      <c r="BP37" s="204"/>
      <c r="BQ37" s="204"/>
      <c r="BR37" s="204"/>
      <c r="BS37" s="204"/>
      <c r="BT37" s="204"/>
      <c r="BU37" s="204"/>
      <c r="BV37" s="204"/>
      <c r="BW37" s="204"/>
      <c r="BX37" s="204"/>
      <c r="BY37" s="204"/>
      <c r="BZ37" s="204"/>
      <c r="CA37" s="204"/>
      <c r="CB37" s="204"/>
      <c r="CC37" s="204"/>
      <c r="CD37" s="204"/>
      <c r="CE37" s="204"/>
      <c r="CF37" s="204"/>
      <c r="CG37" s="204"/>
      <c r="CH37" s="204"/>
      <c r="CI37" s="204"/>
      <c r="CJ37" s="204"/>
      <c r="CK37" s="204"/>
      <c r="CL37" s="204"/>
      <c r="CM37" s="204"/>
      <c r="CN37" s="204"/>
      <c r="CO37" s="204"/>
      <c r="CP37" s="204"/>
      <c r="CQ37" s="204"/>
      <c r="CR37" s="204"/>
      <c r="CS37" s="204"/>
      <c r="CT37" s="204"/>
      <c r="CU37" s="204"/>
      <c r="CV37" s="204"/>
      <c r="CW37" s="204"/>
    </row>
    <row r="38" spans="1:101" x14ac:dyDescent="0.25">
      <c r="A38" s="204"/>
      <c r="B38" s="204"/>
      <c r="C38" s="204"/>
      <c r="D38" s="204"/>
      <c r="E38" s="204"/>
      <c r="F38" s="204"/>
      <c r="G38" s="204"/>
      <c r="H38" s="204"/>
      <c r="I38" s="204"/>
      <c r="J38" s="204"/>
      <c r="K38" s="204"/>
      <c r="L38" s="204"/>
      <c r="M38" s="204"/>
      <c r="N38" s="204"/>
      <c r="O38" s="204"/>
      <c r="P38" s="204"/>
      <c r="Q38" s="204"/>
      <c r="R38" s="204"/>
      <c r="S38" s="204"/>
      <c r="T38" s="204"/>
      <c r="U38" s="204"/>
      <c r="V38" s="204"/>
      <c r="W38" s="204"/>
      <c r="X38" s="204"/>
      <c r="Y38" s="204"/>
      <c r="Z38" s="204"/>
      <c r="AA38" s="204"/>
      <c r="AB38" s="204"/>
      <c r="AC38" s="204"/>
      <c r="AD38" s="204"/>
      <c r="AE38" s="204"/>
      <c r="AF38" s="204"/>
      <c r="AG38" s="204"/>
      <c r="AH38" s="204"/>
      <c r="AI38" s="204"/>
      <c r="AJ38" s="204"/>
      <c r="AK38" s="204"/>
      <c r="AL38" s="204"/>
      <c r="AM38" s="204"/>
      <c r="AN38" s="204"/>
      <c r="AO38" s="204"/>
      <c r="AP38" s="204"/>
      <c r="AQ38" s="204"/>
      <c r="AR38" s="204"/>
      <c r="AS38" s="204"/>
      <c r="AT38" s="204"/>
      <c r="AU38" s="204"/>
      <c r="AV38" s="204"/>
      <c r="AW38" s="204"/>
      <c r="AX38" s="204"/>
      <c r="AY38" s="204"/>
      <c r="AZ38" s="204"/>
      <c r="BA38" s="204"/>
      <c r="BB38" s="204"/>
      <c r="BC38" s="204"/>
      <c r="BD38" s="204"/>
      <c r="BE38" s="204"/>
      <c r="BF38" s="204"/>
      <c r="BG38" s="204"/>
      <c r="BH38" s="204"/>
      <c r="BI38" s="204"/>
      <c r="BJ38" s="204"/>
      <c r="BK38" s="204"/>
      <c r="BL38" s="204"/>
      <c r="BM38" s="204"/>
      <c r="BN38" s="204"/>
      <c r="BO38" s="204"/>
      <c r="BP38" s="204"/>
      <c r="BQ38" s="204"/>
      <c r="BR38" s="204"/>
      <c r="BS38" s="204"/>
      <c r="BT38" s="204"/>
      <c r="BU38" s="204"/>
      <c r="BV38" s="204"/>
      <c r="BW38" s="204"/>
      <c r="BX38" s="204"/>
      <c r="BY38" s="204"/>
      <c r="BZ38" s="204"/>
      <c r="CA38" s="204"/>
      <c r="CB38" s="204"/>
      <c r="CC38" s="204"/>
      <c r="CD38" s="204"/>
      <c r="CE38" s="204"/>
      <c r="CF38" s="204"/>
      <c r="CG38" s="204"/>
      <c r="CH38" s="204"/>
      <c r="CI38" s="204"/>
      <c r="CJ38" s="204"/>
      <c r="CK38" s="204"/>
      <c r="CL38" s="204"/>
      <c r="CM38" s="204"/>
      <c r="CN38" s="204"/>
      <c r="CO38" s="204"/>
      <c r="CP38" s="204"/>
      <c r="CQ38" s="204"/>
      <c r="CR38" s="204"/>
      <c r="CS38" s="204"/>
      <c r="CT38" s="204"/>
      <c r="CU38" s="204"/>
      <c r="CV38" s="204"/>
      <c r="CW38" s="204"/>
    </row>
    <row r="39" spans="1:101" x14ac:dyDescent="0.25">
      <c r="A39" s="204"/>
      <c r="B39" s="204"/>
      <c r="C39" s="204"/>
      <c r="D39" s="204"/>
      <c r="E39" s="204"/>
      <c r="F39" s="204"/>
      <c r="G39" s="204"/>
      <c r="H39" s="204"/>
      <c r="I39" s="204"/>
      <c r="J39" s="204"/>
      <c r="K39" s="204"/>
      <c r="L39" s="204"/>
      <c r="M39" s="204"/>
      <c r="N39" s="204"/>
      <c r="O39" s="204"/>
      <c r="P39" s="204"/>
      <c r="Q39" s="204"/>
      <c r="R39" s="204"/>
      <c r="S39" s="204"/>
      <c r="T39" s="204"/>
      <c r="U39" s="204"/>
      <c r="V39" s="204"/>
      <c r="W39" s="204"/>
      <c r="X39" s="204"/>
      <c r="Y39" s="204"/>
      <c r="Z39" s="204"/>
      <c r="AA39" s="204"/>
      <c r="AB39" s="204"/>
      <c r="AC39" s="204"/>
      <c r="AD39" s="204"/>
      <c r="AE39" s="204"/>
      <c r="AF39" s="204"/>
      <c r="AG39" s="204"/>
      <c r="AH39" s="204"/>
      <c r="AI39" s="204"/>
      <c r="AJ39" s="204"/>
      <c r="AK39" s="204"/>
      <c r="AL39" s="204"/>
      <c r="AM39" s="204"/>
      <c r="AN39" s="204"/>
      <c r="AO39" s="204"/>
      <c r="AP39" s="204"/>
      <c r="AQ39" s="204"/>
      <c r="AR39" s="204"/>
      <c r="AS39" s="204"/>
      <c r="AT39" s="204"/>
      <c r="AU39" s="204"/>
      <c r="AV39" s="204"/>
      <c r="AW39" s="204"/>
      <c r="AX39" s="204"/>
      <c r="AY39" s="204"/>
      <c r="AZ39" s="204"/>
      <c r="BA39" s="204"/>
      <c r="BB39" s="204"/>
      <c r="BC39" s="204"/>
      <c r="BD39" s="204"/>
      <c r="BE39" s="204"/>
      <c r="BF39" s="204"/>
      <c r="BG39" s="204"/>
      <c r="BH39" s="204"/>
      <c r="BI39" s="204"/>
      <c r="BJ39" s="204"/>
      <c r="BK39" s="204"/>
      <c r="BL39" s="204"/>
      <c r="BM39" s="204"/>
      <c r="BN39" s="204"/>
      <c r="BO39" s="204"/>
      <c r="BP39" s="204"/>
      <c r="BQ39" s="204"/>
      <c r="BR39" s="204"/>
      <c r="BS39" s="204"/>
      <c r="BT39" s="204"/>
      <c r="BU39" s="204"/>
      <c r="BV39" s="204"/>
      <c r="BW39" s="204"/>
      <c r="BX39" s="204"/>
      <c r="BY39" s="204"/>
      <c r="BZ39" s="204"/>
      <c r="CA39" s="204"/>
      <c r="CB39" s="204"/>
      <c r="CC39" s="204"/>
      <c r="CD39" s="204"/>
      <c r="CE39" s="204"/>
      <c r="CF39" s="204"/>
      <c r="CG39" s="204"/>
      <c r="CH39" s="204"/>
      <c r="CI39" s="204"/>
      <c r="CJ39" s="204"/>
      <c r="CK39" s="204"/>
      <c r="CL39" s="204"/>
      <c r="CM39" s="204"/>
      <c r="CN39" s="204"/>
      <c r="CO39" s="204"/>
      <c r="CP39" s="204"/>
      <c r="CQ39" s="204"/>
      <c r="CR39" s="204"/>
      <c r="CS39" s="204"/>
      <c r="CT39" s="204"/>
      <c r="CU39" s="204"/>
      <c r="CV39" s="204"/>
      <c r="CW39" s="204"/>
    </row>
    <row r="40" spans="1:101" x14ac:dyDescent="0.25">
      <c r="A40" s="204"/>
      <c r="B40" s="204"/>
      <c r="C40" s="204"/>
      <c r="D40" s="204"/>
      <c r="E40" s="204"/>
      <c r="F40" s="204"/>
      <c r="G40" s="204"/>
      <c r="H40" s="204"/>
      <c r="I40" s="204"/>
      <c r="J40" s="204"/>
      <c r="K40" s="204"/>
      <c r="L40" s="204"/>
      <c r="M40" s="204"/>
      <c r="N40" s="204"/>
      <c r="O40" s="204"/>
      <c r="P40" s="204"/>
      <c r="Q40" s="204"/>
      <c r="R40" s="204"/>
      <c r="S40" s="204"/>
      <c r="T40" s="204"/>
      <c r="U40" s="204"/>
      <c r="V40" s="204"/>
      <c r="W40" s="204"/>
      <c r="X40" s="204"/>
      <c r="Y40" s="204"/>
      <c r="Z40" s="204"/>
      <c r="AA40" s="204"/>
      <c r="AB40" s="204"/>
      <c r="AC40" s="204"/>
      <c r="AD40" s="204"/>
      <c r="AE40" s="204"/>
      <c r="AF40" s="204"/>
      <c r="AG40" s="204"/>
      <c r="AH40" s="204"/>
      <c r="AI40" s="204"/>
      <c r="AJ40" s="204"/>
      <c r="AK40" s="204"/>
      <c r="AL40" s="204"/>
      <c r="AM40" s="204"/>
      <c r="AN40" s="204"/>
      <c r="AO40" s="204"/>
      <c r="AP40" s="204"/>
      <c r="AQ40" s="204"/>
      <c r="AR40" s="204"/>
      <c r="AS40" s="204"/>
      <c r="AT40" s="204"/>
      <c r="AU40" s="204"/>
      <c r="AV40" s="204"/>
      <c r="AW40" s="204"/>
      <c r="AX40" s="204"/>
      <c r="AY40" s="204"/>
      <c r="AZ40" s="204"/>
      <c r="BA40" s="204"/>
      <c r="BB40" s="204"/>
      <c r="BC40" s="204"/>
      <c r="BD40" s="204"/>
      <c r="BE40" s="204"/>
      <c r="BF40" s="204"/>
      <c r="BG40" s="204"/>
      <c r="BH40" s="204"/>
      <c r="BI40" s="204"/>
      <c r="BJ40" s="204"/>
      <c r="BK40" s="204"/>
      <c r="BL40" s="204"/>
      <c r="BM40" s="204"/>
      <c r="BN40" s="204"/>
      <c r="BO40" s="204"/>
      <c r="BP40" s="204"/>
      <c r="BQ40" s="204"/>
      <c r="BR40" s="204"/>
      <c r="BS40" s="204"/>
      <c r="BT40" s="204"/>
      <c r="BU40" s="204"/>
      <c r="BV40" s="204"/>
      <c r="BW40" s="204"/>
      <c r="BX40" s="204"/>
      <c r="BY40" s="204"/>
      <c r="BZ40" s="204"/>
      <c r="CA40" s="204"/>
      <c r="CB40" s="204"/>
      <c r="CC40" s="204"/>
      <c r="CD40" s="204"/>
      <c r="CE40" s="204"/>
      <c r="CF40" s="204"/>
      <c r="CG40" s="204"/>
      <c r="CH40" s="204"/>
      <c r="CI40" s="204"/>
      <c r="CJ40" s="204"/>
      <c r="CK40" s="204"/>
      <c r="CL40" s="204"/>
      <c r="CM40" s="204"/>
      <c r="CN40" s="204"/>
      <c r="CO40" s="204"/>
      <c r="CP40" s="204"/>
      <c r="CQ40" s="204"/>
      <c r="CR40" s="204"/>
      <c r="CS40" s="204"/>
      <c r="CT40" s="204"/>
      <c r="CU40" s="204"/>
      <c r="CV40" s="204"/>
      <c r="CW40" s="204"/>
    </row>
    <row r="41" spans="1:101" x14ac:dyDescent="0.25">
      <c r="A41" s="204"/>
      <c r="B41" s="204"/>
      <c r="C41" s="204"/>
      <c r="D41" s="204"/>
      <c r="E41" s="204"/>
      <c r="F41" s="204"/>
      <c r="G41" s="204"/>
      <c r="H41" s="204"/>
      <c r="I41" s="204"/>
      <c r="J41" s="204"/>
      <c r="K41" s="204"/>
      <c r="L41" s="204"/>
      <c r="M41" s="204"/>
      <c r="N41" s="204"/>
      <c r="O41" s="204"/>
      <c r="P41" s="204"/>
      <c r="Q41" s="204"/>
      <c r="R41" s="204"/>
      <c r="S41" s="204"/>
      <c r="T41" s="204"/>
      <c r="U41" s="204"/>
      <c r="V41" s="204"/>
      <c r="W41" s="204"/>
      <c r="X41" s="204"/>
      <c r="Y41" s="204"/>
      <c r="Z41" s="204"/>
      <c r="AA41" s="204"/>
      <c r="AB41" s="204"/>
      <c r="AC41" s="204"/>
      <c r="AD41" s="204"/>
      <c r="AE41" s="204"/>
      <c r="AF41" s="204"/>
      <c r="AG41" s="204"/>
      <c r="AH41" s="204"/>
      <c r="AI41" s="204"/>
      <c r="AJ41" s="204"/>
      <c r="AK41" s="204"/>
      <c r="AL41" s="204"/>
      <c r="AM41" s="204"/>
      <c r="AN41" s="204"/>
      <c r="AO41" s="204"/>
      <c r="AP41" s="204"/>
      <c r="AQ41" s="204"/>
      <c r="AR41" s="204"/>
      <c r="AS41" s="204"/>
      <c r="AT41" s="204"/>
      <c r="AU41" s="204"/>
      <c r="AV41" s="204"/>
      <c r="AW41" s="204"/>
      <c r="AX41" s="204"/>
      <c r="AY41" s="204"/>
      <c r="AZ41" s="204"/>
      <c r="BA41" s="204"/>
      <c r="BB41" s="204"/>
      <c r="BC41" s="204"/>
      <c r="BD41" s="204"/>
      <c r="BE41" s="204"/>
      <c r="BF41" s="204"/>
      <c r="BG41" s="204"/>
      <c r="BH41" s="204"/>
      <c r="BI41" s="204"/>
      <c r="BJ41" s="204"/>
      <c r="BK41" s="204"/>
      <c r="BL41" s="204"/>
      <c r="BM41" s="204"/>
      <c r="BN41" s="204"/>
      <c r="BO41" s="204"/>
      <c r="BP41" s="204"/>
      <c r="BQ41" s="204"/>
      <c r="BR41" s="204"/>
      <c r="BS41" s="204"/>
      <c r="BT41" s="204"/>
      <c r="BU41" s="204"/>
      <c r="BV41" s="204"/>
      <c r="BW41" s="204"/>
      <c r="BX41" s="204"/>
      <c r="BY41" s="204"/>
      <c r="BZ41" s="204"/>
      <c r="CA41" s="204"/>
      <c r="CB41" s="204"/>
      <c r="CC41" s="204"/>
      <c r="CD41" s="204"/>
      <c r="CE41" s="204"/>
      <c r="CF41" s="204"/>
      <c r="CG41" s="204"/>
      <c r="CH41" s="204"/>
      <c r="CI41" s="204"/>
      <c r="CJ41" s="204"/>
      <c r="CK41" s="204"/>
      <c r="CL41" s="204"/>
      <c r="CM41" s="204"/>
      <c r="CN41" s="204"/>
      <c r="CO41" s="204"/>
      <c r="CP41" s="204"/>
      <c r="CQ41" s="204"/>
      <c r="CR41" s="204"/>
      <c r="CS41" s="204"/>
      <c r="CT41" s="204"/>
      <c r="CU41" s="204"/>
      <c r="CV41" s="204"/>
      <c r="CW41" s="204"/>
    </row>
    <row r="42" spans="1:101" x14ac:dyDescent="0.25">
      <c r="A42" s="204"/>
      <c r="B42" s="204"/>
      <c r="C42" s="204"/>
      <c r="D42" s="204"/>
      <c r="E42" s="204"/>
      <c r="F42" s="204"/>
      <c r="G42" s="204"/>
      <c r="H42" s="204"/>
      <c r="I42" s="204"/>
      <c r="J42" s="204"/>
      <c r="K42" s="204"/>
      <c r="L42" s="204"/>
      <c r="M42" s="204"/>
      <c r="N42" s="204"/>
      <c r="O42" s="204"/>
      <c r="P42" s="204"/>
      <c r="Q42" s="204"/>
      <c r="R42" s="204"/>
      <c r="S42" s="204"/>
      <c r="T42" s="204"/>
      <c r="U42" s="204"/>
      <c r="V42" s="204"/>
      <c r="W42" s="204"/>
      <c r="X42" s="204"/>
      <c r="Y42" s="204"/>
      <c r="Z42" s="204"/>
      <c r="AA42" s="204"/>
      <c r="AB42" s="204"/>
      <c r="AC42" s="204"/>
      <c r="AD42" s="204"/>
      <c r="AE42" s="204"/>
      <c r="AF42" s="204"/>
      <c r="AG42" s="204"/>
      <c r="AH42" s="204"/>
      <c r="AI42" s="204"/>
      <c r="AJ42" s="204"/>
      <c r="AK42" s="204"/>
      <c r="AL42" s="204"/>
      <c r="AM42" s="204"/>
      <c r="AN42" s="204"/>
      <c r="AO42" s="204"/>
      <c r="AP42" s="204"/>
      <c r="AQ42" s="204"/>
      <c r="AR42" s="204"/>
      <c r="AS42" s="204"/>
      <c r="AT42" s="204"/>
      <c r="AU42" s="204"/>
      <c r="AV42" s="204"/>
      <c r="AW42" s="204"/>
      <c r="AX42" s="204"/>
      <c r="AY42" s="204"/>
      <c r="AZ42" s="204"/>
      <c r="BA42" s="204"/>
      <c r="BB42" s="204"/>
      <c r="BC42" s="204"/>
      <c r="BD42" s="204"/>
      <c r="BE42" s="204"/>
      <c r="BF42" s="204"/>
      <c r="BG42" s="204"/>
      <c r="BH42" s="204"/>
      <c r="BI42" s="204"/>
      <c r="BJ42" s="204"/>
      <c r="BK42" s="204"/>
      <c r="BL42" s="204"/>
      <c r="BM42" s="204"/>
      <c r="BN42" s="204"/>
      <c r="BO42" s="204"/>
      <c r="BP42" s="204"/>
      <c r="BQ42" s="204"/>
      <c r="BR42" s="204"/>
      <c r="BS42" s="204"/>
      <c r="BT42" s="204"/>
      <c r="BU42" s="204"/>
      <c r="BV42" s="204"/>
      <c r="BW42" s="204"/>
      <c r="BX42" s="204"/>
      <c r="BY42" s="204"/>
      <c r="BZ42" s="204"/>
      <c r="CA42" s="204"/>
      <c r="CB42" s="204"/>
      <c r="CC42" s="204"/>
      <c r="CD42" s="204"/>
      <c r="CE42" s="204"/>
      <c r="CF42" s="204"/>
      <c r="CG42" s="204"/>
      <c r="CH42" s="204"/>
      <c r="CI42" s="204"/>
      <c r="CJ42" s="204"/>
      <c r="CK42" s="204"/>
      <c r="CL42" s="204"/>
      <c r="CM42" s="204"/>
      <c r="CN42" s="204"/>
      <c r="CO42" s="204"/>
      <c r="CP42" s="204"/>
      <c r="CQ42" s="204"/>
      <c r="CR42" s="204"/>
      <c r="CS42" s="204"/>
      <c r="CT42" s="204"/>
      <c r="CU42" s="204"/>
      <c r="CV42" s="204"/>
      <c r="CW42" s="204"/>
    </row>
    <row r="43" spans="1:101" x14ac:dyDescent="0.25">
      <c r="A43" s="204"/>
      <c r="B43" s="204"/>
      <c r="C43" s="204"/>
      <c r="D43" s="204"/>
      <c r="E43" s="204"/>
      <c r="F43" s="204"/>
      <c r="G43" s="204"/>
      <c r="H43" s="204"/>
      <c r="I43" s="204"/>
      <c r="J43" s="204"/>
      <c r="K43" s="204"/>
      <c r="L43" s="204"/>
      <c r="M43" s="204"/>
      <c r="N43" s="204"/>
      <c r="O43" s="204"/>
      <c r="P43" s="204"/>
      <c r="Q43" s="204"/>
      <c r="R43" s="204"/>
      <c r="S43" s="204"/>
      <c r="T43" s="204"/>
      <c r="U43" s="204"/>
      <c r="V43" s="204"/>
      <c r="W43" s="204"/>
      <c r="X43" s="204"/>
      <c r="Y43" s="204"/>
      <c r="Z43" s="204"/>
      <c r="AA43" s="204"/>
      <c r="AB43" s="204"/>
      <c r="AC43" s="204"/>
      <c r="AD43" s="204"/>
      <c r="AE43" s="204"/>
      <c r="AF43" s="204"/>
      <c r="AG43" s="204"/>
      <c r="AH43" s="204"/>
      <c r="AI43" s="204"/>
      <c r="AJ43" s="204"/>
      <c r="AK43" s="204"/>
      <c r="AL43" s="204"/>
      <c r="AM43" s="204"/>
      <c r="AN43" s="204"/>
      <c r="AO43" s="204"/>
      <c r="AP43" s="204"/>
      <c r="AQ43" s="204"/>
      <c r="AR43" s="204"/>
      <c r="AS43" s="204"/>
      <c r="AT43" s="204"/>
      <c r="AU43" s="204"/>
      <c r="AV43" s="204"/>
      <c r="AW43" s="204"/>
      <c r="AX43" s="204"/>
      <c r="AY43" s="204"/>
      <c r="AZ43" s="204"/>
      <c r="BA43" s="204"/>
      <c r="BB43" s="204"/>
      <c r="BC43" s="204"/>
      <c r="BD43" s="204"/>
      <c r="BE43" s="204"/>
      <c r="BF43" s="204"/>
      <c r="BG43" s="204"/>
      <c r="BH43" s="204"/>
      <c r="BI43" s="204"/>
      <c r="BJ43" s="204"/>
      <c r="BK43" s="204"/>
      <c r="BL43" s="204"/>
      <c r="BM43" s="204"/>
      <c r="BN43" s="204"/>
      <c r="BO43" s="204"/>
      <c r="BP43" s="204"/>
      <c r="BQ43" s="204"/>
      <c r="BR43" s="204"/>
      <c r="BS43" s="204"/>
      <c r="BT43" s="204"/>
      <c r="BU43" s="204"/>
      <c r="BV43" s="204"/>
      <c r="BW43" s="204"/>
      <c r="BX43" s="204"/>
      <c r="BY43" s="204"/>
      <c r="BZ43" s="204"/>
      <c r="CA43" s="204"/>
      <c r="CB43" s="204"/>
      <c r="CC43" s="204"/>
      <c r="CD43" s="204"/>
      <c r="CE43" s="204"/>
      <c r="CF43" s="204"/>
      <c r="CG43" s="204"/>
      <c r="CH43" s="204"/>
      <c r="CI43" s="204"/>
      <c r="CJ43" s="204"/>
      <c r="CK43" s="204"/>
      <c r="CL43" s="204"/>
      <c r="CM43" s="204"/>
      <c r="CN43" s="204"/>
      <c r="CO43" s="204"/>
      <c r="CP43" s="204"/>
      <c r="CQ43" s="204"/>
      <c r="CR43" s="204"/>
      <c r="CS43" s="204"/>
      <c r="CT43" s="204"/>
      <c r="CU43" s="204"/>
      <c r="CV43" s="204"/>
      <c r="CW43" s="204"/>
    </row>
    <row r="44" spans="1:101" x14ac:dyDescent="0.25">
      <c r="A44" s="204"/>
      <c r="B44" s="204"/>
      <c r="C44" s="204"/>
      <c r="D44" s="204"/>
      <c r="E44" s="204"/>
      <c r="F44" s="204"/>
      <c r="G44" s="204"/>
      <c r="H44" s="204"/>
      <c r="I44" s="204"/>
      <c r="J44" s="204"/>
      <c r="K44" s="204"/>
      <c r="L44" s="204"/>
      <c r="M44" s="204"/>
      <c r="N44" s="204"/>
      <c r="O44" s="204"/>
      <c r="P44" s="204"/>
      <c r="Q44" s="204"/>
      <c r="R44" s="204"/>
      <c r="S44" s="204"/>
      <c r="T44" s="204"/>
      <c r="U44" s="204"/>
      <c r="V44" s="204"/>
      <c r="W44" s="204"/>
      <c r="X44" s="204"/>
      <c r="Y44" s="204"/>
      <c r="Z44" s="204"/>
      <c r="AA44" s="204"/>
      <c r="AB44" s="204"/>
      <c r="AC44" s="204"/>
      <c r="AD44" s="204"/>
      <c r="AE44" s="204"/>
      <c r="AF44" s="204"/>
      <c r="AG44" s="204"/>
      <c r="AH44" s="204"/>
      <c r="AI44" s="204"/>
      <c r="AJ44" s="204"/>
      <c r="AK44" s="204"/>
      <c r="AL44" s="204"/>
      <c r="AM44" s="204"/>
      <c r="AN44" s="204"/>
      <c r="AO44" s="204"/>
      <c r="AP44" s="204"/>
      <c r="AQ44" s="204"/>
      <c r="AR44" s="204"/>
      <c r="AS44" s="204"/>
      <c r="AT44" s="204"/>
      <c r="AU44" s="204"/>
      <c r="AV44" s="204"/>
      <c r="AW44" s="204"/>
      <c r="AX44" s="204"/>
      <c r="AY44" s="204"/>
      <c r="AZ44" s="204"/>
      <c r="BA44" s="204"/>
      <c r="BB44" s="204"/>
      <c r="BC44" s="204"/>
      <c r="BD44" s="204"/>
      <c r="BE44" s="204"/>
      <c r="BF44" s="204"/>
      <c r="BG44" s="204"/>
      <c r="BH44" s="204"/>
      <c r="BI44" s="204"/>
      <c r="BJ44" s="204"/>
      <c r="BK44" s="204"/>
      <c r="BL44" s="204"/>
      <c r="BM44" s="204"/>
      <c r="BN44" s="204"/>
      <c r="BO44" s="204"/>
      <c r="BP44" s="204"/>
      <c r="BQ44" s="204"/>
      <c r="BR44" s="204"/>
      <c r="BS44" s="204"/>
      <c r="BT44" s="204"/>
      <c r="BU44" s="204"/>
      <c r="BV44" s="204"/>
      <c r="BW44" s="204"/>
      <c r="BX44" s="204"/>
      <c r="BY44" s="204"/>
      <c r="BZ44" s="204"/>
      <c r="CA44" s="204"/>
      <c r="CB44" s="204"/>
      <c r="CC44" s="204"/>
      <c r="CD44" s="204"/>
      <c r="CE44" s="204"/>
      <c r="CF44" s="204"/>
      <c r="CG44" s="204"/>
      <c r="CH44" s="204"/>
      <c r="CI44" s="204"/>
      <c r="CJ44" s="204"/>
      <c r="CK44" s="204"/>
      <c r="CL44" s="204"/>
      <c r="CM44" s="204"/>
      <c r="CN44" s="204"/>
      <c r="CO44" s="204"/>
      <c r="CP44" s="204"/>
      <c r="CQ44" s="204"/>
      <c r="CR44" s="204"/>
      <c r="CS44" s="204"/>
      <c r="CT44" s="204"/>
      <c r="CU44" s="204"/>
      <c r="CV44" s="204"/>
      <c r="CW44" s="204"/>
    </row>
    <row r="45" spans="1:101" x14ac:dyDescent="0.25">
      <c r="A45" s="204"/>
      <c r="B45" s="204"/>
      <c r="C45" s="204"/>
      <c r="D45" s="204"/>
      <c r="E45" s="204"/>
      <c r="F45" s="204"/>
      <c r="G45" s="204"/>
      <c r="H45" s="204"/>
      <c r="I45" s="204"/>
      <c r="J45" s="204"/>
      <c r="K45" s="204"/>
      <c r="L45" s="204"/>
      <c r="M45" s="204"/>
      <c r="N45" s="204"/>
      <c r="O45" s="204"/>
      <c r="P45" s="204"/>
      <c r="Q45" s="204"/>
      <c r="R45" s="204"/>
      <c r="S45" s="204"/>
      <c r="T45" s="204"/>
      <c r="U45" s="204"/>
      <c r="V45" s="204"/>
      <c r="W45" s="204"/>
      <c r="X45" s="204"/>
      <c r="Y45" s="204"/>
      <c r="Z45" s="204"/>
      <c r="AA45" s="204"/>
      <c r="AB45" s="204"/>
      <c r="AC45" s="204"/>
      <c r="AD45" s="204"/>
      <c r="AE45" s="204"/>
      <c r="AF45" s="204"/>
      <c r="AG45" s="204"/>
      <c r="AH45" s="204"/>
      <c r="AI45" s="204"/>
      <c r="AJ45" s="204"/>
      <c r="AK45" s="204"/>
      <c r="AL45" s="204"/>
      <c r="AM45" s="204"/>
      <c r="AN45" s="204"/>
      <c r="AO45" s="204"/>
      <c r="AP45" s="204"/>
      <c r="AQ45" s="204"/>
      <c r="AR45" s="204"/>
      <c r="AS45" s="204"/>
      <c r="AT45" s="204"/>
      <c r="AU45" s="204"/>
      <c r="AV45" s="204"/>
      <c r="AW45" s="204"/>
      <c r="AX45" s="204"/>
      <c r="AY45" s="204"/>
      <c r="AZ45" s="204"/>
      <c r="BA45" s="204"/>
      <c r="BB45" s="204"/>
      <c r="BC45" s="204"/>
      <c r="BD45" s="204"/>
      <c r="BE45" s="204"/>
      <c r="BF45" s="204"/>
      <c r="BG45" s="204"/>
      <c r="BH45" s="204"/>
      <c r="BI45" s="204"/>
      <c r="BJ45" s="204"/>
      <c r="BK45" s="204"/>
      <c r="BL45" s="204"/>
      <c r="BM45" s="204"/>
      <c r="BN45" s="204"/>
      <c r="BO45" s="204"/>
      <c r="BP45" s="204"/>
      <c r="BQ45" s="204"/>
      <c r="BR45" s="204"/>
      <c r="BS45" s="204"/>
      <c r="BT45" s="204"/>
      <c r="BU45" s="204"/>
      <c r="BV45" s="204"/>
      <c r="BW45" s="204"/>
      <c r="BX45" s="204"/>
      <c r="BY45" s="204"/>
      <c r="BZ45" s="204"/>
      <c r="CA45" s="204"/>
      <c r="CB45" s="204"/>
      <c r="CC45" s="204"/>
      <c r="CD45" s="204"/>
      <c r="CE45" s="204"/>
      <c r="CF45" s="204"/>
      <c r="CG45" s="204"/>
      <c r="CH45" s="204"/>
      <c r="CI45" s="204"/>
      <c r="CJ45" s="204"/>
      <c r="CK45" s="204"/>
      <c r="CL45" s="204"/>
      <c r="CM45" s="204"/>
      <c r="CN45" s="204"/>
      <c r="CO45" s="204"/>
      <c r="CP45" s="204"/>
      <c r="CQ45" s="204"/>
      <c r="CR45" s="204"/>
      <c r="CS45" s="204"/>
      <c r="CT45" s="204"/>
      <c r="CU45" s="204"/>
      <c r="CV45" s="204"/>
      <c r="CW45" s="204"/>
    </row>
    <row r="46" spans="1:101" x14ac:dyDescent="0.25">
      <c r="A46" s="204"/>
      <c r="B46" s="204"/>
      <c r="C46" s="204"/>
      <c r="D46" s="204"/>
      <c r="E46" s="204"/>
      <c r="F46" s="204"/>
      <c r="G46" s="204"/>
      <c r="H46" s="204"/>
      <c r="I46" s="204"/>
      <c r="J46" s="204"/>
      <c r="K46" s="204"/>
      <c r="L46" s="204"/>
      <c r="M46" s="204"/>
      <c r="N46" s="204"/>
      <c r="O46" s="204"/>
      <c r="P46" s="204"/>
      <c r="Q46" s="204"/>
      <c r="R46" s="204"/>
      <c r="S46" s="204"/>
      <c r="T46" s="204"/>
      <c r="U46" s="204"/>
      <c r="V46" s="204"/>
      <c r="W46" s="204"/>
      <c r="X46" s="204"/>
      <c r="Y46" s="204"/>
      <c r="Z46" s="204"/>
      <c r="AA46" s="204"/>
      <c r="AB46" s="204"/>
      <c r="AC46" s="204"/>
      <c r="AD46" s="204"/>
      <c r="AE46" s="204"/>
      <c r="AF46" s="204"/>
      <c r="AG46" s="204"/>
      <c r="AH46" s="204"/>
      <c r="AI46" s="204"/>
      <c r="AJ46" s="204"/>
      <c r="AK46" s="204"/>
      <c r="AL46" s="204"/>
      <c r="AM46" s="204"/>
      <c r="AN46" s="204"/>
      <c r="AO46" s="204"/>
      <c r="AP46" s="204"/>
      <c r="AQ46" s="204"/>
      <c r="AR46" s="204"/>
      <c r="AS46" s="204"/>
      <c r="AT46" s="204"/>
      <c r="AU46" s="204"/>
      <c r="AV46" s="204"/>
      <c r="AW46" s="204"/>
      <c r="AX46" s="204"/>
      <c r="AY46" s="204"/>
      <c r="AZ46" s="204"/>
      <c r="BA46" s="204"/>
      <c r="BB46" s="204"/>
      <c r="BC46" s="204"/>
      <c r="BD46" s="204"/>
      <c r="BE46" s="204"/>
      <c r="BF46" s="204"/>
      <c r="BG46" s="204"/>
      <c r="BH46" s="204"/>
      <c r="BI46" s="204"/>
      <c r="BJ46" s="204"/>
      <c r="BK46" s="204"/>
      <c r="BL46" s="204"/>
      <c r="BM46" s="204"/>
      <c r="BN46" s="204"/>
      <c r="BO46" s="204"/>
      <c r="BP46" s="204"/>
      <c r="BQ46" s="204"/>
      <c r="BR46" s="204"/>
      <c r="BS46" s="204"/>
      <c r="BT46" s="204"/>
      <c r="BU46" s="204"/>
      <c r="BV46" s="204"/>
      <c r="BW46" s="204"/>
      <c r="BX46" s="204"/>
      <c r="BY46" s="204"/>
      <c r="BZ46" s="204"/>
      <c r="CA46" s="204"/>
      <c r="CB46" s="204"/>
      <c r="CC46" s="204"/>
      <c r="CD46" s="204"/>
      <c r="CE46" s="204"/>
      <c r="CF46" s="204"/>
      <c r="CG46" s="204"/>
      <c r="CH46" s="204"/>
      <c r="CI46" s="204"/>
      <c r="CJ46" s="204"/>
      <c r="CK46" s="204"/>
      <c r="CL46" s="204"/>
      <c r="CM46" s="204"/>
      <c r="CN46" s="204"/>
      <c r="CO46" s="204"/>
      <c r="CP46" s="204"/>
      <c r="CQ46" s="204"/>
      <c r="CR46" s="204"/>
      <c r="CS46" s="204"/>
      <c r="CT46" s="204"/>
      <c r="CU46" s="204"/>
      <c r="CV46" s="204"/>
      <c r="CW46" s="204"/>
    </row>
    <row r="47" spans="1:101" x14ac:dyDescent="0.25">
      <c r="A47" s="204"/>
      <c r="B47" s="204"/>
      <c r="C47" s="204"/>
      <c r="D47" s="204"/>
      <c r="E47" s="204"/>
      <c r="F47" s="204"/>
      <c r="G47" s="204"/>
      <c r="H47" s="204"/>
      <c r="I47" s="204"/>
      <c r="J47" s="204"/>
      <c r="K47" s="204"/>
      <c r="L47" s="204"/>
      <c r="M47" s="204"/>
      <c r="N47" s="204"/>
      <c r="O47" s="204"/>
      <c r="P47" s="204"/>
      <c r="Q47" s="204"/>
      <c r="R47" s="204"/>
      <c r="S47" s="204"/>
      <c r="T47" s="204"/>
      <c r="U47" s="204"/>
      <c r="V47" s="204"/>
      <c r="W47" s="204"/>
      <c r="X47" s="204"/>
      <c r="Y47" s="204"/>
      <c r="Z47" s="204"/>
      <c r="AA47" s="204"/>
      <c r="AB47" s="204"/>
      <c r="AC47" s="204"/>
      <c r="AD47" s="204"/>
      <c r="AE47" s="204"/>
      <c r="AF47" s="204"/>
      <c r="AG47" s="204"/>
      <c r="AH47" s="204"/>
      <c r="AI47" s="204"/>
      <c r="AJ47" s="204"/>
      <c r="AK47" s="204"/>
      <c r="AL47" s="204"/>
      <c r="AM47" s="204"/>
      <c r="AN47" s="204"/>
      <c r="AO47" s="204"/>
      <c r="AP47" s="204"/>
      <c r="AQ47" s="204"/>
      <c r="AR47" s="204"/>
      <c r="AS47" s="204"/>
      <c r="AT47" s="204"/>
      <c r="AU47" s="204"/>
      <c r="AV47" s="204"/>
      <c r="AW47" s="204"/>
      <c r="AX47" s="204"/>
      <c r="AY47" s="204"/>
      <c r="AZ47" s="204"/>
      <c r="BA47" s="204"/>
      <c r="BB47" s="204"/>
      <c r="BC47" s="204"/>
      <c r="BD47" s="204"/>
      <c r="BE47" s="204"/>
      <c r="BF47" s="204"/>
      <c r="BG47" s="204"/>
      <c r="BH47" s="204"/>
      <c r="BI47" s="204"/>
      <c r="BJ47" s="204"/>
      <c r="BK47" s="204"/>
      <c r="BL47" s="204"/>
      <c r="BM47" s="204"/>
      <c r="BN47" s="204"/>
      <c r="BO47" s="204"/>
      <c r="BP47" s="204"/>
      <c r="BQ47" s="204"/>
      <c r="BR47" s="204"/>
      <c r="BS47" s="204"/>
      <c r="BT47" s="204"/>
      <c r="BU47" s="204"/>
      <c r="BV47" s="204"/>
      <c r="BW47" s="204"/>
      <c r="BX47" s="204"/>
      <c r="BY47" s="204"/>
      <c r="BZ47" s="204"/>
      <c r="CA47" s="204"/>
      <c r="CB47" s="204"/>
      <c r="CC47" s="204"/>
      <c r="CD47" s="204"/>
      <c r="CE47" s="204"/>
      <c r="CF47" s="204"/>
      <c r="CG47" s="204"/>
      <c r="CH47" s="204"/>
      <c r="CI47" s="204"/>
      <c r="CJ47" s="204"/>
      <c r="CK47" s="204"/>
      <c r="CL47" s="204"/>
      <c r="CM47" s="204"/>
      <c r="CN47" s="204"/>
      <c r="CO47" s="204"/>
      <c r="CP47" s="204"/>
      <c r="CQ47" s="204"/>
      <c r="CR47" s="204"/>
      <c r="CS47" s="204"/>
      <c r="CT47" s="204"/>
      <c r="CU47" s="204"/>
      <c r="CV47" s="204"/>
      <c r="CW47" s="204"/>
    </row>
    <row r="48" spans="1:101" x14ac:dyDescent="0.25">
      <c r="A48" s="204"/>
      <c r="B48" s="204"/>
      <c r="C48" s="204"/>
      <c r="D48" s="204"/>
      <c r="E48" s="204"/>
      <c r="F48" s="204"/>
      <c r="G48" s="204"/>
      <c r="H48" s="204"/>
      <c r="I48" s="204"/>
      <c r="J48" s="204"/>
      <c r="K48" s="204"/>
      <c r="L48" s="204"/>
      <c r="M48" s="204"/>
      <c r="N48" s="204"/>
      <c r="O48" s="204"/>
      <c r="P48" s="204"/>
      <c r="Q48" s="204"/>
      <c r="R48" s="204"/>
      <c r="S48" s="204"/>
      <c r="T48" s="204"/>
      <c r="U48" s="204"/>
      <c r="V48" s="204"/>
      <c r="W48" s="204"/>
      <c r="X48" s="204"/>
      <c r="Y48" s="204"/>
      <c r="Z48" s="204"/>
      <c r="AA48" s="204"/>
      <c r="AB48" s="204"/>
      <c r="AC48" s="204"/>
      <c r="AD48" s="204"/>
      <c r="AE48" s="204"/>
      <c r="AF48" s="204"/>
      <c r="AG48" s="204"/>
      <c r="AH48" s="204"/>
      <c r="AI48" s="204"/>
      <c r="AJ48" s="204"/>
      <c r="AK48" s="204"/>
      <c r="AL48" s="204"/>
      <c r="AM48" s="204"/>
      <c r="AN48" s="204"/>
      <c r="AO48" s="204"/>
      <c r="AP48" s="204"/>
      <c r="AQ48" s="204"/>
      <c r="AR48" s="204"/>
      <c r="AS48" s="204"/>
      <c r="AT48" s="204"/>
      <c r="AU48" s="204"/>
      <c r="AV48" s="204"/>
      <c r="AW48" s="204"/>
      <c r="AX48" s="204"/>
      <c r="AY48" s="204"/>
      <c r="AZ48" s="204"/>
      <c r="BA48" s="204"/>
      <c r="BB48" s="204"/>
      <c r="BC48" s="204"/>
      <c r="BD48" s="204"/>
      <c r="BE48" s="204"/>
      <c r="BF48" s="204"/>
      <c r="BG48" s="204"/>
      <c r="BH48" s="204"/>
      <c r="BI48" s="204"/>
      <c r="BJ48" s="204"/>
      <c r="BK48" s="204"/>
      <c r="BL48" s="204"/>
      <c r="BM48" s="204"/>
      <c r="BN48" s="204"/>
      <c r="BO48" s="204"/>
      <c r="BP48" s="204"/>
      <c r="BQ48" s="204"/>
      <c r="BR48" s="204"/>
      <c r="BS48" s="204"/>
      <c r="BT48" s="204"/>
      <c r="BU48" s="204"/>
      <c r="BV48" s="204"/>
      <c r="BW48" s="204"/>
      <c r="BX48" s="204"/>
      <c r="BY48" s="204"/>
      <c r="BZ48" s="204"/>
      <c r="CA48" s="204"/>
      <c r="CB48" s="204"/>
      <c r="CC48" s="204"/>
      <c r="CD48" s="204"/>
      <c r="CE48" s="204"/>
      <c r="CF48" s="204"/>
      <c r="CG48" s="204"/>
      <c r="CH48" s="204"/>
      <c r="CI48" s="204"/>
      <c r="CJ48" s="204"/>
      <c r="CK48" s="204"/>
      <c r="CL48" s="204"/>
      <c r="CM48" s="204"/>
      <c r="CN48" s="204"/>
      <c r="CO48" s="204"/>
      <c r="CP48" s="204"/>
      <c r="CQ48" s="204"/>
      <c r="CR48" s="204"/>
      <c r="CS48" s="204"/>
      <c r="CT48" s="204"/>
      <c r="CU48" s="204"/>
      <c r="CV48" s="204"/>
      <c r="CW48" s="204"/>
    </row>
    <row r="49" spans="1:101" x14ac:dyDescent="0.25">
      <c r="A49" s="204"/>
      <c r="B49" s="204"/>
      <c r="C49" s="204"/>
      <c r="D49" s="204"/>
      <c r="E49" s="204"/>
      <c r="F49" s="204"/>
      <c r="G49" s="204"/>
      <c r="H49" s="204"/>
      <c r="I49" s="204"/>
      <c r="J49" s="204"/>
      <c r="K49" s="204"/>
      <c r="L49" s="204"/>
      <c r="M49" s="204"/>
      <c r="N49" s="204"/>
      <c r="O49" s="204"/>
      <c r="P49" s="204"/>
      <c r="Q49" s="204"/>
      <c r="R49" s="204"/>
      <c r="S49" s="204"/>
      <c r="T49" s="204"/>
      <c r="U49" s="204"/>
      <c r="V49" s="204"/>
      <c r="W49" s="204"/>
      <c r="X49" s="204"/>
      <c r="Y49" s="204"/>
      <c r="Z49" s="204"/>
      <c r="AA49" s="204"/>
      <c r="AB49" s="204"/>
      <c r="AC49" s="204"/>
      <c r="AD49" s="204"/>
      <c r="AE49" s="204"/>
      <c r="AF49" s="204"/>
      <c r="AG49" s="204"/>
      <c r="AH49" s="204"/>
      <c r="AI49" s="204"/>
      <c r="AJ49" s="204"/>
      <c r="AK49" s="204"/>
      <c r="AL49" s="204"/>
      <c r="AM49" s="204"/>
      <c r="AN49" s="204"/>
      <c r="AO49" s="204"/>
      <c r="AP49" s="204"/>
      <c r="AQ49" s="204"/>
      <c r="AR49" s="204"/>
      <c r="AS49" s="204"/>
      <c r="AT49" s="204"/>
      <c r="AU49" s="204"/>
      <c r="AV49" s="204"/>
      <c r="AW49" s="204"/>
      <c r="AX49" s="204"/>
      <c r="AY49" s="204"/>
      <c r="AZ49" s="204"/>
      <c r="BA49" s="204"/>
      <c r="BB49" s="204"/>
      <c r="BC49" s="204"/>
      <c r="BD49" s="204"/>
      <c r="BE49" s="204"/>
      <c r="BF49" s="204"/>
      <c r="BG49" s="204"/>
      <c r="BH49" s="204"/>
      <c r="BI49" s="204"/>
      <c r="BJ49" s="204"/>
      <c r="BK49" s="204"/>
      <c r="BL49" s="204"/>
      <c r="BM49" s="204"/>
      <c r="BN49" s="204"/>
      <c r="BO49" s="204"/>
      <c r="BP49" s="204"/>
      <c r="BQ49" s="204"/>
      <c r="BR49" s="204"/>
      <c r="BS49" s="204"/>
      <c r="BT49" s="204"/>
      <c r="BU49" s="204"/>
      <c r="BV49" s="204"/>
      <c r="BW49" s="204"/>
      <c r="BX49" s="204"/>
      <c r="BY49" s="204"/>
      <c r="BZ49" s="204"/>
      <c r="CA49" s="204"/>
      <c r="CB49" s="204"/>
      <c r="CC49" s="204"/>
      <c r="CD49" s="204"/>
      <c r="CE49" s="204"/>
      <c r="CF49" s="204"/>
      <c r="CG49" s="204"/>
      <c r="CH49" s="204"/>
      <c r="CI49" s="204"/>
      <c r="CJ49" s="204"/>
      <c r="CK49" s="204"/>
      <c r="CL49" s="204"/>
      <c r="CM49" s="204"/>
      <c r="CN49" s="204"/>
      <c r="CO49" s="204"/>
      <c r="CP49" s="204"/>
      <c r="CQ49" s="204"/>
      <c r="CR49" s="204"/>
      <c r="CS49" s="204"/>
      <c r="CT49" s="204"/>
      <c r="CU49" s="204"/>
      <c r="CV49" s="204"/>
      <c r="CW49" s="204"/>
    </row>
    <row r="50" spans="1:101" x14ac:dyDescent="0.25">
      <c r="A50" s="204"/>
      <c r="B50" s="204"/>
      <c r="C50" s="204"/>
      <c r="D50" s="204"/>
      <c r="E50" s="204"/>
      <c r="F50" s="204"/>
      <c r="G50" s="204"/>
      <c r="H50" s="204"/>
      <c r="I50" s="204"/>
      <c r="J50" s="204"/>
      <c r="K50" s="204"/>
      <c r="L50" s="204"/>
      <c r="M50" s="204"/>
      <c r="N50" s="204"/>
      <c r="O50" s="204"/>
      <c r="P50" s="204"/>
      <c r="Q50" s="204"/>
      <c r="R50" s="204"/>
      <c r="S50" s="204"/>
      <c r="T50" s="204"/>
      <c r="U50" s="204"/>
      <c r="V50" s="204"/>
      <c r="W50" s="204"/>
      <c r="X50" s="204"/>
      <c r="Y50" s="204"/>
      <c r="Z50" s="204"/>
      <c r="AA50" s="204"/>
      <c r="AB50" s="204"/>
      <c r="AC50" s="204"/>
      <c r="AD50" s="204"/>
      <c r="AE50" s="204"/>
      <c r="AF50" s="204"/>
      <c r="AG50" s="204"/>
      <c r="AH50" s="204"/>
      <c r="AI50" s="204"/>
      <c r="AJ50" s="204"/>
      <c r="AK50" s="204"/>
      <c r="AL50" s="204"/>
      <c r="AM50" s="204"/>
      <c r="AN50" s="204"/>
      <c r="AO50" s="204"/>
      <c r="AP50" s="204"/>
      <c r="AQ50" s="204"/>
      <c r="AR50" s="204"/>
      <c r="AS50" s="204"/>
      <c r="AT50" s="204"/>
      <c r="AU50" s="204"/>
      <c r="AV50" s="204"/>
      <c r="AW50" s="204"/>
      <c r="AX50" s="204"/>
      <c r="AY50" s="204"/>
      <c r="AZ50" s="204"/>
      <c r="BA50" s="204"/>
      <c r="BB50" s="204"/>
      <c r="BC50" s="204"/>
      <c r="BD50" s="204"/>
      <c r="BE50" s="204"/>
      <c r="BF50" s="204"/>
      <c r="BG50" s="204"/>
      <c r="BH50" s="204"/>
      <c r="BI50" s="204"/>
      <c r="BJ50" s="204"/>
      <c r="BK50" s="204"/>
      <c r="BL50" s="204"/>
      <c r="BM50" s="204"/>
      <c r="BN50" s="204"/>
      <c r="BO50" s="204"/>
      <c r="BP50" s="204"/>
      <c r="BQ50" s="204"/>
      <c r="BR50" s="204"/>
      <c r="BS50" s="204"/>
      <c r="BT50" s="204"/>
      <c r="BU50" s="204"/>
      <c r="BV50" s="204"/>
      <c r="BW50" s="204"/>
      <c r="BX50" s="204"/>
      <c r="BY50" s="204"/>
      <c r="BZ50" s="204"/>
      <c r="CA50" s="204"/>
      <c r="CB50" s="204"/>
      <c r="CC50" s="204"/>
      <c r="CD50" s="204"/>
      <c r="CE50" s="204"/>
      <c r="CF50" s="204"/>
      <c r="CG50" s="204"/>
      <c r="CH50" s="204"/>
      <c r="CI50" s="204"/>
      <c r="CJ50" s="204"/>
      <c r="CK50" s="204"/>
      <c r="CL50" s="204"/>
      <c r="CM50" s="204"/>
      <c r="CN50" s="204"/>
      <c r="CO50" s="204"/>
      <c r="CP50" s="204"/>
      <c r="CQ50" s="204"/>
      <c r="CR50" s="204"/>
      <c r="CS50" s="204"/>
      <c r="CT50" s="204"/>
      <c r="CU50" s="204"/>
      <c r="CV50" s="204"/>
      <c r="CW50" s="204"/>
    </row>
    <row r="51" spans="1:101" x14ac:dyDescent="0.25">
      <c r="A51" s="204"/>
      <c r="B51" s="204"/>
      <c r="C51" s="204"/>
      <c r="D51" s="204"/>
      <c r="E51" s="204"/>
      <c r="F51" s="204"/>
      <c r="G51" s="204"/>
      <c r="H51" s="204"/>
      <c r="I51" s="204"/>
      <c r="J51" s="204"/>
      <c r="K51" s="204"/>
      <c r="L51" s="204"/>
      <c r="M51" s="204"/>
      <c r="N51" s="204"/>
      <c r="O51" s="204"/>
      <c r="P51" s="204"/>
      <c r="Q51" s="204"/>
      <c r="R51" s="204"/>
      <c r="S51" s="204"/>
      <c r="T51" s="204"/>
      <c r="U51" s="204"/>
      <c r="V51" s="204"/>
      <c r="W51" s="204"/>
      <c r="X51" s="204"/>
      <c r="Y51" s="204"/>
      <c r="Z51" s="204"/>
      <c r="AA51" s="204"/>
      <c r="AB51" s="204"/>
      <c r="AC51" s="204"/>
      <c r="AD51" s="204"/>
      <c r="AE51" s="204"/>
      <c r="AF51" s="204"/>
      <c r="AG51" s="204"/>
      <c r="AH51" s="204"/>
      <c r="AI51" s="204"/>
      <c r="AJ51" s="204"/>
      <c r="AK51" s="204"/>
      <c r="AL51" s="204"/>
      <c r="AM51" s="204"/>
      <c r="AN51" s="204"/>
      <c r="AO51" s="204"/>
      <c r="AP51" s="204"/>
      <c r="AQ51" s="204"/>
      <c r="AR51" s="204"/>
      <c r="AS51" s="204"/>
      <c r="AT51" s="204"/>
      <c r="AU51" s="204"/>
      <c r="AV51" s="204"/>
      <c r="AW51" s="204"/>
      <c r="AX51" s="204"/>
      <c r="AY51" s="204"/>
      <c r="AZ51" s="204"/>
      <c r="BA51" s="204"/>
      <c r="BB51" s="204"/>
      <c r="BC51" s="204"/>
      <c r="BD51" s="204"/>
      <c r="BE51" s="204"/>
      <c r="BF51" s="204"/>
      <c r="BG51" s="204"/>
      <c r="BH51" s="204"/>
      <c r="BI51" s="204"/>
      <c r="BJ51" s="204"/>
      <c r="BK51" s="204"/>
      <c r="BL51" s="204"/>
      <c r="BM51" s="204"/>
      <c r="BN51" s="204"/>
      <c r="BO51" s="204"/>
      <c r="BP51" s="204"/>
      <c r="BQ51" s="204"/>
      <c r="BR51" s="204"/>
      <c r="BS51" s="204"/>
      <c r="BT51" s="204"/>
      <c r="BU51" s="204"/>
      <c r="BV51" s="204"/>
      <c r="BW51" s="204"/>
      <c r="BX51" s="204"/>
      <c r="BY51" s="204"/>
      <c r="BZ51" s="204"/>
      <c r="CA51" s="204"/>
      <c r="CB51" s="204"/>
      <c r="CC51" s="204"/>
      <c r="CD51" s="204"/>
      <c r="CE51" s="204"/>
      <c r="CF51" s="204"/>
      <c r="CG51" s="204"/>
      <c r="CH51" s="204"/>
      <c r="CI51" s="204"/>
      <c r="CJ51" s="204"/>
      <c r="CK51" s="204"/>
      <c r="CL51" s="204"/>
      <c r="CM51" s="204"/>
      <c r="CN51" s="204"/>
      <c r="CO51" s="204"/>
      <c r="CP51" s="204"/>
      <c r="CQ51" s="204"/>
      <c r="CR51" s="204"/>
      <c r="CS51" s="204"/>
      <c r="CT51" s="204"/>
      <c r="CU51" s="204"/>
      <c r="CV51" s="204"/>
      <c r="CW51" s="204"/>
    </row>
    <row r="52" spans="1:101" x14ac:dyDescent="0.25">
      <c r="A52" s="204"/>
      <c r="B52" s="204"/>
      <c r="C52" s="204"/>
      <c r="D52" s="204"/>
      <c r="E52" s="204"/>
      <c r="F52" s="204"/>
      <c r="G52" s="204"/>
      <c r="H52" s="204"/>
      <c r="I52" s="204"/>
      <c r="J52" s="204"/>
      <c r="K52" s="204"/>
      <c r="L52" s="204"/>
      <c r="M52" s="204"/>
      <c r="N52" s="204"/>
      <c r="O52" s="204"/>
      <c r="P52" s="204"/>
      <c r="Q52" s="204"/>
      <c r="R52" s="204"/>
      <c r="S52" s="204"/>
      <c r="T52" s="204"/>
      <c r="U52" s="204"/>
      <c r="V52" s="204"/>
      <c r="W52" s="204"/>
      <c r="X52" s="204"/>
      <c r="Y52" s="204"/>
      <c r="Z52" s="204"/>
      <c r="AA52" s="204"/>
      <c r="AB52" s="204"/>
      <c r="AC52" s="204"/>
      <c r="AD52" s="204"/>
      <c r="AE52" s="204"/>
      <c r="AF52" s="204"/>
      <c r="AG52" s="204"/>
      <c r="AH52" s="204"/>
      <c r="AI52" s="204"/>
      <c r="AJ52" s="204"/>
      <c r="AK52" s="204"/>
      <c r="AL52" s="204"/>
      <c r="AM52" s="204"/>
      <c r="AN52" s="204"/>
      <c r="AO52" s="204"/>
      <c r="AP52" s="204"/>
      <c r="AQ52" s="204"/>
      <c r="AR52" s="204"/>
      <c r="AS52" s="204"/>
      <c r="AT52" s="204"/>
      <c r="AU52" s="204"/>
      <c r="AV52" s="204"/>
      <c r="AW52" s="204"/>
      <c r="AX52" s="204"/>
      <c r="AY52" s="204"/>
      <c r="AZ52" s="204"/>
      <c r="BA52" s="204"/>
      <c r="BB52" s="204"/>
      <c r="BC52" s="204"/>
      <c r="BD52" s="204"/>
      <c r="BE52" s="204"/>
      <c r="BF52" s="204"/>
      <c r="BG52" s="204"/>
      <c r="BH52" s="204"/>
      <c r="BI52" s="204"/>
      <c r="BJ52" s="204"/>
      <c r="BK52" s="204"/>
      <c r="BL52" s="204"/>
      <c r="BM52" s="204"/>
      <c r="BN52" s="204"/>
      <c r="BO52" s="204"/>
      <c r="BP52" s="204"/>
      <c r="BQ52" s="204"/>
      <c r="BR52" s="204"/>
      <c r="BS52" s="204"/>
      <c r="BT52" s="204"/>
      <c r="BU52" s="204"/>
      <c r="BV52" s="204"/>
      <c r="BW52" s="204"/>
      <c r="BX52" s="204"/>
      <c r="BY52" s="204"/>
      <c r="BZ52" s="204"/>
      <c r="CA52" s="204"/>
      <c r="CB52" s="204"/>
      <c r="CC52" s="204"/>
      <c r="CD52" s="204"/>
      <c r="CE52" s="204"/>
      <c r="CF52" s="204"/>
      <c r="CG52" s="204"/>
      <c r="CH52" s="204"/>
      <c r="CI52" s="204"/>
      <c r="CJ52" s="204"/>
      <c r="CK52" s="204"/>
      <c r="CL52" s="204"/>
      <c r="CM52" s="204"/>
      <c r="CN52" s="204"/>
      <c r="CO52" s="204"/>
      <c r="CP52" s="204"/>
      <c r="CQ52" s="204"/>
      <c r="CR52" s="204"/>
      <c r="CS52" s="204"/>
      <c r="CT52" s="204"/>
      <c r="CU52" s="204"/>
      <c r="CV52" s="204"/>
      <c r="CW52" s="204"/>
    </row>
    <row r="53" spans="1:101" x14ac:dyDescent="0.25">
      <c r="A53" s="204"/>
      <c r="B53" s="204"/>
      <c r="C53" s="204"/>
      <c r="D53" s="204"/>
      <c r="E53" s="204"/>
      <c r="F53" s="204"/>
      <c r="G53" s="204"/>
      <c r="H53" s="204"/>
      <c r="I53" s="204"/>
      <c r="J53" s="204"/>
      <c r="K53" s="204"/>
      <c r="L53" s="204"/>
      <c r="M53" s="204"/>
      <c r="N53" s="204"/>
      <c r="O53" s="204"/>
      <c r="P53" s="204"/>
      <c r="Q53" s="204"/>
      <c r="R53" s="204"/>
      <c r="S53" s="204"/>
      <c r="T53" s="204"/>
      <c r="U53" s="204"/>
      <c r="V53" s="204"/>
      <c r="W53" s="204"/>
      <c r="X53" s="204"/>
      <c r="Y53" s="204"/>
      <c r="Z53" s="204"/>
      <c r="AA53" s="204"/>
      <c r="AB53" s="204"/>
      <c r="AC53" s="204"/>
      <c r="AD53" s="204"/>
      <c r="AE53" s="204"/>
      <c r="AF53" s="204"/>
      <c r="AG53" s="204"/>
      <c r="AH53" s="204"/>
      <c r="AI53" s="204"/>
      <c r="AJ53" s="204"/>
      <c r="AK53" s="204"/>
      <c r="AL53" s="204"/>
      <c r="AM53" s="204"/>
      <c r="AN53" s="204"/>
      <c r="AO53" s="204"/>
      <c r="AP53" s="204"/>
      <c r="AQ53" s="204"/>
      <c r="AR53" s="204"/>
      <c r="AS53" s="204"/>
      <c r="AT53" s="204"/>
      <c r="AU53" s="204"/>
      <c r="AV53" s="204"/>
      <c r="AW53" s="204"/>
      <c r="AX53" s="204"/>
      <c r="AY53" s="204"/>
      <c r="AZ53" s="204"/>
      <c r="BA53" s="204"/>
      <c r="BB53" s="204"/>
      <c r="BC53" s="204"/>
      <c r="BD53" s="204"/>
      <c r="BE53" s="204"/>
      <c r="BF53" s="204"/>
      <c r="BG53" s="204"/>
      <c r="BH53" s="204"/>
      <c r="BI53" s="204"/>
      <c r="BJ53" s="204"/>
      <c r="BK53" s="204"/>
      <c r="BL53" s="204"/>
      <c r="BM53" s="204"/>
      <c r="BN53" s="204"/>
      <c r="BO53" s="204"/>
      <c r="BP53" s="204"/>
      <c r="BQ53" s="204"/>
      <c r="BR53" s="204"/>
      <c r="BS53" s="204"/>
      <c r="BT53" s="204"/>
      <c r="BU53" s="204"/>
      <c r="BV53" s="204"/>
      <c r="BW53" s="204"/>
      <c r="BX53" s="204"/>
      <c r="BY53" s="204"/>
      <c r="BZ53" s="204"/>
      <c r="CA53" s="204"/>
      <c r="CB53" s="204"/>
      <c r="CC53" s="204"/>
      <c r="CD53" s="204"/>
      <c r="CE53" s="204"/>
      <c r="CF53" s="204"/>
      <c r="CG53" s="204"/>
      <c r="CH53" s="204"/>
      <c r="CI53" s="204"/>
      <c r="CJ53" s="204"/>
      <c r="CK53" s="204"/>
      <c r="CL53" s="204"/>
      <c r="CM53" s="204"/>
      <c r="CN53" s="204"/>
      <c r="CO53" s="204"/>
      <c r="CP53" s="204"/>
      <c r="CQ53" s="204"/>
      <c r="CR53" s="204"/>
      <c r="CS53" s="204"/>
      <c r="CT53" s="204"/>
      <c r="CU53" s="204"/>
      <c r="CV53" s="204"/>
      <c r="CW53" s="204"/>
    </row>
    <row r="54" spans="1:101" x14ac:dyDescent="0.25">
      <c r="A54" s="204"/>
      <c r="B54" s="204"/>
      <c r="C54" s="204"/>
      <c r="D54" s="204"/>
      <c r="E54" s="204"/>
      <c r="F54" s="204"/>
      <c r="G54" s="204"/>
      <c r="H54" s="204"/>
      <c r="I54" s="204"/>
      <c r="J54" s="204"/>
      <c r="K54" s="204"/>
      <c r="L54" s="204"/>
      <c r="M54" s="204"/>
      <c r="N54" s="204"/>
      <c r="O54" s="204"/>
      <c r="P54" s="204"/>
      <c r="Q54" s="204"/>
      <c r="R54" s="204"/>
      <c r="S54" s="204"/>
      <c r="T54" s="204"/>
      <c r="U54" s="204"/>
      <c r="V54" s="204"/>
      <c r="W54" s="204"/>
      <c r="X54" s="204"/>
      <c r="Y54" s="204"/>
      <c r="Z54" s="204"/>
      <c r="AA54" s="204"/>
      <c r="AB54" s="204"/>
      <c r="AC54" s="204"/>
      <c r="AD54" s="204"/>
      <c r="AE54" s="204"/>
      <c r="AF54" s="204"/>
      <c r="AG54" s="204"/>
      <c r="AH54" s="204"/>
      <c r="AI54" s="204"/>
      <c r="AJ54" s="204"/>
      <c r="AK54" s="204"/>
      <c r="AL54" s="204"/>
      <c r="AM54" s="204"/>
      <c r="AN54" s="204"/>
      <c r="AO54" s="204"/>
      <c r="AP54" s="204"/>
      <c r="AQ54" s="204"/>
      <c r="AR54" s="204"/>
      <c r="AS54" s="204"/>
      <c r="AT54" s="204"/>
      <c r="AU54" s="204"/>
      <c r="AV54" s="204"/>
      <c r="AW54" s="204"/>
      <c r="AX54" s="204"/>
      <c r="AY54" s="204"/>
      <c r="AZ54" s="204"/>
      <c r="BA54" s="204"/>
      <c r="BB54" s="204"/>
      <c r="BC54" s="204"/>
      <c r="BD54" s="204"/>
      <c r="BE54" s="204"/>
      <c r="BF54" s="204"/>
      <c r="BG54" s="204"/>
      <c r="BH54" s="204"/>
      <c r="BI54" s="204"/>
      <c r="BJ54" s="204"/>
      <c r="BK54" s="204"/>
      <c r="BL54" s="204"/>
      <c r="BM54" s="204"/>
      <c r="BN54" s="204"/>
      <c r="BO54" s="204"/>
      <c r="BP54" s="204"/>
      <c r="BQ54" s="204"/>
      <c r="BR54" s="204"/>
      <c r="BS54" s="204"/>
      <c r="BT54" s="204"/>
      <c r="BU54" s="204"/>
      <c r="BV54" s="204"/>
      <c r="BW54" s="204"/>
      <c r="BX54" s="204"/>
      <c r="BY54" s="204"/>
      <c r="BZ54" s="204"/>
      <c r="CA54" s="204"/>
      <c r="CB54" s="204"/>
      <c r="CC54" s="204"/>
      <c r="CD54" s="204"/>
      <c r="CE54" s="204"/>
      <c r="CF54" s="204"/>
      <c r="CG54" s="204"/>
      <c r="CH54" s="204"/>
      <c r="CI54" s="204"/>
      <c r="CJ54" s="204"/>
      <c r="CK54" s="204"/>
      <c r="CL54" s="204"/>
      <c r="CM54" s="204"/>
      <c r="CN54" s="204"/>
      <c r="CO54" s="204"/>
      <c r="CP54" s="204"/>
      <c r="CQ54" s="204"/>
      <c r="CR54" s="204"/>
      <c r="CS54" s="204"/>
      <c r="CT54" s="204"/>
      <c r="CU54" s="204"/>
      <c r="CV54" s="204"/>
      <c r="CW54" s="204"/>
    </row>
    <row r="55" spans="1:101" x14ac:dyDescent="0.25">
      <c r="A55" s="204"/>
      <c r="B55" s="204"/>
      <c r="C55" s="204"/>
      <c r="D55" s="204"/>
      <c r="E55" s="204"/>
      <c r="F55" s="204"/>
      <c r="G55" s="204"/>
      <c r="H55" s="204"/>
      <c r="I55" s="204"/>
      <c r="J55" s="204"/>
      <c r="K55" s="204"/>
      <c r="L55" s="204"/>
      <c r="M55" s="204"/>
      <c r="N55" s="204"/>
      <c r="O55" s="204"/>
      <c r="P55" s="204"/>
      <c r="Q55" s="204"/>
      <c r="R55" s="204"/>
      <c r="S55" s="204"/>
      <c r="T55" s="204"/>
      <c r="U55" s="204"/>
      <c r="V55" s="204"/>
      <c r="W55" s="204"/>
      <c r="X55" s="204"/>
      <c r="Y55" s="204"/>
      <c r="Z55" s="204"/>
      <c r="AA55" s="204"/>
      <c r="AB55" s="204"/>
      <c r="AC55" s="204"/>
      <c r="AD55" s="204"/>
      <c r="AE55" s="204"/>
      <c r="AF55" s="204"/>
      <c r="AG55" s="204"/>
      <c r="AH55" s="204"/>
      <c r="AI55" s="204"/>
      <c r="AJ55" s="204"/>
      <c r="AK55" s="204"/>
      <c r="AL55" s="204"/>
      <c r="AM55" s="204"/>
      <c r="AN55" s="204"/>
      <c r="AO55" s="204"/>
      <c r="AP55" s="204"/>
      <c r="AQ55" s="204"/>
      <c r="AR55" s="204"/>
      <c r="AS55" s="204"/>
      <c r="AT55" s="204"/>
      <c r="AU55" s="204"/>
      <c r="AV55" s="204"/>
      <c r="AW55" s="204"/>
      <c r="AX55" s="204"/>
      <c r="AY55" s="204"/>
      <c r="AZ55" s="204"/>
      <c r="BA55" s="204"/>
      <c r="BB55" s="204"/>
      <c r="BC55" s="204"/>
      <c r="BD55" s="204"/>
      <c r="BE55" s="204"/>
      <c r="BF55" s="204"/>
      <c r="BG55" s="204"/>
      <c r="BH55" s="204"/>
      <c r="BI55" s="204"/>
      <c r="BJ55" s="204"/>
      <c r="BK55" s="204"/>
      <c r="BL55" s="204"/>
      <c r="BM55" s="204"/>
      <c r="BN55" s="204"/>
      <c r="BO55" s="204"/>
      <c r="BP55" s="204"/>
      <c r="BQ55" s="204"/>
      <c r="BR55" s="204"/>
      <c r="BS55" s="204"/>
      <c r="BT55" s="204"/>
      <c r="BU55" s="204"/>
      <c r="BV55" s="204"/>
      <c r="BW55" s="204"/>
      <c r="BX55" s="204"/>
      <c r="BY55" s="204"/>
      <c r="BZ55" s="204"/>
      <c r="CA55" s="204"/>
      <c r="CB55" s="204"/>
      <c r="CC55" s="204"/>
      <c r="CD55" s="204"/>
      <c r="CE55" s="204"/>
      <c r="CF55" s="204"/>
      <c r="CG55" s="204"/>
      <c r="CH55" s="204"/>
      <c r="CI55" s="204"/>
      <c r="CJ55" s="204"/>
      <c r="CK55" s="204"/>
      <c r="CL55" s="204"/>
      <c r="CM55" s="204"/>
      <c r="CN55" s="204"/>
      <c r="CO55" s="204"/>
      <c r="CP55" s="204"/>
      <c r="CQ55" s="204"/>
      <c r="CR55" s="204"/>
      <c r="CS55" s="204"/>
      <c r="CT55" s="204"/>
      <c r="CU55" s="204"/>
      <c r="CV55" s="204"/>
      <c r="CW55" s="204"/>
    </row>
    <row r="56" spans="1:101" x14ac:dyDescent="0.25">
      <c r="A56" s="204"/>
      <c r="B56" s="204"/>
      <c r="C56" s="204"/>
      <c r="D56" s="204"/>
      <c r="E56" s="204"/>
      <c r="F56" s="204"/>
      <c r="G56" s="204"/>
      <c r="H56" s="204"/>
      <c r="I56" s="204"/>
      <c r="J56" s="204"/>
      <c r="K56" s="204"/>
      <c r="L56" s="204"/>
      <c r="M56" s="204"/>
      <c r="N56" s="204"/>
      <c r="O56" s="204"/>
      <c r="P56" s="204"/>
      <c r="Q56" s="204"/>
      <c r="R56" s="204"/>
      <c r="S56" s="204"/>
      <c r="T56" s="204"/>
      <c r="U56" s="204"/>
      <c r="V56" s="204"/>
      <c r="W56" s="204"/>
      <c r="X56" s="204"/>
      <c r="Y56" s="204"/>
      <c r="Z56" s="204"/>
      <c r="AA56" s="204"/>
      <c r="AB56" s="204"/>
      <c r="AC56" s="204"/>
      <c r="AD56" s="204"/>
      <c r="AE56" s="204"/>
      <c r="AF56" s="204"/>
      <c r="AG56" s="204"/>
      <c r="AH56" s="204"/>
      <c r="AI56" s="204"/>
      <c r="AJ56" s="204"/>
      <c r="AK56" s="204"/>
      <c r="AL56" s="204"/>
      <c r="AM56" s="204"/>
      <c r="AN56" s="204"/>
      <c r="AO56" s="204"/>
      <c r="AP56" s="204"/>
      <c r="AQ56" s="204"/>
      <c r="AR56" s="204"/>
      <c r="AS56" s="204"/>
      <c r="AT56" s="204"/>
      <c r="AU56" s="204"/>
      <c r="AV56" s="204"/>
      <c r="AW56" s="204"/>
      <c r="AX56" s="204"/>
      <c r="AY56" s="204"/>
      <c r="AZ56" s="204"/>
      <c r="BA56" s="204"/>
      <c r="BB56" s="204"/>
      <c r="BC56" s="204"/>
      <c r="BD56" s="204"/>
      <c r="BE56" s="204"/>
      <c r="BF56" s="204"/>
      <c r="BG56" s="204"/>
      <c r="BH56" s="204"/>
      <c r="BI56" s="204"/>
      <c r="BJ56" s="204"/>
      <c r="BK56" s="204"/>
      <c r="BL56" s="204"/>
      <c r="BM56" s="204"/>
      <c r="BN56" s="204"/>
      <c r="BO56" s="204"/>
      <c r="BP56" s="204"/>
      <c r="BQ56" s="204"/>
      <c r="BR56" s="204"/>
      <c r="BS56" s="204"/>
      <c r="BT56" s="204"/>
      <c r="BU56" s="204"/>
      <c r="BV56" s="204"/>
      <c r="BW56" s="204"/>
      <c r="BX56" s="204"/>
      <c r="BY56" s="204"/>
      <c r="BZ56" s="204"/>
      <c r="CA56" s="204"/>
      <c r="CB56" s="204"/>
      <c r="CC56" s="204"/>
      <c r="CD56" s="204"/>
      <c r="CE56" s="204"/>
      <c r="CF56" s="204"/>
      <c r="CG56" s="204"/>
      <c r="CH56" s="204"/>
      <c r="CI56" s="204"/>
      <c r="CJ56" s="204"/>
      <c r="CK56" s="204"/>
      <c r="CL56" s="204"/>
      <c r="CM56" s="204"/>
      <c r="CN56" s="204"/>
      <c r="CO56" s="204"/>
      <c r="CP56" s="204"/>
      <c r="CQ56" s="204"/>
      <c r="CR56" s="204"/>
      <c r="CS56" s="204"/>
      <c r="CT56" s="204"/>
      <c r="CU56" s="204"/>
      <c r="CV56" s="204"/>
      <c r="CW56" s="204"/>
    </row>
    <row r="57" spans="1:101" x14ac:dyDescent="0.25">
      <c r="A57" s="204"/>
      <c r="B57" s="204"/>
      <c r="C57" s="204"/>
      <c r="D57" s="204"/>
      <c r="E57" s="204"/>
      <c r="F57" s="204"/>
      <c r="G57" s="204"/>
      <c r="H57" s="204"/>
      <c r="I57" s="204"/>
      <c r="J57" s="204"/>
      <c r="K57" s="204"/>
      <c r="L57" s="204"/>
      <c r="M57" s="204"/>
      <c r="N57" s="204"/>
      <c r="O57" s="204"/>
      <c r="P57" s="204"/>
      <c r="Q57" s="204"/>
      <c r="R57" s="204"/>
      <c r="S57" s="204"/>
      <c r="T57" s="204"/>
      <c r="U57" s="204"/>
      <c r="V57" s="204"/>
      <c r="W57" s="204"/>
      <c r="X57" s="204"/>
      <c r="Y57" s="204"/>
      <c r="Z57" s="204"/>
      <c r="AA57" s="204"/>
      <c r="AB57" s="204"/>
      <c r="AC57" s="204"/>
      <c r="AD57" s="204"/>
      <c r="AE57" s="204"/>
      <c r="AF57" s="204"/>
      <c r="AG57" s="204"/>
      <c r="AH57" s="204"/>
      <c r="AI57" s="204"/>
      <c r="AJ57" s="204"/>
      <c r="AK57" s="204"/>
      <c r="AL57" s="204"/>
      <c r="AM57" s="204"/>
      <c r="AN57" s="204"/>
      <c r="AO57" s="204"/>
      <c r="AP57" s="204"/>
      <c r="AQ57" s="204"/>
      <c r="AR57" s="204"/>
      <c r="AS57" s="204"/>
      <c r="AT57" s="204"/>
      <c r="AU57" s="204"/>
      <c r="AV57" s="204"/>
      <c r="AW57" s="204"/>
      <c r="AX57" s="204"/>
      <c r="AY57" s="204"/>
      <c r="AZ57" s="204"/>
      <c r="BA57" s="204"/>
      <c r="BB57" s="204"/>
      <c r="BC57" s="204"/>
      <c r="BD57" s="204"/>
      <c r="BE57" s="204"/>
      <c r="BF57" s="204"/>
      <c r="BG57" s="204"/>
      <c r="BH57" s="204"/>
      <c r="BI57" s="204"/>
      <c r="BJ57" s="204"/>
      <c r="BK57" s="204"/>
      <c r="BL57" s="204"/>
      <c r="BM57" s="204"/>
      <c r="BN57" s="204"/>
      <c r="BO57" s="204"/>
      <c r="BP57" s="204"/>
      <c r="BQ57" s="204"/>
      <c r="BR57" s="204"/>
      <c r="BS57" s="204"/>
      <c r="BT57" s="204"/>
      <c r="BU57" s="204"/>
      <c r="BV57" s="204"/>
      <c r="BW57" s="204"/>
      <c r="BX57" s="204"/>
      <c r="BY57" s="204"/>
      <c r="BZ57" s="204"/>
      <c r="CA57" s="204"/>
      <c r="CB57" s="204"/>
      <c r="CC57" s="204"/>
      <c r="CD57" s="204"/>
      <c r="CE57" s="204"/>
      <c r="CF57" s="204"/>
      <c r="CG57" s="204"/>
      <c r="CH57" s="204"/>
      <c r="CI57" s="204"/>
      <c r="CJ57" s="204"/>
      <c r="CK57" s="204"/>
      <c r="CL57" s="204"/>
      <c r="CM57" s="204"/>
      <c r="CN57" s="204"/>
      <c r="CO57" s="204"/>
      <c r="CP57" s="204"/>
      <c r="CQ57" s="204"/>
      <c r="CR57" s="204"/>
      <c r="CS57" s="204"/>
      <c r="CT57" s="204"/>
      <c r="CU57" s="204"/>
      <c r="CV57" s="204"/>
      <c r="CW57" s="204"/>
    </row>
    <row r="58" spans="1:101" x14ac:dyDescent="0.25">
      <c r="A58" s="204"/>
      <c r="B58" s="204"/>
      <c r="C58" s="204"/>
      <c r="D58" s="204"/>
      <c r="E58" s="204"/>
      <c r="F58" s="204"/>
      <c r="G58" s="204"/>
      <c r="H58" s="204"/>
      <c r="I58" s="204"/>
      <c r="J58" s="204"/>
      <c r="K58" s="204"/>
      <c r="L58" s="204"/>
      <c r="M58" s="204"/>
      <c r="N58" s="204"/>
      <c r="O58" s="204"/>
      <c r="P58" s="204"/>
      <c r="Q58" s="204"/>
      <c r="R58" s="204"/>
      <c r="S58" s="204"/>
      <c r="T58" s="204"/>
      <c r="U58" s="204"/>
      <c r="V58" s="204"/>
      <c r="W58" s="204"/>
      <c r="X58" s="204"/>
      <c r="Y58" s="204"/>
      <c r="Z58" s="204"/>
      <c r="AA58" s="204"/>
      <c r="AB58" s="204"/>
      <c r="AC58" s="204"/>
      <c r="AD58" s="204"/>
      <c r="AE58" s="204"/>
      <c r="AF58" s="204"/>
      <c r="AG58" s="204"/>
      <c r="AH58" s="204"/>
      <c r="AI58" s="204"/>
      <c r="AJ58" s="204"/>
      <c r="AK58" s="204"/>
      <c r="AL58" s="204"/>
      <c r="AM58" s="204"/>
      <c r="AN58" s="204"/>
      <c r="AO58" s="204"/>
      <c r="AP58" s="204"/>
      <c r="AQ58" s="204"/>
      <c r="AR58" s="204"/>
      <c r="AS58" s="204"/>
      <c r="AT58" s="204"/>
      <c r="AU58" s="204"/>
      <c r="AV58" s="204"/>
      <c r="AW58" s="204"/>
      <c r="AX58" s="204"/>
      <c r="AY58" s="204"/>
      <c r="AZ58" s="204"/>
      <c r="BA58" s="204"/>
      <c r="BB58" s="204"/>
      <c r="BC58" s="204"/>
      <c r="BD58" s="204"/>
      <c r="BE58" s="204"/>
      <c r="BF58" s="204"/>
      <c r="BG58" s="204"/>
      <c r="BH58" s="204"/>
      <c r="BI58" s="204"/>
      <c r="BJ58" s="204"/>
      <c r="BK58" s="204"/>
      <c r="BL58" s="204"/>
      <c r="BM58" s="204"/>
      <c r="BN58" s="204"/>
      <c r="BO58" s="204"/>
      <c r="BP58" s="204"/>
      <c r="BQ58" s="204"/>
      <c r="BR58" s="204"/>
      <c r="BS58" s="204"/>
      <c r="BT58" s="204"/>
      <c r="BU58" s="204"/>
      <c r="BV58" s="204"/>
      <c r="BW58" s="204"/>
      <c r="BX58" s="204"/>
      <c r="BY58" s="204"/>
      <c r="BZ58" s="204"/>
      <c r="CA58" s="204"/>
      <c r="CB58" s="204"/>
      <c r="CC58" s="204"/>
      <c r="CD58" s="204"/>
      <c r="CE58" s="204"/>
      <c r="CF58" s="204"/>
      <c r="CG58" s="204"/>
      <c r="CH58" s="204"/>
      <c r="CI58" s="204"/>
      <c r="CJ58" s="204"/>
      <c r="CK58" s="204"/>
      <c r="CL58" s="204"/>
      <c r="CM58" s="204"/>
      <c r="CN58" s="204"/>
      <c r="CO58" s="204"/>
      <c r="CP58" s="204"/>
      <c r="CQ58" s="204"/>
      <c r="CR58" s="204"/>
      <c r="CS58" s="204"/>
      <c r="CT58" s="204"/>
      <c r="CU58" s="204"/>
      <c r="CV58" s="204"/>
      <c r="CW58" s="204"/>
    </row>
    <row r="59" spans="1:101" x14ac:dyDescent="0.25">
      <c r="A59" s="204"/>
      <c r="B59" s="204"/>
      <c r="C59" s="204"/>
      <c r="D59" s="204"/>
      <c r="E59" s="204"/>
      <c r="F59" s="204"/>
      <c r="G59" s="204"/>
      <c r="H59" s="204"/>
      <c r="I59" s="204"/>
      <c r="J59" s="204"/>
      <c r="K59" s="204"/>
      <c r="L59" s="204"/>
      <c r="M59" s="204"/>
      <c r="N59" s="204"/>
      <c r="O59" s="204"/>
      <c r="P59" s="204"/>
      <c r="Q59" s="204"/>
      <c r="R59" s="204"/>
      <c r="S59" s="204"/>
      <c r="T59" s="204"/>
      <c r="U59" s="204"/>
      <c r="V59" s="204"/>
      <c r="W59" s="204"/>
      <c r="X59" s="204"/>
      <c r="Y59" s="204"/>
      <c r="Z59" s="204"/>
      <c r="AA59" s="204"/>
      <c r="AB59" s="204"/>
      <c r="AC59" s="204"/>
      <c r="AD59" s="204"/>
      <c r="AE59" s="204"/>
      <c r="AF59" s="204"/>
      <c r="AG59" s="204"/>
      <c r="AH59" s="204"/>
      <c r="AI59" s="204"/>
      <c r="AJ59" s="204"/>
      <c r="AK59" s="204"/>
      <c r="AL59" s="204"/>
      <c r="AM59" s="204"/>
      <c r="AN59" s="204"/>
      <c r="AO59" s="204"/>
      <c r="AP59" s="204"/>
      <c r="AQ59" s="204"/>
      <c r="AR59" s="204"/>
      <c r="AS59" s="204"/>
      <c r="AT59" s="204"/>
      <c r="AU59" s="204"/>
      <c r="AV59" s="204"/>
      <c r="AW59" s="204"/>
      <c r="AX59" s="204"/>
      <c r="AY59" s="204"/>
      <c r="AZ59" s="204"/>
      <c r="BA59" s="204"/>
      <c r="BB59" s="204"/>
      <c r="BC59" s="204"/>
      <c r="BD59" s="204"/>
      <c r="BE59" s="204"/>
      <c r="BF59" s="204"/>
      <c r="BG59" s="204"/>
      <c r="BH59" s="204"/>
      <c r="BI59" s="204"/>
      <c r="BJ59" s="204"/>
      <c r="BK59" s="204"/>
      <c r="BL59" s="204"/>
      <c r="BM59" s="204"/>
      <c r="BN59" s="204"/>
      <c r="BO59" s="204"/>
      <c r="BP59" s="204"/>
      <c r="BQ59" s="204"/>
      <c r="BR59" s="204"/>
      <c r="BS59" s="204"/>
      <c r="BT59" s="204"/>
      <c r="BU59" s="204"/>
      <c r="BV59" s="204"/>
      <c r="BW59" s="204"/>
      <c r="BX59" s="204"/>
      <c r="BY59" s="204"/>
      <c r="BZ59" s="204"/>
      <c r="CA59" s="204"/>
      <c r="CB59" s="204"/>
      <c r="CC59" s="204"/>
      <c r="CD59" s="204"/>
      <c r="CE59" s="204"/>
      <c r="CF59" s="204"/>
      <c r="CG59" s="204"/>
      <c r="CH59" s="204"/>
      <c r="CI59" s="204"/>
      <c r="CJ59" s="204"/>
      <c r="CK59" s="204"/>
      <c r="CL59" s="204"/>
      <c r="CM59" s="204"/>
      <c r="CN59" s="204"/>
      <c r="CO59" s="204"/>
      <c r="CP59" s="204"/>
      <c r="CQ59" s="204"/>
      <c r="CR59" s="204"/>
      <c r="CS59" s="204"/>
      <c r="CT59" s="204"/>
      <c r="CU59" s="204"/>
      <c r="CV59" s="204"/>
      <c r="CW59" s="204"/>
    </row>
    <row r="60" spans="1:101" x14ac:dyDescent="0.25">
      <c r="A60" s="204"/>
      <c r="B60" s="204"/>
      <c r="C60" s="204"/>
      <c r="D60" s="204"/>
      <c r="E60" s="204"/>
      <c r="F60" s="204"/>
      <c r="G60" s="204"/>
      <c r="H60" s="204"/>
      <c r="I60" s="204"/>
      <c r="J60" s="204"/>
      <c r="K60" s="204"/>
      <c r="L60" s="204"/>
      <c r="M60" s="204"/>
      <c r="N60" s="204"/>
      <c r="O60" s="204"/>
      <c r="P60" s="204"/>
      <c r="Q60" s="204"/>
      <c r="R60" s="204"/>
      <c r="S60" s="204"/>
      <c r="T60" s="204"/>
      <c r="U60" s="204"/>
      <c r="V60" s="204"/>
      <c r="W60" s="204"/>
      <c r="X60" s="204"/>
      <c r="Y60" s="204"/>
      <c r="Z60" s="204"/>
      <c r="AA60" s="204"/>
      <c r="AB60" s="204"/>
      <c r="AC60" s="204"/>
      <c r="AD60" s="204"/>
      <c r="AE60" s="204"/>
      <c r="AF60" s="204"/>
      <c r="AG60" s="204"/>
      <c r="AH60" s="204"/>
      <c r="AI60" s="204"/>
      <c r="AJ60" s="204"/>
      <c r="AK60" s="204"/>
      <c r="AL60" s="204"/>
      <c r="AM60" s="204"/>
      <c r="AN60" s="204"/>
      <c r="AO60" s="204"/>
      <c r="AP60" s="204"/>
      <c r="AQ60" s="204"/>
      <c r="AR60" s="204"/>
      <c r="AS60" s="204"/>
      <c r="AT60" s="204"/>
      <c r="AU60" s="204"/>
      <c r="AV60" s="204"/>
      <c r="AW60" s="204"/>
      <c r="AX60" s="204"/>
      <c r="AY60" s="204"/>
      <c r="AZ60" s="204"/>
      <c r="BA60" s="204"/>
      <c r="BB60" s="204"/>
      <c r="BC60" s="204"/>
      <c r="BD60" s="204"/>
      <c r="BE60" s="204"/>
      <c r="BF60" s="204"/>
      <c r="BG60" s="204"/>
      <c r="BH60" s="204"/>
      <c r="BI60" s="204"/>
      <c r="BJ60" s="204"/>
      <c r="BK60" s="204"/>
      <c r="BL60" s="204"/>
      <c r="BM60" s="204"/>
      <c r="BN60" s="204"/>
      <c r="BO60" s="204"/>
      <c r="BP60" s="204"/>
      <c r="BQ60" s="204"/>
      <c r="BR60" s="204"/>
      <c r="BS60" s="204"/>
      <c r="BT60" s="204"/>
      <c r="BU60" s="204"/>
      <c r="BV60" s="204"/>
      <c r="BW60" s="204"/>
      <c r="BX60" s="204"/>
      <c r="BY60" s="204"/>
      <c r="BZ60" s="204"/>
      <c r="CA60" s="204"/>
      <c r="CB60" s="204"/>
      <c r="CC60" s="204"/>
      <c r="CD60" s="204"/>
      <c r="CE60" s="204"/>
      <c r="CF60" s="204"/>
      <c r="CG60" s="204"/>
      <c r="CH60" s="204"/>
      <c r="CI60" s="204"/>
      <c r="CJ60" s="204"/>
      <c r="CK60" s="204"/>
      <c r="CL60" s="204"/>
      <c r="CM60" s="204"/>
      <c r="CN60" s="204"/>
      <c r="CO60" s="204"/>
      <c r="CP60" s="204"/>
      <c r="CQ60" s="204"/>
      <c r="CR60" s="204"/>
      <c r="CS60" s="204"/>
      <c r="CT60" s="204"/>
      <c r="CU60" s="204"/>
      <c r="CV60" s="204"/>
      <c r="CW60" s="204"/>
    </row>
    <row r="61" spans="1:101" x14ac:dyDescent="0.25">
      <c r="A61" s="204"/>
      <c r="B61" s="204"/>
      <c r="C61" s="204"/>
      <c r="D61" s="204"/>
      <c r="E61" s="204"/>
      <c r="F61" s="204"/>
      <c r="G61" s="204"/>
      <c r="H61" s="204"/>
      <c r="I61" s="204"/>
      <c r="J61" s="204"/>
      <c r="K61" s="204"/>
      <c r="L61" s="204"/>
      <c r="M61" s="204"/>
      <c r="N61" s="204"/>
      <c r="O61" s="204"/>
      <c r="P61" s="204"/>
      <c r="Q61" s="204"/>
      <c r="R61" s="204"/>
      <c r="S61" s="204"/>
      <c r="T61" s="204"/>
      <c r="U61" s="204"/>
      <c r="V61" s="204"/>
      <c r="W61" s="204"/>
      <c r="X61" s="204"/>
      <c r="Y61" s="204"/>
      <c r="Z61" s="204"/>
      <c r="AA61" s="204"/>
      <c r="AB61" s="204"/>
      <c r="AC61" s="204"/>
      <c r="AD61" s="204"/>
      <c r="AE61" s="204"/>
      <c r="AF61" s="204"/>
      <c r="AG61" s="204"/>
      <c r="AH61" s="204"/>
      <c r="AI61" s="204"/>
      <c r="AJ61" s="204"/>
      <c r="AK61" s="204"/>
      <c r="AL61" s="204"/>
      <c r="AM61" s="204"/>
      <c r="AN61" s="204"/>
      <c r="AO61" s="204"/>
      <c r="AP61" s="204"/>
      <c r="AQ61" s="204"/>
      <c r="AR61" s="204"/>
      <c r="AS61" s="204"/>
      <c r="AT61" s="204"/>
      <c r="AU61" s="204"/>
      <c r="AV61" s="204"/>
      <c r="AW61" s="204"/>
      <c r="AX61" s="204"/>
      <c r="AY61" s="204"/>
      <c r="AZ61" s="204"/>
      <c r="BA61" s="204"/>
      <c r="BB61" s="204"/>
      <c r="BC61" s="204"/>
      <c r="BD61" s="204"/>
      <c r="BE61" s="204"/>
      <c r="BF61" s="204"/>
      <c r="BG61" s="204"/>
      <c r="BH61" s="204"/>
      <c r="BI61" s="204"/>
      <c r="BJ61" s="204"/>
      <c r="BK61" s="204"/>
      <c r="BL61" s="204"/>
      <c r="BM61" s="204"/>
      <c r="BN61" s="204"/>
      <c r="BO61" s="204"/>
      <c r="BP61" s="204"/>
      <c r="BQ61" s="204"/>
      <c r="BR61" s="204"/>
      <c r="BS61" s="204"/>
      <c r="BT61" s="204"/>
      <c r="BU61" s="204"/>
      <c r="BV61" s="204"/>
      <c r="BW61" s="204"/>
      <c r="BX61" s="204"/>
      <c r="BY61" s="204"/>
      <c r="BZ61" s="204"/>
      <c r="CA61" s="204"/>
      <c r="CB61" s="204"/>
      <c r="CC61" s="204"/>
      <c r="CD61" s="204"/>
      <c r="CE61" s="204"/>
      <c r="CF61" s="204"/>
      <c r="CG61" s="204"/>
      <c r="CH61" s="204"/>
      <c r="CI61" s="204"/>
      <c r="CJ61" s="204"/>
      <c r="CK61" s="204"/>
      <c r="CL61" s="204"/>
      <c r="CM61" s="204"/>
      <c r="CN61" s="204"/>
      <c r="CO61" s="204"/>
      <c r="CP61" s="204"/>
      <c r="CQ61" s="204"/>
      <c r="CR61" s="204"/>
      <c r="CS61" s="204"/>
      <c r="CT61" s="204"/>
      <c r="CU61" s="204"/>
      <c r="CV61" s="204"/>
      <c r="CW61" s="204"/>
    </row>
    <row r="62" spans="1:101" x14ac:dyDescent="0.25">
      <c r="A62" s="204"/>
      <c r="B62" s="204"/>
      <c r="C62" s="204"/>
      <c r="D62" s="204"/>
      <c r="E62" s="204"/>
      <c r="F62" s="204"/>
      <c r="G62" s="204"/>
      <c r="H62" s="204"/>
      <c r="I62" s="204"/>
      <c r="J62" s="204"/>
      <c r="K62" s="204"/>
      <c r="L62" s="204"/>
      <c r="M62" s="204"/>
      <c r="N62" s="204"/>
      <c r="O62" s="204"/>
      <c r="P62" s="204"/>
      <c r="Q62" s="204"/>
      <c r="R62" s="204"/>
      <c r="S62" s="204"/>
      <c r="T62" s="204"/>
      <c r="U62" s="204"/>
      <c r="V62" s="204"/>
      <c r="W62" s="204"/>
      <c r="X62" s="204"/>
      <c r="Y62" s="204"/>
      <c r="Z62" s="204"/>
      <c r="AA62" s="204"/>
      <c r="AB62" s="204"/>
      <c r="AC62" s="204"/>
      <c r="AD62" s="204"/>
      <c r="AE62" s="204"/>
      <c r="AF62" s="204"/>
      <c r="AG62" s="204"/>
      <c r="AH62" s="204"/>
      <c r="AI62" s="204"/>
      <c r="AJ62" s="204"/>
      <c r="AK62" s="204"/>
      <c r="AL62" s="204"/>
      <c r="AM62" s="204"/>
      <c r="AN62" s="204"/>
      <c r="AO62" s="204"/>
      <c r="AP62" s="204"/>
      <c r="AQ62" s="204"/>
      <c r="AR62" s="204"/>
      <c r="AS62" s="204"/>
      <c r="AT62" s="204"/>
      <c r="AU62" s="204"/>
      <c r="AV62" s="204"/>
      <c r="AW62" s="204"/>
      <c r="AX62" s="204"/>
      <c r="AY62" s="204"/>
      <c r="AZ62" s="204"/>
      <c r="BA62" s="204"/>
      <c r="BB62" s="204"/>
      <c r="BC62" s="204"/>
      <c r="BD62" s="204"/>
      <c r="BE62" s="204"/>
      <c r="BF62" s="204"/>
      <c r="BG62" s="204"/>
      <c r="BH62" s="204"/>
      <c r="BI62" s="204"/>
      <c r="BJ62" s="204"/>
      <c r="BK62" s="204"/>
      <c r="BL62" s="204"/>
      <c r="BM62" s="204"/>
      <c r="BN62" s="204"/>
      <c r="BO62" s="204"/>
      <c r="BP62" s="204"/>
      <c r="BQ62" s="204"/>
      <c r="BR62" s="204"/>
      <c r="BS62" s="204"/>
      <c r="BT62" s="204"/>
      <c r="BU62" s="204"/>
      <c r="BV62" s="204"/>
      <c r="BW62" s="204"/>
      <c r="BX62" s="204"/>
      <c r="BY62" s="204"/>
      <c r="BZ62" s="204"/>
      <c r="CA62" s="204"/>
      <c r="CB62" s="204"/>
      <c r="CC62" s="204"/>
      <c r="CD62" s="204"/>
      <c r="CE62" s="204"/>
      <c r="CF62" s="204"/>
      <c r="CG62" s="204"/>
      <c r="CH62" s="204"/>
      <c r="CI62" s="204"/>
      <c r="CJ62" s="204"/>
      <c r="CK62" s="204"/>
      <c r="CL62" s="204"/>
      <c r="CM62" s="204"/>
      <c r="CN62" s="204"/>
      <c r="CO62" s="204"/>
      <c r="CP62" s="204"/>
      <c r="CQ62" s="204"/>
      <c r="CR62" s="204"/>
      <c r="CS62" s="204"/>
      <c r="CT62" s="204"/>
      <c r="CU62" s="204"/>
      <c r="CV62" s="204"/>
      <c r="CW62" s="204"/>
    </row>
    <row r="63" spans="1:101" x14ac:dyDescent="0.25">
      <c r="A63" s="204"/>
      <c r="B63" s="204"/>
      <c r="C63" s="204"/>
      <c r="D63" s="204"/>
      <c r="E63" s="204"/>
      <c r="F63" s="204"/>
      <c r="G63" s="204"/>
      <c r="H63" s="204"/>
      <c r="I63" s="204"/>
      <c r="J63" s="204"/>
      <c r="K63" s="204"/>
      <c r="L63" s="204"/>
      <c r="M63" s="204"/>
      <c r="N63" s="204"/>
      <c r="O63" s="204"/>
      <c r="P63" s="204"/>
      <c r="Q63" s="204"/>
      <c r="R63" s="204"/>
      <c r="S63" s="204"/>
      <c r="T63" s="204"/>
      <c r="U63" s="204"/>
      <c r="V63" s="204"/>
      <c r="W63" s="204"/>
      <c r="X63" s="204"/>
      <c r="Y63" s="204"/>
      <c r="Z63" s="204"/>
      <c r="AA63" s="204"/>
      <c r="AB63" s="204"/>
      <c r="AC63" s="204"/>
      <c r="AD63" s="204"/>
      <c r="AE63" s="204"/>
      <c r="AF63" s="204"/>
      <c r="AG63" s="204"/>
      <c r="AH63" s="204"/>
      <c r="AI63" s="204"/>
      <c r="AJ63" s="204"/>
      <c r="AK63" s="204"/>
      <c r="AL63" s="204"/>
      <c r="AM63" s="204"/>
      <c r="AN63" s="204"/>
      <c r="AO63" s="204"/>
      <c r="AP63" s="204"/>
      <c r="AQ63" s="204"/>
      <c r="AR63" s="204"/>
      <c r="AS63" s="204"/>
      <c r="AT63" s="204"/>
      <c r="AU63" s="204"/>
      <c r="AV63" s="204"/>
      <c r="AW63" s="204"/>
      <c r="AX63" s="204"/>
      <c r="AY63" s="204"/>
      <c r="AZ63" s="204"/>
      <c r="BA63" s="204"/>
      <c r="BB63" s="204"/>
      <c r="BC63" s="204"/>
      <c r="BD63" s="204"/>
      <c r="BE63" s="204"/>
      <c r="BF63" s="204"/>
      <c r="BG63" s="204"/>
      <c r="BH63" s="204"/>
      <c r="BI63" s="204"/>
      <c r="BJ63" s="204"/>
      <c r="BK63" s="204"/>
      <c r="BL63" s="204"/>
      <c r="BM63" s="204"/>
      <c r="BN63" s="204"/>
      <c r="BO63" s="204"/>
      <c r="BP63" s="204"/>
      <c r="BQ63" s="204"/>
      <c r="BR63" s="204"/>
      <c r="BS63" s="204"/>
      <c r="BT63" s="204"/>
      <c r="BU63" s="204"/>
      <c r="BV63" s="204"/>
      <c r="BW63" s="204"/>
      <c r="BX63" s="204"/>
      <c r="BY63" s="204"/>
      <c r="BZ63" s="204"/>
      <c r="CA63" s="204"/>
      <c r="CB63" s="204"/>
      <c r="CC63" s="204"/>
      <c r="CD63" s="204"/>
      <c r="CE63" s="204"/>
      <c r="CF63" s="204"/>
      <c r="CG63" s="204"/>
      <c r="CH63" s="204"/>
      <c r="CI63" s="204"/>
      <c r="CJ63" s="204"/>
      <c r="CK63" s="204"/>
      <c r="CL63" s="204"/>
      <c r="CM63" s="204"/>
      <c r="CN63" s="204"/>
      <c r="CO63" s="204"/>
      <c r="CP63" s="204"/>
      <c r="CQ63" s="204"/>
      <c r="CR63" s="204"/>
      <c r="CS63" s="204"/>
      <c r="CT63" s="204"/>
      <c r="CU63" s="204"/>
      <c r="CV63" s="204"/>
      <c r="CW63" s="204"/>
    </row>
    <row r="64" spans="1:101" x14ac:dyDescent="0.25">
      <c r="A64" s="204"/>
      <c r="B64" s="204"/>
      <c r="C64" s="204"/>
      <c r="D64" s="204"/>
      <c r="E64" s="204"/>
      <c r="F64" s="204"/>
      <c r="G64" s="204"/>
      <c r="H64" s="204"/>
      <c r="I64" s="204"/>
      <c r="J64" s="204"/>
      <c r="K64" s="204"/>
      <c r="L64" s="204"/>
      <c r="M64" s="204"/>
      <c r="N64" s="204"/>
      <c r="O64" s="204"/>
      <c r="P64" s="204"/>
      <c r="Q64" s="204"/>
      <c r="R64" s="204"/>
      <c r="S64" s="204"/>
      <c r="T64" s="204"/>
      <c r="U64" s="204"/>
      <c r="V64" s="204"/>
      <c r="W64" s="204"/>
      <c r="X64" s="204"/>
      <c r="Y64" s="204"/>
      <c r="Z64" s="204"/>
      <c r="AA64" s="204"/>
      <c r="AB64" s="204"/>
      <c r="AC64" s="204"/>
      <c r="AD64" s="204"/>
      <c r="AE64" s="204"/>
      <c r="AF64" s="204"/>
      <c r="AG64" s="204"/>
      <c r="AH64" s="204"/>
      <c r="AI64" s="204"/>
      <c r="AJ64" s="204"/>
      <c r="AK64" s="204"/>
      <c r="AL64" s="204"/>
      <c r="AM64" s="204"/>
      <c r="AN64" s="204"/>
      <c r="AO64" s="204"/>
      <c r="AP64" s="204"/>
      <c r="AQ64" s="204"/>
      <c r="AR64" s="204"/>
      <c r="AS64" s="204"/>
      <c r="AT64" s="204"/>
      <c r="AU64" s="204"/>
      <c r="AV64" s="204"/>
      <c r="AW64" s="204"/>
      <c r="AX64" s="204"/>
      <c r="AY64" s="204"/>
      <c r="AZ64" s="204"/>
      <c r="BA64" s="204"/>
      <c r="BB64" s="204"/>
      <c r="BC64" s="204"/>
      <c r="BD64" s="204"/>
      <c r="BE64" s="204"/>
      <c r="BF64" s="204"/>
      <c r="BG64" s="204"/>
      <c r="BH64" s="204"/>
      <c r="BI64" s="204"/>
      <c r="BJ64" s="204"/>
      <c r="BK64" s="204"/>
      <c r="BL64" s="204"/>
      <c r="BM64" s="204"/>
      <c r="BN64" s="204"/>
      <c r="BO64" s="204"/>
      <c r="BP64" s="204"/>
      <c r="BQ64" s="204"/>
      <c r="BR64" s="204"/>
      <c r="BS64" s="204"/>
      <c r="BT64" s="204"/>
      <c r="BU64" s="204"/>
      <c r="BV64" s="204"/>
      <c r="BW64" s="204"/>
      <c r="BX64" s="204"/>
      <c r="BY64" s="204"/>
      <c r="BZ64" s="204"/>
      <c r="CA64" s="204"/>
      <c r="CB64" s="204"/>
      <c r="CC64" s="204"/>
      <c r="CD64" s="204"/>
      <c r="CE64" s="204"/>
      <c r="CF64" s="204"/>
      <c r="CG64" s="204"/>
      <c r="CH64" s="204"/>
      <c r="CI64" s="204"/>
      <c r="CJ64" s="204"/>
      <c r="CK64" s="204"/>
      <c r="CL64" s="204"/>
      <c r="CM64" s="204"/>
      <c r="CN64" s="204"/>
      <c r="CO64" s="204"/>
      <c r="CP64" s="204"/>
      <c r="CQ64" s="204"/>
      <c r="CR64" s="204"/>
      <c r="CS64" s="204"/>
      <c r="CT64" s="204"/>
      <c r="CU64" s="204"/>
      <c r="CV64" s="204"/>
      <c r="CW64" s="204"/>
    </row>
    <row r="65" spans="1:101" x14ac:dyDescent="0.25">
      <c r="A65" s="204"/>
      <c r="B65" s="204"/>
      <c r="C65" s="204"/>
      <c r="D65" s="204"/>
      <c r="E65" s="204"/>
      <c r="F65" s="204"/>
      <c r="G65" s="204"/>
      <c r="H65" s="204"/>
      <c r="I65" s="204"/>
      <c r="J65" s="204"/>
      <c r="K65" s="204"/>
      <c r="L65" s="204"/>
      <c r="M65" s="204"/>
      <c r="N65" s="204"/>
      <c r="O65" s="204"/>
      <c r="P65" s="204"/>
      <c r="Q65" s="204"/>
      <c r="R65" s="204"/>
      <c r="S65" s="204"/>
      <c r="T65" s="204"/>
      <c r="U65" s="204"/>
      <c r="V65" s="204"/>
      <c r="W65" s="204"/>
      <c r="X65" s="204"/>
      <c r="Y65" s="204"/>
      <c r="Z65" s="204"/>
      <c r="AA65" s="204"/>
      <c r="AB65" s="204"/>
      <c r="AC65" s="204"/>
      <c r="AD65" s="204"/>
      <c r="AE65" s="204"/>
      <c r="AF65" s="204"/>
      <c r="AG65" s="204"/>
      <c r="AH65" s="204"/>
      <c r="AI65" s="204"/>
      <c r="AJ65" s="204"/>
      <c r="AK65" s="204"/>
      <c r="AL65" s="204"/>
      <c r="AM65" s="204"/>
      <c r="AN65" s="204"/>
      <c r="AO65" s="204"/>
      <c r="AP65" s="204"/>
      <c r="AQ65" s="204"/>
      <c r="AR65" s="204"/>
      <c r="AS65" s="204"/>
      <c r="AT65" s="204"/>
      <c r="AU65" s="204"/>
      <c r="AV65" s="204"/>
      <c r="AW65" s="204"/>
      <c r="AX65" s="204"/>
      <c r="AY65" s="204"/>
      <c r="AZ65" s="204"/>
      <c r="BA65" s="204"/>
      <c r="BB65" s="204"/>
      <c r="BC65" s="204"/>
      <c r="BD65" s="204"/>
      <c r="BE65" s="204"/>
      <c r="BF65" s="204"/>
      <c r="BG65" s="204"/>
      <c r="BH65" s="204"/>
      <c r="BI65" s="204"/>
      <c r="BJ65" s="204"/>
      <c r="BK65" s="204"/>
      <c r="BL65" s="204"/>
      <c r="BM65" s="204"/>
      <c r="BN65" s="204"/>
      <c r="BO65" s="204"/>
      <c r="BP65" s="204"/>
      <c r="BQ65" s="204"/>
      <c r="BR65" s="204"/>
      <c r="BS65" s="204"/>
      <c r="BT65" s="204"/>
      <c r="BU65" s="204"/>
      <c r="BV65" s="204"/>
      <c r="BW65" s="204"/>
      <c r="BX65" s="204"/>
      <c r="BY65" s="204"/>
      <c r="BZ65" s="204"/>
      <c r="CA65" s="204"/>
      <c r="CB65" s="204"/>
      <c r="CC65" s="204"/>
      <c r="CD65" s="204"/>
      <c r="CE65" s="204"/>
      <c r="CF65" s="204"/>
      <c r="CG65" s="204"/>
      <c r="CH65" s="204"/>
      <c r="CI65" s="204"/>
      <c r="CJ65" s="204"/>
      <c r="CK65" s="204"/>
      <c r="CL65" s="204"/>
      <c r="CM65" s="204"/>
      <c r="CN65" s="204"/>
      <c r="CO65" s="204"/>
      <c r="CP65" s="204"/>
      <c r="CQ65" s="204"/>
      <c r="CR65" s="204"/>
      <c r="CS65" s="204"/>
      <c r="CT65" s="204"/>
      <c r="CU65" s="204"/>
      <c r="CV65" s="204"/>
      <c r="CW65" s="204"/>
    </row>
    <row r="66" spans="1:101" x14ac:dyDescent="0.25">
      <c r="A66" s="204"/>
      <c r="B66" s="204"/>
      <c r="C66" s="204"/>
      <c r="D66" s="204"/>
      <c r="E66" s="204"/>
      <c r="F66" s="204"/>
      <c r="G66" s="204"/>
      <c r="H66" s="204"/>
      <c r="I66" s="204"/>
      <c r="J66" s="204"/>
      <c r="K66" s="204"/>
      <c r="L66" s="204"/>
      <c r="M66" s="204"/>
      <c r="N66" s="204"/>
      <c r="O66" s="204"/>
      <c r="P66" s="204"/>
      <c r="Q66" s="204"/>
      <c r="R66" s="204"/>
      <c r="S66" s="204"/>
      <c r="T66" s="204"/>
      <c r="U66" s="204"/>
      <c r="V66" s="204"/>
      <c r="W66" s="204"/>
      <c r="X66" s="204"/>
      <c r="Y66" s="204"/>
      <c r="Z66" s="204"/>
      <c r="AA66" s="204"/>
      <c r="AB66" s="204"/>
      <c r="AC66" s="204"/>
      <c r="AD66" s="204"/>
      <c r="AE66" s="204"/>
      <c r="AF66" s="204"/>
      <c r="AG66" s="204"/>
      <c r="AH66" s="204"/>
      <c r="AI66" s="204"/>
      <c r="AJ66" s="204"/>
      <c r="AK66" s="204"/>
      <c r="AL66" s="204"/>
      <c r="AM66" s="204"/>
      <c r="AN66" s="204"/>
      <c r="AO66" s="204"/>
      <c r="AP66" s="204"/>
      <c r="AQ66" s="204"/>
      <c r="AR66" s="204"/>
      <c r="AS66" s="204"/>
      <c r="AT66" s="204"/>
      <c r="AU66" s="204"/>
      <c r="AV66" s="204"/>
      <c r="AW66" s="204"/>
      <c r="AX66" s="204"/>
      <c r="AY66" s="204"/>
      <c r="AZ66" s="204"/>
      <c r="BA66" s="204"/>
      <c r="BB66" s="204"/>
      <c r="BC66" s="204"/>
      <c r="BD66" s="204"/>
      <c r="BE66" s="204"/>
      <c r="BF66" s="204"/>
      <c r="BG66" s="204"/>
      <c r="BH66" s="204"/>
      <c r="BI66" s="204"/>
      <c r="BJ66" s="204"/>
      <c r="BK66" s="204"/>
      <c r="BL66" s="204"/>
      <c r="BM66" s="204"/>
      <c r="BN66" s="204"/>
      <c r="BO66" s="204"/>
      <c r="BP66" s="204"/>
      <c r="BQ66" s="204"/>
      <c r="BR66" s="204"/>
      <c r="BS66" s="204"/>
      <c r="BT66" s="204"/>
      <c r="BU66" s="204"/>
      <c r="BV66" s="204"/>
      <c r="BW66" s="204"/>
      <c r="BX66" s="204"/>
      <c r="BY66" s="204"/>
      <c r="BZ66" s="204"/>
      <c r="CA66" s="204"/>
      <c r="CB66" s="204"/>
      <c r="CC66" s="204"/>
      <c r="CD66" s="204"/>
      <c r="CE66" s="204"/>
      <c r="CF66" s="204"/>
      <c r="CG66" s="204"/>
      <c r="CH66" s="204"/>
      <c r="CI66" s="204"/>
      <c r="CJ66" s="204"/>
      <c r="CK66" s="204"/>
      <c r="CL66" s="204"/>
      <c r="CM66" s="204"/>
      <c r="CN66" s="204"/>
      <c r="CO66" s="204"/>
      <c r="CP66" s="204"/>
      <c r="CQ66" s="204"/>
      <c r="CR66" s="204"/>
      <c r="CS66" s="204"/>
      <c r="CT66" s="204"/>
      <c r="CU66" s="204"/>
      <c r="CV66" s="204"/>
      <c r="CW66" s="204"/>
    </row>
    <row r="67" spans="1:101" x14ac:dyDescent="0.25">
      <c r="A67" s="204"/>
      <c r="B67" s="204"/>
      <c r="C67" s="204"/>
      <c r="D67" s="204"/>
      <c r="E67" s="204"/>
      <c r="F67" s="204"/>
      <c r="G67" s="204"/>
      <c r="H67" s="204"/>
      <c r="I67" s="204"/>
      <c r="J67" s="204"/>
      <c r="K67" s="204"/>
      <c r="L67" s="204"/>
      <c r="M67" s="204"/>
      <c r="N67" s="204"/>
      <c r="O67" s="204"/>
      <c r="P67" s="204"/>
      <c r="Q67" s="204"/>
      <c r="R67" s="204"/>
      <c r="S67" s="204"/>
      <c r="T67" s="204"/>
      <c r="U67" s="204"/>
      <c r="V67" s="204"/>
      <c r="W67" s="204"/>
      <c r="X67" s="204"/>
      <c r="Y67" s="204"/>
      <c r="Z67" s="204"/>
      <c r="AA67" s="204"/>
      <c r="AB67" s="204"/>
      <c r="AC67" s="204"/>
      <c r="AD67" s="204"/>
      <c r="AE67" s="204"/>
      <c r="AF67" s="204"/>
      <c r="AG67" s="204"/>
      <c r="AH67" s="204"/>
      <c r="AI67" s="204"/>
      <c r="AJ67" s="204"/>
      <c r="AK67" s="204"/>
      <c r="AL67" s="204"/>
      <c r="AM67" s="204"/>
      <c r="AN67" s="204"/>
      <c r="AO67" s="204"/>
      <c r="AP67" s="204"/>
      <c r="AQ67" s="204"/>
      <c r="AR67" s="204"/>
      <c r="AS67" s="204"/>
      <c r="AT67" s="204"/>
      <c r="AU67" s="204"/>
      <c r="AV67" s="204"/>
      <c r="AW67" s="204"/>
      <c r="AX67" s="204"/>
      <c r="AY67" s="204"/>
      <c r="AZ67" s="204"/>
      <c r="BA67" s="204"/>
      <c r="BB67" s="204"/>
      <c r="BC67" s="204"/>
      <c r="BD67" s="204"/>
      <c r="BE67" s="204"/>
      <c r="BF67" s="204"/>
      <c r="BG67" s="204"/>
      <c r="BH67" s="204"/>
      <c r="BI67" s="204"/>
      <c r="BJ67" s="204"/>
      <c r="BK67" s="204"/>
      <c r="BL67" s="204"/>
      <c r="BM67" s="204"/>
      <c r="BN67" s="204"/>
      <c r="BO67" s="204"/>
      <c r="BP67" s="204"/>
      <c r="BQ67" s="204"/>
      <c r="BR67" s="204"/>
      <c r="BS67" s="204"/>
      <c r="BT67" s="204"/>
      <c r="BU67" s="204"/>
      <c r="BV67" s="204"/>
      <c r="BW67" s="204"/>
      <c r="BX67" s="204"/>
      <c r="BY67" s="204"/>
      <c r="BZ67" s="204"/>
      <c r="CA67" s="204"/>
      <c r="CB67" s="204"/>
      <c r="CC67" s="204"/>
      <c r="CD67" s="204"/>
      <c r="CE67" s="204"/>
      <c r="CF67" s="204"/>
      <c r="CG67" s="204"/>
      <c r="CH67" s="204"/>
      <c r="CI67" s="204"/>
      <c r="CJ67" s="204"/>
      <c r="CK67" s="204"/>
      <c r="CL67" s="204"/>
      <c r="CM67" s="204"/>
      <c r="CN67" s="204"/>
      <c r="CO67" s="204"/>
      <c r="CP67" s="204"/>
      <c r="CQ67" s="204"/>
      <c r="CR67" s="204"/>
      <c r="CS67" s="204"/>
      <c r="CT67" s="204"/>
      <c r="CU67" s="204"/>
      <c r="CV67" s="204"/>
      <c r="CW67" s="204"/>
    </row>
    <row r="68" spans="1:101" x14ac:dyDescent="0.25">
      <c r="A68" s="204"/>
      <c r="B68" s="204"/>
      <c r="C68" s="204"/>
      <c r="D68" s="204"/>
      <c r="E68" s="204"/>
      <c r="F68" s="204"/>
      <c r="G68" s="204"/>
      <c r="H68" s="204"/>
      <c r="I68" s="204"/>
      <c r="J68" s="204"/>
      <c r="K68" s="204"/>
      <c r="L68" s="204"/>
      <c r="M68" s="204"/>
      <c r="N68" s="204"/>
      <c r="O68" s="204"/>
      <c r="P68" s="204"/>
      <c r="Q68" s="204"/>
      <c r="R68" s="204"/>
      <c r="S68" s="204"/>
      <c r="T68" s="204"/>
      <c r="U68" s="204"/>
      <c r="V68" s="204"/>
      <c r="W68" s="204"/>
      <c r="X68" s="204"/>
      <c r="Y68" s="204"/>
      <c r="Z68" s="204"/>
      <c r="AA68" s="204"/>
      <c r="AB68" s="204"/>
      <c r="AC68" s="204"/>
      <c r="AD68" s="204"/>
      <c r="AE68" s="204"/>
      <c r="AF68" s="204"/>
      <c r="AG68" s="204"/>
      <c r="AH68" s="204"/>
      <c r="AI68" s="204"/>
      <c r="AJ68" s="204"/>
      <c r="AK68" s="204"/>
      <c r="AL68" s="204"/>
      <c r="AM68" s="204"/>
      <c r="AN68" s="204"/>
      <c r="AO68" s="204"/>
      <c r="AP68" s="204"/>
      <c r="AQ68" s="204"/>
      <c r="AR68" s="204"/>
      <c r="AS68" s="204"/>
      <c r="AT68" s="204"/>
      <c r="AU68" s="204"/>
      <c r="AV68" s="204"/>
      <c r="AW68" s="204"/>
      <c r="AX68" s="204"/>
      <c r="AY68" s="204"/>
      <c r="AZ68" s="204"/>
      <c r="BA68" s="204"/>
      <c r="BB68" s="204"/>
      <c r="BC68" s="204"/>
      <c r="BD68" s="204"/>
      <c r="BE68" s="204"/>
      <c r="BF68" s="204"/>
      <c r="BG68" s="204"/>
      <c r="BH68" s="204"/>
      <c r="BI68" s="204"/>
      <c r="BJ68" s="204"/>
      <c r="BK68" s="204"/>
      <c r="BL68" s="204"/>
      <c r="BM68" s="204"/>
      <c r="BN68" s="204"/>
      <c r="BO68" s="204"/>
      <c r="BP68" s="204"/>
      <c r="BQ68" s="204"/>
      <c r="BR68" s="204"/>
      <c r="BS68" s="204"/>
      <c r="BT68" s="204"/>
      <c r="BU68" s="204"/>
      <c r="BV68" s="204"/>
      <c r="BW68" s="204"/>
      <c r="BX68" s="204"/>
      <c r="BY68" s="204"/>
      <c r="BZ68" s="204"/>
      <c r="CA68" s="204"/>
      <c r="CB68" s="204"/>
      <c r="CC68" s="204"/>
      <c r="CD68" s="204"/>
      <c r="CE68" s="204"/>
      <c r="CF68" s="204"/>
      <c r="CG68" s="204"/>
      <c r="CH68" s="204"/>
      <c r="CI68" s="204"/>
      <c r="CJ68" s="204"/>
      <c r="CK68" s="204"/>
      <c r="CL68" s="204"/>
      <c r="CM68" s="204"/>
      <c r="CN68" s="204"/>
      <c r="CO68" s="204"/>
      <c r="CP68" s="204"/>
      <c r="CQ68" s="204"/>
      <c r="CR68" s="204"/>
      <c r="CS68" s="204"/>
      <c r="CT68" s="204"/>
      <c r="CU68" s="204"/>
      <c r="CV68" s="204"/>
      <c r="CW68" s="204"/>
    </row>
    <row r="69" spans="1:101" x14ac:dyDescent="0.25">
      <c r="A69" s="204"/>
      <c r="B69" s="204"/>
      <c r="C69" s="204"/>
      <c r="D69" s="204"/>
      <c r="E69" s="204"/>
      <c r="F69" s="204"/>
      <c r="G69" s="204"/>
      <c r="H69" s="204"/>
      <c r="I69" s="204"/>
      <c r="J69" s="204"/>
      <c r="K69" s="204"/>
      <c r="L69" s="204"/>
      <c r="M69" s="204"/>
      <c r="N69" s="204"/>
      <c r="O69" s="204"/>
      <c r="P69" s="204"/>
      <c r="Q69" s="204"/>
      <c r="R69" s="204"/>
      <c r="S69" s="204"/>
      <c r="T69" s="204"/>
      <c r="U69" s="204"/>
      <c r="V69" s="204"/>
      <c r="W69" s="204"/>
      <c r="X69" s="204"/>
      <c r="Y69" s="204"/>
      <c r="Z69" s="204"/>
      <c r="AA69" s="204"/>
      <c r="AB69" s="204"/>
      <c r="AC69" s="204"/>
      <c r="AD69" s="204"/>
      <c r="AE69" s="204"/>
      <c r="AF69" s="204"/>
      <c r="AG69" s="204"/>
      <c r="AH69" s="204"/>
      <c r="AI69" s="204"/>
      <c r="AJ69" s="204"/>
      <c r="AK69" s="204"/>
      <c r="AL69" s="204"/>
      <c r="AM69" s="204"/>
      <c r="AN69" s="204"/>
      <c r="AO69" s="204"/>
      <c r="AP69" s="204"/>
      <c r="AQ69" s="204"/>
      <c r="AR69" s="204"/>
      <c r="AS69" s="204"/>
      <c r="AT69" s="204"/>
      <c r="AU69" s="204"/>
      <c r="AV69" s="204"/>
      <c r="AW69" s="204"/>
      <c r="AX69" s="204"/>
      <c r="AY69" s="204"/>
      <c r="AZ69" s="204"/>
      <c r="BA69" s="204"/>
      <c r="BB69" s="204"/>
      <c r="BC69" s="204"/>
      <c r="BD69" s="204"/>
      <c r="BE69" s="204"/>
      <c r="BF69" s="204"/>
      <c r="BG69" s="204"/>
      <c r="BH69" s="204"/>
      <c r="BI69" s="204"/>
      <c r="BJ69" s="204"/>
      <c r="BK69" s="204"/>
      <c r="BL69" s="204"/>
      <c r="BM69" s="204"/>
      <c r="BN69" s="204"/>
      <c r="BO69" s="204"/>
      <c r="BP69" s="204"/>
      <c r="BQ69" s="204"/>
      <c r="BR69" s="204"/>
      <c r="BS69" s="204"/>
      <c r="BT69" s="204"/>
      <c r="BU69" s="204"/>
      <c r="BV69" s="204"/>
      <c r="BW69" s="204"/>
      <c r="BX69" s="204"/>
      <c r="BY69" s="204"/>
      <c r="BZ69" s="204"/>
      <c r="CA69" s="204"/>
      <c r="CB69" s="204"/>
      <c r="CC69" s="204"/>
      <c r="CD69" s="204"/>
      <c r="CE69" s="204"/>
      <c r="CF69" s="204"/>
      <c r="CG69" s="204"/>
      <c r="CH69" s="204"/>
      <c r="CI69" s="204"/>
      <c r="CJ69" s="204"/>
      <c r="CK69" s="204"/>
      <c r="CL69" s="204"/>
      <c r="CM69" s="204"/>
      <c r="CN69" s="204"/>
      <c r="CO69" s="204"/>
      <c r="CP69" s="204"/>
      <c r="CQ69" s="204"/>
      <c r="CR69" s="204"/>
      <c r="CS69" s="204"/>
      <c r="CT69" s="204"/>
      <c r="CU69" s="204"/>
      <c r="CV69" s="204"/>
      <c r="CW69" s="204"/>
    </row>
    <row r="70" spans="1:101" x14ac:dyDescent="0.25">
      <c r="A70" s="204"/>
      <c r="B70" s="204"/>
      <c r="C70" s="204"/>
      <c r="D70" s="204"/>
      <c r="E70" s="204"/>
      <c r="F70" s="204"/>
      <c r="G70" s="204"/>
      <c r="H70" s="204"/>
      <c r="I70" s="204"/>
      <c r="J70" s="204"/>
      <c r="K70" s="204"/>
      <c r="L70" s="204"/>
      <c r="M70" s="204"/>
      <c r="N70" s="204"/>
      <c r="O70" s="204"/>
      <c r="P70" s="204"/>
      <c r="Q70" s="204"/>
      <c r="R70" s="204"/>
      <c r="S70" s="204"/>
      <c r="T70" s="204"/>
      <c r="U70" s="204"/>
      <c r="V70" s="204"/>
      <c r="W70" s="204"/>
      <c r="X70" s="204"/>
      <c r="Y70" s="204"/>
      <c r="Z70" s="204"/>
      <c r="AA70" s="204"/>
      <c r="AB70" s="204"/>
      <c r="AC70" s="204"/>
      <c r="AD70" s="204"/>
      <c r="AE70" s="204"/>
      <c r="AF70" s="204"/>
      <c r="AG70" s="204"/>
      <c r="AH70" s="204"/>
      <c r="AI70" s="204"/>
      <c r="AJ70" s="204"/>
      <c r="AK70" s="204"/>
      <c r="AL70" s="204"/>
      <c r="AM70" s="204"/>
      <c r="AN70" s="204"/>
      <c r="AO70" s="204"/>
      <c r="AP70" s="204"/>
      <c r="AQ70" s="204"/>
      <c r="AR70" s="204"/>
      <c r="AS70" s="204"/>
      <c r="AT70" s="204"/>
      <c r="AU70" s="204"/>
      <c r="AV70" s="204"/>
      <c r="AW70" s="204"/>
      <c r="AX70" s="204"/>
      <c r="AY70" s="204"/>
      <c r="AZ70" s="204"/>
      <c r="BA70" s="204"/>
      <c r="BB70" s="204"/>
      <c r="BC70" s="204"/>
      <c r="BD70" s="204"/>
      <c r="BE70" s="204"/>
      <c r="BF70" s="204"/>
      <c r="BG70" s="204"/>
      <c r="BH70" s="204"/>
      <c r="BI70" s="204"/>
      <c r="BJ70" s="204"/>
      <c r="BK70" s="204"/>
      <c r="BL70" s="204"/>
      <c r="BM70" s="204"/>
      <c r="BN70" s="204"/>
      <c r="BO70" s="204"/>
      <c r="BP70" s="204"/>
      <c r="BQ70" s="204"/>
      <c r="BR70" s="204"/>
      <c r="BS70" s="204"/>
      <c r="BT70" s="204"/>
      <c r="BU70" s="204"/>
      <c r="BV70" s="204"/>
      <c r="BW70" s="204"/>
      <c r="BX70" s="204"/>
      <c r="BY70" s="204"/>
      <c r="BZ70" s="204"/>
      <c r="CA70" s="204"/>
      <c r="CB70" s="204"/>
      <c r="CC70" s="204"/>
      <c r="CD70" s="204"/>
      <c r="CE70" s="204"/>
      <c r="CF70" s="204"/>
      <c r="CG70" s="204"/>
      <c r="CH70" s="204"/>
      <c r="CI70" s="204"/>
      <c r="CJ70" s="204"/>
      <c r="CK70" s="204"/>
      <c r="CL70" s="204"/>
      <c r="CM70" s="204"/>
      <c r="CN70" s="204"/>
      <c r="CO70" s="204"/>
      <c r="CP70" s="204"/>
      <c r="CQ70" s="204"/>
      <c r="CR70" s="204"/>
      <c r="CS70" s="204"/>
      <c r="CT70" s="204"/>
      <c r="CU70" s="204"/>
      <c r="CV70" s="204"/>
      <c r="CW70" s="204"/>
    </row>
    <row r="71" spans="1:101" x14ac:dyDescent="0.25">
      <c r="A71" s="204"/>
      <c r="B71" s="204"/>
      <c r="C71" s="204"/>
      <c r="D71" s="204"/>
      <c r="E71" s="204"/>
      <c r="F71" s="204"/>
      <c r="G71" s="204"/>
      <c r="H71" s="204"/>
      <c r="I71" s="204"/>
      <c r="J71" s="204"/>
      <c r="K71" s="204"/>
      <c r="L71" s="204"/>
      <c r="M71" s="204"/>
      <c r="N71" s="204"/>
      <c r="O71" s="204"/>
      <c r="P71" s="204"/>
      <c r="Q71" s="204"/>
      <c r="R71" s="204"/>
      <c r="S71" s="204"/>
      <c r="T71" s="204"/>
      <c r="U71" s="204"/>
      <c r="V71" s="204"/>
      <c r="W71" s="204"/>
      <c r="X71" s="204"/>
      <c r="Y71" s="204"/>
      <c r="Z71" s="204"/>
      <c r="AA71" s="204"/>
      <c r="AB71" s="204"/>
      <c r="AC71" s="204"/>
      <c r="AD71" s="204"/>
      <c r="AE71" s="204"/>
      <c r="AF71" s="204"/>
      <c r="AG71" s="204"/>
      <c r="AH71" s="204"/>
      <c r="AI71" s="204"/>
      <c r="AJ71" s="204"/>
      <c r="AK71" s="204"/>
      <c r="AL71" s="204"/>
      <c r="AM71" s="204"/>
      <c r="AN71" s="204"/>
      <c r="AO71" s="204"/>
      <c r="AP71" s="204"/>
      <c r="AQ71" s="204"/>
      <c r="AR71" s="204"/>
      <c r="AS71" s="204"/>
      <c r="AT71" s="204"/>
      <c r="AU71" s="204"/>
      <c r="AV71" s="204"/>
      <c r="AW71" s="204"/>
      <c r="AX71" s="204"/>
      <c r="AY71" s="204"/>
      <c r="AZ71" s="204"/>
      <c r="BA71" s="204"/>
      <c r="BB71" s="204"/>
      <c r="BC71" s="204"/>
      <c r="BD71" s="204"/>
      <c r="BE71" s="204"/>
      <c r="BF71" s="204"/>
      <c r="BG71" s="204"/>
      <c r="BH71" s="204"/>
      <c r="BI71" s="204"/>
      <c r="BJ71" s="204"/>
      <c r="BK71" s="204"/>
      <c r="BL71" s="204"/>
      <c r="BM71" s="204"/>
      <c r="BN71" s="204"/>
      <c r="BO71" s="204"/>
      <c r="BP71" s="204"/>
      <c r="BQ71" s="204"/>
      <c r="BR71" s="204"/>
      <c r="BS71" s="204"/>
      <c r="BT71" s="204"/>
      <c r="BU71" s="204"/>
      <c r="BV71" s="204"/>
      <c r="BW71" s="204"/>
      <c r="BX71" s="204"/>
      <c r="BY71" s="204"/>
      <c r="BZ71" s="204"/>
      <c r="CA71" s="204"/>
      <c r="CB71" s="204"/>
      <c r="CC71" s="204"/>
      <c r="CD71" s="204"/>
      <c r="CE71" s="204"/>
      <c r="CF71" s="204"/>
      <c r="CG71" s="204"/>
      <c r="CH71" s="204"/>
      <c r="CI71" s="204"/>
      <c r="CJ71" s="204"/>
      <c r="CK71" s="204"/>
      <c r="CL71" s="204"/>
      <c r="CM71" s="204"/>
      <c r="CN71" s="204"/>
      <c r="CO71" s="204"/>
      <c r="CP71" s="204"/>
      <c r="CQ71" s="204"/>
      <c r="CR71" s="204"/>
      <c r="CS71" s="204"/>
      <c r="CT71" s="204"/>
      <c r="CU71" s="204"/>
      <c r="CV71" s="204"/>
      <c r="CW71" s="204"/>
    </row>
    <row r="72" spans="1:101" x14ac:dyDescent="0.25">
      <c r="A72" s="204"/>
      <c r="B72" s="204"/>
      <c r="C72" s="204"/>
      <c r="D72" s="204"/>
      <c r="E72" s="204"/>
      <c r="F72" s="204"/>
      <c r="G72" s="204"/>
      <c r="H72" s="204"/>
      <c r="I72" s="204"/>
      <c r="J72" s="204"/>
      <c r="K72" s="204"/>
      <c r="L72" s="204"/>
      <c r="M72" s="204"/>
      <c r="N72" s="204"/>
      <c r="O72" s="204"/>
      <c r="P72" s="204"/>
      <c r="Q72" s="204"/>
      <c r="R72" s="204"/>
      <c r="S72" s="204"/>
      <c r="T72" s="204"/>
      <c r="U72" s="204"/>
      <c r="V72" s="204"/>
      <c r="W72" s="204"/>
      <c r="X72" s="204"/>
      <c r="Y72" s="204"/>
      <c r="Z72" s="204"/>
      <c r="AA72" s="204"/>
      <c r="AB72" s="204"/>
      <c r="AC72" s="204"/>
      <c r="AD72" s="204"/>
      <c r="AE72" s="204"/>
      <c r="AF72" s="204"/>
      <c r="AG72" s="204"/>
      <c r="AH72" s="204"/>
      <c r="AI72" s="204"/>
      <c r="AJ72" s="204"/>
      <c r="AK72" s="204"/>
      <c r="AL72" s="204"/>
      <c r="AM72" s="204"/>
      <c r="AN72" s="204"/>
      <c r="AO72" s="204"/>
      <c r="AP72" s="204"/>
      <c r="AQ72" s="204"/>
      <c r="AR72" s="204"/>
      <c r="AS72" s="204"/>
      <c r="AT72" s="204"/>
      <c r="AU72" s="204"/>
      <c r="AV72" s="204"/>
      <c r="AW72" s="204"/>
      <c r="AX72" s="204"/>
      <c r="AY72" s="204"/>
      <c r="AZ72" s="204"/>
      <c r="BA72" s="204"/>
      <c r="BB72" s="204"/>
      <c r="BC72" s="204"/>
      <c r="BD72" s="204"/>
      <c r="BE72" s="204"/>
      <c r="BF72" s="204"/>
      <c r="BG72" s="204"/>
      <c r="BH72" s="204"/>
      <c r="BI72" s="204"/>
      <c r="BJ72" s="204"/>
      <c r="BK72" s="204"/>
      <c r="BL72" s="204"/>
      <c r="BM72" s="204"/>
      <c r="BN72" s="204"/>
      <c r="BO72" s="204"/>
      <c r="BP72" s="204"/>
      <c r="BQ72" s="204"/>
      <c r="BR72" s="204"/>
      <c r="BS72" s="204"/>
      <c r="BT72" s="204"/>
      <c r="BU72" s="204"/>
      <c r="BV72" s="204"/>
      <c r="BW72" s="204"/>
      <c r="BX72" s="204"/>
      <c r="BY72" s="204"/>
      <c r="BZ72" s="204"/>
      <c r="CA72" s="204"/>
      <c r="CB72" s="204"/>
      <c r="CC72" s="204"/>
      <c r="CD72" s="204"/>
      <c r="CE72" s="204"/>
      <c r="CF72" s="204"/>
      <c r="CG72" s="204"/>
      <c r="CH72" s="204"/>
      <c r="CI72" s="204"/>
      <c r="CJ72" s="204"/>
      <c r="CK72" s="204"/>
      <c r="CL72" s="204"/>
      <c r="CM72" s="204"/>
      <c r="CN72" s="204"/>
      <c r="CO72" s="204"/>
      <c r="CP72" s="204"/>
      <c r="CQ72" s="204"/>
      <c r="CR72" s="204"/>
      <c r="CS72" s="204"/>
      <c r="CT72" s="204"/>
      <c r="CU72" s="204"/>
      <c r="CV72" s="204"/>
      <c r="CW72" s="204"/>
    </row>
    <row r="73" spans="1:101" x14ac:dyDescent="0.25">
      <c r="A73" s="204"/>
      <c r="B73" s="204"/>
      <c r="C73" s="204"/>
      <c r="D73" s="204"/>
      <c r="E73" s="204"/>
      <c r="F73" s="204"/>
      <c r="G73" s="204"/>
      <c r="H73" s="204"/>
      <c r="I73" s="204"/>
      <c r="J73" s="204"/>
      <c r="K73" s="204"/>
      <c r="L73" s="204"/>
      <c r="M73" s="204"/>
      <c r="N73" s="204"/>
      <c r="O73" s="204"/>
      <c r="P73" s="204"/>
      <c r="Q73" s="204"/>
      <c r="R73" s="204"/>
      <c r="S73" s="204"/>
      <c r="T73" s="204"/>
      <c r="U73" s="204"/>
      <c r="V73" s="204"/>
      <c r="W73" s="204"/>
      <c r="X73" s="204"/>
      <c r="Y73" s="204"/>
      <c r="Z73" s="204"/>
      <c r="AA73" s="204"/>
      <c r="AB73" s="204"/>
      <c r="AC73" s="204"/>
      <c r="AD73" s="204"/>
      <c r="AE73" s="204"/>
      <c r="AF73" s="204"/>
      <c r="AG73" s="204"/>
      <c r="AH73" s="204"/>
      <c r="AI73" s="204"/>
      <c r="AJ73" s="204"/>
      <c r="AK73" s="204"/>
      <c r="AL73" s="204"/>
      <c r="AM73" s="204"/>
      <c r="AN73" s="204"/>
      <c r="AO73" s="204"/>
      <c r="AP73" s="204"/>
      <c r="AQ73" s="204"/>
      <c r="AR73" s="204"/>
      <c r="AS73" s="204"/>
      <c r="AT73" s="204"/>
      <c r="AU73" s="204"/>
      <c r="AV73" s="204"/>
      <c r="AW73" s="204"/>
      <c r="AX73" s="204"/>
      <c r="AY73" s="204"/>
      <c r="AZ73" s="204"/>
      <c r="BA73" s="204"/>
      <c r="BB73" s="204"/>
      <c r="BC73" s="204"/>
      <c r="BD73" s="204"/>
      <c r="BE73" s="204"/>
      <c r="BF73" s="204"/>
      <c r="BG73" s="204"/>
      <c r="BH73" s="204"/>
      <c r="BI73" s="204"/>
      <c r="BJ73" s="204"/>
      <c r="BK73" s="204"/>
      <c r="BL73" s="204"/>
      <c r="BM73" s="204"/>
      <c r="BN73" s="204"/>
      <c r="BO73" s="204"/>
      <c r="BP73" s="204"/>
      <c r="BQ73" s="204"/>
      <c r="BR73" s="204"/>
      <c r="BS73" s="204"/>
      <c r="BT73" s="204"/>
      <c r="BU73" s="204"/>
      <c r="BV73" s="204"/>
      <c r="BW73" s="204"/>
      <c r="BX73" s="204"/>
      <c r="BY73" s="204"/>
      <c r="BZ73" s="204"/>
      <c r="CA73" s="204"/>
      <c r="CB73" s="204"/>
      <c r="CC73" s="204"/>
      <c r="CD73" s="204"/>
      <c r="CE73" s="204"/>
      <c r="CF73" s="204"/>
      <c r="CG73" s="204"/>
      <c r="CH73" s="204"/>
      <c r="CI73" s="204"/>
      <c r="CJ73" s="204"/>
      <c r="CK73" s="204"/>
      <c r="CL73" s="204"/>
      <c r="CM73" s="204"/>
      <c r="CN73" s="204"/>
      <c r="CO73" s="204"/>
      <c r="CP73" s="204"/>
      <c r="CQ73" s="204"/>
      <c r="CR73" s="204"/>
      <c r="CS73" s="204"/>
      <c r="CT73" s="204"/>
      <c r="CU73" s="204"/>
      <c r="CV73" s="204"/>
      <c r="CW73" s="204"/>
    </row>
    <row r="74" spans="1:101" x14ac:dyDescent="0.25">
      <c r="A74" s="204"/>
      <c r="B74" s="204"/>
      <c r="C74" s="204"/>
      <c r="D74" s="204"/>
      <c r="E74" s="204"/>
      <c r="F74" s="204"/>
      <c r="G74" s="204"/>
      <c r="H74" s="204"/>
      <c r="I74" s="204"/>
      <c r="J74" s="204"/>
      <c r="K74" s="204"/>
      <c r="L74" s="204"/>
      <c r="M74" s="204"/>
      <c r="N74" s="204"/>
      <c r="O74" s="204"/>
      <c r="P74" s="204"/>
      <c r="Q74" s="204"/>
      <c r="R74" s="204"/>
      <c r="S74" s="204"/>
      <c r="T74" s="204"/>
      <c r="U74" s="204"/>
      <c r="V74" s="204"/>
      <c r="W74" s="204"/>
      <c r="X74" s="204"/>
      <c r="Y74" s="204"/>
      <c r="Z74" s="204"/>
      <c r="AA74" s="204"/>
      <c r="AB74" s="204"/>
      <c r="AC74" s="204"/>
      <c r="AD74" s="204"/>
      <c r="AE74" s="204"/>
      <c r="AF74" s="204"/>
      <c r="AG74" s="204"/>
      <c r="AH74" s="204"/>
      <c r="AI74" s="204"/>
      <c r="AJ74" s="204"/>
      <c r="AK74" s="204"/>
      <c r="AL74" s="204"/>
      <c r="AM74" s="204"/>
      <c r="AN74" s="204"/>
      <c r="AO74" s="204"/>
      <c r="AP74" s="204"/>
      <c r="AQ74" s="204"/>
      <c r="AR74" s="204"/>
      <c r="AS74" s="204"/>
      <c r="AT74" s="204"/>
      <c r="AU74" s="204"/>
      <c r="AV74" s="204"/>
      <c r="AW74" s="204"/>
      <c r="AX74" s="204"/>
      <c r="AY74" s="204"/>
      <c r="AZ74" s="204"/>
      <c r="BA74" s="204"/>
      <c r="BB74" s="204"/>
      <c r="BC74" s="204"/>
      <c r="BD74" s="204"/>
      <c r="BE74" s="204"/>
      <c r="BF74" s="204"/>
      <c r="BG74" s="204"/>
      <c r="BH74" s="204"/>
      <c r="BI74" s="204"/>
      <c r="BJ74" s="204"/>
      <c r="BK74" s="204"/>
      <c r="BL74" s="204"/>
      <c r="BM74" s="204"/>
      <c r="BN74" s="204"/>
      <c r="BO74" s="204"/>
      <c r="BP74" s="204"/>
      <c r="BQ74" s="204"/>
      <c r="BR74" s="204"/>
      <c r="BS74" s="204"/>
      <c r="BT74" s="204"/>
      <c r="BU74" s="204"/>
      <c r="BV74" s="204"/>
      <c r="BW74" s="204"/>
      <c r="BX74" s="204"/>
      <c r="BY74" s="204"/>
      <c r="BZ74" s="204"/>
      <c r="CA74" s="204"/>
      <c r="CB74" s="204"/>
      <c r="CC74" s="204"/>
      <c r="CD74" s="204"/>
      <c r="CE74" s="204"/>
      <c r="CF74" s="204"/>
      <c r="CG74" s="204"/>
      <c r="CH74" s="204"/>
      <c r="CI74" s="204"/>
      <c r="CJ74" s="204"/>
      <c r="CK74" s="204"/>
      <c r="CL74" s="204"/>
      <c r="CM74" s="204"/>
      <c r="CN74" s="204"/>
      <c r="CO74" s="204"/>
      <c r="CP74" s="204"/>
      <c r="CQ74" s="204"/>
      <c r="CR74" s="204"/>
      <c r="CS74" s="204"/>
      <c r="CT74" s="204"/>
      <c r="CU74" s="204"/>
      <c r="CV74" s="204"/>
      <c r="CW74" s="204"/>
    </row>
    <row r="75" spans="1:101" x14ac:dyDescent="0.25">
      <c r="A75" s="204"/>
      <c r="B75" s="204"/>
      <c r="C75" s="204"/>
      <c r="D75" s="204"/>
      <c r="E75" s="204"/>
      <c r="F75" s="204"/>
      <c r="G75" s="204"/>
      <c r="H75" s="204"/>
      <c r="I75" s="204"/>
      <c r="J75" s="204"/>
      <c r="K75" s="204"/>
      <c r="L75" s="204"/>
      <c r="M75" s="204"/>
      <c r="N75" s="204"/>
      <c r="O75" s="204"/>
      <c r="P75" s="204"/>
      <c r="Q75" s="204"/>
      <c r="R75" s="204"/>
      <c r="S75" s="204"/>
      <c r="T75" s="204"/>
      <c r="U75" s="204"/>
      <c r="V75" s="204"/>
      <c r="W75" s="204"/>
      <c r="X75" s="204"/>
      <c r="Y75" s="204"/>
      <c r="Z75" s="204"/>
      <c r="AA75" s="204"/>
      <c r="AB75" s="204"/>
      <c r="AC75" s="204"/>
      <c r="AD75" s="204"/>
      <c r="AE75" s="204"/>
      <c r="AF75" s="204"/>
      <c r="AG75" s="204"/>
      <c r="AH75" s="204"/>
      <c r="AI75" s="204"/>
      <c r="AJ75" s="204"/>
      <c r="AK75" s="204"/>
      <c r="AL75" s="204"/>
      <c r="AM75" s="204"/>
      <c r="AN75" s="204"/>
      <c r="AO75" s="204"/>
      <c r="AP75" s="204"/>
      <c r="AQ75" s="204"/>
      <c r="AR75" s="204"/>
      <c r="AS75" s="204"/>
      <c r="AT75" s="204"/>
      <c r="AU75" s="204"/>
      <c r="AV75" s="204"/>
      <c r="AW75" s="204"/>
      <c r="AX75" s="204"/>
      <c r="AY75" s="204"/>
      <c r="AZ75" s="204"/>
      <c r="BA75" s="204"/>
      <c r="BB75" s="204"/>
      <c r="BC75" s="204"/>
      <c r="BD75" s="204"/>
      <c r="BE75" s="204"/>
      <c r="BF75" s="204"/>
      <c r="BG75" s="204"/>
      <c r="BH75" s="204"/>
      <c r="BI75" s="204"/>
      <c r="BJ75" s="204"/>
      <c r="BK75" s="204"/>
      <c r="BL75" s="204"/>
      <c r="BM75" s="204"/>
      <c r="BN75" s="204"/>
      <c r="BO75" s="204"/>
      <c r="BP75" s="204"/>
      <c r="BQ75" s="204"/>
      <c r="BR75" s="204"/>
      <c r="BS75" s="204"/>
      <c r="BT75" s="204"/>
      <c r="BU75" s="204"/>
      <c r="BV75" s="204"/>
      <c r="BW75" s="204"/>
      <c r="BX75" s="204"/>
      <c r="BY75" s="204"/>
      <c r="BZ75" s="204"/>
      <c r="CA75" s="204"/>
      <c r="CB75" s="204"/>
      <c r="CC75" s="204"/>
      <c r="CD75" s="204"/>
      <c r="CE75" s="204"/>
      <c r="CF75" s="204"/>
      <c r="CG75" s="204"/>
      <c r="CH75" s="204"/>
      <c r="CI75" s="204"/>
      <c r="CJ75" s="204"/>
      <c r="CK75" s="204"/>
      <c r="CL75" s="204"/>
      <c r="CM75" s="204"/>
      <c r="CN75" s="204"/>
      <c r="CO75" s="204"/>
      <c r="CP75" s="204"/>
      <c r="CQ75" s="204"/>
      <c r="CR75" s="204"/>
      <c r="CS75" s="204"/>
      <c r="CT75" s="204"/>
      <c r="CU75" s="204"/>
      <c r="CV75" s="204"/>
      <c r="CW75" s="204"/>
    </row>
    <row r="76" spans="1:101" x14ac:dyDescent="0.25">
      <c r="A76" s="204"/>
      <c r="B76" s="204"/>
      <c r="C76" s="204"/>
      <c r="D76" s="204"/>
      <c r="E76" s="204"/>
      <c r="F76" s="204"/>
      <c r="G76" s="204"/>
      <c r="H76" s="204"/>
      <c r="I76" s="204"/>
      <c r="J76" s="204"/>
      <c r="K76" s="204"/>
      <c r="L76" s="204"/>
      <c r="M76" s="204"/>
      <c r="N76" s="204"/>
      <c r="O76" s="204"/>
      <c r="P76" s="204"/>
      <c r="Q76" s="204"/>
      <c r="R76" s="204"/>
      <c r="S76" s="204"/>
      <c r="T76" s="204"/>
      <c r="U76" s="204"/>
      <c r="V76" s="204"/>
      <c r="W76" s="204"/>
      <c r="X76" s="204"/>
      <c r="Y76" s="204"/>
      <c r="Z76" s="204"/>
      <c r="AA76" s="204"/>
      <c r="AB76" s="204"/>
      <c r="AC76" s="204"/>
      <c r="AD76" s="204"/>
      <c r="AE76" s="204"/>
      <c r="AF76" s="204"/>
      <c r="AG76" s="204"/>
      <c r="AH76" s="204"/>
      <c r="AI76" s="204"/>
      <c r="AJ76" s="204"/>
      <c r="AK76" s="204"/>
      <c r="AL76" s="204"/>
      <c r="AM76" s="204"/>
      <c r="AN76" s="204"/>
      <c r="AO76" s="204"/>
      <c r="AP76" s="204"/>
      <c r="AQ76" s="204"/>
      <c r="AR76" s="204"/>
      <c r="AS76" s="204"/>
      <c r="AT76" s="204"/>
      <c r="AU76" s="204"/>
      <c r="AV76" s="204"/>
      <c r="AW76" s="204"/>
      <c r="AX76" s="204"/>
      <c r="AY76" s="204"/>
      <c r="AZ76" s="204"/>
      <c r="BA76" s="204"/>
      <c r="BB76" s="204"/>
      <c r="BC76" s="204"/>
      <c r="BD76" s="204"/>
      <c r="BE76" s="204"/>
      <c r="BF76" s="204"/>
      <c r="BG76" s="204"/>
      <c r="BH76" s="204"/>
      <c r="BI76" s="204"/>
      <c r="BJ76" s="204"/>
      <c r="BK76" s="204"/>
      <c r="BL76" s="204"/>
      <c r="BM76" s="204"/>
      <c r="BN76" s="204"/>
      <c r="BO76" s="204"/>
      <c r="BP76" s="204"/>
      <c r="BQ76" s="204"/>
      <c r="BR76" s="204"/>
      <c r="BS76" s="204"/>
      <c r="BT76" s="204"/>
      <c r="BU76" s="204"/>
      <c r="BV76" s="204"/>
      <c r="BW76" s="204"/>
      <c r="BX76" s="204"/>
      <c r="BY76" s="204"/>
      <c r="BZ76" s="204"/>
      <c r="CA76" s="204"/>
      <c r="CB76" s="204"/>
      <c r="CC76" s="204"/>
      <c r="CD76" s="204"/>
      <c r="CE76" s="204"/>
      <c r="CF76" s="204"/>
      <c r="CG76" s="204"/>
      <c r="CH76" s="204"/>
      <c r="CI76" s="204"/>
      <c r="CJ76" s="204"/>
      <c r="CK76" s="204"/>
      <c r="CL76" s="204"/>
      <c r="CM76" s="204"/>
      <c r="CN76" s="204"/>
      <c r="CO76" s="204"/>
      <c r="CP76" s="204"/>
      <c r="CQ76" s="204"/>
      <c r="CR76" s="204"/>
      <c r="CS76" s="204"/>
      <c r="CT76" s="204"/>
      <c r="CU76" s="204"/>
      <c r="CV76" s="204"/>
      <c r="CW76" s="204"/>
    </row>
    <row r="77" spans="1:101" x14ac:dyDescent="0.25">
      <c r="A77" s="204"/>
      <c r="B77" s="204"/>
      <c r="C77" s="204"/>
      <c r="D77" s="204"/>
      <c r="E77" s="204"/>
      <c r="F77" s="204"/>
      <c r="G77" s="204"/>
      <c r="H77" s="204"/>
      <c r="I77" s="204"/>
      <c r="J77" s="204"/>
      <c r="K77" s="204"/>
      <c r="L77" s="204"/>
      <c r="M77" s="204"/>
      <c r="N77" s="204"/>
      <c r="O77" s="204"/>
      <c r="P77" s="204"/>
      <c r="Q77" s="204"/>
      <c r="R77" s="204"/>
      <c r="S77" s="204"/>
      <c r="T77" s="204"/>
      <c r="U77" s="204"/>
      <c r="V77" s="204"/>
      <c r="W77" s="204"/>
      <c r="X77" s="204"/>
      <c r="Y77" s="204"/>
      <c r="Z77" s="204"/>
      <c r="AA77" s="204"/>
      <c r="AB77" s="204"/>
      <c r="AC77" s="204"/>
      <c r="AD77" s="204"/>
      <c r="AE77" s="204"/>
      <c r="AF77" s="204"/>
      <c r="AG77" s="204"/>
      <c r="AH77" s="204"/>
      <c r="AI77" s="204"/>
      <c r="AJ77" s="204"/>
      <c r="AK77" s="204"/>
      <c r="AL77" s="204"/>
      <c r="AM77" s="204"/>
      <c r="AN77" s="204"/>
      <c r="AO77" s="204"/>
      <c r="AP77" s="204"/>
      <c r="AQ77" s="204"/>
      <c r="AR77" s="204"/>
      <c r="AS77" s="204"/>
      <c r="AT77" s="204"/>
      <c r="AU77" s="204"/>
      <c r="AV77" s="204"/>
      <c r="AW77" s="204"/>
      <c r="AX77" s="204"/>
      <c r="AY77" s="204"/>
      <c r="AZ77" s="204"/>
      <c r="BA77" s="204"/>
      <c r="BB77" s="204"/>
      <c r="BC77" s="204"/>
      <c r="BD77" s="204"/>
      <c r="BE77" s="204"/>
      <c r="BF77" s="204"/>
      <c r="BG77" s="204"/>
      <c r="BH77" s="204"/>
      <c r="BI77" s="204"/>
      <c r="BJ77" s="204"/>
      <c r="BK77" s="204"/>
      <c r="BL77" s="204"/>
      <c r="BM77" s="204"/>
      <c r="BN77" s="204"/>
      <c r="BO77" s="204"/>
      <c r="BP77" s="204"/>
      <c r="BQ77" s="204"/>
      <c r="BR77" s="204"/>
      <c r="BS77" s="204"/>
      <c r="BT77" s="204"/>
      <c r="BU77" s="204"/>
      <c r="BV77" s="204"/>
      <c r="BW77" s="204"/>
      <c r="BX77" s="204"/>
      <c r="BY77" s="204"/>
      <c r="BZ77" s="204"/>
      <c r="CA77" s="204"/>
      <c r="CB77" s="204"/>
      <c r="CC77" s="204"/>
      <c r="CD77" s="204"/>
      <c r="CE77" s="204"/>
      <c r="CF77" s="204"/>
      <c r="CG77" s="204"/>
      <c r="CH77" s="204"/>
      <c r="CI77" s="204"/>
      <c r="CJ77" s="204"/>
      <c r="CK77" s="204"/>
      <c r="CL77" s="204"/>
      <c r="CM77" s="204"/>
      <c r="CN77" s="204"/>
      <c r="CO77" s="204"/>
      <c r="CP77" s="204"/>
      <c r="CQ77" s="204"/>
      <c r="CR77" s="204"/>
      <c r="CS77" s="204"/>
      <c r="CT77" s="204"/>
      <c r="CU77" s="204"/>
      <c r="CV77" s="204"/>
      <c r="CW77" s="204"/>
    </row>
    <row r="78" spans="1:101" x14ac:dyDescent="0.25">
      <c r="A78" s="204"/>
      <c r="B78" s="204"/>
      <c r="C78" s="204"/>
      <c r="D78" s="204"/>
      <c r="E78" s="204"/>
      <c r="F78" s="204"/>
      <c r="G78" s="204"/>
      <c r="H78" s="204"/>
      <c r="I78" s="204"/>
      <c r="J78" s="204"/>
      <c r="K78" s="204"/>
      <c r="L78" s="204"/>
      <c r="M78" s="204"/>
      <c r="N78" s="204"/>
      <c r="O78" s="204"/>
      <c r="P78" s="204"/>
      <c r="Q78" s="204"/>
      <c r="R78" s="204"/>
      <c r="S78" s="204"/>
      <c r="T78" s="204"/>
      <c r="U78" s="204"/>
      <c r="V78" s="204"/>
      <c r="W78" s="204"/>
      <c r="X78" s="204"/>
      <c r="Y78" s="204"/>
      <c r="Z78" s="204"/>
      <c r="AA78" s="204"/>
      <c r="AB78" s="204"/>
      <c r="AC78" s="204"/>
      <c r="AD78" s="204"/>
      <c r="AE78" s="204"/>
      <c r="AF78" s="204"/>
      <c r="AG78" s="204"/>
      <c r="AH78" s="204"/>
      <c r="AI78" s="204"/>
      <c r="AJ78" s="204"/>
      <c r="AK78" s="204"/>
      <c r="AL78" s="204"/>
      <c r="AM78" s="204"/>
      <c r="AN78" s="204"/>
      <c r="AO78" s="204"/>
      <c r="AP78" s="204"/>
      <c r="AQ78" s="204"/>
      <c r="AR78" s="204"/>
      <c r="AS78" s="204"/>
      <c r="AT78" s="204"/>
      <c r="AU78" s="204"/>
      <c r="AV78" s="204"/>
      <c r="AW78" s="204"/>
      <c r="AX78" s="204"/>
      <c r="AY78" s="204"/>
      <c r="AZ78" s="204"/>
      <c r="BA78" s="204"/>
      <c r="BB78" s="204"/>
      <c r="BC78" s="204"/>
      <c r="BD78" s="204"/>
      <c r="BE78" s="204"/>
      <c r="BF78" s="204"/>
      <c r="BG78" s="204"/>
      <c r="BH78" s="204"/>
      <c r="BI78" s="204"/>
      <c r="BJ78" s="204"/>
      <c r="BK78" s="204"/>
      <c r="BL78" s="204"/>
      <c r="BM78" s="204"/>
      <c r="BN78" s="204"/>
      <c r="BO78" s="204"/>
      <c r="BP78" s="204"/>
      <c r="BQ78" s="204"/>
      <c r="BR78" s="204"/>
      <c r="BS78" s="204"/>
      <c r="BT78" s="204"/>
      <c r="BU78" s="204"/>
      <c r="BV78" s="204"/>
      <c r="BW78" s="204"/>
      <c r="BX78" s="204"/>
      <c r="BY78" s="204"/>
      <c r="BZ78" s="204"/>
      <c r="CA78" s="204"/>
      <c r="CB78" s="204"/>
      <c r="CC78" s="204"/>
      <c r="CD78" s="204"/>
      <c r="CE78" s="204"/>
      <c r="CF78" s="204"/>
      <c r="CG78" s="204"/>
      <c r="CH78" s="204"/>
      <c r="CI78" s="204"/>
      <c r="CJ78" s="204"/>
      <c r="CK78" s="204"/>
      <c r="CL78" s="204"/>
      <c r="CM78" s="204"/>
      <c r="CN78" s="204"/>
      <c r="CO78" s="204"/>
      <c r="CP78" s="204"/>
      <c r="CQ78" s="204"/>
      <c r="CR78" s="204"/>
      <c r="CS78" s="204"/>
      <c r="CT78" s="204"/>
      <c r="CU78" s="204"/>
      <c r="CV78" s="204"/>
      <c r="CW78" s="204"/>
    </row>
    <row r="79" spans="1:101" x14ac:dyDescent="0.25">
      <c r="A79" s="204"/>
      <c r="B79" s="204"/>
      <c r="C79" s="204"/>
      <c r="D79" s="204"/>
      <c r="E79" s="204"/>
      <c r="F79" s="204"/>
      <c r="G79" s="204"/>
      <c r="H79" s="204"/>
      <c r="I79" s="204"/>
      <c r="J79" s="204"/>
      <c r="K79" s="204"/>
      <c r="L79" s="204"/>
      <c r="M79" s="204"/>
      <c r="N79" s="204"/>
      <c r="O79" s="204"/>
      <c r="P79" s="204"/>
      <c r="Q79" s="204"/>
      <c r="R79" s="204"/>
      <c r="S79" s="204"/>
      <c r="T79" s="204"/>
      <c r="U79" s="204"/>
      <c r="V79" s="204"/>
      <c r="W79" s="204"/>
      <c r="X79" s="204"/>
      <c r="Y79" s="204"/>
      <c r="Z79" s="204"/>
      <c r="AA79" s="204"/>
      <c r="AB79" s="204"/>
      <c r="AC79" s="204"/>
      <c r="AD79" s="204"/>
      <c r="AE79" s="204"/>
      <c r="AF79" s="204"/>
      <c r="AG79" s="204"/>
      <c r="AH79" s="204"/>
      <c r="AI79" s="204"/>
      <c r="AJ79" s="204"/>
      <c r="AK79" s="204"/>
      <c r="AL79" s="204"/>
      <c r="AM79" s="204"/>
      <c r="AN79" s="204"/>
      <c r="AO79" s="204"/>
      <c r="AP79" s="204"/>
      <c r="AQ79" s="204"/>
      <c r="AR79" s="204"/>
      <c r="AS79" s="204"/>
      <c r="AT79" s="204"/>
      <c r="AU79" s="204"/>
      <c r="AV79" s="204"/>
      <c r="AW79" s="204"/>
      <c r="AX79" s="204"/>
      <c r="AY79" s="204"/>
      <c r="AZ79" s="204"/>
      <c r="BA79" s="204"/>
      <c r="BB79" s="204"/>
      <c r="BC79" s="204"/>
      <c r="BD79" s="204"/>
      <c r="BE79" s="204"/>
      <c r="BF79" s="204"/>
      <c r="BG79" s="204"/>
      <c r="BH79" s="204"/>
      <c r="BI79" s="204"/>
      <c r="BJ79" s="204"/>
      <c r="BK79" s="204"/>
      <c r="BL79" s="204"/>
      <c r="BM79" s="204"/>
      <c r="BN79" s="204"/>
      <c r="BO79" s="204"/>
      <c r="BP79" s="204"/>
      <c r="BQ79" s="204"/>
      <c r="BR79" s="204"/>
      <c r="BS79" s="204"/>
      <c r="BT79" s="204"/>
      <c r="BU79" s="204"/>
      <c r="BV79" s="204"/>
      <c r="BW79" s="204"/>
      <c r="BX79" s="204"/>
      <c r="BY79" s="204"/>
      <c r="BZ79" s="204"/>
      <c r="CA79" s="204"/>
      <c r="CB79" s="204"/>
      <c r="CC79" s="204"/>
      <c r="CD79" s="204"/>
      <c r="CE79" s="204"/>
      <c r="CF79" s="204"/>
      <c r="CG79" s="204"/>
      <c r="CH79" s="204"/>
      <c r="CI79" s="204"/>
      <c r="CJ79" s="204"/>
      <c r="CK79" s="204"/>
      <c r="CL79" s="204"/>
      <c r="CM79" s="204"/>
      <c r="CN79" s="204"/>
      <c r="CO79" s="204"/>
      <c r="CP79" s="204"/>
      <c r="CQ79" s="204"/>
      <c r="CR79" s="204"/>
      <c r="CS79" s="204"/>
      <c r="CT79" s="204"/>
      <c r="CU79" s="204"/>
      <c r="CV79" s="204"/>
      <c r="CW79" s="204"/>
    </row>
    <row r="80" spans="1:101" x14ac:dyDescent="0.25">
      <c r="A80" s="204"/>
      <c r="B80" s="204"/>
      <c r="C80" s="204"/>
      <c r="D80" s="204"/>
      <c r="E80" s="204"/>
      <c r="F80" s="204"/>
      <c r="G80" s="204"/>
      <c r="H80" s="204"/>
      <c r="I80" s="204"/>
      <c r="J80" s="204"/>
      <c r="K80" s="204"/>
      <c r="L80" s="204"/>
      <c r="M80" s="204"/>
      <c r="N80" s="204"/>
      <c r="O80" s="204"/>
      <c r="P80" s="204"/>
      <c r="Q80" s="204"/>
      <c r="R80" s="204"/>
      <c r="S80" s="204"/>
      <c r="T80" s="204"/>
      <c r="U80" s="204"/>
      <c r="V80" s="204"/>
      <c r="W80" s="204"/>
      <c r="X80" s="204"/>
      <c r="Y80" s="204"/>
      <c r="Z80" s="204"/>
      <c r="AA80" s="204"/>
      <c r="AB80" s="204"/>
      <c r="AC80" s="204"/>
      <c r="AD80" s="204"/>
      <c r="AE80" s="204"/>
      <c r="AF80" s="204"/>
      <c r="AG80" s="204"/>
      <c r="AH80" s="204"/>
      <c r="AI80" s="204"/>
      <c r="AJ80" s="204"/>
      <c r="AK80" s="204"/>
      <c r="AL80" s="204"/>
      <c r="AM80" s="204"/>
      <c r="AN80" s="204"/>
      <c r="AO80" s="204"/>
      <c r="AP80" s="204"/>
      <c r="AQ80" s="204"/>
      <c r="AR80" s="204"/>
      <c r="AS80" s="204"/>
      <c r="AT80" s="204"/>
      <c r="AU80" s="204"/>
      <c r="AV80" s="204"/>
      <c r="AW80" s="204"/>
      <c r="AX80" s="204"/>
      <c r="AY80" s="204"/>
      <c r="AZ80" s="204"/>
      <c r="BA80" s="204"/>
      <c r="BB80" s="204"/>
      <c r="BC80" s="204"/>
      <c r="BD80" s="204"/>
      <c r="BE80" s="204"/>
      <c r="BF80" s="204"/>
      <c r="BG80" s="204"/>
      <c r="BH80" s="204"/>
      <c r="BI80" s="204"/>
      <c r="BJ80" s="204"/>
      <c r="BK80" s="204"/>
      <c r="BL80" s="204"/>
      <c r="BM80" s="204"/>
      <c r="BN80" s="204"/>
      <c r="BO80" s="204"/>
      <c r="BP80" s="204"/>
      <c r="BQ80" s="204"/>
      <c r="BR80" s="204"/>
      <c r="BS80" s="204"/>
      <c r="BT80" s="204"/>
      <c r="BU80" s="204"/>
      <c r="BV80" s="204"/>
      <c r="BW80" s="204"/>
      <c r="BX80" s="204"/>
      <c r="BY80" s="204"/>
      <c r="BZ80" s="204"/>
      <c r="CA80" s="204"/>
      <c r="CB80" s="204"/>
      <c r="CC80" s="204"/>
      <c r="CD80" s="204"/>
      <c r="CE80" s="204"/>
      <c r="CF80" s="204"/>
      <c r="CG80" s="204"/>
      <c r="CH80" s="204"/>
      <c r="CI80" s="204"/>
      <c r="CJ80" s="204"/>
      <c r="CK80" s="204"/>
      <c r="CL80" s="204"/>
      <c r="CM80" s="204"/>
      <c r="CN80" s="204"/>
      <c r="CO80" s="204"/>
      <c r="CP80" s="204"/>
      <c r="CQ80" s="204"/>
      <c r="CR80" s="204"/>
      <c r="CS80" s="204"/>
      <c r="CT80" s="204"/>
      <c r="CU80" s="204"/>
      <c r="CV80" s="204"/>
      <c r="CW80" s="204"/>
    </row>
    <row r="81" spans="1:101" x14ac:dyDescent="0.25">
      <c r="A81" s="204"/>
      <c r="B81" s="204"/>
      <c r="C81" s="204"/>
      <c r="D81" s="204"/>
      <c r="E81" s="204"/>
      <c r="F81" s="204"/>
      <c r="G81" s="204"/>
      <c r="H81" s="204"/>
      <c r="I81" s="204"/>
      <c r="J81" s="204"/>
      <c r="K81" s="204"/>
      <c r="L81" s="204"/>
      <c r="M81" s="204"/>
      <c r="N81" s="204"/>
      <c r="O81" s="204"/>
      <c r="P81" s="204"/>
      <c r="Q81" s="204"/>
      <c r="R81" s="204"/>
      <c r="S81" s="204"/>
      <c r="T81" s="204"/>
      <c r="U81" s="204"/>
      <c r="V81" s="204"/>
      <c r="W81" s="204"/>
      <c r="X81" s="204"/>
      <c r="Y81" s="204"/>
      <c r="Z81" s="204"/>
      <c r="AA81" s="204"/>
      <c r="AB81" s="204"/>
      <c r="AC81" s="204"/>
      <c r="AD81" s="204"/>
      <c r="AE81" s="204"/>
      <c r="AF81" s="204"/>
      <c r="AG81" s="204"/>
      <c r="AH81" s="204"/>
      <c r="AI81" s="204"/>
      <c r="AJ81" s="204"/>
      <c r="AK81" s="204"/>
      <c r="AL81" s="204"/>
      <c r="AM81" s="204"/>
      <c r="AN81" s="204"/>
      <c r="AO81" s="204"/>
      <c r="AP81" s="204"/>
      <c r="AQ81" s="204"/>
      <c r="AR81" s="204"/>
      <c r="AS81" s="204"/>
      <c r="AT81" s="204"/>
      <c r="AU81" s="204"/>
      <c r="AV81" s="204"/>
      <c r="AW81" s="204"/>
      <c r="AX81" s="204"/>
      <c r="AY81" s="204"/>
      <c r="AZ81" s="204"/>
      <c r="BA81" s="204"/>
      <c r="BB81" s="204"/>
      <c r="BC81" s="204"/>
      <c r="BD81" s="204"/>
      <c r="BE81" s="204"/>
      <c r="BF81" s="204"/>
      <c r="BG81" s="204"/>
      <c r="BH81" s="204"/>
      <c r="BI81" s="204"/>
      <c r="BJ81" s="204"/>
      <c r="BK81" s="204"/>
      <c r="BL81" s="204"/>
      <c r="BM81" s="204"/>
      <c r="BN81" s="204"/>
      <c r="BO81" s="204"/>
      <c r="BP81" s="204"/>
      <c r="BQ81" s="204"/>
      <c r="BR81" s="204"/>
      <c r="BS81" s="204"/>
      <c r="BT81" s="204"/>
      <c r="BU81" s="204"/>
      <c r="BV81" s="204"/>
      <c r="BW81" s="204"/>
      <c r="BX81" s="204"/>
      <c r="BY81" s="204"/>
      <c r="BZ81" s="204"/>
      <c r="CA81" s="204"/>
      <c r="CB81" s="204"/>
      <c r="CC81" s="204"/>
      <c r="CD81" s="204"/>
      <c r="CE81" s="204"/>
      <c r="CF81" s="204"/>
      <c r="CG81" s="204"/>
      <c r="CH81" s="204"/>
      <c r="CI81" s="204"/>
      <c r="CJ81" s="204"/>
      <c r="CK81" s="204"/>
      <c r="CL81" s="204"/>
      <c r="CM81" s="204"/>
      <c r="CN81" s="204"/>
      <c r="CO81" s="204"/>
      <c r="CP81" s="204"/>
      <c r="CQ81" s="204"/>
      <c r="CR81" s="204"/>
      <c r="CS81" s="204"/>
      <c r="CT81" s="204"/>
      <c r="CU81" s="204"/>
      <c r="CV81" s="204"/>
      <c r="CW81" s="204"/>
    </row>
    <row r="82" spans="1:101" x14ac:dyDescent="0.25">
      <c r="A82" s="204"/>
      <c r="B82" s="204"/>
      <c r="C82" s="204"/>
      <c r="D82" s="204"/>
      <c r="E82" s="204"/>
      <c r="F82" s="204"/>
      <c r="G82" s="204"/>
      <c r="H82" s="204"/>
      <c r="I82" s="204"/>
      <c r="J82" s="204"/>
      <c r="K82" s="204"/>
      <c r="L82" s="204"/>
      <c r="M82" s="204"/>
      <c r="N82" s="204"/>
      <c r="O82" s="204"/>
      <c r="P82" s="204"/>
      <c r="Q82" s="204"/>
      <c r="R82" s="204"/>
      <c r="S82" s="204"/>
      <c r="T82" s="204"/>
      <c r="U82" s="204"/>
      <c r="V82" s="204"/>
      <c r="W82" s="204"/>
      <c r="X82" s="204"/>
      <c r="Y82" s="204"/>
      <c r="Z82" s="204"/>
      <c r="AA82" s="204"/>
      <c r="AB82" s="204"/>
      <c r="AC82" s="204"/>
      <c r="AD82" s="204"/>
      <c r="AE82" s="204"/>
      <c r="AF82" s="204"/>
      <c r="AG82" s="204"/>
      <c r="AH82" s="204"/>
      <c r="AI82" s="204"/>
      <c r="AJ82" s="204"/>
      <c r="AK82" s="204"/>
      <c r="AL82" s="204"/>
      <c r="AM82" s="204"/>
      <c r="AN82" s="204"/>
      <c r="AO82" s="204"/>
      <c r="AP82" s="204"/>
      <c r="AQ82" s="204"/>
      <c r="AR82" s="204"/>
      <c r="AS82" s="204"/>
      <c r="AT82" s="204"/>
      <c r="AU82" s="204"/>
      <c r="AV82" s="204"/>
      <c r="AW82" s="204"/>
      <c r="AX82" s="204"/>
      <c r="AY82" s="204"/>
      <c r="AZ82" s="204"/>
      <c r="BA82" s="204"/>
      <c r="BB82" s="204"/>
      <c r="BC82" s="204"/>
      <c r="BD82" s="204"/>
      <c r="BE82" s="204"/>
      <c r="BF82" s="204"/>
      <c r="BG82" s="204"/>
      <c r="BH82" s="204"/>
      <c r="BI82" s="204"/>
      <c r="BJ82" s="204"/>
      <c r="BK82" s="204"/>
      <c r="BL82" s="204"/>
      <c r="BM82" s="204"/>
      <c r="BN82" s="204"/>
      <c r="BO82" s="204"/>
      <c r="BP82" s="204"/>
      <c r="BQ82" s="204"/>
      <c r="BR82" s="204"/>
      <c r="BS82" s="204"/>
      <c r="BT82" s="204"/>
      <c r="BU82" s="204"/>
      <c r="BV82" s="204"/>
      <c r="BW82" s="204"/>
      <c r="BX82" s="204"/>
      <c r="BY82" s="204"/>
      <c r="BZ82" s="204"/>
      <c r="CA82" s="204"/>
      <c r="CB82" s="204"/>
      <c r="CC82" s="204"/>
      <c r="CD82" s="204"/>
      <c r="CE82" s="204"/>
      <c r="CF82" s="204"/>
      <c r="CG82" s="204"/>
      <c r="CH82" s="204"/>
      <c r="CI82" s="204"/>
      <c r="CJ82" s="204"/>
      <c r="CK82" s="204"/>
      <c r="CL82" s="204"/>
      <c r="CM82" s="204"/>
      <c r="CN82" s="204"/>
      <c r="CO82" s="204"/>
      <c r="CP82" s="204"/>
      <c r="CQ82" s="204"/>
      <c r="CR82" s="204"/>
      <c r="CS82" s="204"/>
      <c r="CT82" s="204"/>
      <c r="CU82" s="204"/>
      <c r="CV82" s="204"/>
      <c r="CW82" s="204"/>
    </row>
    <row r="83" spans="1:101" x14ac:dyDescent="0.25">
      <c r="A83" s="204"/>
      <c r="B83" s="204"/>
      <c r="C83" s="204"/>
      <c r="D83" s="204"/>
      <c r="E83" s="204"/>
      <c r="F83" s="204"/>
      <c r="G83" s="204"/>
      <c r="H83" s="204"/>
      <c r="I83" s="204"/>
      <c r="J83" s="204"/>
      <c r="K83" s="204"/>
      <c r="L83" s="204"/>
      <c r="M83" s="204"/>
      <c r="N83" s="204"/>
      <c r="O83" s="204"/>
      <c r="P83" s="204"/>
      <c r="Q83" s="204"/>
      <c r="R83" s="204"/>
      <c r="S83" s="204"/>
      <c r="T83" s="204"/>
      <c r="U83" s="204"/>
      <c r="V83" s="204"/>
      <c r="W83" s="204"/>
      <c r="X83" s="204"/>
      <c r="Y83" s="204"/>
      <c r="Z83" s="204"/>
      <c r="AA83" s="204"/>
      <c r="AB83" s="204"/>
      <c r="AC83" s="204"/>
      <c r="AD83" s="204"/>
      <c r="AE83" s="204"/>
      <c r="AF83" s="204"/>
      <c r="AG83" s="204"/>
      <c r="AH83" s="204"/>
      <c r="AI83" s="204"/>
      <c r="AJ83" s="204"/>
      <c r="AK83" s="204"/>
      <c r="AL83" s="204"/>
      <c r="AM83" s="204"/>
      <c r="AN83" s="204"/>
      <c r="AO83" s="204"/>
      <c r="AP83" s="204"/>
      <c r="AQ83" s="204"/>
      <c r="AR83" s="204"/>
      <c r="AS83" s="204"/>
      <c r="AT83" s="204"/>
      <c r="AU83" s="204"/>
      <c r="AV83" s="204"/>
      <c r="AW83" s="204"/>
      <c r="AX83" s="204"/>
      <c r="AY83" s="204"/>
      <c r="AZ83" s="204"/>
      <c r="BA83" s="204"/>
      <c r="BB83" s="204"/>
      <c r="BC83" s="204"/>
      <c r="BD83" s="204"/>
      <c r="BE83" s="204"/>
      <c r="BF83" s="204"/>
      <c r="BG83" s="204"/>
      <c r="BH83" s="204"/>
      <c r="BI83" s="204"/>
      <c r="BJ83" s="204"/>
      <c r="BK83" s="204"/>
      <c r="BL83" s="204"/>
      <c r="BM83" s="204"/>
      <c r="BN83" s="204"/>
      <c r="BO83" s="204"/>
      <c r="BP83" s="204"/>
      <c r="BQ83" s="204"/>
      <c r="BR83" s="204"/>
      <c r="BS83" s="204"/>
      <c r="BT83" s="204"/>
      <c r="BU83" s="204"/>
      <c r="BV83" s="204"/>
      <c r="BW83" s="204"/>
      <c r="BX83" s="204"/>
      <c r="BY83" s="204"/>
      <c r="BZ83" s="204"/>
      <c r="CA83" s="204"/>
      <c r="CB83" s="204"/>
      <c r="CC83" s="204"/>
      <c r="CD83" s="204"/>
      <c r="CE83" s="204"/>
      <c r="CF83" s="204"/>
      <c r="CG83" s="204"/>
      <c r="CH83" s="204"/>
      <c r="CI83" s="204"/>
      <c r="CJ83" s="204"/>
      <c r="CK83" s="204"/>
      <c r="CL83" s="204"/>
      <c r="CM83" s="204"/>
      <c r="CN83" s="204"/>
      <c r="CO83" s="204"/>
      <c r="CP83" s="204"/>
      <c r="CQ83" s="204"/>
      <c r="CR83" s="204"/>
      <c r="CS83" s="204"/>
      <c r="CT83" s="204"/>
      <c r="CU83" s="204"/>
      <c r="CV83" s="204"/>
      <c r="CW83" s="204"/>
    </row>
    <row r="84" spans="1:101" x14ac:dyDescent="0.25">
      <c r="A84" s="204"/>
      <c r="B84" s="204"/>
      <c r="C84" s="204"/>
      <c r="D84" s="204"/>
      <c r="E84" s="204"/>
      <c r="F84" s="204"/>
      <c r="G84" s="204"/>
      <c r="H84" s="204"/>
      <c r="I84" s="204"/>
      <c r="J84" s="204"/>
      <c r="K84" s="204"/>
      <c r="L84" s="204"/>
      <c r="M84" s="204"/>
      <c r="N84" s="204"/>
      <c r="O84" s="204"/>
      <c r="P84" s="204"/>
      <c r="Q84" s="204"/>
      <c r="R84" s="204"/>
      <c r="S84" s="204"/>
      <c r="T84" s="204"/>
      <c r="U84" s="204"/>
      <c r="V84" s="204"/>
      <c r="W84" s="204"/>
      <c r="X84" s="204"/>
      <c r="Y84" s="204"/>
      <c r="Z84" s="204"/>
      <c r="AA84" s="204"/>
      <c r="AB84" s="204"/>
      <c r="AC84" s="204"/>
      <c r="AD84" s="204"/>
      <c r="AE84" s="204"/>
      <c r="AF84" s="204"/>
      <c r="AG84" s="204"/>
      <c r="AH84" s="204"/>
      <c r="AI84" s="204"/>
      <c r="AJ84" s="204"/>
      <c r="AK84" s="204"/>
      <c r="AL84" s="204"/>
      <c r="AM84" s="204"/>
      <c r="AN84" s="204"/>
      <c r="AO84" s="204"/>
      <c r="AP84" s="204"/>
      <c r="AQ84" s="204"/>
      <c r="AR84" s="204"/>
      <c r="AS84" s="204"/>
      <c r="AT84" s="204"/>
      <c r="AU84" s="204"/>
      <c r="AV84" s="204"/>
      <c r="AW84" s="204"/>
      <c r="AX84" s="204"/>
      <c r="AY84" s="204"/>
      <c r="AZ84" s="204"/>
      <c r="BA84" s="204"/>
      <c r="BB84" s="204"/>
      <c r="BC84" s="204"/>
      <c r="BD84" s="204"/>
      <c r="BE84" s="204"/>
      <c r="BF84" s="204"/>
      <c r="BG84" s="204"/>
      <c r="BH84" s="204"/>
      <c r="BI84" s="204"/>
      <c r="BJ84" s="204"/>
      <c r="BK84" s="204"/>
      <c r="BL84" s="204"/>
      <c r="BM84" s="204"/>
      <c r="BN84" s="204"/>
      <c r="BO84" s="204"/>
      <c r="BP84" s="204"/>
      <c r="BQ84" s="204"/>
      <c r="BR84" s="204"/>
      <c r="BS84" s="204"/>
      <c r="BT84" s="204"/>
      <c r="BU84" s="204"/>
      <c r="BV84" s="204"/>
      <c r="BW84" s="204"/>
      <c r="BX84" s="204"/>
      <c r="BY84" s="204"/>
      <c r="BZ84" s="204"/>
      <c r="CA84" s="204"/>
      <c r="CB84" s="204"/>
      <c r="CC84" s="204"/>
      <c r="CD84" s="204"/>
      <c r="CE84" s="204"/>
      <c r="CF84" s="204"/>
      <c r="CG84" s="204"/>
      <c r="CH84" s="204"/>
      <c r="CI84" s="204"/>
      <c r="CJ84" s="204"/>
      <c r="CK84" s="204"/>
      <c r="CL84" s="204"/>
      <c r="CM84" s="204"/>
      <c r="CN84" s="204"/>
      <c r="CO84" s="204"/>
      <c r="CP84" s="204"/>
      <c r="CQ84" s="204"/>
      <c r="CR84" s="204"/>
      <c r="CS84" s="204"/>
      <c r="CT84" s="204"/>
      <c r="CU84" s="204"/>
      <c r="CV84" s="204"/>
      <c r="CW84" s="204"/>
    </row>
    <row r="85" spans="1:101" x14ac:dyDescent="0.25">
      <c r="A85" s="204"/>
      <c r="B85" s="204"/>
      <c r="C85" s="204"/>
      <c r="D85" s="204"/>
      <c r="E85" s="204"/>
      <c r="F85" s="204"/>
      <c r="G85" s="204"/>
      <c r="H85" s="204"/>
      <c r="I85" s="204"/>
      <c r="J85" s="204"/>
      <c r="K85" s="204"/>
      <c r="L85" s="204"/>
      <c r="M85" s="204"/>
      <c r="N85" s="204"/>
      <c r="O85" s="204"/>
      <c r="P85" s="204"/>
      <c r="Q85" s="204"/>
      <c r="R85" s="204"/>
      <c r="S85" s="204"/>
      <c r="T85" s="204"/>
      <c r="U85" s="204"/>
      <c r="V85" s="204"/>
      <c r="W85" s="204"/>
      <c r="X85" s="204"/>
      <c r="Y85" s="204"/>
      <c r="Z85" s="204"/>
      <c r="AA85" s="204"/>
      <c r="AB85" s="204"/>
      <c r="AC85" s="204"/>
      <c r="AD85" s="204"/>
      <c r="AE85" s="204"/>
      <c r="AF85" s="204"/>
      <c r="AG85" s="204"/>
      <c r="AH85" s="204"/>
      <c r="AI85" s="204"/>
      <c r="AJ85" s="204"/>
      <c r="AK85" s="204"/>
      <c r="AL85" s="204"/>
      <c r="AM85" s="204"/>
      <c r="AN85" s="204"/>
      <c r="AO85" s="204"/>
      <c r="AP85" s="204"/>
      <c r="AQ85" s="204"/>
      <c r="AR85" s="204"/>
      <c r="AS85" s="204"/>
      <c r="AT85" s="204"/>
      <c r="AU85" s="204"/>
      <c r="AV85" s="204"/>
      <c r="AW85" s="204"/>
      <c r="AX85" s="204"/>
      <c r="AY85" s="204"/>
      <c r="AZ85" s="204"/>
      <c r="BA85" s="204"/>
      <c r="BB85" s="204"/>
      <c r="BC85" s="204"/>
      <c r="BD85" s="204"/>
      <c r="BE85" s="204"/>
      <c r="BF85" s="204"/>
      <c r="BG85" s="204"/>
      <c r="BH85" s="204"/>
      <c r="BI85" s="204"/>
      <c r="BJ85" s="204"/>
      <c r="BK85" s="204"/>
      <c r="BL85" s="204"/>
      <c r="BM85" s="204"/>
      <c r="BN85" s="204"/>
      <c r="BO85" s="204"/>
      <c r="BP85" s="204"/>
      <c r="BQ85" s="204"/>
      <c r="BR85" s="204"/>
      <c r="BS85" s="204"/>
      <c r="BT85" s="204"/>
      <c r="BU85" s="204"/>
      <c r="BV85" s="204"/>
      <c r="BW85" s="204"/>
      <c r="BX85" s="204"/>
      <c r="BY85" s="204"/>
      <c r="BZ85" s="204"/>
      <c r="CA85" s="204"/>
      <c r="CB85" s="204"/>
      <c r="CC85" s="204"/>
      <c r="CD85" s="204"/>
      <c r="CE85" s="204"/>
      <c r="CF85" s="204"/>
      <c r="CG85" s="204"/>
      <c r="CH85" s="204"/>
      <c r="CI85" s="204"/>
      <c r="CJ85" s="204"/>
      <c r="CK85" s="204"/>
      <c r="CL85" s="204"/>
      <c r="CM85" s="204"/>
      <c r="CN85" s="204"/>
      <c r="CO85" s="204"/>
      <c r="CP85" s="204"/>
      <c r="CQ85" s="204"/>
      <c r="CR85" s="204"/>
      <c r="CS85" s="204"/>
      <c r="CT85" s="204"/>
      <c r="CU85" s="204"/>
      <c r="CV85" s="204"/>
      <c r="CW85" s="204"/>
    </row>
    <row r="86" spans="1:101" x14ac:dyDescent="0.25">
      <c r="A86" s="204"/>
      <c r="B86" s="204"/>
      <c r="C86" s="204"/>
      <c r="D86" s="204"/>
      <c r="E86" s="204"/>
      <c r="F86" s="204"/>
      <c r="G86" s="204"/>
      <c r="H86" s="204"/>
      <c r="I86" s="204"/>
      <c r="J86" s="204"/>
      <c r="K86" s="204"/>
      <c r="L86" s="204"/>
      <c r="M86" s="204"/>
      <c r="N86" s="204"/>
      <c r="O86" s="204"/>
      <c r="P86" s="204"/>
      <c r="Q86" s="204"/>
      <c r="R86" s="204"/>
      <c r="S86" s="204"/>
      <c r="T86" s="204"/>
      <c r="U86" s="204"/>
      <c r="V86" s="204"/>
      <c r="W86" s="204"/>
      <c r="X86" s="204"/>
      <c r="Y86" s="204"/>
      <c r="Z86" s="204"/>
      <c r="AA86" s="204"/>
      <c r="AB86" s="204"/>
      <c r="AC86" s="204"/>
      <c r="AD86" s="204"/>
      <c r="AE86" s="204"/>
      <c r="AF86" s="204"/>
      <c r="AG86" s="204"/>
      <c r="AH86" s="204"/>
      <c r="AI86" s="204"/>
      <c r="AJ86" s="204"/>
      <c r="AK86" s="204"/>
      <c r="AL86" s="204"/>
      <c r="AM86" s="204"/>
      <c r="AN86" s="204"/>
      <c r="AO86" s="204"/>
      <c r="AP86" s="204"/>
      <c r="AQ86" s="204"/>
      <c r="AR86" s="204"/>
      <c r="AS86" s="204"/>
      <c r="AT86" s="204"/>
      <c r="AU86" s="204"/>
      <c r="AV86" s="204"/>
      <c r="AW86" s="204"/>
      <c r="AX86" s="204"/>
      <c r="AY86" s="204"/>
      <c r="AZ86" s="204"/>
      <c r="BA86" s="204"/>
      <c r="BB86" s="204"/>
      <c r="BC86" s="204"/>
      <c r="BD86" s="204"/>
      <c r="BE86" s="204"/>
      <c r="BF86" s="204"/>
      <c r="BG86" s="204"/>
      <c r="BH86" s="204"/>
      <c r="BI86" s="204"/>
      <c r="BJ86" s="204"/>
      <c r="BK86" s="204"/>
      <c r="BL86" s="204"/>
      <c r="BM86" s="204"/>
      <c r="BN86" s="204"/>
      <c r="BO86" s="204"/>
      <c r="BP86" s="204"/>
      <c r="BQ86" s="204"/>
      <c r="BR86" s="204"/>
      <c r="BS86" s="204"/>
      <c r="BT86" s="204"/>
      <c r="BU86" s="204"/>
      <c r="BV86" s="204"/>
      <c r="BW86" s="204"/>
      <c r="BX86" s="204"/>
      <c r="BY86" s="204"/>
      <c r="BZ86" s="204"/>
      <c r="CA86" s="204"/>
      <c r="CB86" s="204"/>
      <c r="CC86" s="204"/>
      <c r="CD86" s="204"/>
      <c r="CE86" s="204"/>
      <c r="CF86" s="204"/>
      <c r="CG86" s="204"/>
      <c r="CH86" s="204"/>
      <c r="CI86" s="204"/>
      <c r="CJ86" s="204"/>
      <c r="CK86" s="204"/>
      <c r="CL86" s="204"/>
      <c r="CM86" s="204"/>
      <c r="CN86" s="204"/>
      <c r="CO86" s="204"/>
      <c r="CP86" s="204"/>
      <c r="CQ86" s="204"/>
      <c r="CR86" s="204"/>
      <c r="CS86" s="204"/>
      <c r="CT86" s="204"/>
      <c r="CU86" s="204"/>
      <c r="CV86" s="204"/>
      <c r="CW86" s="204"/>
    </row>
    <row r="87" spans="1:101" x14ac:dyDescent="0.25">
      <c r="A87" s="204"/>
      <c r="B87" s="204"/>
      <c r="C87" s="204"/>
      <c r="D87" s="204"/>
      <c r="E87" s="204"/>
      <c r="F87" s="204"/>
      <c r="G87" s="204"/>
      <c r="H87" s="204"/>
      <c r="I87" s="204"/>
      <c r="J87" s="204"/>
      <c r="K87" s="204"/>
      <c r="L87" s="204"/>
      <c r="M87" s="204"/>
      <c r="N87" s="204"/>
      <c r="O87" s="204"/>
      <c r="P87" s="204"/>
      <c r="Q87" s="204"/>
      <c r="R87" s="204"/>
      <c r="S87" s="204"/>
      <c r="T87" s="204"/>
      <c r="U87" s="204"/>
      <c r="V87" s="204"/>
      <c r="W87" s="204"/>
      <c r="X87" s="204"/>
      <c r="Y87" s="204"/>
      <c r="Z87" s="204"/>
      <c r="AA87" s="204"/>
      <c r="AB87" s="204"/>
      <c r="AC87" s="204"/>
      <c r="AD87" s="204"/>
      <c r="AE87" s="204"/>
      <c r="AF87" s="204"/>
      <c r="AG87" s="204"/>
      <c r="AH87" s="204"/>
      <c r="AI87" s="204"/>
      <c r="AJ87" s="204"/>
      <c r="AK87" s="204"/>
      <c r="AL87" s="204"/>
      <c r="AM87" s="204"/>
      <c r="AN87" s="204"/>
      <c r="AO87" s="204"/>
      <c r="AP87" s="204"/>
      <c r="AQ87" s="204"/>
      <c r="AR87" s="204"/>
      <c r="AS87" s="204"/>
      <c r="AT87" s="204"/>
      <c r="AU87" s="204"/>
      <c r="AV87" s="204"/>
      <c r="AW87" s="204"/>
      <c r="AX87" s="204"/>
      <c r="AY87" s="204"/>
      <c r="AZ87" s="204"/>
      <c r="BA87" s="204"/>
      <c r="BB87" s="204"/>
      <c r="BC87" s="204"/>
      <c r="BD87" s="204"/>
      <c r="BE87" s="204"/>
      <c r="BF87" s="204"/>
      <c r="BG87" s="204"/>
      <c r="BH87" s="204"/>
      <c r="BI87" s="204"/>
      <c r="BJ87" s="204"/>
      <c r="BK87" s="204"/>
      <c r="BL87" s="204"/>
      <c r="BM87" s="204"/>
      <c r="BN87" s="204"/>
      <c r="BO87" s="204"/>
      <c r="BP87" s="204"/>
      <c r="BQ87" s="204"/>
      <c r="BR87" s="204"/>
      <c r="BS87" s="204"/>
      <c r="BT87" s="204"/>
      <c r="BU87" s="204"/>
      <c r="BV87" s="204"/>
      <c r="BW87" s="204"/>
      <c r="BX87" s="204"/>
      <c r="BY87" s="204"/>
      <c r="BZ87" s="204"/>
      <c r="CA87" s="204"/>
      <c r="CB87" s="204"/>
      <c r="CC87" s="204"/>
      <c r="CD87" s="204"/>
      <c r="CE87" s="204"/>
      <c r="CF87" s="204"/>
      <c r="CG87" s="204"/>
      <c r="CH87" s="204"/>
      <c r="CI87" s="204"/>
      <c r="CJ87" s="204"/>
      <c r="CK87" s="204"/>
      <c r="CL87" s="204"/>
      <c r="CM87" s="204"/>
      <c r="CN87" s="204"/>
      <c r="CO87" s="204"/>
      <c r="CP87" s="204"/>
      <c r="CQ87" s="204"/>
      <c r="CR87" s="204"/>
      <c r="CS87" s="204"/>
      <c r="CT87" s="204"/>
      <c r="CU87" s="204"/>
      <c r="CV87" s="204"/>
      <c r="CW87" s="204"/>
    </row>
    <row r="88" spans="1:101" x14ac:dyDescent="0.25">
      <c r="A88" s="204"/>
      <c r="B88" s="204"/>
      <c r="C88" s="204"/>
      <c r="D88" s="204"/>
      <c r="E88" s="204"/>
      <c r="F88" s="204"/>
      <c r="G88" s="204"/>
      <c r="H88" s="204"/>
      <c r="I88" s="204"/>
      <c r="J88" s="204"/>
      <c r="K88" s="204"/>
      <c r="L88" s="204"/>
      <c r="M88" s="204"/>
      <c r="N88" s="204"/>
      <c r="O88" s="204"/>
      <c r="P88" s="204"/>
      <c r="Q88" s="204"/>
      <c r="R88" s="204"/>
      <c r="S88" s="204"/>
      <c r="T88" s="204"/>
      <c r="U88" s="204"/>
      <c r="V88" s="204"/>
      <c r="W88" s="204"/>
      <c r="X88" s="204"/>
      <c r="Y88" s="204"/>
      <c r="Z88" s="204"/>
      <c r="AA88" s="204"/>
      <c r="AB88" s="204"/>
      <c r="AC88" s="204"/>
      <c r="AD88" s="204"/>
      <c r="AE88" s="204"/>
      <c r="AF88" s="204"/>
      <c r="AG88" s="204"/>
      <c r="AH88" s="204"/>
      <c r="AI88" s="204"/>
      <c r="AJ88" s="204"/>
      <c r="AK88" s="204"/>
      <c r="AL88" s="204"/>
      <c r="AM88" s="204"/>
      <c r="AN88" s="204"/>
      <c r="AO88" s="204"/>
      <c r="AP88" s="204"/>
      <c r="AQ88" s="204"/>
      <c r="AR88" s="204"/>
      <c r="AS88" s="204"/>
      <c r="AT88" s="204"/>
      <c r="AU88" s="204"/>
      <c r="AV88" s="204"/>
      <c r="AW88" s="204"/>
      <c r="AX88" s="204"/>
      <c r="AY88" s="204"/>
      <c r="AZ88" s="204"/>
      <c r="BA88" s="204"/>
      <c r="BB88" s="204"/>
      <c r="BC88" s="204"/>
      <c r="BD88" s="204"/>
      <c r="BE88" s="204"/>
      <c r="BF88" s="204"/>
      <c r="BG88" s="204"/>
      <c r="BH88" s="204"/>
      <c r="BI88" s="204"/>
      <c r="BJ88" s="204"/>
      <c r="BK88" s="204"/>
      <c r="BL88" s="204"/>
      <c r="BM88" s="204"/>
      <c r="BN88" s="204"/>
      <c r="BO88" s="204"/>
      <c r="BP88" s="204"/>
      <c r="BQ88" s="204"/>
      <c r="BR88" s="204"/>
      <c r="BS88" s="204"/>
      <c r="BT88" s="204"/>
      <c r="BU88" s="204"/>
      <c r="BV88" s="204"/>
      <c r="BW88" s="204"/>
      <c r="BX88" s="204"/>
      <c r="BY88" s="204"/>
      <c r="BZ88" s="204"/>
      <c r="CA88" s="204"/>
      <c r="CB88" s="204"/>
      <c r="CC88" s="204"/>
      <c r="CD88" s="204"/>
      <c r="CE88" s="204"/>
      <c r="CF88" s="204"/>
      <c r="CG88" s="204"/>
      <c r="CH88" s="204"/>
      <c r="CI88" s="204"/>
      <c r="CJ88" s="204"/>
      <c r="CK88" s="204"/>
      <c r="CL88" s="204"/>
      <c r="CM88" s="204"/>
      <c r="CN88" s="204"/>
      <c r="CO88" s="204"/>
      <c r="CP88" s="204"/>
      <c r="CQ88" s="204"/>
      <c r="CR88" s="204"/>
      <c r="CS88" s="204"/>
      <c r="CT88" s="204"/>
      <c r="CU88" s="204"/>
      <c r="CV88" s="204"/>
      <c r="CW88" s="204"/>
    </row>
    <row r="89" spans="1:101" x14ac:dyDescent="0.25">
      <c r="A89" s="204"/>
      <c r="B89" s="204"/>
      <c r="C89" s="204"/>
      <c r="D89" s="204"/>
      <c r="E89" s="204"/>
      <c r="F89" s="204"/>
      <c r="G89" s="204"/>
      <c r="H89" s="204"/>
      <c r="I89" s="204"/>
      <c r="J89" s="204"/>
      <c r="K89" s="204"/>
      <c r="L89" s="204"/>
      <c r="M89" s="204"/>
      <c r="N89" s="204"/>
      <c r="O89" s="204"/>
      <c r="P89" s="204"/>
      <c r="Q89" s="204"/>
      <c r="R89" s="204"/>
      <c r="S89" s="204"/>
      <c r="T89" s="204"/>
      <c r="U89" s="204"/>
      <c r="V89" s="204"/>
      <c r="W89" s="204"/>
      <c r="X89" s="204"/>
      <c r="Y89" s="204"/>
      <c r="Z89" s="204"/>
      <c r="AA89" s="204"/>
      <c r="AB89" s="204"/>
      <c r="AC89" s="204"/>
      <c r="AD89" s="204"/>
      <c r="AE89" s="204"/>
      <c r="AF89" s="204"/>
      <c r="AG89" s="204"/>
      <c r="AH89" s="204"/>
      <c r="AI89" s="204"/>
      <c r="AJ89" s="204"/>
      <c r="AK89" s="204"/>
      <c r="AL89" s="204"/>
      <c r="AM89" s="204"/>
      <c r="AN89" s="204"/>
      <c r="AO89" s="204"/>
      <c r="AP89" s="204"/>
      <c r="AQ89" s="204"/>
      <c r="AR89" s="204"/>
      <c r="AS89" s="204"/>
      <c r="AT89" s="204"/>
      <c r="AU89" s="204"/>
      <c r="AV89" s="204"/>
      <c r="AW89" s="204"/>
      <c r="AX89" s="204"/>
      <c r="AY89" s="204"/>
      <c r="AZ89" s="204"/>
      <c r="BA89" s="204"/>
      <c r="BB89" s="204"/>
      <c r="BC89" s="204"/>
      <c r="BD89" s="204"/>
      <c r="BE89" s="204"/>
      <c r="BF89" s="204"/>
      <c r="BG89" s="204"/>
      <c r="BH89" s="204"/>
      <c r="BI89" s="204"/>
      <c r="BJ89" s="204"/>
      <c r="BK89" s="204"/>
      <c r="BL89" s="204"/>
      <c r="BM89" s="204"/>
      <c r="BN89" s="204"/>
      <c r="BO89" s="204"/>
      <c r="BP89" s="204"/>
      <c r="BQ89" s="204"/>
      <c r="BR89" s="204"/>
      <c r="BS89" s="204"/>
      <c r="BT89" s="204"/>
      <c r="BU89" s="204"/>
      <c r="BV89" s="204"/>
      <c r="BW89" s="204"/>
      <c r="BX89" s="204"/>
      <c r="BY89" s="204"/>
      <c r="BZ89" s="204"/>
      <c r="CA89" s="204"/>
      <c r="CB89" s="204"/>
      <c r="CC89" s="204"/>
      <c r="CD89" s="204"/>
      <c r="CE89" s="204"/>
      <c r="CF89" s="204"/>
      <c r="CG89" s="204"/>
      <c r="CH89" s="204"/>
      <c r="CI89" s="204"/>
      <c r="CJ89" s="204"/>
      <c r="CK89" s="204"/>
      <c r="CL89" s="204"/>
      <c r="CM89" s="204"/>
      <c r="CN89" s="204"/>
      <c r="CO89" s="204"/>
      <c r="CP89" s="204"/>
      <c r="CQ89" s="204"/>
      <c r="CR89" s="204"/>
      <c r="CS89" s="204"/>
      <c r="CT89" s="204"/>
      <c r="CU89" s="204"/>
      <c r="CV89" s="204"/>
      <c r="CW89" s="204"/>
    </row>
    <row r="90" spans="1:101" x14ac:dyDescent="0.25">
      <c r="A90" s="204"/>
      <c r="B90" s="204"/>
      <c r="C90" s="204"/>
      <c r="D90" s="204"/>
      <c r="E90" s="204"/>
      <c r="F90" s="204"/>
      <c r="G90" s="204"/>
      <c r="H90" s="204"/>
      <c r="I90" s="204"/>
      <c r="J90" s="204"/>
      <c r="K90" s="204"/>
      <c r="L90" s="204"/>
      <c r="M90" s="204"/>
      <c r="N90" s="204"/>
      <c r="O90" s="204"/>
      <c r="P90" s="204"/>
      <c r="Q90" s="204"/>
      <c r="R90" s="204"/>
      <c r="S90" s="204"/>
      <c r="T90" s="204"/>
      <c r="U90" s="204"/>
      <c r="V90" s="204"/>
      <c r="W90" s="204"/>
      <c r="X90" s="204"/>
      <c r="Y90" s="204"/>
      <c r="Z90" s="204"/>
      <c r="AA90" s="204"/>
      <c r="AB90" s="204"/>
      <c r="AC90" s="204"/>
      <c r="AD90" s="204"/>
      <c r="AE90" s="204"/>
      <c r="AF90" s="204"/>
      <c r="AG90" s="204"/>
      <c r="AH90" s="204"/>
      <c r="AI90" s="204"/>
      <c r="AJ90" s="204"/>
      <c r="AK90" s="204"/>
      <c r="AL90" s="204"/>
      <c r="AM90" s="204"/>
      <c r="AN90" s="204"/>
      <c r="AO90" s="204"/>
      <c r="AP90" s="204"/>
      <c r="AQ90" s="204"/>
      <c r="AR90" s="204"/>
      <c r="AS90" s="204"/>
      <c r="AT90" s="204"/>
      <c r="AU90" s="204"/>
      <c r="AV90" s="204"/>
      <c r="AW90" s="204"/>
      <c r="AX90" s="204"/>
      <c r="AY90" s="204"/>
      <c r="AZ90" s="204"/>
      <c r="BA90" s="204"/>
      <c r="BB90" s="204"/>
      <c r="BC90" s="204"/>
      <c r="BD90" s="204"/>
      <c r="BE90" s="204"/>
      <c r="BF90" s="204"/>
      <c r="BG90" s="204"/>
      <c r="BH90" s="204"/>
      <c r="BI90" s="204"/>
      <c r="BJ90" s="204"/>
      <c r="BK90" s="204"/>
      <c r="BL90" s="204"/>
      <c r="BM90" s="204"/>
      <c r="BN90" s="204"/>
      <c r="BO90" s="204"/>
      <c r="BP90" s="204"/>
      <c r="BQ90" s="204"/>
      <c r="BR90" s="204"/>
      <c r="BS90" s="204"/>
      <c r="BT90" s="204"/>
      <c r="BU90" s="204"/>
      <c r="BV90" s="204"/>
      <c r="BW90" s="204"/>
      <c r="BX90" s="204"/>
      <c r="BY90" s="204"/>
      <c r="BZ90" s="204"/>
      <c r="CA90" s="204"/>
      <c r="CB90" s="204"/>
      <c r="CC90" s="204"/>
      <c r="CD90" s="204"/>
      <c r="CE90" s="204"/>
      <c r="CF90" s="204"/>
      <c r="CG90" s="204"/>
      <c r="CH90" s="204"/>
      <c r="CI90" s="204"/>
      <c r="CJ90" s="204"/>
      <c r="CK90" s="204"/>
      <c r="CL90" s="204"/>
      <c r="CM90" s="204"/>
      <c r="CN90" s="204"/>
      <c r="CO90" s="204"/>
      <c r="CP90" s="204"/>
      <c r="CQ90" s="204"/>
      <c r="CR90" s="204"/>
      <c r="CS90" s="204"/>
      <c r="CT90" s="204"/>
      <c r="CU90" s="204"/>
      <c r="CV90" s="204"/>
      <c r="CW90" s="204"/>
    </row>
    <row r="91" spans="1:101" x14ac:dyDescent="0.25">
      <c r="A91" s="204"/>
      <c r="B91" s="204"/>
      <c r="C91" s="204"/>
      <c r="D91" s="204"/>
      <c r="E91" s="204"/>
      <c r="F91" s="204"/>
      <c r="G91" s="204"/>
      <c r="H91" s="204"/>
      <c r="I91" s="204"/>
      <c r="J91" s="204"/>
      <c r="K91" s="204"/>
      <c r="L91" s="204"/>
      <c r="M91" s="204"/>
      <c r="N91" s="204"/>
      <c r="O91" s="204"/>
      <c r="P91" s="204"/>
      <c r="Q91" s="204"/>
      <c r="R91" s="204"/>
      <c r="S91" s="204"/>
      <c r="T91" s="204"/>
      <c r="U91" s="204"/>
      <c r="V91" s="204"/>
      <c r="W91" s="204"/>
      <c r="X91" s="204"/>
      <c r="Y91" s="204"/>
      <c r="Z91" s="204"/>
      <c r="AA91" s="204"/>
      <c r="AB91" s="204"/>
      <c r="AC91" s="204"/>
      <c r="AD91" s="204"/>
      <c r="AE91" s="204"/>
      <c r="AF91" s="204"/>
      <c r="AG91" s="204"/>
      <c r="AH91" s="204"/>
      <c r="AI91" s="204"/>
      <c r="AJ91" s="204"/>
      <c r="AK91" s="204"/>
      <c r="AL91" s="204"/>
      <c r="AM91" s="204"/>
      <c r="AN91" s="204"/>
      <c r="AO91" s="204"/>
      <c r="AP91" s="204"/>
      <c r="AQ91" s="204"/>
      <c r="AR91" s="204"/>
      <c r="AS91" s="204"/>
      <c r="AT91" s="204"/>
      <c r="AU91" s="204"/>
      <c r="AV91" s="204"/>
      <c r="AW91" s="204"/>
      <c r="AX91" s="204"/>
      <c r="AY91" s="204"/>
      <c r="AZ91" s="204"/>
      <c r="BA91" s="204"/>
      <c r="BB91" s="204"/>
      <c r="BC91" s="204"/>
      <c r="BD91" s="204"/>
      <c r="BE91" s="204"/>
      <c r="BF91" s="204"/>
      <c r="BG91" s="204"/>
      <c r="BH91" s="204"/>
      <c r="BI91" s="204"/>
      <c r="BJ91" s="204"/>
      <c r="BK91" s="204"/>
      <c r="BL91" s="204"/>
      <c r="BM91" s="204"/>
      <c r="BN91" s="204"/>
      <c r="BO91" s="204"/>
      <c r="BP91" s="204"/>
      <c r="BQ91" s="204"/>
      <c r="BR91" s="204"/>
      <c r="BS91" s="204"/>
      <c r="BT91" s="204"/>
      <c r="BU91" s="204"/>
      <c r="BV91" s="204"/>
      <c r="BW91" s="204"/>
      <c r="BX91" s="204"/>
      <c r="BY91" s="204"/>
      <c r="BZ91" s="204"/>
      <c r="CA91" s="204"/>
      <c r="CB91" s="204"/>
      <c r="CC91" s="204"/>
      <c r="CD91" s="204"/>
      <c r="CE91" s="204"/>
      <c r="CF91" s="204"/>
      <c r="CG91" s="204"/>
      <c r="CH91" s="204"/>
      <c r="CI91" s="204"/>
      <c r="CJ91" s="204"/>
      <c r="CK91" s="204"/>
      <c r="CL91" s="204"/>
      <c r="CM91" s="204"/>
      <c r="CN91" s="204"/>
      <c r="CO91" s="204"/>
      <c r="CP91" s="204"/>
      <c r="CQ91" s="204"/>
      <c r="CR91" s="204"/>
      <c r="CS91" s="204"/>
      <c r="CT91" s="204"/>
      <c r="CU91" s="204"/>
      <c r="CV91" s="204"/>
      <c r="CW91" s="204"/>
    </row>
    <row r="92" spans="1:101" x14ac:dyDescent="0.25">
      <c r="A92" s="204"/>
      <c r="B92" s="204"/>
      <c r="C92" s="204"/>
      <c r="D92" s="204"/>
      <c r="E92" s="204"/>
      <c r="F92" s="204"/>
      <c r="G92" s="204"/>
      <c r="H92" s="204"/>
      <c r="I92" s="204"/>
      <c r="J92" s="204"/>
      <c r="K92" s="204"/>
      <c r="L92" s="204"/>
      <c r="M92" s="204"/>
      <c r="N92" s="204"/>
      <c r="O92" s="204"/>
      <c r="P92" s="204"/>
      <c r="Q92" s="204"/>
      <c r="R92" s="204"/>
      <c r="S92" s="204"/>
      <c r="T92" s="204"/>
      <c r="U92" s="204"/>
      <c r="V92" s="204"/>
      <c r="W92" s="204"/>
      <c r="X92" s="204"/>
      <c r="Y92" s="204"/>
      <c r="Z92" s="204"/>
      <c r="AA92" s="204"/>
      <c r="AB92" s="204"/>
      <c r="AC92" s="204"/>
      <c r="AD92" s="204"/>
      <c r="AE92" s="204"/>
      <c r="AF92" s="204"/>
      <c r="AG92" s="204"/>
      <c r="AH92" s="204"/>
      <c r="AI92" s="204"/>
      <c r="AJ92" s="204"/>
      <c r="AK92" s="204"/>
      <c r="AL92" s="204"/>
      <c r="AM92" s="204"/>
      <c r="AN92" s="204"/>
      <c r="AO92" s="204"/>
      <c r="AP92" s="204"/>
      <c r="AQ92" s="204"/>
      <c r="AR92" s="204"/>
      <c r="AS92" s="204"/>
      <c r="AT92" s="204"/>
      <c r="AU92" s="204"/>
      <c r="AV92" s="204"/>
      <c r="AW92" s="204"/>
      <c r="AX92" s="204"/>
      <c r="AY92" s="204"/>
      <c r="AZ92" s="204"/>
      <c r="BA92" s="204"/>
      <c r="BB92" s="204"/>
      <c r="BC92" s="204"/>
      <c r="BD92" s="204"/>
      <c r="BE92" s="204"/>
      <c r="BF92" s="204"/>
      <c r="BG92" s="204"/>
      <c r="BH92" s="204"/>
      <c r="BI92" s="204"/>
      <c r="BJ92" s="204"/>
      <c r="BK92" s="204"/>
      <c r="BL92" s="204"/>
      <c r="BM92" s="204"/>
      <c r="BN92" s="204"/>
      <c r="BO92" s="204"/>
      <c r="BP92" s="204"/>
      <c r="BQ92" s="204"/>
      <c r="BR92" s="204"/>
      <c r="BS92" s="204"/>
      <c r="BT92" s="204"/>
      <c r="BU92" s="204"/>
      <c r="BV92" s="204"/>
      <c r="BW92" s="204"/>
      <c r="BX92" s="204"/>
      <c r="BY92" s="204"/>
      <c r="BZ92" s="204"/>
      <c r="CA92" s="204"/>
      <c r="CB92" s="204"/>
      <c r="CC92" s="204"/>
      <c r="CD92" s="204"/>
      <c r="CE92" s="204"/>
      <c r="CF92" s="204"/>
      <c r="CG92" s="204"/>
      <c r="CH92" s="204"/>
      <c r="CI92" s="204"/>
      <c r="CJ92" s="204"/>
      <c r="CK92" s="204"/>
      <c r="CL92" s="204"/>
      <c r="CM92" s="204"/>
      <c r="CN92" s="204"/>
      <c r="CO92" s="204"/>
      <c r="CP92" s="204"/>
      <c r="CQ92" s="204"/>
      <c r="CR92" s="204"/>
      <c r="CS92" s="204"/>
      <c r="CT92" s="204"/>
      <c r="CU92" s="204"/>
      <c r="CV92" s="204"/>
      <c r="CW92" s="204"/>
    </row>
    <row r="93" spans="1:101" x14ac:dyDescent="0.25">
      <c r="A93" s="204"/>
      <c r="B93" s="204"/>
      <c r="C93" s="204"/>
      <c r="D93" s="204"/>
      <c r="E93" s="204"/>
      <c r="F93" s="204"/>
      <c r="G93" s="204"/>
      <c r="H93" s="204"/>
      <c r="I93" s="204"/>
      <c r="J93" s="204"/>
      <c r="K93" s="204"/>
      <c r="L93" s="204"/>
      <c r="M93" s="204"/>
      <c r="N93" s="204"/>
      <c r="O93" s="204"/>
      <c r="P93" s="204"/>
      <c r="Q93" s="204"/>
      <c r="R93" s="204"/>
      <c r="S93" s="204"/>
      <c r="T93" s="204"/>
      <c r="U93" s="204"/>
      <c r="V93" s="204"/>
      <c r="W93" s="204"/>
      <c r="X93" s="204"/>
      <c r="Y93" s="204"/>
      <c r="Z93" s="204"/>
      <c r="AA93" s="204"/>
      <c r="AB93" s="204"/>
      <c r="AC93" s="204"/>
      <c r="AD93" s="204"/>
      <c r="AE93" s="204"/>
      <c r="AF93" s="204"/>
      <c r="AG93" s="204"/>
      <c r="AH93" s="204"/>
      <c r="AI93" s="204"/>
      <c r="AJ93" s="204"/>
      <c r="AK93" s="204"/>
      <c r="AL93" s="204"/>
      <c r="AM93" s="204"/>
      <c r="AN93" s="204"/>
      <c r="AO93" s="204"/>
      <c r="AP93" s="204"/>
      <c r="AQ93" s="204"/>
      <c r="AR93" s="204"/>
      <c r="AS93" s="204"/>
      <c r="AT93" s="204"/>
      <c r="AU93" s="204"/>
      <c r="AV93" s="204"/>
      <c r="AW93" s="204"/>
      <c r="AX93" s="204"/>
      <c r="AY93" s="204"/>
      <c r="AZ93" s="204"/>
      <c r="BA93" s="204"/>
      <c r="BB93" s="204"/>
      <c r="BC93" s="204"/>
      <c r="BD93" s="204"/>
      <c r="BE93" s="204"/>
      <c r="BF93" s="204"/>
      <c r="BG93" s="204"/>
      <c r="BH93" s="204"/>
      <c r="BI93" s="204"/>
      <c r="BJ93" s="204"/>
      <c r="BK93" s="204"/>
      <c r="BL93" s="204"/>
      <c r="BM93" s="204"/>
      <c r="BN93" s="204"/>
      <c r="BO93" s="204"/>
      <c r="BP93" s="204"/>
      <c r="BQ93" s="204"/>
      <c r="BR93" s="204"/>
      <c r="BS93" s="204"/>
      <c r="BT93" s="204"/>
      <c r="BU93" s="204"/>
      <c r="BV93" s="204"/>
      <c r="BW93" s="204"/>
      <c r="BX93" s="204"/>
      <c r="BY93" s="204"/>
      <c r="BZ93" s="204"/>
      <c r="CA93" s="204"/>
      <c r="CB93" s="204"/>
      <c r="CC93" s="204"/>
      <c r="CD93" s="204"/>
      <c r="CE93" s="204"/>
      <c r="CF93" s="204"/>
      <c r="CG93" s="204"/>
      <c r="CH93" s="204"/>
      <c r="CI93" s="204"/>
      <c r="CJ93" s="204"/>
      <c r="CK93" s="204"/>
      <c r="CL93" s="204"/>
      <c r="CM93" s="204"/>
      <c r="CN93" s="204"/>
      <c r="CO93" s="204"/>
      <c r="CP93" s="204"/>
      <c r="CQ93" s="204"/>
      <c r="CR93" s="204"/>
      <c r="CS93" s="204"/>
      <c r="CT93" s="204"/>
      <c r="CU93" s="204"/>
      <c r="CV93" s="204"/>
      <c r="CW93" s="204"/>
    </row>
    <row r="94" spans="1:101" x14ac:dyDescent="0.25">
      <c r="A94" s="204"/>
      <c r="B94" s="204"/>
      <c r="C94" s="204"/>
      <c r="D94" s="204"/>
      <c r="E94" s="204"/>
      <c r="F94" s="204"/>
      <c r="G94" s="204"/>
      <c r="H94" s="204"/>
      <c r="I94" s="204"/>
      <c r="J94" s="204"/>
      <c r="K94" s="204"/>
      <c r="L94" s="204"/>
      <c r="M94" s="204"/>
      <c r="N94" s="204"/>
      <c r="O94" s="204"/>
      <c r="P94" s="204"/>
      <c r="Q94" s="204"/>
      <c r="R94" s="204"/>
      <c r="S94" s="204"/>
      <c r="T94" s="204"/>
      <c r="U94" s="204"/>
      <c r="V94" s="204"/>
      <c r="W94" s="204"/>
      <c r="X94" s="204"/>
      <c r="Y94" s="204"/>
      <c r="Z94" s="204"/>
      <c r="AA94" s="204"/>
      <c r="AB94" s="204"/>
      <c r="AC94" s="204"/>
      <c r="AD94" s="204"/>
      <c r="AE94" s="204"/>
      <c r="AF94" s="204"/>
      <c r="AG94" s="204"/>
      <c r="AH94" s="204"/>
      <c r="AI94" s="204"/>
      <c r="AJ94" s="204"/>
      <c r="AK94" s="204"/>
      <c r="AL94" s="204"/>
      <c r="AM94" s="204"/>
      <c r="AN94" s="204"/>
      <c r="AO94" s="204"/>
      <c r="AP94" s="204"/>
      <c r="AQ94" s="204"/>
      <c r="AR94" s="204"/>
      <c r="AS94" s="204"/>
      <c r="AT94" s="204"/>
      <c r="AU94" s="204"/>
      <c r="AV94" s="204"/>
      <c r="AW94" s="204"/>
      <c r="AX94" s="204"/>
      <c r="AY94" s="204"/>
      <c r="AZ94" s="204"/>
      <c r="BA94" s="204"/>
      <c r="BB94" s="204"/>
      <c r="BC94" s="204"/>
      <c r="BD94" s="204"/>
      <c r="BE94" s="204"/>
      <c r="BF94" s="204"/>
      <c r="BG94" s="204"/>
      <c r="BH94" s="204"/>
      <c r="BI94" s="204"/>
      <c r="BJ94" s="204"/>
      <c r="BK94" s="204"/>
      <c r="BL94" s="204"/>
      <c r="BM94" s="204"/>
      <c r="BN94" s="204"/>
      <c r="BO94" s="204"/>
      <c r="BP94" s="204"/>
      <c r="BQ94" s="204"/>
      <c r="BR94" s="204"/>
      <c r="BS94" s="204"/>
      <c r="BT94" s="204"/>
      <c r="BU94" s="204"/>
      <c r="BV94" s="204"/>
      <c r="BW94" s="204"/>
      <c r="BX94" s="204"/>
      <c r="BY94" s="204"/>
      <c r="BZ94" s="204"/>
      <c r="CA94" s="204"/>
      <c r="CB94" s="204"/>
      <c r="CC94" s="204"/>
      <c r="CD94" s="204"/>
      <c r="CE94" s="204"/>
      <c r="CF94" s="204"/>
      <c r="CG94" s="204"/>
      <c r="CH94" s="204"/>
      <c r="CI94" s="204"/>
      <c r="CJ94" s="204"/>
      <c r="CK94" s="204"/>
      <c r="CL94" s="204"/>
      <c r="CM94" s="204"/>
      <c r="CN94" s="204"/>
      <c r="CO94" s="204"/>
      <c r="CP94" s="204"/>
      <c r="CQ94" s="204"/>
      <c r="CR94" s="204"/>
      <c r="CS94" s="204"/>
      <c r="CT94" s="204"/>
      <c r="CU94" s="204"/>
      <c r="CV94" s="204"/>
      <c r="CW94" s="204"/>
    </row>
    <row r="95" spans="1:101" x14ac:dyDescent="0.25">
      <c r="A95" s="204"/>
      <c r="B95" s="204"/>
      <c r="C95" s="204"/>
      <c r="D95" s="204"/>
      <c r="E95" s="204"/>
      <c r="F95" s="204"/>
      <c r="G95" s="204"/>
      <c r="H95" s="204"/>
      <c r="I95" s="204"/>
      <c r="J95" s="204"/>
      <c r="K95" s="204"/>
      <c r="L95" s="204"/>
      <c r="M95" s="204"/>
      <c r="N95" s="204"/>
      <c r="O95" s="204"/>
      <c r="P95" s="204"/>
      <c r="Q95" s="204"/>
      <c r="R95" s="204"/>
      <c r="S95" s="204"/>
      <c r="T95" s="204"/>
      <c r="U95" s="204"/>
      <c r="V95" s="204"/>
      <c r="W95" s="204"/>
      <c r="X95" s="204"/>
      <c r="Y95" s="204"/>
      <c r="Z95" s="204"/>
      <c r="AA95" s="204"/>
      <c r="AB95" s="204"/>
      <c r="AC95" s="204"/>
      <c r="AD95" s="204"/>
      <c r="AE95" s="204"/>
      <c r="AF95" s="204"/>
      <c r="AG95" s="204"/>
      <c r="AH95" s="204"/>
      <c r="AI95" s="204"/>
      <c r="AJ95" s="204"/>
      <c r="AK95" s="204"/>
      <c r="AL95" s="204"/>
      <c r="AM95" s="204"/>
      <c r="AN95" s="204"/>
      <c r="AO95" s="204"/>
      <c r="AP95" s="204"/>
      <c r="AQ95" s="204"/>
      <c r="AR95" s="204"/>
      <c r="AS95" s="204"/>
      <c r="AT95" s="204"/>
      <c r="AU95" s="204"/>
      <c r="AV95" s="204"/>
      <c r="AW95" s="204"/>
      <c r="AX95" s="204"/>
      <c r="AY95" s="204"/>
      <c r="AZ95" s="204"/>
      <c r="BA95" s="204"/>
      <c r="BB95" s="204"/>
      <c r="BC95" s="204"/>
      <c r="BD95" s="204"/>
      <c r="BE95" s="204"/>
      <c r="BF95" s="204"/>
      <c r="BG95" s="204"/>
      <c r="BH95" s="204"/>
      <c r="BI95" s="204"/>
      <c r="BJ95" s="204"/>
      <c r="BK95" s="204"/>
      <c r="BL95" s="204"/>
      <c r="BM95" s="204"/>
      <c r="BN95" s="204"/>
      <c r="BO95" s="204"/>
      <c r="BP95" s="204"/>
      <c r="BQ95" s="204"/>
      <c r="BR95" s="204"/>
      <c r="BS95" s="204"/>
      <c r="BT95" s="204"/>
      <c r="BU95" s="204"/>
      <c r="BV95" s="204"/>
      <c r="BW95" s="204"/>
      <c r="BX95" s="204"/>
      <c r="BY95" s="204"/>
      <c r="BZ95" s="204"/>
      <c r="CA95" s="204"/>
      <c r="CB95" s="204"/>
      <c r="CC95" s="204"/>
      <c r="CD95" s="204"/>
      <c r="CE95" s="204"/>
      <c r="CF95" s="204"/>
      <c r="CG95" s="204"/>
      <c r="CH95" s="204"/>
      <c r="CI95" s="204"/>
      <c r="CJ95" s="204"/>
      <c r="CK95" s="204"/>
      <c r="CL95" s="204"/>
      <c r="CM95" s="204"/>
      <c r="CN95" s="204"/>
      <c r="CO95" s="204"/>
      <c r="CP95" s="204"/>
      <c r="CQ95" s="204"/>
      <c r="CR95" s="204"/>
      <c r="CS95" s="204"/>
      <c r="CT95" s="204"/>
      <c r="CU95" s="204"/>
      <c r="CV95" s="204"/>
      <c r="CW95" s="204"/>
    </row>
    <row r="96" spans="1:101" x14ac:dyDescent="0.25">
      <c r="A96" s="204"/>
      <c r="B96" s="204"/>
      <c r="C96" s="204"/>
      <c r="D96" s="204"/>
      <c r="E96" s="204"/>
      <c r="F96" s="204"/>
      <c r="G96" s="204"/>
      <c r="H96" s="204"/>
      <c r="I96" s="204"/>
      <c r="J96" s="204"/>
      <c r="K96" s="204"/>
      <c r="L96" s="204"/>
      <c r="M96" s="204"/>
      <c r="N96" s="204"/>
      <c r="O96" s="204"/>
      <c r="P96" s="204"/>
      <c r="Q96" s="204"/>
      <c r="R96" s="204"/>
      <c r="S96" s="204"/>
      <c r="T96" s="204"/>
      <c r="U96" s="204"/>
      <c r="V96" s="204"/>
      <c r="W96" s="204"/>
      <c r="X96" s="204"/>
      <c r="Y96" s="204"/>
      <c r="Z96" s="204"/>
      <c r="AA96" s="204"/>
      <c r="AB96" s="204"/>
      <c r="AC96" s="204"/>
      <c r="AD96" s="204"/>
      <c r="AE96" s="204"/>
      <c r="AF96" s="204"/>
      <c r="AG96" s="204"/>
      <c r="AH96" s="204"/>
      <c r="AI96" s="204"/>
      <c r="AJ96" s="204"/>
      <c r="AK96" s="204"/>
      <c r="AL96" s="204"/>
      <c r="AM96" s="204"/>
      <c r="AN96" s="204"/>
      <c r="AO96" s="204"/>
      <c r="AP96" s="204"/>
      <c r="AQ96" s="204"/>
      <c r="AR96" s="204"/>
      <c r="AS96" s="204"/>
      <c r="AT96" s="204"/>
      <c r="AU96" s="204"/>
      <c r="AV96" s="204"/>
      <c r="AW96" s="204"/>
      <c r="AX96" s="204"/>
      <c r="AY96" s="204"/>
      <c r="AZ96" s="204"/>
      <c r="BA96" s="204"/>
      <c r="BB96" s="204"/>
      <c r="BC96" s="204"/>
      <c r="BD96" s="204"/>
      <c r="BE96" s="204"/>
      <c r="BF96" s="204"/>
      <c r="BG96" s="204"/>
      <c r="BH96" s="204"/>
      <c r="BI96" s="204"/>
      <c r="BJ96" s="204"/>
      <c r="BK96" s="204"/>
      <c r="BL96" s="204"/>
      <c r="BM96" s="204"/>
      <c r="BN96" s="204"/>
      <c r="BO96" s="204"/>
      <c r="BP96" s="204"/>
      <c r="BQ96" s="204"/>
      <c r="BR96" s="204"/>
      <c r="BS96" s="204"/>
      <c r="BT96" s="204"/>
      <c r="BU96" s="204"/>
      <c r="BV96" s="204"/>
      <c r="BW96" s="204"/>
      <c r="BX96" s="204"/>
      <c r="BY96" s="204"/>
      <c r="BZ96" s="204"/>
      <c r="CA96" s="204"/>
      <c r="CB96" s="204"/>
      <c r="CC96" s="204"/>
      <c r="CD96" s="204"/>
      <c r="CE96" s="204"/>
      <c r="CF96" s="204"/>
      <c r="CG96" s="204"/>
      <c r="CH96" s="204"/>
      <c r="CI96" s="204"/>
      <c r="CJ96" s="204"/>
      <c r="CK96" s="204"/>
      <c r="CL96" s="204"/>
      <c r="CM96" s="204"/>
      <c r="CN96" s="204"/>
      <c r="CO96" s="204"/>
      <c r="CP96" s="204"/>
      <c r="CQ96" s="204"/>
      <c r="CR96" s="204"/>
      <c r="CS96" s="204"/>
      <c r="CT96" s="204"/>
      <c r="CU96" s="204"/>
      <c r="CV96" s="204"/>
      <c r="CW96" s="204"/>
    </row>
    <row r="97" spans="1:101" x14ac:dyDescent="0.25">
      <c r="A97" s="204"/>
      <c r="B97" s="204"/>
      <c r="C97" s="204"/>
      <c r="D97" s="204"/>
      <c r="E97" s="204"/>
      <c r="F97" s="204"/>
      <c r="G97" s="204"/>
      <c r="H97" s="204"/>
      <c r="I97" s="204"/>
      <c r="J97" s="204"/>
      <c r="K97" s="204"/>
      <c r="L97" s="204"/>
      <c r="M97" s="204"/>
      <c r="N97" s="204"/>
      <c r="O97" s="204"/>
      <c r="P97" s="204"/>
      <c r="Q97" s="204"/>
      <c r="R97" s="204"/>
      <c r="S97" s="204"/>
      <c r="T97" s="204"/>
      <c r="U97" s="204"/>
      <c r="V97" s="204"/>
      <c r="W97" s="204"/>
      <c r="X97" s="204"/>
      <c r="Y97" s="204"/>
      <c r="Z97" s="204"/>
      <c r="AA97" s="204"/>
      <c r="AB97" s="204"/>
      <c r="AC97" s="204"/>
      <c r="AD97" s="204"/>
      <c r="AE97" s="204"/>
      <c r="AF97" s="204"/>
      <c r="AG97" s="204"/>
      <c r="AH97" s="204"/>
      <c r="AI97" s="204"/>
      <c r="AJ97" s="204"/>
      <c r="AK97" s="204"/>
      <c r="AL97" s="204"/>
      <c r="AM97" s="204"/>
      <c r="AN97" s="204"/>
      <c r="AO97" s="204"/>
      <c r="AP97" s="204"/>
      <c r="AQ97" s="204"/>
      <c r="AR97" s="204"/>
      <c r="AS97" s="204"/>
      <c r="AT97" s="204"/>
      <c r="AU97" s="204"/>
      <c r="AV97" s="204"/>
      <c r="AW97" s="204"/>
      <c r="AX97" s="204"/>
      <c r="AY97" s="204"/>
      <c r="AZ97" s="204"/>
      <c r="BA97" s="204"/>
      <c r="BB97" s="204"/>
      <c r="BC97" s="204"/>
      <c r="BD97" s="204"/>
      <c r="BE97" s="204"/>
      <c r="BF97" s="204"/>
      <c r="BG97" s="204"/>
      <c r="BH97" s="204"/>
      <c r="BI97" s="204"/>
      <c r="BJ97" s="204"/>
      <c r="BK97" s="204"/>
      <c r="BL97" s="204"/>
      <c r="BM97" s="204"/>
      <c r="BN97" s="204"/>
      <c r="BO97" s="204"/>
      <c r="BP97" s="204"/>
      <c r="BQ97" s="204"/>
      <c r="BR97" s="204"/>
      <c r="BS97" s="204"/>
      <c r="BT97" s="204"/>
      <c r="BU97" s="204"/>
      <c r="BV97" s="204"/>
      <c r="BW97" s="204"/>
      <c r="BX97" s="204"/>
      <c r="BY97" s="204"/>
      <c r="BZ97" s="204"/>
      <c r="CA97" s="204"/>
      <c r="CB97" s="204"/>
      <c r="CC97" s="204"/>
      <c r="CD97" s="204"/>
      <c r="CE97" s="204"/>
      <c r="CF97" s="204"/>
      <c r="CG97" s="204"/>
      <c r="CH97" s="204"/>
      <c r="CI97" s="204"/>
      <c r="CJ97" s="204"/>
      <c r="CK97" s="204"/>
      <c r="CL97" s="204"/>
      <c r="CM97" s="204"/>
      <c r="CN97" s="204"/>
      <c r="CO97" s="204"/>
      <c r="CP97" s="204"/>
      <c r="CQ97" s="204"/>
      <c r="CR97" s="204"/>
      <c r="CS97" s="204"/>
      <c r="CT97" s="204"/>
      <c r="CU97" s="204"/>
      <c r="CV97" s="204"/>
      <c r="CW97" s="204"/>
    </row>
    <row r="98" spans="1:101" x14ac:dyDescent="0.25">
      <c r="A98" s="204"/>
      <c r="B98" s="204"/>
      <c r="C98" s="204"/>
      <c r="D98" s="204"/>
      <c r="E98" s="204"/>
      <c r="F98" s="204"/>
      <c r="G98" s="204"/>
      <c r="H98" s="204"/>
      <c r="I98" s="204"/>
      <c r="J98" s="204"/>
      <c r="K98" s="204"/>
      <c r="L98" s="204"/>
      <c r="M98" s="204"/>
      <c r="N98" s="204"/>
      <c r="O98" s="204"/>
      <c r="P98" s="204"/>
      <c r="Q98" s="204"/>
      <c r="R98" s="204"/>
      <c r="S98" s="204"/>
      <c r="T98" s="204"/>
      <c r="U98" s="204"/>
      <c r="V98" s="204"/>
      <c r="W98" s="204"/>
      <c r="X98" s="204"/>
      <c r="Y98" s="204"/>
      <c r="Z98" s="204"/>
      <c r="AA98" s="204"/>
      <c r="AB98" s="204"/>
      <c r="AC98" s="204"/>
      <c r="AD98" s="204"/>
      <c r="AE98" s="204"/>
      <c r="AF98" s="204"/>
      <c r="AG98" s="204"/>
      <c r="AH98" s="204"/>
      <c r="AI98" s="204"/>
      <c r="AJ98" s="204"/>
      <c r="AK98" s="204"/>
      <c r="AL98" s="204"/>
      <c r="AM98" s="204"/>
      <c r="AN98" s="204"/>
      <c r="AO98" s="204"/>
      <c r="AP98" s="204"/>
      <c r="AQ98" s="204"/>
      <c r="AR98" s="204"/>
      <c r="AS98" s="204"/>
      <c r="AT98" s="204"/>
      <c r="AU98" s="204"/>
      <c r="AV98" s="204"/>
      <c r="AW98" s="204"/>
      <c r="AX98" s="204"/>
      <c r="AY98" s="204"/>
      <c r="AZ98" s="204"/>
      <c r="BA98" s="204"/>
      <c r="BB98" s="204"/>
      <c r="BC98" s="204"/>
      <c r="BD98" s="204"/>
      <c r="BE98" s="204"/>
      <c r="BF98" s="204"/>
      <c r="BG98" s="204"/>
      <c r="BH98" s="204"/>
      <c r="BI98" s="204"/>
      <c r="BJ98" s="204"/>
      <c r="BK98" s="204"/>
      <c r="BL98" s="204"/>
      <c r="BM98" s="204"/>
      <c r="BN98" s="204"/>
      <c r="BO98" s="204"/>
      <c r="BP98" s="204"/>
      <c r="BQ98" s="204"/>
      <c r="BR98" s="204"/>
      <c r="BS98" s="204"/>
      <c r="BT98" s="204"/>
      <c r="BU98" s="204"/>
      <c r="BV98" s="204"/>
      <c r="BW98" s="204"/>
      <c r="BX98" s="204"/>
      <c r="BY98" s="204"/>
      <c r="BZ98" s="204"/>
      <c r="CA98" s="204"/>
      <c r="CB98" s="204"/>
      <c r="CC98" s="204"/>
      <c r="CD98" s="204"/>
      <c r="CE98" s="204"/>
      <c r="CF98" s="204"/>
      <c r="CG98" s="204"/>
      <c r="CH98" s="204"/>
      <c r="CI98" s="204"/>
      <c r="CJ98" s="204"/>
      <c r="CK98" s="204"/>
      <c r="CL98" s="204"/>
      <c r="CM98" s="204"/>
      <c r="CN98" s="204"/>
      <c r="CO98" s="204"/>
      <c r="CP98" s="204"/>
      <c r="CQ98" s="204"/>
      <c r="CR98" s="204"/>
      <c r="CS98" s="204"/>
      <c r="CT98" s="204"/>
      <c r="CU98" s="204"/>
      <c r="CV98" s="204"/>
      <c r="CW98" s="204"/>
    </row>
    <row r="99" spans="1:101" x14ac:dyDescent="0.25">
      <c r="A99" s="204"/>
      <c r="B99" s="204"/>
      <c r="C99" s="204"/>
      <c r="D99" s="204"/>
      <c r="E99" s="204"/>
      <c r="F99" s="204"/>
      <c r="G99" s="204"/>
      <c r="H99" s="204"/>
      <c r="I99" s="204"/>
      <c r="J99" s="204"/>
      <c r="K99" s="204"/>
      <c r="L99" s="204"/>
      <c r="M99" s="204"/>
      <c r="N99" s="204"/>
      <c r="O99" s="204"/>
      <c r="P99" s="204"/>
      <c r="Q99" s="204"/>
      <c r="R99" s="204"/>
      <c r="S99" s="204"/>
      <c r="T99" s="204"/>
      <c r="U99" s="204"/>
      <c r="V99" s="204"/>
      <c r="W99" s="204"/>
      <c r="X99" s="204"/>
      <c r="Y99" s="204"/>
      <c r="Z99" s="204"/>
      <c r="AA99" s="204"/>
      <c r="AB99" s="204"/>
      <c r="AC99" s="204"/>
      <c r="AD99" s="204"/>
      <c r="AE99" s="204"/>
      <c r="AF99" s="204"/>
      <c r="AG99" s="204"/>
      <c r="AH99" s="204"/>
      <c r="AI99" s="204"/>
      <c r="AJ99" s="204"/>
      <c r="AK99" s="204"/>
      <c r="AL99" s="204"/>
      <c r="AM99" s="204"/>
      <c r="AN99" s="204"/>
      <c r="AO99" s="204"/>
      <c r="AP99" s="204"/>
      <c r="AQ99" s="204"/>
      <c r="AR99" s="204"/>
      <c r="AS99" s="204"/>
      <c r="AT99" s="204"/>
      <c r="AU99" s="204"/>
      <c r="AV99" s="204"/>
      <c r="AW99" s="204"/>
      <c r="AX99" s="204"/>
      <c r="AY99" s="204"/>
      <c r="AZ99" s="204"/>
      <c r="BA99" s="204"/>
      <c r="BB99" s="204"/>
      <c r="BC99" s="204"/>
      <c r="BD99" s="204"/>
      <c r="BE99" s="204"/>
      <c r="BF99" s="204"/>
      <c r="BG99" s="204"/>
      <c r="BH99" s="204"/>
      <c r="BI99" s="204"/>
      <c r="BJ99" s="204"/>
      <c r="BK99" s="204"/>
      <c r="BL99" s="204"/>
      <c r="BM99" s="204"/>
      <c r="BN99" s="204"/>
      <c r="BO99" s="204"/>
      <c r="BP99" s="204"/>
      <c r="BQ99" s="204"/>
      <c r="BR99" s="204"/>
      <c r="BS99" s="204"/>
      <c r="BT99" s="204"/>
      <c r="BU99" s="204"/>
      <c r="BV99" s="204"/>
      <c r="BW99" s="204"/>
      <c r="BX99" s="204"/>
      <c r="BY99" s="204"/>
      <c r="BZ99" s="204"/>
      <c r="CA99" s="204"/>
      <c r="CB99" s="204"/>
      <c r="CC99" s="204"/>
      <c r="CD99" s="204"/>
      <c r="CE99" s="204"/>
      <c r="CF99" s="204"/>
      <c r="CG99" s="204"/>
      <c r="CH99" s="204"/>
      <c r="CI99" s="204"/>
      <c r="CJ99" s="204"/>
      <c r="CK99" s="204"/>
      <c r="CL99" s="204"/>
      <c r="CM99" s="204"/>
      <c r="CN99" s="204"/>
      <c r="CO99" s="204"/>
      <c r="CP99" s="204"/>
      <c r="CQ99" s="204"/>
      <c r="CR99" s="204"/>
      <c r="CS99" s="204"/>
      <c r="CT99" s="204"/>
      <c r="CU99" s="204"/>
      <c r="CV99" s="204"/>
      <c r="CW99" s="204"/>
    </row>
    <row r="100" spans="1:101" x14ac:dyDescent="0.25">
      <c r="A100" s="204"/>
      <c r="B100" s="204"/>
      <c r="C100" s="204"/>
      <c r="D100" s="204"/>
      <c r="E100" s="204"/>
      <c r="F100" s="204"/>
      <c r="G100" s="204"/>
      <c r="H100" s="204"/>
      <c r="I100" s="204"/>
      <c r="J100" s="204"/>
      <c r="K100" s="204"/>
      <c r="L100" s="204"/>
      <c r="M100" s="204"/>
      <c r="N100" s="204"/>
      <c r="O100" s="204"/>
      <c r="P100" s="204"/>
      <c r="Q100" s="204"/>
      <c r="R100" s="204"/>
      <c r="S100" s="204"/>
      <c r="T100" s="204"/>
      <c r="U100" s="204"/>
      <c r="V100" s="204"/>
      <c r="W100" s="204"/>
      <c r="X100" s="204"/>
      <c r="Y100" s="204"/>
      <c r="Z100" s="204"/>
      <c r="AA100" s="204"/>
      <c r="AB100" s="204"/>
      <c r="AC100" s="204"/>
      <c r="AD100" s="204"/>
      <c r="AE100" s="204"/>
      <c r="AF100" s="204"/>
      <c r="AG100" s="204"/>
      <c r="AH100" s="204"/>
      <c r="AI100" s="204"/>
      <c r="AJ100" s="204"/>
      <c r="AK100" s="204"/>
      <c r="AL100" s="204"/>
      <c r="AM100" s="204"/>
      <c r="AN100" s="204"/>
      <c r="AO100" s="204"/>
      <c r="AP100" s="204"/>
      <c r="AQ100" s="204"/>
      <c r="AR100" s="204"/>
      <c r="AS100" s="204"/>
      <c r="AT100" s="204"/>
      <c r="AU100" s="204"/>
      <c r="AV100" s="204"/>
      <c r="AW100" s="204"/>
      <c r="AX100" s="204"/>
      <c r="AY100" s="204"/>
      <c r="AZ100" s="204"/>
      <c r="BA100" s="204"/>
      <c r="BB100" s="204"/>
      <c r="BC100" s="204"/>
      <c r="BD100" s="204"/>
      <c r="BE100" s="204"/>
      <c r="BF100" s="204"/>
      <c r="BG100" s="204"/>
      <c r="BH100" s="204"/>
      <c r="BI100" s="204"/>
      <c r="BJ100" s="204"/>
      <c r="BK100" s="204"/>
      <c r="BL100" s="204"/>
      <c r="BM100" s="204"/>
      <c r="BN100" s="204"/>
      <c r="BO100" s="204"/>
      <c r="BP100" s="204"/>
      <c r="BQ100" s="204"/>
      <c r="BR100" s="204"/>
      <c r="BS100" s="204"/>
      <c r="BT100" s="204"/>
      <c r="BU100" s="204"/>
      <c r="BV100" s="204"/>
      <c r="BW100" s="204"/>
      <c r="BX100" s="204"/>
      <c r="BY100" s="204"/>
      <c r="BZ100" s="204"/>
      <c r="CA100" s="204"/>
      <c r="CB100" s="204"/>
      <c r="CC100" s="204"/>
      <c r="CD100" s="204"/>
      <c r="CE100" s="204"/>
      <c r="CF100" s="204"/>
      <c r="CG100" s="204"/>
      <c r="CH100" s="204"/>
      <c r="CI100" s="204"/>
      <c r="CJ100" s="204"/>
      <c r="CK100" s="204"/>
      <c r="CL100" s="204"/>
      <c r="CM100" s="204"/>
      <c r="CN100" s="204"/>
      <c r="CO100" s="204"/>
      <c r="CP100" s="204"/>
      <c r="CQ100" s="204"/>
      <c r="CR100" s="204"/>
      <c r="CS100" s="204"/>
      <c r="CT100" s="204"/>
      <c r="CU100" s="204"/>
      <c r="CV100" s="204"/>
      <c r="CW100" s="204"/>
    </row>
    <row r="101" spans="1:101" x14ac:dyDescent="0.25">
      <c r="A101" s="204"/>
      <c r="B101" s="204"/>
      <c r="C101" s="204"/>
      <c r="D101" s="204"/>
      <c r="E101" s="204"/>
      <c r="F101" s="204"/>
      <c r="G101" s="204"/>
      <c r="H101" s="204"/>
      <c r="I101" s="204"/>
      <c r="J101" s="204"/>
      <c r="K101" s="204"/>
      <c r="L101" s="204"/>
      <c r="M101" s="204"/>
      <c r="N101" s="204"/>
      <c r="O101" s="204"/>
      <c r="P101" s="204"/>
      <c r="Q101" s="204"/>
      <c r="R101" s="204"/>
      <c r="S101" s="204"/>
      <c r="T101" s="204"/>
      <c r="U101" s="204"/>
      <c r="V101" s="204"/>
      <c r="W101" s="204"/>
      <c r="X101" s="204"/>
      <c r="Y101" s="204"/>
      <c r="Z101" s="204"/>
      <c r="AA101" s="204"/>
      <c r="AB101" s="204"/>
      <c r="AC101" s="204"/>
      <c r="AD101" s="204"/>
      <c r="AE101" s="204"/>
      <c r="AF101" s="204"/>
      <c r="AG101" s="204"/>
      <c r="AH101" s="204"/>
      <c r="AI101" s="204"/>
      <c r="AJ101" s="204"/>
      <c r="AK101" s="204"/>
      <c r="AL101" s="204"/>
      <c r="AM101" s="204"/>
      <c r="AN101" s="204"/>
      <c r="AO101" s="204"/>
      <c r="AP101" s="204"/>
      <c r="AQ101" s="204"/>
      <c r="AR101" s="204"/>
      <c r="AS101" s="204"/>
      <c r="AT101" s="204"/>
      <c r="AU101" s="204"/>
      <c r="AV101" s="204"/>
      <c r="AW101" s="204"/>
      <c r="AX101" s="204"/>
      <c r="AY101" s="204"/>
      <c r="AZ101" s="204"/>
      <c r="BA101" s="204"/>
      <c r="BB101" s="204"/>
      <c r="BC101" s="204"/>
      <c r="BD101" s="204"/>
      <c r="BE101" s="204"/>
      <c r="BF101" s="204"/>
      <c r="BG101" s="204"/>
      <c r="BH101" s="204"/>
      <c r="BI101" s="204"/>
      <c r="BJ101" s="204"/>
      <c r="BK101" s="204"/>
      <c r="BL101" s="204"/>
      <c r="BM101" s="204"/>
      <c r="BN101" s="204"/>
      <c r="BO101" s="204"/>
      <c r="BP101" s="204"/>
      <c r="BQ101" s="204"/>
      <c r="BR101" s="204"/>
      <c r="BS101" s="204"/>
      <c r="BT101" s="204"/>
      <c r="BU101" s="204"/>
      <c r="BV101" s="204"/>
      <c r="BW101" s="204"/>
      <c r="BX101" s="204"/>
      <c r="BY101" s="204"/>
      <c r="BZ101" s="204"/>
      <c r="CA101" s="204"/>
      <c r="CB101" s="204"/>
      <c r="CC101" s="204"/>
      <c r="CD101" s="204"/>
      <c r="CE101" s="204"/>
      <c r="CF101" s="204"/>
      <c r="CG101" s="204"/>
      <c r="CH101" s="204"/>
      <c r="CI101" s="204"/>
      <c r="CJ101" s="204"/>
      <c r="CK101" s="204"/>
      <c r="CL101" s="204"/>
      <c r="CM101" s="204"/>
      <c r="CN101" s="204"/>
      <c r="CO101" s="204"/>
      <c r="CP101" s="204"/>
      <c r="CQ101" s="204"/>
      <c r="CR101" s="204"/>
      <c r="CS101" s="204"/>
      <c r="CT101" s="204"/>
      <c r="CU101" s="204"/>
      <c r="CV101" s="204"/>
      <c r="CW101" s="204"/>
    </row>
    <row r="102" spans="1:101" x14ac:dyDescent="0.25">
      <c r="A102" s="204"/>
      <c r="B102" s="204"/>
      <c r="C102" s="204"/>
      <c r="D102" s="204"/>
      <c r="E102" s="204"/>
      <c r="F102" s="204"/>
      <c r="G102" s="204"/>
      <c r="H102" s="204"/>
      <c r="I102" s="204"/>
      <c r="J102" s="204"/>
      <c r="K102" s="204"/>
      <c r="L102" s="204"/>
      <c r="M102" s="204"/>
      <c r="N102" s="204"/>
      <c r="O102" s="204"/>
      <c r="P102" s="204"/>
      <c r="Q102" s="204"/>
      <c r="R102" s="204"/>
      <c r="S102" s="204"/>
      <c r="T102" s="204"/>
      <c r="U102" s="204"/>
      <c r="V102" s="204"/>
      <c r="W102" s="204"/>
      <c r="X102" s="204"/>
      <c r="Y102" s="204"/>
      <c r="Z102" s="204"/>
      <c r="AA102" s="204"/>
      <c r="AB102" s="204"/>
      <c r="AC102" s="204"/>
      <c r="AD102" s="204"/>
      <c r="AE102" s="204"/>
      <c r="AF102" s="204"/>
      <c r="AG102" s="204"/>
      <c r="AH102" s="204"/>
      <c r="AI102" s="204"/>
      <c r="AJ102" s="204"/>
      <c r="AK102" s="204"/>
      <c r="AL102" s="204"/>
      <c r="AM102" s="204"/>
      <c r="AN102" s="204"/>
      <c r="AO102" s="204"/>
      <c r="AP102" s="204"/>
      <c r="AQ102" s="204"/>
      <c r="AR102" s="204"/>
      <c r="AS102" s="204"/>
      <c r="AT102" s="204"/>
      <c r="AU102" s="204"/>
      <c r="AV102" s="204"/>
      <c r="AW102" s="204"/>
      <c r="AX102" s="204"/>
      <c r="AY102" s="204"/>
      <c r="AZ102" s="204"/>
      <c r="BA102" s="204"/>
      <c r="BB102" s="204"/>
      <c r="BC102" s="204"/>
      <c r="BD102" s="204"/>
      <c r="BE102" s="204"/>
      <c r="BF102" s="204"/>
      <c r="BG102" s="204"/>
      <c r="BH102" s="204"/>
      <c r="BI102" s="204"/>
      <c r="BJ102" s="204"/>
      <c r="BK102" s="204"/>
      <c r="BL102" s="204"/>
      <c r="BM102" s="204"/>
      <c r="BN102" s="204"/>
      <c r="BO102" s="204"/>
      <c r="BP102" s="204"/>
      <c r="BQ102" s="204"/>
      <c r="BR102" s="204"/>
      <c r="BS102" s="204"/>
      <c r="BT102" s="204"/>
      <c r="BU102" s="204"/>
      <c r="BV102" s="204"/>
      <c r="BW102" s="204"/>
      <c r="BX102" s="204"/>
      <c r="BY102" s="204"/>
      <c r="BZ102" s="204"/>
      <c r="CA102" s="204"/>
      <c r="CB102" s="204"/>
      <c r="CC102" s="204"/>
      <c r="CD102" s="204"/>
      <c r="CE102" s="204"/>
      <c r="CF102" s="204"/>
      <c r="CG102" s="204"/>
      <c r="CH102" s="204"/>
      <c r="CI102" s="204"/>
      <c r="CJ102" s="204"/>
      <c r="CK102" s="204"/>
      <c r="CL102" s="204"/>
      <c r="CM102" s="204"/>
      <c r="CN102" s="204"/>
      <c r="CO102" s="204"/>
      <c r="CP102" s="204"/>
      <c r="CQ102" s="204"/>
      <c r="CR102" s="204"/>
      <c r="CS102" s="204"/>
      <c r="CT102" s="204"/>
      <c r="CU102" s="204"/>
      <c r="CV102" s="204"/>
      <c r="CW102" s="204"/>
    </row>
    <row r="103" spans="1:101" x14ac:dyDescent="0.25">
      <c r="A103" s="204"/>
      <c r="B103" s="204"/>
      <c r="C103" s="204"/>
      <c r="D103" s="204"/>
      <c r="E103" s="204"/>
      <c r="F103" s="204"/>
      <c r="G103" s="204"/>
      <c r="H103" s="204"/>
      <c r="I103" s="204"/>
      <c r="J103" s="204"/>
      <c r="K103" s="204"/>
      <c r="L103" s="204"/>
      <c r="M103" s="204"/>
      <c r="N103" s="204"/>
      <c r="O103" s="204"/>
      <c r="P103" s="204"/>
      <c r="Q103" s="204"/>
      <c r="R103" s="204"/>
      <c r="S103" s="204"/>
      <c r="T103" s="204"/>
      <c r="U103" s="204"/>
      <c r="V103" s="204"/>
      <c r="W103" s="204"/>
      <c r="X103" s="204"/>
      <c r="Y103" s="204"/>
      <c r="Z103" s="204"/>
      <c r="AA103" s="204"/>
      <c r="AB103" s="204"/>
      <c r="AC103" s="204"/>
      <c r="AD103" s="204"/>
      <c r="AE103" s="204"/>
      <c r="AF103" s="204"/>
      <c r="AG103" s="204"/>
      <c r="AH103" s="204"/>
      <c r="AI103" s="204"/>
      <c r="AJ103" s="204"/>
      <c r="AK103" s="204"/>
      <c r="AL103" s="204"/>
      <c r="AM103" s="204"/>
      <c r="AN103" s="204"/>
      <c r="AO103" s="204"/>
      <c r="AP103" s="204"/>
      <c r="AQ103" s="204"/>
      <c r="AR103" s="204"/>
      <c r="AS103" s="204"/>
      <c r="AT103" s="204"/>
      <c r="AU103" s="204"/>
      <c r="AV103" s="204"/>
      <c r="AW103" s="204"/>
      <c r="AX103" s="204"/>
      <c r="AY103" s="204"/>
      <c r="AZ103" s="204"/>
      <c r="BA103" s="204"/>
      <c r="BB103" s="204"/>
      <c r="BC103" s="204"/>
      <c r="BD103" s="204"/>
      <c r="BE103" s="204"/>
      <c r="BF103" s="204"/>
      <c r="BG103" s="204"/>
      <c r="BH103" s="204"/>
      <c r="BI103" s="204"/>
      <c r="BJ103" s="204"/>
      <c r="BK103" s="204"/>
      <c r="BL103" s="204"/>
      <c r="BM103" s="204"/>
      <c r="BN103" s="204"/>
      <c r="BO103" s="204"/>
      <c r="BP103" s="204"/>
      <c r="BQ103" s="204"/>
      <c r="BR103" s="204"/>
      <c r="BS103" s="204"/>
      <c r="BT103" s="204"/>
      <c r="BU103" s="204"/>
      <c r="BV103" s="204"/>
      <c r="BW103" s="204"/>
      <c r="BX103" s="204"/>
      <c r="BY103" s="204"/>
      <c r="BZ103" s="204"/>
      <c r="CA103" s="204"/>
      <c r="CB103" s="204"/>
      <c r="CC103" s="204"/>
      <c r="CD103" s="204"/>
      <c r="CE103" s="204"/>
      <c r="CF103" s="204"/>
      <c r="CG103" s="204"/>
      <c r="CH103" s="204"/>
      <c r="CI103" s="204"/>
      <c r="CJ103" s="204"/>
      <c r="CK103" s="204"/>
      <c r="CL103" s="204"/>
      <c r="CM103" s="204"/>
      <c r="CN103" s="204"/>
      <c r="CO103" s="204"/>
      <c r="CP103" s="204"/>
      <c r="CQ103" s="204"/>
      <c r="CR103" s="204"/>
      <c r="CS103" s="204"/>
      <c r="CT103" s="204"/>
      <c r="CU103" s="204"/>
      <c r="CV103" s="204"/>
      <c r="CW103" s="204"/>
    </row>
    <row r="104" spans="1:101" x14ac:dyDescent="0.25">
      <c r="A104" s="204"/>
      <c r="B104" s="204"/>
      <c r="C104" s="204"/>
      <c r="D104" s="204"/>
      <c r="E104" s="204"/>
      <c r="F104" s="204"/>
      <c r="G104" s="204"/>
      <c r="H104" s="204"/>
      <c r="I104" s="204"/>
      <c r="J104" s="204"/>
      <c r="K104" s="204"/>
      <c r="L104" s="204"/>
      <c r="M104" s="204"/>
      <c r="N104" s="204"/>
      <c r="O104" s="204"/>
      <c r="P104" s="204"/>
      <c r="Q104" s="204"/>
      <c r="R104" s="204"/>
      <c r="S104" s="204"/>
      <c r="T104" s="204"/>
      <c r="U104" s="204"/>
      <c r="V104" s="204"/>
      <c r="W104" s="204"/>
      <c r="X104" s="204"/>
      <c r="Y104" s="204"/>
      <c r="Z104" s="204"/>
      <c r="AA104" s="204"/>
      <c r="AB104" s="204"/>
      <c r="AC104" s="204"/>
      <c r="AD104" s="204"/>
      <c r="AE104" s="204"/>
      <c r="AF104" s="204"/>
      <c r="AG104" s="204"/>
      <c r="AH104" s="204"/>
      <c r="AI104" s="204"/>
      <c r="AJ104" s="204"/>
      <c r="AK104" s="204"/>
      <c r="AL104" s="204"/>
      <c r="AM104" s="204"/>
      <c r="AN104" s="204"/>
      <c r="AO104" s="204"/>
      <c r="AP104" s="204"/>
      <c r="AQ104" s="204"/>
      <c r="AR104" s="204"/>
      <c r="AS104" s="204"/>
      <c r="AT104" s="204"/>
      <c r="AU104" s="204"/>
      <c r="AV104" s="204"/>
      <c r="AW104" s="204"/>
      <c r="AX104" s="204"/>
      <c r="AY104" s="204"/>
      <c r="AZ104" s="204"/>
      <c r="BA104" s="204"/>
      <c r="BB104" s="204"/>
      <c r="BC104" s="204"/>
      <c r="BD104" s="204"/>
      <c r="BE104" s="204"/>
      <c r="BF104" s="204"/>
      <c r="BG104" s="204"/>
      <c r="BH104" s="204"/>
      <c r="BI104" s="204"/>
      <c r="BJ104" s="204"/>
      <c r="BK104" s="204"/>
      <c r="BL104" s="204"/>
      <c r="BM104" s="204"/>
      <c r="BN104" s="204"/>
      <c r="BO104" s="204"/>
      <c r="BP104" s="204"/>
      <c r="BQ104" s="204"/>
      <c r="BR104" s="204"/>
      <c r="BS104" s="204"/>
      <c r="BT104" s="204"/>
      <c r="BU104" s="204"/>
      <c r="BV104" s="204"/>
      <c r="BW104" s="204"/>
      <c r="BX104" s="204"/>
      <c r="BY104" s="204"/>
      <c r="BZ104" s="204"/>
      <c r="CA104" s="204"/>
      <c r="CB104" s="204"/>
      <c r="CC104" s="204"/>
      <c r="CD104" s="204"/>
      <c r="CE104" s="204"/>
      <c r="CF104" s="204"/>
      <c r="CG104" s="204"/>
      <c r="CH104" s="204"/>
      <c r="CI104" s="204"/>
      <c r="CJ104" s="204"/>
      <c r="CK104" s="204"/>
      <c r="CL104" s="204"/>
      <c r="CM104" s="204"/>
      <c r="CN104" s="204"/>
      <c r="CO104" s="204"/>
      <c r="CP104" s="204"/>
      <c r="CQ104" s="204"/>
      <c r="CR104" s="204"/>
      <c r="CS104" s="204"/>
      <c r="CT104" s="204"/>
      <c r="CU104" s="204"/>
      <c r="CV104" s="204"/>
      <c r="CW104" s="204"/>
    </row>
    <row r="105" spans="1:101" x14ac:dyDescent="0.25">
      <c r="A105" s="204"/>
      <c r="B105" s="204"/>
      <c r="C105" s="204"/>
      <c r="D105" s="204"/>
      <c r="E105" s="204"/>
      <c r="F105" s="204"/>
      <c r="G105" s="204"/>
      <c r="H105" s="204"/>
      <c r="I105" s="204"/>
      <c r="J105" s="204"/>
      <c r="K105" s="204"/>
      <c r="L105" s="204"/>
      <c r="M105" s="204"/>
      <c r="N105" s="204"/>
      <c r="O105" s="204"/>
      <c r="P105" s="204"/>
      <c r="Q105" s="204"/>
      <c r="R105" s="204"/>
      <c r="S105" s="204"/>
      <c r="T105" s="204"/>
      <c r="U105" s="204"/>
      <c r="V105" s="204"/>
      <c r="W105" s="204"/>
      <c r="X105" s="204"/>
      <c r="Y105" s="204"/>
      <c r="Z105" s="204"/>
      <c r="AA105" s="204"/>
      <c r="AB105" s="204"/>
      <c r="AC105" s="204"/>
      <c r="AD105" s="204"/>
      <c r="AE105" s="204"/>
      <c r="AF105" s="204"/>
      <c r="AG105" s="204"/>
      <c r="AH105" s="204"/>
      <c r="AI105" s="204"/>
      <c r="AJ105" s="204"/>
      <c r="AK105" s="204"/>
      <c r="AL105" s="204"/>
      <c r="AM105" s="204"/>
      <c r="AN105" s="204"/>
      <c r="AO105" s="204"/>
      <c r="AP105" s="204"/>
      <c r="AQ105" s="204"/>
      <c r="AR105" s="204"/>
      <c r="AS105" s="204"/>
      <c r="AT105" s="204"/>
      <c r="AU105" s="204"/>
      <c r="AV105" s="204"/>
      <c r="AW105" s="204"/>
      <c r="AX105" s="204"/>
      <c r="AY105" s="204"/>
      <c r="AZ105" s="204"/>
      <c r="BA105" s="204"/>
      <c r="BB105" s="204"/>
      <c r="BC105" s="204"/>
      <c r="BD105" s="204"/>
      <c r="BE105" s="204"/>
      <c r="BF105" s="204"/>
      <c r="BG105" s="204"/>
      <c r="BH105" s="204"/>
      <c r="BI105" s="204"/>
      <c r="BJ105" s="204"/>
      <c r="BK105" s="204"/>
      <c r="BL105" s="204"/>
      <c r="BM105" s="204"/>
      <c r="BN105" s="204"/>
      <c r="BO105" s="204"/>
      <c r="BP105" s="204"/>
      <c r="BQ105" s="204"/>
      <c r="BR105" s="204"/>
      <c r="BS105" s="204"/>
      <c r="BT105" s="204"/>
      <c r="BU105" s="204"/>
      <c r="BV105" s="204"/>
      <c r="BW105" s="204"/>
      <c r="BX105" s="204"/>
      <c r="BY105" s="204"/>
      <c r="BZ105" s="204"/>
      <c r="CA105" s="204"/>
      <c r="CB105" s="204"/>
      <c r="CC105" s="204"/>
      <c r="CD105" s="204"/>
      <c r="CE105" s="204"/>
      <c r="CF105" s="204"/>
      <c r="CG105" s="204"/>
      <c r="CH105" s="204"/>
      <c r="CI105" s="204"/>
      <c r="CJ105" s="204"/>
      <c r="CK105" s="204"/>
      <c r="CL105" s="204"/>
      <c r="CM105" s="204"/>
      <c r="CN105" s="204"/>
      <c r="CO105" s="204"/>
      <c r="CP105" s="204"/>
      <c r="CQ105" s="204"/>
      <c r="CR105" s="204"/>
      <c r="CS105" s="204"/>
      <c r="CT105" s="204"/>
      <c r="CU105" s="204"/>
      <c r="CV105" s="204"/>
      <c r="CW105" s="204"/>
    </row>
    <row r="106" spans="1:101" x14ac:dyDescent="0.25">
      <c r="A106" s="204"/>
      <c r="B106" s="204"/>
      <c r="C106" s="204"/>
      <c r="D106" s="204"/>
      <c r="E106" s="204"/>
      <c r="F106" s="204"/>
      <c r="G106" s="204"/>
      <c r="H106" s="204"/>
      <c r="I106" s="204"/>
      <c r="J106" s="204"/>
      <c r="K106" s="204"/>
      <c r="L106" s="204"/>
      <c r="M106" s="204"/>
      <c r="N106" s="204"/>
      <c r="O106" s="204"/>
      <c r="P106" s="204"/>
      <c r="Q106" s="204"/>
      <c r="R106" s="204"/>
      <c r="S106" s="204"/>
      <c r="T106" s="204"/>
      <c r="U106" s="204"/>
      <c r="V106" s="204"/>
      <c r="W106" s="204"/>
      <c r="X106" s="204"/>
      <c r="Y106" s="204"/>
      <c r="Z106" s="204"/>
      <c r="AA106" s="204"/>
      <c r="AB106" s="204"/>
      <c r="AC106" s="204"/>
      <c r="AD106" s="204"/>
      <c r="AE106" s="204"/>
      <c r="AF106" s="204"/>
      <c r="AG106" s="204"/>
      <c r="AH106" s="204"/>
      <c r="AI106" s="204"/>
      <c r="AJ106" s="204"/>
      <c r="AK106" s="204"/>
      <c r="AL106" s="204"/>
      <c r="AM106" s="204"/>
      <c r="AN106" s="204"/>
      <c r="AO106" s="204"/>
      <c r="AP106" s="204"/>
      <c r="AQ106" s="204"/>
      <c r="AR106" s="204"/>
      <c r="AS106" s="204"/>
      <c r="AT106" s="204"/>
      <c r="AU106" s="204"/>
      <c r="AV106" s="204"/>
      <c r="AW106" s="204"/>
      <c r="AX106" s="204"/>
      <c r="AY106" s="204"/>
      <c r="AZ106" s="204"/>
      <c r="BA106" s="204"/>
      <c r="BB106" s="204"/>
      <c r="BC106" s="204"/>
      <c r="BD106" s="204"/>
      <c r="BE106" s="204"/>
      <c r="BF106" s="204"/>
      <c r="BG106" s="204"/>
      <c r="BH106" s="204"/>
      <c r="BI106" s="204"/>
      <c r="BJ106" s="204"/>
      <c r="BK106" s="204"/>
      <c r="BL106" s="204"/>
      <c r="BM106" s="204"/>
      <c r="BN106" s="204"/>
      <c r="BO106" s="204"/>
      <c r="BP106" s="204"/>
      <c r="BQ106" s="204"/>
      <c r="BR106" s="204"/>
      <c r="BS106" s="204"/>
      <c r="BT106" s="204"/>
      <c r="BU106" s="204"/>
      <c r="BV106" s="204"/>
      <c r="BW106" s="204"/>
      <c r="BX106" s="204"/>
      <c r="BY106" s="204"/>
      <c r="BZ106" s="204"/>
      <c r="CA106" s="204"/>
      <c r="CB106" s="204"/>
      <c r="CC106" s="204"/>
      <c r="CD106" s="204"/>
      <c r="CE106" s="204"/>
      <c r="CF106" s="204"/>
      <c r="CG106" s="204"/>
      <c r="CH106" s="204"/>
      <c r="CI106" s="204"/>
      <c r="CJ106" s="204"/>
      <c r="CK106" s="204"/>
      <c r="CL106" s="204"/>
      <c r="CM106" s="204"/>
      <c r="CN106" s="204"/>
      <c r="CO106" s="204"/>
      <c r="CP106" s="204"/>
      <c r="CQ106" s="204"/>
      <c r="CR106" s="204"/>
      <c r="CS106" s="204"/>
      <c r="CT106" s="204"/>
      <c r="CU106" s="204"/>
      <c r="CV106" s="204"/>
      <c r="CW106" s="204"/>
    </row>
    <row r="107" spans="1:101" x14ac:dyDescent="0.25">
      <c r="A107" s="204"/>
      <c r="B107" s="204"/>
      <c r="C107" s="204"/>
      <c r="D107" s="204"/>
      <c r="E107" s="204"/>
      <c r="F107" s="204"/>
      <c r="G107" s="204"/>
      <c r="H107" s="204"/>
      <c r="I107" s="204"/>
      <c r="J107" s="204"/>
      <c r="K107" s="204"/>
      <c r="L107" s="204"/>
      <c r="M107" s="204"/>
      <c r="N107" s="204"/>
      <c r="O107" s="204"/>
      <c r="P107" s="204"/>
      <c r="Q107" s="204"/>
      <c r="R107" s="204"/>
      <c r="S107" s="204"/>
      <c r="T107" s="204"/>
      <c r="U107" s="204"/>
      <c r="V107" s="204"/>
      <c r="W107" s="204"/>
      <c r="X107" s="204"/>
      <c r="Y107" s="204"/>
      <c r="Z107" s="204"/>
      <c r="AA107" s="204"/>
      <c r="AB107" s="204"/>
      <c r="AC107" s="204"/>
      <c r="AD107" s="204"/>
      <c r="AE107" s="204"/>
      <c r="AF107" s="204"/>
      <c r="AG107" s="204"/>
      <c r="AH107" s="204"/>
      <c r="AI107" s="204"/>
      <c r="AJ107" s="204"/>
      <c r="AK107" s="204"/>
      <c r="AL107" s="204"/>
      <c r="AM107" s="204"/>
      <c r="AN107" s="204"/>
      <c r="AO107" s="204"/>
      <c r="AP107" s="204"/>
      <c r="AQ107" s="204"/>
      <c r="AR107" s="204"/>
      <c r="AS107" s="204"/>
      <c r="AT107" s="204"/>
      <c r="AU107" s="204"/>
      <c r="AV107" s="204"/>
      <c r="AW107" s="204"/>
      <c r="AX107" s="204"/>
      <c r="AY107" s="204"/>
      <c r="AZ107" s="204"/>
      <c r="BA107" s="204"/>
      <c r="BB107" s="204"/>
      <c r="BC107" s="204"/>
      <c r="BD107" s="204"/>
      <c r="BE107" s="204"/>
      <c r="BF107" s="204"/>
      <c r="BG107" s="204"/>
      <c r="BH107" s="204"/>
      <c r="BI107" s="204"/>
      <c r="BJ107" s="204"/>
      <c r="BK107" s="204"/>
      <c r="BL107" s="204"/>
      <c r="BM107" s="204"/>
      <c r="BN107" s="204"/>
      <c r="BO107" s="204"/>
      <c r="BP107" s="204"/>
      <c r="BQ107" s="204"/>
      <c r="BR107" s="204"/>
      <c r="BS107" s="204"/>
      <c r="BT107" s="204"/>
      <c r="BU107" s="204"/>
      <c r="BV107" s="204"/>
      <c r="BW107" s="204"/>
      <c r="BX107" s="204"/>
      <c r="BY107" s="204"/>
      <c r="BZ107" s="204"/>
      <c r="CA107" s="204"/>
      <c r="CB107" s="204"/>
      <c r="CC107" s="204"/>
      <c r="CD107" s="204"/>
      <c r="CE107" s="204"/>
      <c r="CF107" s="204"/>
      <c r="CG107" s="204"/>
      <c r="CH107" s="204"/>
      <c r="CI107" s="204"/>
      <c r="CJ107" s="204"/>
      <c r="CK107" s="204"/>
      <c r="CL107" s="204"/>
      <c r="CM107" s="204"/>
      <c r="CN107" s="204"/>
      <c r="CO107" s="204"/>
      <c r="CP107" s="204"/>
      <c r="CQ107" s="204"/>
      <c r="CR107" s="204"/>
      <c r="CS107" s="204"/>
      <c r="CT107" s="204"/>
      <c r="CU107" s="204"/>
      <c r="CV107" s="204"/>
      <c r="CW107" s="204"/>
    </row>
    <row r="108" spans="1:101" x14ac:dyDescent="0.25">
      <c r="A108" s="204"/>
      <c r="B108" s="204"/>
      <c r="C108" s="204"/>
      <c r="D108" s="204"/>
      <c r="E108" s="204"/>
      <c r="F108" s="204"/>
      <c r="G108" s="204"/>
      <c r="H108" s="204"/>
      <c r="I108" s="204"/>
      <c r="J108" s="204"/>
      <c r="K108" s="204"/>
      <c r="L108" s="204"/>
      <c r="M108" s="204"/>
      <c r="N108" s="204"/>
      <c r="O108" s="204"/>
      <c r="P108" s="204"/>
      <c r="Q108" s="204"/>
      <c r="R108" s="204"/>
      <c r="S108" s="204"/>
      <c r="T108" s="204"/>
      <c r="U108" s="204"/>
      <c r="V108" s="204"/>
      <c r="W108" s="204"/>
      <c r="X108" s="204"/>
      <c r="Y108" s="204"/>
      <c r="Z108" s="204"/>
      <c r="AA108" s="204"/>
      <c r="AB108" s="204"/>
      <c r="AC108" s="204"/>
      <c r="AD108" s="204"/>
      <c r="AE108" s="204"/>
      <c r="AF108" s="204"/>
      <c r="AG108" s="204"/>
      <c r="AH108" s="204"/>
      <c r="AI108" s="204"/>
      <c r="AJ108" s="204"/>
      <c r="AK108" s="204"/>
      <c r="AL108" s="204"/>
      <c r="AM108" s="204"/>
      <c r="AN108" s="204"/>
      <c r="AO108" s="204"/>
      <c r="AP108" s="204"/>
      <c r="AQ108" s="204"/>
      <c r="AR108" s="204"/>
      <c r="AS108" s="204"/>
      <c r="AT108" s="204"/>
      <c r="AU108" s="204"/>
      <c r="AV108" s="204"/>
      <c r="AW108" s="204"/>
      <c r="AX108" s="204"/>
      <c r="AY108" s="204"/>
      <c r="AZ108" s="204"/>
      <c r="BA108" s="204"/>
      <c r="BB108" s="204"/>
      <c r="BC108" s="204"/>
      <c r="BD108" s="204"/>
      <c r="BE108" s="204"/>
      <c r="BF108" s="204"/>
      <c r="BG108" s="204"/>
      <c r="BH108" s="204"/>
      <c r="BI108" s="204"/>
      <c r="BJ108" s="204"/>
      <c r="BK108" s="204"/>
      <c r="BL108" s="204"/>
      <c r="BM108" s="204"/>
      <c r="BN108" s="204"/>
      <c r="BO108" s="204"/>
      <c r="BP108" s="204"/>
      <c r="BQ108" s="204"/>
      <c r="BR108" s="204"/>
      <c r="BS108" s="204"/>
      <c r="BT108" s="204"/>
      <c r="BU108" s="204"/>
      <c r="BV108" s="204"/>
      <c r="BW108" s="204"/>
      <c r="BX108" s="204"/>
      <c r="BY108" s="204"/>
      <c r="BZ108" s="204"/>
      <c r="CA108" s="204"/>
      <c r="CB108" s="204"/>
      <c r="CC108" s="204"/>
      <c r="CD108" s="204"/>
      <c r="CE108" s="204"/>
      <c r="CF108" s="204"/>
      <c r="CG108" s="204"/>
      <c r="CH108" s="204"/>
      <c r="CI108" s="204"/>
      <c r="CJ108" s="204"/>
      <c r="CK108" s="204"/>
      <c r="CL108" s="204"/>
      <c r="CM108" s="204"/>
      <c r="CN108" s="204"/>
      <c r="CO108" s="204"/>
      <c r="CP108" s="204"/>
      <c r="CQ108" s="204"/>
      <c r="CR108" s="204"/>
      <c r="CS108" s="204"/>
      <c r="CT108" s="204"/>
      <c r="CU108" s="204"/>
      <c r="CV108" s="204"/>
      <c r="CW108" s="204"/>
    </row>
    <row r="109" spans="1:101" x14ac:dyDescent="0.25">
      <c r="A109" s="204"/>
      <c r="B109" s="204"/>
      <c r="C109" s="204"/>
      <c r="D109" s="204"/>
      <c r="E109" s="204"/>
      <c r="F109" s="204"/>
      <c r="G109" s="204"/>
      <c r="H109" s="204"/>
      <c r="I109" s="204"/>
      <c r="J109" s="204"/>
      <c r="K109" s="204"/>
      <c r="L109" s="204"/>
      <c r="M109" s="204"/>
      <c r="N109" s="204"/>
      <c r="O109" s="204"/>
      <c r="P109" s="204"/>
      <c r="Q109" s="204"/>
      <c r="R109" s="204"/>
      <c r="S109" s="204"/>
      <c r="T109" s="204"/>
      <c r="U109" s="204"/>
      <c r="V109" s="204"/>
      <c r="W109" s="204"/>
      <c r="X109" s="204"/>
      <c r="Y109" s="204"/>
      <c r="Z109" s="204"/>
      <c r="AA109" s="204"/>
      <c r="AB109" s="204"/>
      <c r="AC109" s="204"/>
      <c r="AD109" s="204"/>
      <c r="AE109" s="204"/>
      <c r="AF109" s="204"/>
      <c r="AG109" s="204"/>
      <c r="AH109" s="204"/>
      <c r="AI109" s="204"/>
      <c r="AJ109" s="204"/>
      <c r="AK109" s="204"/>
      <c r="AL109" s="204"/>
      <c r="AM109" s="204"/>
      <c r="AN109" s="204"/>
      <c r="AO109" s="204"/>
      <c r="AP109" s="204"/>
      <c r="AQ109" s="204"/>
      <c r="AR109" s="204"/>
      <c r="AS109" s="204"/>
      <c r="AT109" s="204"/>
      <c r="AU109" s="204"/>
      <c r="AV109" s="204"/>
      <c r="AW109" s="204"/>
      <c r="AX109" s="204"/>
      <c r="AY109" s="204"/>
      <c r="AZ109" s="204"/>
      <c r="BA109" s="204"/>
      <c r="BB109" s="204"/>
      <c r="BC109" s="204"/>
      <c r="BD109" s="204"/>
      <c r="BE109" s="204"/>
      <c r="BF109" s="204"/>
      <c r="BG109" s="204"/>
      <c r="BH109" s="204"/>
      <c r="BI109" s="204"/>
      <c r="BJ109" s="204"/>
      <c r="BK109" s="204"/>
      <c r="BL109" s="204"/>
      <c r="BM109" s="204"/>
      <c r="BN109" s="204"/>
      <c r="BO109" s="204"/>
      <c r="BP109" s="204"/>
      <c r="BQ109" s="204"/>
      <c r="BR109" s="204"/>
      <c r="BS109" s="204"/>
      <c r="BT109" s="204"/>
      <c r="BU109" s="204"/>
      <c r="BV109" s="204"/>
      <c r="BW109" s="204"/>
      <c r="BX109" s="204"/>
      <c r="BY109" s="204"/>
      <c r="BZ109" s="204"/>
      <c r="CA109" s="204"/>
      <c r="CB109" s="204"/>
      <c r="CC109" s="204"/>
      <c r="CD109" s="204"/>
      <c r="CE109" s="204"/>
      <c r="CF109" s="204"/>
      <c r="CG109" s="204"/>
      <c r="CH109" s="204"/>
      <c r="CI109" s="204"/>
      <c r="CJ109" s="204"/>
      <c r="CK109" s="204"/>
      <c r="CL109" s="204"/>
      <c r="CM109" s="204"/>
      <c r="CN109" s="204"/>
      <c r="CO109" s="204"/>
      <c r="CP109" s="204"/>
      <c r="CQ109" s="204"/>
      <c r="CR109" s="204"/>
      <c r="CS109" s="204"/>
      <c r="CT109" s="204"/>
      <c r="CU109" s="204"/>
      <c r="CV109" s="204"/>
      <c r="CW109" s="204"/>
    </row>
    <row r="110" spans="1:101" x14ac:dyDescent="0.25">
      <c r="A110" s="204"/>
      <c r="B110" s="204"/>
      <c r="C110" s="204"/>
      <c r="D110" s="204"/>
      <c r="E110" s="204"/>
      <c r="F110" s="204"/>
      <c r="G110" s="204"/>
      <c r="H110" s="204"/>
      <c r="I110" s="204"/>
      <c r="J110" s="204"/>
      <c r="K110" s="204"/>
      <c r="L110" s="204"/>
      <c r="M110" s="204"/>
      <c r="N110" s="204"/>
      <c r="O110" s="204"/>
      <c r="P110" s="204"/>
      <c r="Q110" s="204"/>
      <c r="R110" s="204"/>
      <c r="S110" s="204"/>
      <c r="T110" s="204"/>
      <c r="U110" s="204"/>
      <c r="V110" s="204"/>
      <c r="W110" s="204"/>
      <c r="X110" s="204"/>
      <c r="Y110" s="204"/>
      <c r="Z110" s="204"/>
      <c r="AA110" s="204"/>
      <c r="AB110" s="204"/>
      <c r="AC110" s="204"/>
      <c r="AD110" s="204"/>
      <c r="AE110" s="204"/>
      <c r="AF110" s="204"/>
      <c r="AG110" s="204"/>
      <c r="AH110" s="204"/>
      <c r="AI110" s="204"/>
      <c r="AJ110" s="204"/>
      <c r="AK110" s="204"/>
      <c r="AL110" s="204"/>
      <c r="AM110" s="204"/>
      <c r="AN110" s="204"/>
      <c r="AO110" s="204"/>
      <c r="AP110" s="204"/>
      <c r="AQ110" s="204"/>
      <c r="AR110" s="204"/>
      <c r="AS110" s="204"/>
      <c r="AT110" s="204"/>
      <c r="AU110" s="204"/>
      <c r="AV110" s="204"/>
      <c r="AW110" s="204"/>
      <c r="AX110" s="204"/>
      <c r="AY110" s="204"/>
      <c r="AZ110" s="204"/>
      <c r="BA110" s="204"/>
      <c r="BB110" s="204"/>
      <c r="BC110" s="204"/>
      <c r="BD110" s="204"/>
      <c r="BE110" s="204"/>
      <c r="BF110" s="204"/>
      <c r="BG110" s="204"/>
      <c r="BH110" s="204"/>
      <c r="BI110" s="204"/>
      <c r="BJ110" s="204"/>
      <c r="BK110" s="204"/>
      <c r="BL110" s="204"/>
      <c r="BM110" s="204"/>
      <c r="BN110" s="204"/>
      <c r="BO110" s="204"/>
      <c r="BP110" s="204"/>
      <c r="BQ110" s="204"/>
      <c r="BR110" s="204"/>
      <c r="BS110" s="204"/>
      <c r="BT110" s="204"/>
      <c r="BU110" s="204"/>
      <c r="BV110" s="204"/>
      <c r="BW110" s="204"/>
      <c r="BX110" s="204"/>
      <c r="BY110" s="204"/>
      <c r="BZ110" s="204"/>
      <c r="CA110" s="204"/>
      <c r="CB110" s="204"/>
      <c r="CC110" s="204"/>
      <c r="CD110" s="204"/>
      <c r="CE110" s="204"/>
      <c r="CF110" s="204"/>
      <c r="CG110" s="204"/>
      <c r="CH110" s="204"/>
      <c r="CI110" s="204"/>
      <c r="CJ110" s="204"/>
      <c r="CK110" s="204"/>
      <c r="CL110" s="204"/>
      <c r="CM110" s="204"/>
      <c r="CN110" s="204"/>
      <c r="CO110" s="204"/>
      <c r="CP110" s="204"/>
      <c r="CQ110" s="204"/>
      <c r="CR110" s="204"/>
      <c r="CS110" s="204"/>
      <c r="CT110" s="204"/>
      <c r="CU110" s="204"/>
      <c r="CV110" s="204"/>
      <c r="CW110" s="204"/>
    </row>
    <row r="111" spans="1:101" x14ac:dyDescent="0.25">
      <c r="A111" s="204"/>
      <c r="B111" s="204"/>
      <c r="C111" s="204"/>
      <c r="D111" s="204"/>
      <c r="E111" s="204"/>
      <c r="F111" s="204"/>
      <c r="G111" s="204"/>
      <c r="H111" s="204"/>
      <c r="I111" s="204"/>
      <c r="J111" s="204"/>
      <c r="K111" s="204"/>
      <c r="L111" s="204"/>
      <c r="M111" s="204"/>
      <c r="N111" s="204"/>
      <c r="O111" s="204"/>
      <c r="P111" s="204"/>
      <c r="Q111" s="204"/>
      <c r="R111" s="204"/>
      <c r="S111" s="204"/>
      <c r="T111" s="204"/>
      <c r="U111" s="204"/>
      <c r="V111" s="204"/>
      <c r="W111" s="204"/>
      <c r="X111" s="204"/>
      <c r="Y111" s="204"/>
      <c r="Z111" s="204"/>
      <c r="AA111" s="204"/>
      <c r="AB111" s="204"/>
      <c r="AC111" s="204"/>
      <c r="AD111" s="204"/>
      <c r="AE111" s="204"/>
      <c r="AF111" s="204"/>
      <c r="AG111" s="204"/>
      <c r="AH111" s="204"/>
      <c r="AI111" s="204"/>
      <c r="AJ111" s="204"/>
      <c r="AK111" s="204"/>
      <c r="AL111" s="204"/>
      <c r="AM111" s="204"/>
      <c r="AN111" s="204"/>
      <c r="AO111" s="204"/>
      <c r="AP111" s="204"/>
      <c r="AQ111" s="204"/>
      <c r="AR111" s="204"/>
      <c r="AS111" s="204"/>
      <c r="AT111" s="204"/>
      <c r="AU111" s="204"/>
      <c r="AV111" s="204"/>
      <c r="AW111" s="204"/>
      <c r="AX111" s="204"/>
      <c r="AY111" s="204"/>
      <c r="AZ111" s="204"/>
      <c r="BA111" s="204"/>
      <c r="BB111" s="204"/>
      <c r="BC111" s="204"/>
      <c r="BD111" s="204"/>
      <c r="BE111" s="204"/>
      <c r="BF111" s="204"/>
      <c r="BG111" s="204"/>
      <c r="BH111" s="204"/>
      <c r="BI111" s="204"/>
      <c r="BJ111" s="204"/>
      <c r="BK111" s="204"/>
      <c r="BL111" s="204"/>
      <c r="BM111" s="204"/>
      <c r="BN111" s="204"/>
      <c r="BO111" s="204"/>
      <c r="BP111" s="204"/>
      <c r="BQ111" s="204"/>
      <c r="BR111" s="204"/>
      <c r="BS111" s="204"/>
      <c r="BT111" s="204"/>
      <c r="BU111" s="204"/>
      <c r="BV111" s="204"/>
      <c r="BW111" s="204"/>
      <c r="BX111" s="204"/>
      <c r="BY111" s="204"/>
      <c r="BZ111" s="204"/>
      <c r="CA111" s="204"/>
      <c r="CB111" s="204"/>
      <c r="CC111" s="204"/>
      <c r="CD111" s="204"/>
      <c r="CE111" s="204"/>
      <c r="CF111" s="204"/>
      <c r="CG111" s="204"/>
      <c r="CH111" s="204"/>
      <c r="CI111" s="204"/>
      <c r="CJ111" s="204"/>
      <c r="CK111" s="204"/>
      <c r="CL111" s="204"/>
      <c r="CM111" s="204"/>
      <c r="CN111" s="204"/>
      <c r="CO111" s="204"/>
      <c r="CP111" s="204"/>
      <c r="CQ111" s="204"/>
      <c r="CR111" s="204"/>
      <c r="CS111" s="204"/>
      <c r="CT111" s="204"/>
      <c r="CU111" s="204"/>
      <c r="CV111" s="204"/>
      <c r="CW111" s="204"/>
    </row>
    <row r="112" spans="1:101" x14ac:dyDescent="0.25">
      <c r="A112" s="204"/>
      <c r="B112" s="204"/>
      <c r="C112" s="204"/>
      <c r="D112" s="204"/>
      <c r="E112" s="204"/>
      <c r="F112" s="204"/>
      <c r="G112" s="204"/>
      <c r="H112" s="204"/>
      <c r="I112" s="204"/>
      <c r="J112" s="204"/>
      <c r="K112" s="204"/>
      <c r="L112" s="204"/>
      <c r="M112" s="204"/>
      <c r="N112" s="204"/>
      <c r="O112" s="204"/>
      <c r="P112" s="204"/>
      <c r="Q112" s="204"/>
      <c r="R112" s="204"/>
      <c r="S112" s="204"/>
      <c r="T112" s="204"/>
      <c r="U112" s="204"/>
      <c r="V112" s="204"/>
      <c r="W112" s="204"/>
      <c r="X112" s="204"/>
      <c r="Y112" s="204"/>
      <c r="Z112" s="204"/>
      <c r="AA112" s="204"/>
      <c r="AB112" s="204"/>
      <c r="AC112" s="204"/>
      <c r="AD112" s="204"/>
      <c r="AE112" s="204"/>
      <c r="AF112" s="204"/>
      <c r="AG112" s="204"/>
      <c r="AH112" s="204"/>
      <c r="AI112" s="204"/>
      <c r="AJ112" s="204"/>
      <c r="AK112" s="204"/>
      <c r="AL112" s="204"/>
      <c r="AM112" s="204"/>
      <c r="AN112" s="204"/>
      <c r="AO112" s="204"/>
      <c r="AP112" s="204"/>
      <c r="AQ112" s="204"/>
      <c r="AR112" s="204"/>
      <c r="AS112" s="204"/>
      <c r="AT112" s="204"/>
      <c r="AU112" s="204"/>
      <c r="AV112" s="204"/>
      <c r="AW112" s="204"/>
      <c r="AX112" s="204"/>
      <c r="AY112" s="204"/>
      <c r="AZ112" s="204"/>
      <c r="BA112" s="204"/>
      <c r="BB112" s="204"/>
      <c r="BC112" s="204"/>
      <c r="BD112" s="204"/>
      <c r="BE112" s="204"/>
      <c r="BF112" s="204"/>
      <c r="BG112" s="204"/>
      <c r="BH112" s="204"/>
      <c r="BI112" s="204"/>
      <c r="BJ112" s="204"/>
      <c r="BK112" s="204"/>
      <c r="BL112" s="204"/>
      <c r="BM112" s="204"/>
      <c r="BN112" s="204"/>
      <c r="BO112" s="204"/>
      <c r="BP112" s="204"/>
      <c r="BQ112" s="204"/>
      <c r="BR112" s="204"/>
      <c r="BS112" s="204"/>
      <c r="BT112" s="204"/>
      <c r="BU112" s="204"/>
      <c r="BV112" s="204"/>
      <c r="BW112" s="204"/>
      <c r="BX112" s="204"/>
      <c r="BY112" s="204"/>
      <c r="BZ112" s="204"/>
      <c r="CA112" s="204"/>
      <c r="CB112" s="204"/>
      <c r="CC112" s="204"/>
      <c r="CD112" s="204"/>
      <c r="CE112" s="204"/>
      <c r="CF112" s="204"/>
      <c r="CG112" s="204"/>
      <c r="CH112" s="204"/>
      <c r="CI112" s="204"/>
      <c r="CJ112" s="204"/>
      <c r="CK112" s="204"/>
      <c r="CL112" s="204"/>
      <c r="CM112" s="204"/>
      <c r="CN112" s="204"/>
      <c r="CO112" s="204"/>
      <c r="CP112" s="204"/>
      <c r="CQ112" s="204"/>
      <c r="CR112" s="204"/>
      <c r="CS112" s="204"/>
      <c r="CT112" s="204"/>
      <c r="CU112" s="204"/>
      <c r="CV112" s="204"/>
      <c r="CW112" s="204"/>
    </row>
    <row r="113" spans="1:101" x14ac:dyDescent="0.25">
      <c r="A113" s="204"/>
      <c r="B113" s="204"/>
      <c r="C113" s="204"/>
      <c r="D113" s="204"/>
      <c r="E113" s="204"/>
      <c r="F113" s="204"/>
      <c r="G113" s="204"/>
      <c r="H113" s="204"/>
      <c r="I113" s="204"/>
      <c r="J113" s="204"/>
      <c r="K113" s="204"/>
      <c r="L113" s="204"/>
      <c r="M113" s="204"/>
      <c r="N113" s="204"/>
      <c r="O113" s="204"/>
      <c r="P113" s="204"/>
      <c r="Q113" s="204"/>
      <c r="R113" s="204"/>
      <c r="S113" s="204"/>
      <c r="T113" s="204"/>
      <c r="U113" s="204"/>
      <c r="V113" s="204"/>
      <c r="W113" s="204"/>
      <c r="X113" s="204"/>
      <c r="Y113" s="204"/>
      <c r="Z113" s="204"/>
      <c r="AA113" s="204"/>
      <c r="AB113" s="204"/>
      <c r="AC113" s="204"/>
      <c r="AD113" s="204"/>
      <c r="AE113" s="204"/>
      <c r="AF113" s="204"/>
      <c r="AG113" s="204"/>
      <c r="AH113" s="204"/>
      <c r="AI113" s="204"/>
      <c r="AJ113" s="204"/>
      <c r="AK113" s="204"/>
      <c r="AL113" s="204"/>
      <c r="AM113" s="204"/>
      <c r="AN113" s="204"/>
      <c r="AO113" s="204"/>
      <c r="AP113" s="204"/>
      <c r="AQ113" s="204"/>
      <c r="AR113" s="204"/>
      <c r="AS113" s="204"/>
      <c r="AT113" s="204"/>
      <c r="AU113" s="204"/>
      <c r="AV113" s="204"/>
      <c r="AW113" s="204"/>
      <c r="AX113" s="204"/>
      <c r="AY113" s="204"/>
      <c r="AZ113" s="204"/>
      <c r="BA113" s="204"/>
      <c r="BB113" s="204"/>
      <c r="BC113" s="204"/>
      <c r="BD113" s="204"/>
      <c r="BE113" s="204"/>
      <c r="BF113" s="204"/>
      <c r="BG113" s="204"/>
      <c r="BH113" s="204"/>
      <c r="BI113" s="204"/>
      <c r="BJ113" s="204"/>
      <c r="BK113" s="204"/>
      <c r="BL113" s="204"/>
      <c r="BM113" s="204"/>
      <c r="BN113" s="204"/>
      <c r="BO113" s="204"/>
      <c r="BP113" s="204"/>
      <c r="BQ113" s="204"/>
      <c r="BR113" s="204"/>
      <c r="BS113" s="204"/>
      <c r="BT113" s="204"/>
      <c r="BU113" s="204"/>
      <c r="BV113" s="204"/>
      <c r="BW113" s="204"/>
      <c r="BX113" s="204"/>
      <c r="BY113" s="204"/>
      <c r="BZ113" s="204"/>
      <c r="CA113" s="204"/>
      <c r="CB113" s="204"/>
      <c r="CC113" s="204"/>
      <c r="CD113" s="204"/>
      <c r="CE113" s="204"/>
      <c r="CF113" s="204"/>
      <c r="CG113" s="204"/>
      <c r="CH113" s="204"/>
      <c r="CI113" s="204"/>
      <c r="CJ113" s="204"/>
      <c r="CK113" s="204"/>
      <c r="CL113" s="204"/>
      <c r="CM113" s="204"/>
      <c r="CN113" s="204"/>
      <c r="CO113" s="204"/>
      <c r="CP113" s="204"/>
      <c r="CQ113" s="204"/>
      <c r="CR113" s="204"/>
      <c r="CS113" s="204"/>
      <c r="CT113" s="204"/>
      <c r="CU113" s="204"/>
      <c r="CV113" s="204"/>
      <c r="CW113" s="204"/>
    </row>
    <row r="114" spans="1:101" x14ac:dyDescent="0.25">
      <c r="A114" s="204"/>
      <c r="B114" s="204"/>
      <c r="C114" s="204"/>
      <c r="D114" s="204"/>
      <c r="E114" s="204"/>
      <c r="F114" s="204"/>
      <c r="G114" s="204"/>
      <c r="H114" s="204"/>
      <c r="I114" s="204"/>
      <c r="J114" s="204"/>
      <c r="K114" s="204"/>
      <c r="L114" s="204"/>
      <c r="M114" s="204"/>
      <c r="N114" s="204"/>
      <c r="O114" s="204"/>
      <c r="P114" s="204"/>
      <c r="Q114" s="204"/>
      <c r="R114" s="204"/>
      <c r="S114" s="204"/>
      <c r="T114" s="204"/>
      <c r="U114" s="204"/>
      <c r="V114" s="204"/>
      <c r="W114" s="204"/>
      <c r="X114" s="204"/>
      <c r="Y114" s="204"/>
      <c r="Z114" s="204"/>
      <c r="AA114" s="204"/>
      <c r="AB114" s="204"/>
      <c r="AC114" s="204"/>
      <c r="AD114" s="204"/>
      <c r="AE114" s="204"/>
      <c r="AF114" s="204"/>
      <c r="AG114" s="204"/>
      <c r="AH114" s="204"/>
      <c r="AI114" s="204"/>
      <c r="AJ114" s="204"/>
      <c r="AK114" s="204"/>
      <c r="AL114" s="204"/>
      <c r="AM114" s="204"/>
      <c r="AN114" s="204"/>
      <c r="AO114" s="204"/>
      <c r="AP114" s="204"/>
      <c r="AQ114" s="204"/>
      <c r="AR114" s="204"/>
      <c r="AS114" s="204"/>
      <c r="AT114" s="204"/>
      <c r="AU114" s="204"/>
      <c r="AV114" s="204"/>
      <c r="AW114" s="204"/>
      <c r="AX114" s="204"/>
      <c r="AY114" s="204"/>
      <c r="AZ114" s="204"/>
      <c r="BA114" s="204"/>
      <c r="BB114" s="204"/>
      <c r="BC114" s="204"/>
      <c r="BD114" s="204"/>
      <c r="BE114" s="204"/>
      <c r="BF114" s="204"/>
      <c r="BG114" s="204"/>
      <c r="BH114" s="204"/>
      <c r="BI114" s="204"/>
      <c r="BJ114" s="204"/>
      <c r="BK114" s="204"/>
      <c r="BL114" s="204"/>
      <c r="BM114" s="204"/>
      <c r="BN114" s="204"/>
      <c r="BO114" s="204"/>
      <c r="BP114" s="204"/>
      <c r="BQ114" s="204"/>
      <c r="BR114" s="204"/>
      <c r="BS114" s="204"/>
      <c r="BT114" s="204"/>
      <c r="BU114" s="204"/>
      <c r="BV114" s="204"/>
      <c r="BW114" s="204"/>
      <c r="BX114" s="204"/>
      <c r="BY114" s="204"/>
      <c r="BZ114" s="204"/>
      <c r="CA114" s="204"/>
      <c r="CB114" s="204"/>
      <c r="CC114" s="204"/>
      <c r="CD114" s="204"/>
      <c r="CE114" s="204"/>
      <c r="CF114" s="204"/>
      <c r="CG114" s="204"/>
      <c r="CH114" s="204"/>
      <c r="CI114" s="204"/>
      <c r="CJ114" s="204"/>
      <c r="CK114" s="204"/>
      <c r="CL114" s="204"/>
      <c r="CM114" s="204"/>
      <c r="CN114" s="204"/>
      <c r="CO114" s="204"/>
      <c r="CP114" s="204"/>
      <c r="CQ114" s="204"/>
      <c r="CR114" s="204"/>
      <c r="CS114" s="204"/>
      <c r="CT114" s="204"/>
      <c r="CU114" s="204"/>
      <c r="CV114" s="204"/>
      <c r="CW114" s="204"/>
    </row>
    <row r="115" spans="1:101" x14ac:dyDescent="0.25">
      <c r="A115" s="204"/>
      <c r="B115" s="204"/>
      <c r="C115" s="204"/>
      <c r="D115" s="204"/>
      <c r="E115" s="204"/>
      <c r="F115" s="204"/>
      <c r="G115" s="204"/>
      <c r="H115" s="204"/>
      <c r="I115" s="204"/>
      <c r="J115" s="204"/>
      <c r="K115" s="204"/>
      <c r="L115" s="204"/>
      <c r="M115" s="204"/>
      <c r="N115" s="204"/>
      <c r="O115" s="204"/>
      <c r="P115" s="204"/>
      <c r="Q115" s="204"/>
      <c r="R115" s="204"/>
      <c r="S115" s="204"/>
      <c r="T115" s="204"/>
      <c r="U115" s="204"/>
      <c r="V115" s="204"/>
      <c r="W115" s="204"/>
      <c r="X115" s="204"/>
      <c r="Y115" s="204"/>
      <c r="Z115" s="204"/>
      <c r="AA115" s="204"/>
      <c r="AB115" s="204"/>
      <c r="AC115" s="204"/>
      <c r="AD115" s="204"/>
      <c r="AE115" s="204"/>
      <c r="AF115" s="204"/>
      <c r="AG115" s="204"/>
      <c r="AH115" s="204"/>
      <c r="AI115" s="204"/>
      <c r="AJ115" s="204"/>
      <c r="AK115" s="204"/>
      <c r="AL115" s="204"/>
      <c r="AM115" s="204"/>
      <c r="AN115" s="204"/>
      <c r="AO115" s="204"/>
      <c r="AP115" s="204"/>
      <c r="AQ115" s="204"/>
      <c r="AR115" s="204"/>
      <c r="AS115" s="204"/>
      <c r="AT115" s="204"/>
      <c r="AU115" s="204"/>
      <c r="AV115" s="204"/>
      <c r="AW115" s="204"/>
      <c r="AX115" s="204"/>
      <c r="AY115" s="204"/>
      <c r="AZ115" s="204"/>
      <c r="BA115" s="204"/>
      <c r="BB115" s="204"/>
      <c r="BC115" s="204"/>
      <c r="BD115" s="204"/>
      <c r="BE115" s="204"/>
      <c r="BF115" s="204"/>
      <c r="BG115" s="204"/>
      <c r="BH115" s="204"/>
      <c r="BI115" s="204"/>
      <c r="BJ115" s="204"/>
      <c r="BK115" s="204"/>
      <c r="BL115" s="204"/>
      <c r="BM115" s="204"/>
      <c r="BN115" s="204"/>
      <c r="BO115" s="204"/>
      <c r="BP115" s="204"/>
      <c r="BQ115" s="204"/>
      <c r="BR115" s="204"/>
      <c r="BS115" s="204"/>
      <c r="BT115" s="204"/>
      <c r="BU115" s="204"/>
      <c r="BV115" s="204"/>
      <c r="BW115" s="204"/>
      <c r="BX115" s="204"/>
      <c r="BY115" s="204"/>
      <c r="BZ115" s="204"/>
      <c r="CA115" s="204"/>
      <c r="CB115" s="204"/>
      <c r="CC115" s="204"/>
      <c r="CD115" s="204"/>
      <c r="CE115" s="204"/>
      <c r="CF115" s="204"/>
      <c r="CG115" s="204"/>
      <c r="CH115" s="204"/>
      <c r="CI115" s="204"/>
      <c r="CJ115" s="204"/>
      <c r="CK115" s="204"/>
      <c r="CL115" s="204"/>
      <c r="CM115" s="204"/>
      <c r="CN115" s="204"/>
      <c r="CO115" s="204"/>
      <c r="CP115" s="204"/>
      <c r="CQ115" s="204"/>
      <c r="CR115" s="204"/>
      <c r="CS115" s="204"/>
      <c r="CT115" s="204"/>
      <c r="CU115" s="204"/>
      <c r="CV115" s="204"/>
      <c r="CW115" s="204"/>
    </row>
    <row r="116" spans="1:101" x14ac:dyDescent="0.25">
      <c r="A116" s="204"/>
      <c r="B116" s="204"/>
      <c r="C116" s="204"/>
      <c r="D116" s="204"/>
      <c r="E116" s="204"/>
      <c r="F116" s="204"/>
      <c r="G116" s="204"/>
      <c r="H116" s="204"/>
      <c r="I116" s="204"/>
      <c r="J116" s="204"/>
      <c r="K116" s="204"/>
      <c r="L116" s="204"/>
      <c r="M116" s="204"/>
      <c r="N116" s="204"/>
      <c r="O116" s="204"/>
      <c r="P116" s="204"/>
      <c r="Q116" s="204"/>
      <c r="R116" s="204"/>
      <c r="S116" s="204"/>
      <c r="T116" s="204"/>
      <c r="U116" s="204"/>
      <c r="V116" s="204"/>
      <c r="W116" s="204"/>
      <c r="X116" s="204"/>
      <c r="Y116" s="204"/>
      <c r="Z116" s="204"/>
      <c r="AA116" s="204"/>
      <c r="AB116" s="204"/>
      <c r="AC116" s="204"/>
      <c r="AD116" s="204"/>
      <c r="AE116" s="204"/>
      <c r="AF116" s="204"/>
      <c r="AG116" s="204"/>
      <c r="AH116" s="204"/>
      <c r="AI116" s="204"/>
      <c r="AJ116" s="204"/>
      <c r="AK116" s="204"/>
      <c r="AL116" s="204"/>
      <c r="AM116" s="204"/>
      <c r="AN116" s="204"/>
      <c r="AO116" s="204"/>
      <c r="AP116" s="204"/>
      <c r="AQ116" s="204"/>
      <c r="AR116" s="204"/>
      <c r="AS116" s="204"/>
      <c r="AT116" s="204"/>
      <c r="AU116" s="204"/>
      <c r="AV116" s="204"/>
      <c r="AW116" s="204"/>
      <c r="AX116" s="204"/>
      <c r="AY116" s="204"/>
      <c r="AZ116" s="204"/>
      <c r="BA116" s="204"/>
      <c r="BB116" s="204"/>
      <c r="BC116" s="204"/>
      <c r="BD116" s="204"/>
      <c r="BE116" s="204"/>
      <c r="BF116" s="204"/>
      <c r="BG116" s="204"/>
      <c r="BH116" s="204"/>
      <c r="BI116" s="204"/>
      <c r="BJ116" s="204"/>
      <c r="BK116" s="204"/>
      <c r="BL116" s="204"/>
      <c r="BM116" s="204"/>
      <c r="BN116" s="204"/>
      <c r="BO116" s="204"/>
      <c r="BP116" s="204"/>
      <c r="BQ116" s="204"/>
      <c r="BR116" s="204"/>
      <c r="BS116" s="204"/>
      <c r="BT116" s="204"/>
      <c r="BU116" s="204"/>
      <c r="BV116" s="204"/>
      <c r="BW116" s="204"/>
      <c r="BX116" s="204"/>
      <c r="BY116" s="204"/>
      <c r="BZ116" s="204"/>
      <c r="CA116" s="204"/>
      <c r="CB116" s="204"/>
      <c r="CC116" s="204"/>
      <c r="CD116" s="204"/>
      <c r="CE116" s="204"/>
      <c r="CF116" s="204"/>
      <c r="CG116" s="204"/>
      <c r="CH116" s="204"/>
      <c r="CI116" s="204"/>
      <c r="CJ116" s="204"/>
      <c r="CK116" s="204"/>
      <c r="CL116" s="204"/>
      <c r="CM116" s="204"/>
      <c r="CN116" s="204"/>
      <c r="CO116" s="204"/>
      <c r="CP116" s="204"/>
      <c r="CQ116" s="204"/>
      <c r="CR116" s="204"/>
      <c r="CS116" s="204"/>
      <c r="CT116" s="204"/>
      <c r="CU116" s="204"/>
      <c r="CV116" s="204"/>
      <c r="CW116" s="204"/>
    </row>
    <row r="117" spans="1:101" x14ac:dyDescent="0.25">
      <c r="A117" s="204"/>
      <c r="B117" s="204"/>
      <c r="C117" s="204"/>
      <c r="D117" s="204"/>
      <c r="E117" s="204"/>
      <c r="F117" s="204"/>
      <c r="G117" s="204"/>
      <c r="H117" s="204"/>
      <c r="I117" s="204"/>
      <c r="J117" s="204"/>
      <c r="K117" s="204"/>
      <c r="L117" s="204"/>
      <c r="M117" s="204"/>
      <c r="N117" s="204"/>
      <c r="O117" s="204"/>
      <c r="P117" s="204"/>
      <c r="Q117" s="204"/>
      <c r="R117" s="204"/>
      <c r="S117" s="204"/>
      <c r="T117" s="204"/>
      <c r="U117" s="204"/>
      <c r="V117" s="204"/>
      <c r="W117" s="204"/>
      <c r="X117" s="204"/>
      <c r="Y117" s="204"/>
      <c r="Z117" s="204"/>
      <c r="AA117" s="204"/>
      <c r="AB117" s="204"/>
      <c r="AC117" s="204"/>
      <c r="AD117" s="204"/>
      <c r="AE117" s="204"/>
      <c r="AF117" s="204"/>
      <c r="AG117" s="204"/>
      <c r="AH117" s="204"/>
      <c r="AI117" s="204"/>
      <c r="AJ117" s="204"/>
      <c r="AK117" s="204"/>
      <c r="AL117" s="204"/>
      <c r="AM117" s="204"/>
      <c r="AN117" s="204"/>
      <c r="AO117" s="204"/>
      <c r="AP117" s="204"/>
      <c r="AQ117" s="204"/>
      <c r="AR117" s="204"/>
      <c r="AS117" s="204"/>
      <c r="AT117" s="204"/>
      <c r="AU117" s="204"/>
      <c r="AV117" s="204"/>
      <c r="AW117" s="204"/>
      <c r="AX117" s="204"/>
      <c r="AY117" s="204"/>
      <c r="AZ117" s="204"/>
      <c r="BA117" s="204"/>
      <c r="BB117" s="204"/>
      <c r="BC117" s="204"/>
      <c r="BD117" s="204"/>
      <c r="BE117" s="204"/>
      <c r="BF117" s="204"/>
      <c r="BG117" s="204"/>
      <c r="BH117" s="204"/>
      <c r="BI117" s="204"/>
      <c r="BJ117" s="204"/>
      <c r="BK117" s="204"/>
      <c r="BL117" s="204"/>
      <c r="BM117" s="204"/>
      <c r="BN117" s="204"/>
      <c r="BO117" s="204"/>
      <c r="BP117" s="204"/>
      <c r="BQ117" s="204"/>
      <c r="BR117" s="204"/>
      <c r="BS117" s="204"/>
      <c r="BT117" s="204"/>
      <c r="BU117" s="204"/>
      <c r="BV117" s="204"/>
      <c r="BW117" s="204"/>
      <c r="BX117" s="204"/>
      <c r="BY117" s="204"/>
      <c r="BZ117" s="204"/>
      <c r="CA117" s="204"/>
      <c r="CB117" s="204"/>
      <c r="CC117" s="204"/>
      <c r="CD117" s="204"/>
      <c r="CE117" s="204"/>
      <c r="CF117" s="204"/>
      <c r="CG117" s="204"/>
      <c r="CH117" s="204"/>
      <c r="CI117" s="204"/>
      <c r="CJ117" s="204"/>
      <c r="CK117" s="204"/>
      <c r="CL117" s="204"/>
      <c r="CM117" s="204"/>
      <c r="CN117" s="204"/>
      <c r="CO117" s="204"/>
      <c r="CP117" s="204"/>
      <c r="CQ117" s="204"/>
      <c r="CR117" s="204"/>
      <c r="CS117" s="204"/>
      <c r="CT117" s="204"/>
      <c r="CU117" s="204"/>
      <c r="CV117" s="204"/>
      <c r="CW117" s="204"/>
    </row>
    <row r="118" spans="1:101" x14ac:dyDescent="0.25">
      <c r="A118" s="204"/>
      <c r="B118" s="204"/>
      <c r="C118" s="204"/>
      <c r="D118" s="204"/>
      <c r="E118" s="204"/>
      <c r="F118" s="204"/>
      <c r="G118" s="204"/>
      <c r="H118" s="204"/>
      <c r="I118" s="204"/>
      <c r="J118" s="204"/>
      <c r="K118" s="204"/>
      <c r="L118" s="204"/>
      <c r="M118" s="204"/>
      <c r="N118" s="204"/>
      <c r="O118" s="204"/>
      <c r="P118" s="204"/>
      <c r="Q118" s="204"/>
      <c r="R118" s="204"/>
      <c r="S118" s="204"/>
      <c r="T118" s="204"/>
      <c r="U118" s="204"/>
      <c r="V118" s="204"/>
      <c r="W118" s="204"/>
      <c r="X118" s="204"/>
      <c r="Y118" s="204"/>
      <c r="Z118" s="204"/>
      <c r="AA118" s="204"/>
      <c r="AB118" s="204"/>
      <c r="AC118" s="204"/>
      <c r="AD118" s="204"/>
      <c r="AE118" s="204"/>
      <c r="AF118" s="204"/>
      <c r="AG118" s="204"/>
      <c r="AH118" s="204"/>
      <c r="AI118" s="204"/>
      <c r="AJ118" s="204"/>
      <c r="AK118" s="204"/>
      <c r="AL118" s="204"/>
      <c r="AM118" s="204"/>
      <c r="AN118" s="204"/>
      <c r="AO118" s="204"/>
      <c r="AP118" s="204"/>
      <c r="AQ118" s="204"/>
      <c r="AR118" s="204"/>
      <c r="AS118" s="204"/>
      <c r="AT118" s="204"/>
      <c r="AU118" s="204"/>
      <c r="AV118" s="204"/>
      <c r="AW118" s="204"/>
      <c r="AX118" s="204"/>
      <c r="AY118" s="204"/>
      <c r="AZ118" s="204"/>
      <c r="BA118" s="204"/>
      <c r="BB118" s="204"/>
      <c r="BC118" s="204"/>
      <c r="BD118" s="204"/>
      <c r="BE118" s="204"/>
      <c r="BF118" s="204"/>
      <c r="BG118" s="204"/>
      <c r="BH118" s="204"/>
      <c r="BI118" s="204"/>
      <c r="BJ118" s="204"/>
      <c r="BK118" s="204"/>
      <c r="BL118" s="204"/>
      <c r="BM118" s="204"/>
      <c r="BN118" s="204"/>
      <c r="BO118" s="204"/>
      <c r="BP118" s="204"/>
      <c r="BQ118" s="204"/>
      <c r="BR118" s="204"/>
      <c r="BS118" s="204"/>
      <c r="BT118" s="204"/>
      <c r="BU118" s="204"/>
      <c r="BV118" s="204"/>
      <c r="BW118" s="204"/>
      <c r="BX118" s="204"/>
      <c r="BY118" s="204"/>
      <c r="BZ118" s="204"/>
      <c r="CA118" s="204"/>
      <c r="CB118" s="204"/>
      <c r="CC118" s="204"/>
      <c r="CD118" s="204"/>
      <c r="CE118" s="204"/>
      <c r="CF118" s="204"/>
      <c r="CG118" s="204"/>
      <c r="CH118" s="204"/>
      <c r="CI118" s="204"/>
      <c r="CJ118" s="204"/>
      <c r="CK118" s="204"/>
      <c r="CL118" s="204"/>
      <c r="CM118" s="204"/>
      <c r="CN118" s="204"/>
      <c r="CO118" s="204"/>
      <c r="CP118" s="204"/>
      <c r="CQ118" s="204"/>
      <c r="CR118" s="204"/>
      <c r="CS118" s="204"/>
      <c r="CT118" s="204"/>
      <c r="CU118" s="204"/>
      <c r="CV118" s="204"/>
      <c r="CW118" s="204"/>
    </row>
    <row r="119" spans="1:101" x14ac:dyDescent="0.25">
      <c r="A119" s="204"/>
      <c r="B119" s="204"/>
      <c r="C119" s="204"/>
      <c r="D119" s="204"/>
      <c r="E119" s="204"/>
      <c r="F119" s="204"/>
      <c r="G119" s="204"/>
      <c r="H119" s="204"/>
      <c r="I119" s="204"/>
      <c r="J119" s="204"/>
      <c r="K119" s="204"/>
      <c r="L119" s="204"/>
      <c r="M119" s="204"/>
      <c r="N119" s="204"/>
      <c r="O119" s="204"/>
      <c r="P119" s="204"/>
      <c r="Q119" s="204"/>
      <c r="R119" s="204"/>
      <c r="S119" s="204"/>
      <c r="T119" s="204"/>
      <c r="U119" s="204"/>
      <c r="V119" s="204"/>
      <c r="W119" s="204"/>
      <c r="X119" s="204"/>
      <c r="Y119" s="204"/>
      <c r="Z119" s="204"/>
      <c r="AA119" s="204"/>
      <c r="AB119" s="204"/>
      <c r="AC119" s="204"/>
      <c r="AD119" s="204"/>
      <c r="AE119" s="204"/>
      <c r="AF119" s="204"/>
      <c r="AG119" s="204"/>
      <c r="AH119" s="204"/>
      <c r="AI119" s="204"/>
      <c r="AJ119" s="204"/>
      <c r="AK119" s="204"/>
      <c r="AL119" s="204"/>
      <c r="AM119" s="204"/>
      <c r="AN119" s="204"/>
      <c r="AO119" s="204"/>
      <c r="AP119" s="204"/>
      <c r="AQ119" s="204"/>
      <c r="AR119" s="204"/>
      <c r="AS119" s="204"/>
      <c r="AT119" s="204"/>
      <c r="AU119" s="204"/>
      <c r="AV119" s="204"/>
      <c r="AW119" s="204"/>
      <c r="AX119" s="204"/>
      <c r="AY119" s="204"/>
      <c r="AZ119" s="204"/>
      <c r="BA119" s="204"/>
      <c r="BB119" s="204"/>
      <c r="BC119" s="204"/>
      <c r="BD119" s="204"/>
      <c r="BE119" s="204"/>
      <c r="BF119" s="204"/>
      <c r="BG119" s="204"/>
      <c r="BH119" s="204"/>
      <c r="BI119" s="204"/>
      <c r="BJ119" s="204"/>
      <c r="BK119" s="204"/>
      <c r="BL119" s="204"/>
      <c r="BM119" s="204"/>
      <c r="BN119" s="204"/>
      <c r="BO119" s="204"/>
      <c r="BP119" s="204"/>
      <c r="BQ119" s="204"/>
      <c r="BR119" s="204"/>
      <c r="BS119" s="204"/>
      <c r="BT119" s="204"/>
      <c r="BU119" s="204"/>
      <c r="BV119" s="204"/>
      <c r="BW119" s="204"/>
      <c r="BX119" s="204"/>
      <c r="BY119" s="204"/>
      <c r="BZ119" s="204"/>
      <c r="CA119" s="204"/>
      <c r="CB119" s="204"/>
      <c r="CC119" s="204"/>
      <c r="CD119" s="204"/>
      <c r="CE119" s="204"/>
      <c r="CF119" s="204"/>
      <c r="CG119" s="204"/>
      <c r="CH119" s="204"/>
      <c r="CI119" s="204"/>
      <c r="CJ119" s="204"/>
      <c r="CK119" s="204"/>
      <c r="CL119" s="204"/>
      <c r="CM119" s="204"/>
      <c r="CN119" s="204"/>
      <c r="CO119" s="204"/>
      <c r="CP119" s="204"/>
      <c r="CQ119" s="204"/>
      <c r="CR119" s="204"/>
      <c r="CS119" s="204"/>
      <c r="CT119" s="204"/>
      <c r="CU119" s="204"/>
      <c r="CV119" s="204"/>
      <c r="CW119" s="204"/>
    </row>
    <row r="120" spans="1:101" x14ac:dyDescent="0.25">
      <c r="A120" s="204"/>
      <c r="B120" s="204"/>
      <c r="C120" s="204"/>
      <c r="D120" s="204"/>
      <c r="E120" s="204"/>
      <c r="F120" s="204"/>
      <c r="G120" s="204"/>
      <c r="H120" s="204"/>
      <c r="I120" s="204"/>
      <c r="J120" s="204"/>
      <c r="K120" s="204"/>
      <c r="L120" s="204"/>
      <c r="M120" s="204"/>
      <c r="N120" s="204"/>
      <c r="O120" s="204"/>
      <c r="P120" s="204"/>
      <c r="Q120" s="204"/>
      <c r="R120" s="204"/>
      <c r="S120" s="204"/>
      <c r="T120" s="204"/>
      <c r="U120" s="204"/>
      <c r="V120" s="204"/>
      <c r="W120" s="204"/>
      <c r="X120" s="204"/>
      <c r="Y120" s="204"/>
      <c r="Z120" s="204"/>
      <c r="AA120" s="204"/>
      <c r="AB120" s="204"/>
      <c r="AC120" s="204"/>
      <c r="AD120" s="204"/>
      <c r="AE120" s="204"/>
      <c r="AF120" s="204"/>
      <c r="AG120" s="204"/>
      <c r="AH120" s="204"/>
      <c r="AI120" s="204"/>
      <c r="AJ120" s="204"/>
      <c r="AK120" s="204"/>
      <c r="AL120" s="204"/>
      <c r="AM120" s="204"/>
      <c r="AN120" s="204"/>
      <c r="AO120" s="204"/>
      <c r="AP120" s="204"/>
      <c r="AQ120" s="204"/>
      <c r="AR120" s="204"/>
      <c r="AS120" s="204"/>
      <c r="AT120" s="204"/>
      <c r="AU120" s="204"/>
      <c r="AV120" s="204"/>
      <c r="AW120" s="204"/>
      <c r="AX120" s="204"/>
      <c r="AY120" s="204"/>
      <c r="AZ120" s="204"/>
      <c r="BA120" s="204"/>
      <c r="BB120" s="204"/>
      <c r="BC120" s="204"/>
      <c r="BD120" s="204"/>
      <c r="BE120" s="204"/>
      <c r="BF120" s="204"/>
      <c r="BG120" s="204"/>
      <c r="BH120" s="204"/>
      <c r="BI120" s="204"/>
      <c r="BJ120" s="204"/>
      <c r="BK120" s="204"/>
      <c r="BL120" s="204"/>
      <c r="BM120" s="204"/>
      <c r="BN120" s="204"/>
      <c r="BO120" s="204"/>
      <c r="BP120" s="204"/>
      <c r="BQ120" s="204"/>
      <c r="BR120" s="204"/>
      <c r="BS120" s="204"/>
      <c r="BT120" s="204"/>
      <c r="BU120" s="204"/>
      <c r="BV120" s="204"/>
      <c r="BW120" s="204"/>
      <c r="BX120" s="204"/>
      <c r="BY120" s="204"/>
      <c r="BZ120" s="204"/>
      <c r="CA120" s="204"/>
      <c r="CB120" s="204"/>
      <c r="CC120" s="204"/>
      <c r="CD120" s="204"/>
      <c r="CE120" s="204"/>
      <c r="CF120" s="204"/>
      <c r="CG120" s="204"/>
      <c r="CH120" s="204"/>
      <c r="CI120" s="204"/>
      <c r="CJ120" s="204"/>
      <c r="CK120" s="204"/>
      <c r="CL120" s="204"/>
      <c r="CM120" s="204"/>
      <c r="CN120" s="204"/>
      <c r="CO120" s="204"/>
      <c r="CP120" s="204"/>
      <c r="CQ120" s="204"/>
      <c r="CR120" s="204"/>
      <c r="CS120" s="204"/>
      <c r="CT120" s="204"/>
      <c r="CU120" s="204"/>
      <c r="CV120" s="204"/>
      <c r="CW120" s="204"/>
    </row>
    <row r="121" spans="1:101" x14ac:dyDescent="0.25">
      <c r="A121" s="204"/>
      <c r="B121" s="204"/>
      <c r="C121" s="204"/>
      <c r="D121" s="204"/>
      <c r="E121" s="204"/>
      <c r="F121" s="204"/>
      <c r="G121" s="204"/>
      <c r="H121" s="204"/>
      <c r="I121" s="204"/>
      <c r="J121" s="204"/>
      <c r="K121" s="204"/>
      <c r="L121" s="204"/>
      <c r="M121" s="204"/>
      <c r="N121" s="204"/>
      <c r="O121" s="204"/>
      <c r="P121" s="204"/>
      <c r="Q121" s="204"/>
      <c r="R121" s="204"/>
      <c r="S121" s="204"/>
      <c r="T121" s="204"/>
      <c r="U121" s="204"/>
      <c r="V121" s="204"/>
      <c r="W121" s="204"/>
      <c r="X121" s="204"/>
      <c r="Y121" s="204"/>
      <c r="Z121" s="204"/>
      <c r="AA121" s="204"/>
      <c r="AB121" s="204"/>
      <c r="AC121" s="204"/>
      <c r="AD121" s="204"/>
      <c r="AE121" s="204"/>
      <c r="AF121" s="204"/>
      <c r="AG121" s="204"/>
      <c r="AH121" s="204"/>
      <c r="AI121" s="204"/>
      <c r="AJ121" s="204"/>
      <c r="AK121" s="204"/>
      <c r="AL121" s="204"/>
      <c r="AM121" s="204"/>
      <c r="AN121" s="204"/>
      <c r="AO121" s="204"/>
      <c r="AP121" s="204"/>
      <c r="AQ121" s="204"/>
      <c r="AR121" s="204"/>
      <c r="AS121" s="204"/>
      <c r="AT121" s="204"/>
      <c r="AU121" s="204"/>
      <c r="AV121" s="204"/>
      <c r="AW121" s="204"/>
      <c r="AX121" s="204"/>
      <c r="AY121" s="204"/>
      <c r="AZ121" s="204"/>
      <c r="BA121" s="204"/>
      <c r="BB121" s="204"/>
      <c r="BC121" s="204"/>
      <c r="BD121" s="204"/>
      <c r="BE121" s="204"/>
      <c r="BF121" s="204"/>
      <c r="BG121" s="204"/>
      <c r="BH121" s="204"/>
      <c r="BI121" s="204"/>
      <c r="BJ121" s="204"/>
      <c r="BK121" s="204"/>
      <c r="BL121" s="204"/>
      <c r="BM121" s="204"/>
      <c r="BN121" s="204"/>
      <c r="BO121" s="204"/>
      <c r="BP121" s="204"/>
      <c r="BQ121" s="204"/>
      <c r="BR121" s="204"/>
      <c r="BS121" s="204"/>
      <c r="BT121" s="204"/>
      <c r="BU121" s="204"/>
      <c r="BV121" s="204"/>
      <c r="BW121" s="204"/>
      <c r="BX121" s="204"/>
      <c r="BY121" s="204"/>
      <c r="BZ121" s="204"/>
      <c r="CA121" s="204"/>
      <c r="CB121" s="204"/>
      <c r="CC121" s="204"/>
      <c r="CD121" s="204"/>
      <c r="CE121" s="204"/>
      <c r="CF121" s="204"/>
      <c r="CG121" s="204"/>
      <c r="CH121" s="204"/>
      <c r="CI121" s="204"/>
      <c r="CJ121" s="204"/>
      <c r="CK121" s="204"/>
      <c r="CL121" s="204"/>
      <c r="CM121" s="204"/>
      <c r="CN121" s="204"/>
      <c r="CO121" s="204"/>
      <c r="CP121" s="204"/>
      <c r="CQ121" s="204"/>
      <c r="CR121" s="204"/>
      <c r="CS121" s="204"/>
      <c r="CT121" s="204"/>
      <c r="CU121" s="204"/>
      <c r="CV121" s="204"/>
      <c r="CW121" s="204"/>
    </row>
    <row r="122" spans="1:101" x14ac:dyDescent="0.25">
      <c r="A122" s="204"/>
      <c r="B122" s="204"/>
      <c r="C122" s="204"/>
      <c r="D122" s="204"/>
      <c r="E122" s="204"/>
      <c r="F122" s="204"/>
      <c r="G122" s="204"/>
      <c r="H122" s="204"/>
      <c r="I122" s="204"/>
      <c r="J122" s="204"/>
      <c r="K122" s="204"/>
      <c r="L122" s="204"/>
      <c r="M122" s="204"/>
      <c r="N122" s="204"/>
      <c r="O122" s="204"/>
      <c r="P122" s="204"/>
      <c r="Q122" s="204"/>
      <c r="R122" s="204"/>
      <c r="S122" s="204"/>
      <c r="T122" s="204"/>
      <c r="U122" s="204"/>
      <c r="V122" s="204"/>
      <c r="W122" s="204"/>
      <c r="X122" s="204"/>
      <c r="Y122" s="204"/>
      <c r="Z122" s="204"/>
      <c r="AA122" s="204"/>
      <c r="AB122" s="204"/>
      <c r="AC122" s="204"/>
      <c r="AD122" s="204"/>
      <c r="AE122" s="204"/>
      <c r="AF122" s="204"/>
      <c r="AG122" s="204"/>
      <c r="AH122" s="204"/>
      <c r="AI122" s="204"/>
      <c r="AJ122" s="204"/>
      <c r="AK122" s="204"/>
      <c r="AL122" s="204"/>
      <c r="AM122" s="204"/>
      <c r="AN122" s="204"/>
      <c r="AO122" s="204"/>
      <c r="AP122" s="204"/>
      <c r="AQ122" s="204"/>
      <c r="AR122" s="204"/>
      <c r="AS122" s="204"/>
      <c r="AT122" s="204"/>
      <c r="AU122" s="204"/>
      <c r="AV122" s="204"/>
      <c r="AW122" s="204"/>
      <c r="AX122" s="204"/>
      <c r="AY122" s="204"/>
      <c r="AZ122" s="204"/>
      <c r="BA122" s="204"/>
      <c r="BB122" s="204"/>
      <c r="BC122" s="204"/>
      <c r="BD122" s="204"/>
      <c r="BE122" s="204"/>
      <c r="BF122" s="204"/>
      <c r="BG122" s="204"/>
      <c r="BH122" s="204"/>
      <c r="BI122" s="204"/>
      <c r="BJ122" s="204"/>
      <c r="BK122" s="204"/>
      <c r="BL122" s="204"/>
      <c r="BM122" s="204"/>
      <c r="BN122" s="204"/>
      <c r="BO122" s="204"/>
      <c r="BP122" s="204"/>
      <c r="BQ122" s="204"/>
      <c r="BR122" s="204"/>
      <c r="BS122" s="204"/>
      <c r="BT122" s="204"/>
      <c r="BU122" s="204"/>
      <c r="BV122" s="204"/>
      <c r="BW122" s="204"/>
      <c r="BX122" s="204"/>
      <c r="BY122" s="204"/>
      <c r="BZ122" s="204"/>
      <c r="CA122" s="204"/>
      <c r="CB122" s="204"/>
      <c r="CC122" s="204"/>
      <c r="CD122" s="204"/>
      <c r="CE122" s="204"/>
      <c r="CF122" s="204"/>
      <c r="CG122" s="204"/>
      <c r="CH122" s="204"/>
      <c r="CI122" s="204"/>
      <c r="CJ122" s="204"/>
      <c r="CK122" s="204"/>
      <c r="CL122" s="204"/>
      <c r="CM122" s="204"/>
      <c r="CN122" s="204"/>
      <c r="CO122" s="204"/>
      <c r="CP122" s="204"/>
      <c r="CQ122" s="204"/>
      <c r="CR122" s="204"/>
      <c r="CS122" s="204"/>
      <c r="CT122" s="204"/>
      <c r="CU122" s="204"/>
      <c r="CV122" s="204"/>
      <c r="CW122" s="204"/>
    </row>
    <row r="123" spans="1:101" x14ac:dyDescent="0.25">
      <c r="A123" s="204"/>
      <c r="B123" s="204"/>
      <c r="C123" s="204"/>
      <c r="D123" s="204"/>
      <c r="E123" s="204"/>
      <c r="F123" s="204"/>
      <c r="G123" s="204"/>
      <c r="H123" s="204"/>
      <c r="I123" s="204"/>
      <c r="J123" s="204"/>
      <c r="K123" s="204"/>
      <c r="L123" s="204"/>
      <c r="M123" s="204"/>
      <c r="N123" s="204"/>
      <c r="O123" s="204"/>
      <c r="P123" s="204"/>
      <c r="Q123" s="204"/>
      <c r="R123" s="204"/>
      <c r="S123" s="204"/>
      <c r="T123" s="204"/>
      <c r="U123" s="204"/>
      <c r="V123" s="204"/>
      <c r="W123" s="204"/>
      <c r="X123" s="204"/>
      <c r="Y123" s="204"/>
      <c r="Z123" s="204"/>
      <c r="AA123" s="204"/>
      <c r="AB123" s="204"/>
      <c r="AC123" s="204"/>
      <c r="AD123" s="204"/>
      <c r="AE123" s="204"/>
      <c r="AF123" s="204"/>
      <c r="AG123" s="204"/>
      <c r="AH123" s="204"/>
      <c r="AI123" s="204"/>
      <c r="AJ123" s="204"/>
      <c r="AK123" s="204"/>
      <c r="AL123" s="204"/>
      <c r="AM123" s="204"/>
      <c r="AN123" s="204"/>
      <c r="AO123" s="204"/>
      <c r="AP123" s="204"/>
      <c r="AQ123" s="204"/>
      <c r="AR123" s="204"/>
      <c r="AS123" s="204"/>
      <c r="AT123" s="204"/>
      <c r="AU123" s="204"/>
      <c r="AV123" s="204"/>
      <c r="AW123" s="204"/>
      <c r="AX123" s="204"/>
      <c r="AY123" s="204"/>
      <c r="AZ123" s="204"/>
      <c r="BA123" s="204"/>
      <c r="BB123" s="204"/>
      <c r="BC123" s="204"/>
      <c r="BD123" s="204"/>
      <c r="BE123" s="204"/>
      <c r="BF123" s="204"/>
      <c r="BG123" s="204"/>
      <c r="BH123" s="204"/>
      <c r="BI123" s="204"/>
      <c r="BJ123" s="204"/>
      <c r="BK123" s="204"/>
      <c r="BL123" s="204"/>
      <c r="BM123" s="204"/>
      <c r="BN123" s="204"/>
      <c r="BO123" s="204"/>
      <c r="BP123" s="204"/>
      <c r="BQ123" s="204"/>
      <c r="BR123" s="204"/>
      <c r="BS123" s="204"/>
      <c r="BT123" s="204"/>
      <c r="BU123" s="204"/>
      <c r="BV123" s="204"/>
      <c r="BW123" s="204"/>
      <c r="BX123" s="204"/>
      <c r="BY123" s="204"/>
      <c r="BZ123" s="204"/>
      <c r="CA123" s="204"/>
      <c r="CB123" s="204"/>
      <c r="CC123" s="204"/>
      <c r="CD123" s="204"/>
      <c r="CE123" s="204"/>
      <c r="CF123" s="204"/>
      <c r="CG123" s="204"/>
      <c r="CH123" s="204"/>
      <c r="CI123" s="204"/>
      <c r="CJ123" s="204"/>
      <c r="CK123" s="204"/>
      <c r="CL123" s="204"/>
      <c r="CM123" s="204"/>
      <c r="CN123" s="204"/>
      <c r="CO123" s="204"/>
      <c r="CP123" s="204"/>
      <c r="CQ123" s="204"/>
      <c r="CR123" s="204"/>
      <c r="CS123" s="204"/>
      <c r="CT123" s="204"/>
      <c r="CU123" s="204"/>
      <c r="CV123" s="204"/>
      <c r="CW123" s="204"/>
    </row>
    <row r="124" spans="1:101" x14ac:dyDescent="0.25">
      <c r="A124" s="204"/>
      <c r="B124" s="204"/>
      <c r="C124" s="204"/>
      <c r="D124" s="204"/>
      <c r="E124" s="204"/>
      <c r="F124" s="204"/>
      <c r="G124" s="204"/>
      <c r="H124" s="204"/>
      <c r="I124" s="204"/>
      <c r="J124" s="204"/>
      <c r="K124" s="204"/>
      <c r="L124" s="204"/>
      <c r="M124" s="204"/>
      <c r="N124" s="204"/>
      <c r="O124" s="204"/>
      <c r="P124" s="204"/>
      <c r="Q124" s="204"/>
      <c r="R124" s="204"/>
      <c r="S124" s="204"/>
      <c r="T124" s="204"/>
      <c r="U124" s="204"/>
      <c r="V124" s="204"/>
      <c r="W124" s="204"/>
      <c r="X124" s="204"/>
      <c r="Y124" s="204"/>
      <c r="Z124" s="204"/>
      <c r="AA124" s="204"/>
      <c r="AB124" s="204"/>
      <c r="AC124" s="204"/>
      <c r="AD124" s="204"/>
      <c r="AE124" s="204"/>
      <c r="AF124" s="204"/>
      <c r="AG124" s="204"/>
      <c r="AH124" s="204"/>
      <c r="AI124" s="204"/>
      <c r="AJ124" s="204"/>
      <c r="AK124" s="204"/>
      <c r="AL124" s="204"/>
      <c r="AM124" s="204"/>
      <c r="AN124" s="204"/>
      <c r="AO124" s="204"/>
      <c r="AP124" s="204"/>
      <c r="AQ124" s="204"/>
      <c r="AR124" s="204"/>
      <c r="AS124" s="204"/>
      <c r="AT124" s="204"/>
      <c r="AU124" s="204"/>
      <c r="AV124" s="204"/>
      <c r="AW124" s="204"/>
      <c r="AX124" s="204"/>
      <c r="AY124" s="204"/>
      <c r="AZ124" s="204"/>
      <c r="BA124" s="204"/>
      <c r="BB124" s="204"/>
      <c r="BC124" s="204"/>
      <c r="BD124" s="204"/>
      <c r="BE124" s="204"/>
      <c r="BF124" s="204"/>
      <c r="BG124" s="204"/>
      <c r="BH124" s="204"/>
      <c r="BI124" s="204"/>
      <c r="BJ124" s="204"/>
      <c r="BK124" s="204"/>
      <c r="BL124" s="204"/>
      <c r="BM124" s="204"/>
      <c r="BN124" s="204"/>
      <c r="BO124" s="204"/>
      <c r="BP124" s="204"/>
      <c r="BQ124" s="204"/>
      <c r="BR124" s="204"/>
      <c r="BS124" s="204"/>
      <c r="BT124" s="204"/>
      <c r="BU124" s="204"/>
      <c r="BV124" s="204"/>
      <c r="BW124" s="204"/>
      <c r="BX124" s="204"/>
      <c r="BY124" s="204"/>
      <c r="BZ124" s="204"/>
      <c r="CA124" s="204"/>
      <c r="CB124" s="204"/>
      <c r="CC124" s="204"/>
      <c r="CD124" s="204"/>
      <c r="CE124" s="204"/>
      <c r="CF124" s="204"/>
      <c r="CG124" s="204"/>
      <c r="CH124" s="204"/>
      <c r="CI124" s="204"/>
      <c r="CJ124" s="204"/>
      <c r="CK124" s="204"/>
      <c r="CL124" s="204"/>
      <c r="CM124" s="204"/>
      <c r="CN124" s="204"/>
      <c r="CO124" s="204"/>
      <c r="CP124" s="204"/>
      <c r="CQ124" s="204"/>
      <c r="CR124" s="204"/>
      <c r="CS124" s="204"/>
      <c r="CT124" s="204"/>
      <c r="CU124" s="204"/>
      <c r="CV124" s="204"/>
      <c r="CW124" s="204"/>
    </row>
    <row r="125" spans="1:101" x14ac:dyDescent="0.25">
      <c r="A125" s="204"/>
      <c r="B125" s="204"/>
      <c r="C125" s="204"/>
      <c r="D125" s="204"/>
      <c r="E125" s="204"/>
      <c r="F125" s="204"/>
      <c r="G125" s="204"/>
      <c r="H125" s="204"/>
      <c r="I125" s="204"/>
      <c r="J125" s="204"/>
      <c r="K125" s="204"/>
      <c r="L125" s="204"/>
      <c r="M125" s="204"/>
      <c r="N125" s="204"/>
      <c r="O125" s="204"/>
      <c r="P125" s="204"/>
      <c r="Q125" s="204"/>
      <c r="R125" s="204"/>
      <c r="S125" s="204"/>
      <c r="T125" s="204"/>
      <c r="U125" s="204"/>
      <c r="V125" s="204"/>
      <c r="W125" s="204"/>
      <c r="X125" s="204"/>
      <c r="Y125" s="204"/>
      <c r="Z125" s="204"/>
      <c r="AA125" s="204"/>
      <c r="AB125" s="204"/>
      <c r="AC125" s="204"/>
      <c r="AD125" s="204"/>
      <c r="AE125" s="204"/>
      <c r="AF125" s="204"/>
      <c r="AG125" s="204"/>
      <c r="AH125" s="204"/>
      <c r="AI125" s="204"/>
      <c r="AJ125" s="204"/>
      <c r="AK125" s="204"/>
      <c r="AL125" s="204"/>
      <c r="AM125" s="204"/>
      <c r="AN125" s="204"/>
      <c r="AO125" s="204"/>
      <c r="AP125" s="204"/>
      <c r="AQ125" s="204"/>
      <c r="AR125" s="204"/>
      <c r="AS125" s="204"/>
      <c r="AT125" s="204"/>
      <c r="AU125" s="204"/>
      <c r="AV125" s="204"/>
      <c r="AW125" s="204"/>
      <c r="AX125" s="204"/>
      <c r="AY125" s="204"/>
      <c r="AZ125" s="204"/>
      <c r="BA125" s="204"/>
      <c r="BB125" s="204"/>
      <c r="BC125" s="204"/>
      <c r="BD125" s="204"/>
      <c r="BE125" s="204"/>
      <c r="BF125" s="204"/>
      <c r="BG125" s="204"/>
      <c r="BH125" s="204"/>
      <c r="BI125" s="204"/>
      <c r="BJ125" s="204"/>
      <c r="BK125" s="204"/>
      <c r="BL125" s="204"/>
      <c r="BM125" s="204"/>
      <c r="BN125" s="204"/>
      <c r="BO125" s="204"/>
      <c r="BP125" s="204"/>
      <c r="BQ125" s="204"/>
      <c r="BR125" s="204"/>
      <c r="BS125" s="204"/>
      <c r="BT125" s="204"/>
      <c r="BU125" s="204"/>
      <c r="BV125" s="204"/>
      <c r="BW125" s="204"/>
      <c r="BX125" s="204"/>
      <c r="BY125" s="204"/>
      <c r="BZ125" s="204"/>
      <c r="CA125" s="204"/>
      <c r="CB125" s="204"/>
      <c r="CC125" s="204"/>
      <c r="CD125" s="204"/>
      <c r="CE125" s="204"/>
      <c r="CF125" s="204"/>
      <c r="CG125" s="204"/>
      <c r="CH125" s="204"/>
      <c r="CI125" s="204"/>
      <c r="CJ125" s="204"/>
      <c r="CK125" s="204"/>
      <c r="CL125" s="204"/>
      <c r="CM125" s="204"/>
      <c r="CN125" s="204"/>
      <c r="CO125" s="204"/>
      <c r="CP125" s="204"/>
      <c r="CQ125" s="204"/>
      <c r="CR125" s="204"/>
      <c r="CS125" s="204"/>
      <c r="CT125" s="204"/>
      <c r="CU125" s="204"/>
      <c r="CV125" s="204"/>
      <c r="CW125" s="204"/>
    </row>
    <row r="126" spans="1:101" x14ac:dyDescent="0.25">
      <c r="A126" s="204"/>
      <c r="B126" s="204"/>
      <c r="C126" s="204"/>
      <c r="D126" s="204"/>
      <c r="E126" s="204"/>
      <c r="F126" s="204"/>
      <c r="G126" s="204"/>
      <c r="H126" s="204"/>
      <c r="I126" s="204"/>
      <c r="J126" s="204"/>
      <c r="K126" s="204"/>
      <c r="L126" s="204"/>
      <c r="M126" s="204"/>
      <c r="N126" s="204"/>
      <c r="O126" s="204"/>
      <c r="P126" s="204"/>
      <c r="Q126" s="204"/>
      <c r="R126" s="204"/>
      <c r="S126" s="204"/>
      <c r="T126" s="204"/>
      <c r="U126" s="204"/>
      <c r="V126" s="204"/>
      <c r="W126" s="204"/>
      <c r="X126" s="204"/>
      <c r="Y126" s="204"/>
      <c r="Z126" s="204"/>
      <c r="AA126" s="204"/>
      <c r="AB126" s="204"/>
      <c r="AC126" s="204"/>
      <c r="AD126" s="204"/>
      <c r="AE126" s="204"/>
      <c r="AF126" s="204"/>
      <c r="AG126" s="204"/>
      <c r="AH126" s="204"/>
      <c r="AI126" s="204"/>
      <c r="AJ126" s="204"/>
      <c r="AK126" s="204"/>
      <c r="AL126" s="204"/>
      <c r="AM126" s="204"/>
      <c r="AN126" s="204"/>
      <c r="AO126" s="204"/>
      <c r="AP126" s="204"/>
      <c r="AQ126" s="204"/>
      <c r="AR126" s="204"/>
      <c r="AS126" s="204"/>
      <c r="AT126" s="204"/>
      <c r="AU126" s="204"/>
      <c r="AV126" s="204"/>
      <c r="AW126" s="204"/>
      <c r="AX126" s="204"/>
      <c r="AY126" s="204"/>
      <c r="AZ126" s="204"/>
      <c r="BA126" s="204"/>
      <c r="BB126" s="204"/>
      <c r="BC126" s="204"/>
      <c r="BD126" s="204"/>
      <c r="BE126" s="204"/>
      <c r="BF126" s="204"/>
      <c r="BG126" s="204"/>
      <c r="BH126" s="204"/>
      <c r="BI126" s="204"/>
      <c r="BJ126" s="204"/>
      <c r="BK126" s="204"/>
      <c r="BL126" s="204"/>
      <c r="BM126" s="204"/>
      <c r="BN126" s="204"/>
      <c r="BO126" s="204"/>
      <c r="BP126" s="204"/>
      <c r="BQ126" s="204"/>
      <c r="BR126" s="204"/>
      <c r="BS126" s="204"/>
      <c r="BT126" s="204"/>
      <c r="BU126" s="204"/>
      <c r="BV126" s="204"/>
      <c r="BW126" s="204"/>
      <c r="BX126" s="204"/>
      <c r="BY126" s="204"/>
      <c r="BZ126" s="204"/>
      <c r="CA126" s="204"/>
      <c r="CB126" s="204"/>
      <c r="CC126" s="204"/>
      <c r="CD126" s="204"/>
      <c r="CE126" s="204"/>
      <c r="CF126" s="204"/>
      <c r="CG126" s="204"/>
      <c r="CH126" s="204"/>
      <c r="CI126" s="204"/>
      <c r="CJ126" s="204"/>
      <c r="CK126" s="204"/>
      <c r="CL126" s="204"/>
      <c r="CM126" s="204"/>
      <c r="CN126" s="204"/>
      <c r="CO126" s="204"/>
      <c r="CP126" s="204"/>
      <c r="CQ126" s="204"/>
      <c r="CR126" s="204"/>
      <c r="CS126" s="204"/>
      <c r="CT126" s="204"/>
      <c r="CU126" s="204"/>
      <c r="CV126" s="204"/>
      <c r="CW126" s="204"/>
    </row>
    <row r="127" spans="1:101" x14ac:dyDescent="0.25">
      <c r="A127" s="204"/>
      <c r="B127" s="204"/>
      <c r="C127" s="204"/>
      <c r="D127" s="204"/>
      <c r="E127" s="204"/>
      <c r="F127" s="204"/>
      <c r="G127" s="204"/>
      <c r="H127" s="204"/>
      <c r="I127" s="204"/>
      <c r="J127" s="204"/>
      <c r="K127" s="204"/>
      <c r="L127" s="204"/>
      <c r="M127" s="204"/>
      <c r="N127" s="204"/>
      <c r="O127" s="204"/>
      <c r="P127" s="204"/>
      <c r="Q127" s="204"/>
      <c r="R127" s="204"/>
      <c r="S127" s="204"/>
      <c r="T127" s="204"/>
      <c r="U127" s="204"/>
      <c r="V127" s="204"/>
      <c r="W127" s="204"/>
      <c r="X127" s="204"/>
      <c r="Y127" s="204"/>
      <c r="Z127" s="204"/>
      <c r="AA127" s="204"/>
      <c r="AB127" s="204"/>
      <c r="AC127" s="204"/>
      <c r="AD127" s="204"/>
      <c r="AE127" s="204"/>
      <c r="AF127" s="204"/>
      <c r="AG127" s="204"/>
      <c r="AH127" s="204"/>
      <c r="AI127" s="204"/>
      <c r="AJ127" s="204"/>
      <c r="AK127" s="204"/>
      <c r="AL127" s="204"/>
      <c r="AM127" s="204"/>
      <c r="AN127" s="204"/>
      <c r="AO127" s="204"/>
      <c r="AP127" s="204"/>
      <c r="AQ127" s="204"/>
      <c r="AR127" s="204"/>
      <c r="AS127" s="204"/>
      <c r="AT127" s="204"/>
      <c r="AU127" s="204"/>
      <c r="AV127" s="204"/>
      <c r="AW127" s="204"/>
      <c r="AX127" s="204"/>
      <c r="AY127" s="204"/>
      <c r="AZ127" s="204"/>
      <c r="BA127" s="204"/>
      <c r="BB127" s="204"/>
      <c r="BC127" s="204"/>
      <c r="BD127" s="204"/>
      <c r="BE127" s="204"/>
      <c r="BF127" s="204"/>
      <c r="BG127" s="204"/>
      <c r="BH127" s="204"/>
      <c r="BI127" s="204"/>
      <c r="BJ127" s="204"/>
      <c r="BK127" s="204"/>
      <c r="BL127" s="204"/>
      <c r="BM127" s="204"/>
      <c r="BN127" s="204"/>
      <c r="BO127" s="204"/>
      <c r="BP127" s="204"/>
      <c r="BQ127" s="204"/>
      <c r="BR127" s="204"/>
      <c r="BS127" s="204"/>
      <c r="BT127" s="204"/>
      <c r="BU127" s="204"/>
      <c r="BV127" s="204"/>
      <c r="BW127" s="204"/>
      <c r="BX127" s="204"/>
      <c r="BY127" s="204"/>
      <c r="BZ127" s="204"/>
      <c r="CA127" s="204"/>
      <c r="CB127" s="204"/>
      <c r="CC127" s="204"/>
      <c r="CD127" s="204"/>
      <c r="CE127" s="204"/>
      <c r="CF127" s="204"/>
      <c r="CG127" s="204"/>
      <c r="CH127" s="204"/>
      <c r="CI127" s="204"/>
      <c r="CJ127" s="204"/>
      <c r="CK127" s="204"/>
      <c r="CL127" s="204"/>
      <c r="CM127" s="204"/>
      <c r="CN127" s="204"/>
      <c r="CO127" s="204"/>
      <c r="CP127" s="204"/>
      <c r="CQ127" s="204"/>
      <c r="CR127" s="204"/>
      <c r="CS127" s="204"/>
      <c r="CT127" s="204"/>
      <c r="CU127" s="204"/>
      <c r="CV127" s="204"/>
      <c r="CW127" s="204"/>
    </row>
    <row r="128" spans="1:101" x14ac:dyDescent="0.25">
      <c r="A128" s="204"/>
      <c r="B128" s="204"/>
      <c r="C128" s="204"/>
      <c r="D128" s="204"/>
      <c r="E128" s="204"/>
      <c r="F128" s="204"/>
      <c r="G128" s="204"/>
      <c r="H128" s="204"/>
      <c r="I128" s="204"/>
      <c r="J128" s="204"/>
      <c r="K128" s="204"/>
      <c r="L128" s="204"/>
      <c r="M128" s="204"/>
      <c r="N128" s="204"/>
      <c r="O128" s="204"/>
      <c r="P128" s="204"/>
      <c r="Q128" s="204"/>
      <c r="R128" s="204"/>
      <c r="S128" s="204"/>
      <c r="T128" s="204"/>
      <c r="U128" s="204"/>
      <c r="V128" s="204"/>
      <c r="W128" s="204"/>
      <c r="X128" s="204"/>
      <c r="Y128" s="204"/>
      <c r="Z128" s="204"/>
      <c r="AA128" s="204"/>
      <c r="AB128" s="204"/>
      <c r="AC128" s="204"/>
      <c r="AD128" s="204"/>
      <c r="AE128" s="204"/>
      <c r="AF128" s="204"/>
      <c r="AG128" s="204"/>
      <c r="AH128" s="204"/>
      <c r="AI128" s="204"/>
      <c r="AJ128" s="204"/>
      <c r="AK128" s="204"/>
      <c r="AL128" s="204"/>
      <c r="AM128" s="204"/>
      <c r="AN128" s="204"/>
      <c r="AO128" s="204"/>
      <c r="AP128" s="204"/>
      <c r="AQ128" s="204"/>
      <c r="AR128" s="204"/>
      <c r="AS128" s="204"/>
      <c r="AT128" s="204"/>
      <c r="AU128" s="204"/>
      <c r="AV128" s="204"/>
      <c r="AW128" s="204"/>
      <c r="AX128" s="204"/>
      <c r="AY128" s="204"/>
      <c r="AZ128" s="204"/>
      <c r="BA128" s="204"/>
      <c r="BB128" s="204"/>
      <c r="BC128" s="204"/>
      <c r="BD128" s="204"/>
      <c r="BE128" s="204"/>
      <c r="BF128" s="204"/>
      <c r="BG128" s="204"/>
      <c r="BH128" s="204"/>
      <c r="BI128" s="204"/>
      <c r="BJ128" s="204"/>
      <c r="BK128" s="204"/>
      <c r="BL128" s="204"/>
      <c r="BM128" s="204"/>
      <c r="BN128" s="204"/>
      <c r="BO128" s="204"/>
      <c r="BP128" s="204"/>
      <c r="BQ128" s="204"/>
      <c r="BR128" s="204"/>
      <c r="BS128" s="204"/>
      <c r="BT128" s="204"/>
      <c r="BU128" s="204"/>
      <c r="BV128" s="204"/>
      <c r="BW128" s="204"/>
      <c r="BX128" s="204"/>
      <c r="BY128" s="204"/>
      <c r="BZ128" s="204"/>
      <c r="CA128" s="204"/>
      <c r="CB128" s="204"/>
      <c r="CC128" s="204"/>
      <c r="CD128" s="204"/>
      <c r="CE128" s="204"/>
      <c r="CF128" s="204"/>
      <c r="CG128" s="204"/>
      <c r="CH128" s="204"/>
      <c r="CI128" s="204"/>
      <c r="CJ128" s="204"/>
      <c r="CK128" s="204"/>
      <c r="CL128" s="204"/>
      <c r="CM128" s="204"/>
      <c r="CN128" s="204"/>
      <c r="CO128" s="204"/>
      <c r="CP128" s="204"/>
      <c r="CQ128" s="204"/>
      <c r="CR128" s="204"/>
      <c r="CS128" s="204"/>
      <c r="CT128" s="204"/>
      <c r="CU128" s="204"/>
      <c r="CV128" s="204"/>
      <c r="CW128" s="204"/>
    </row>
    <row r="129" spans="1:101" x14ac:dyDescent="0.25">
      <c r="A129" s="204"/>
      <c r="B129" s="204"/>
      <c r="C129" s="204"/>
      <c r="D129" s="204"/>
      <c r="E129" s="204"/>
      <c r="F129" s="204"/>
      <c r="G129" s="204"/>
      <c r="H129" s="204"/>
      <c r="I129" s="204"/>
      <c r="J129" s="204"/>
      <c r="K129" s="204"/>
      <c r="L129" s="204"/>
      <c r="M129" s="204"/>
      <c r="N129" s="204"/>
      <c r="O129" s="204"/>
      <c r="P129" s="204"/>
      <c r="Q129" s="204"/>
      <c r="R129" s="204"/>
      <c r="S129" s="204"/>
      <c r="T129" s="204"/>
      <c r="U129" s="204"/>
      <c r="V129" s="204"/>
      <c r="W129" s="204"/>
      <c r="X129" s="204"/>
      <c r="Y129" s="204"/>
      <c r="Z129" s="204"/>
      <c r="AA129" s="204"/>
      <c r="AB129" s="204"/>
      <c r="AC129" s="204"/>
      <c r="AD129" s="204"/>
      <c r="AE129" s="204"/>
      <c r="AF129" s="204"/>
      <c r="AG129" s="204"/>
      <c r="AH129" s="204"/>
      <c r="AI129" s="204"/>
      <c r="AJ129" s="204"/>
      <c r="AK129" s="204"/>
      <c r="AL129" s="204"/>
      <c r="AM129" s="204"/>
      <c r="AN129" s="204"/>
      <c r="AO129" s="204"/>
      <c r="AP129" s="204"/>
      <c r="AQ129" s="204"/>
      <c r="AR129" s="204"/>
      <c r="AS129" s="204"/>
      <c r="AT129" s="204"/>
      <c r="AU129" s="204"/>
      <c r="AV129" s="204"/>
      <c r="AW129" s="204"/>
      <c r="AX129" s="204"/>
      <c r="AY129" s="204"/>
      <c r="AZ129" s="204"/>
      <c r="BA129" s="204"/>
      <c r="BB129" s="204"/>
      <c r="BC129" s="204"/>
      <c r="BD129" s="204"/>
      <c r="BE129" s="204"/>
      <c r="BF129" s="204"/>
      <c r="BG129" s="204"/>
      <c r="BH129" s="204"/>
      <c r="BI129" s="204"/>
      <c r="BJ129" s="204"/>
      <c r="BK129" s="204"/>
      <c r="BL129" s="204"/>
      <c r="BM129" s="204"/>
      <c r="BN129" s="204"/>
      <c r="BO129" s="204"/>
      <c r="BP129" s="204"/>
      <c r="BQ129" s="204"/>
      <c r="BR129" s="204"/>
      <c r="BS129" s="204"/>
      <c r="BT129" s="204"/>
      <c r="BU129" s="204"/>
      <c r="BV129" s="204"/>
      <c r="BW129" s="204"/>
      <c r="BX129" s="204"/>
      <c r="BY129" s="204"/>
      <c r="BZ129" s="204"/>
      <c r="CA129" s="204"/>
      <c r="CB129" s="204"/>
      <c r="CC129" s="204"/>
      <c r="CD129" s="204"/>
      <c r="CE129" s="204"/>
      <c r="CF129" s="204"/>
      <c r="CG129" s="204"/>
      <c r="CH129" s="204"/>
      <c r="CI129" s="204"/>
      <c r="CJ129" s="204"/>
      <c r="CK129" s="204"/>
      <c r="CL129" s="204"/>
      <c r="CM129" s="204"/>
      <c r="CN129" s="204"/>
      <c r="CO129" s="204"/>
      <c r="CP129" s="204"/>
      <c r="CQ129" s="204"/>
      <c r="CR129" s="204"/>
      <c r="CS129" s="204"/>
      <c r="CT129" s="204"/>
      <c r="CU129" s="204"/>
      <c r="CV129" s="204"/>
      <c r="CW129" s="204"/>
    </row>
    <row r="130" spans="1:101" x14ac:dyDescent="0.25">
      <c r="A130" s="204"/>
      <c r="B130" s="204"/>
      <c r="C130" s="204"/>
      <c r="D130" s="204"/>
      <c r="E130" s="204"/>
      <c r="F130" s="204"/>
      <c r="G130" s="204"/>
      <c r="H130" s="204"/>
      <c r="I130" s="204"/>
      <c r="J130" s="204"/>
      <c r="K130" s="204"/>
      <c r="L130" s="204"/>
      <c r="M130" s="204"/>
      <c r="N130" s="204"/>
      <c r="O130" s="204"/>
      <c r="P130" s="204"/>
      <c r="Q130" s="204"/>
      <c r="R130" s="204"/>
      <c r="S130" s="204"/>
      <c r="T130" s="204"/>
      <c r="U130" s="204"/>
      <c r="V130" s="204"/>
      <c r="W130" s="204"/>
      <c r="X130" s="204"/>
      <c r="Y130" s="204"/>
      <c r="Z130" s="204"/>
      <c r="AA130" s="204"/>
      <c r="AB130" s="204"/>
      <c r="AC130" s="204"/>
      <c r="AD130" s="204"/>
      <c r="AE130" s="204"/>
      <c r="AF130" s="204"/>
      <c r="AG130" s="204"/>
      <c r="AH130" s="204"/>
      <c r="AI130" s="204"/>
      <c r="AJ130" s="204"/>
      <c r="AK130" s="204"/>
      <c r="AL130" s="204"/>
      <c r="AM130" s="204"/>
      <c r="AN130" s="204"/>
      <c r="AO130" s="204"/>
      <c r="AP130" s="204"/>
      <c r="AQ130" s="204"/>
      <c r="AR130" s="204"/>
      <c r="AS130" s="204"/>
      <c r="AT130" s="204"/>
      <c r="AU130" s="204"/>
      <c r="AV130" s="204"/>
      <c r="AW130" s="204"/>
      <c r="AX130" s="204"/>
      <c r="AY130" s="204"/>
      <c r="AZ130" s="204"/>
      <c r="BA130" s="204"/>
      <c r="BB130" s="204"/>
      <c r="BC130" s="204"/>
      <c r="BD130" s="204"/>
      <c r="BE130" s="204"/>
      <c r="BF130" s="204"/>
      <c r="BG130" s="204"/>
      <c r="BH130" s="204"/>
      <c r="BI130" s="204"/>
      <c r="BJ130" s="204"/>
      <c r="BK130" s="204"/>
      <c r="BL130" s="204"/>
      <c r="BM130" s="204"/>
      <c r="BN130" s="204"/>
      <c r="BO130" s="204"/>
      <c r="BP130" s="204"/>
      <c r="BQ130" s="204"/>
      <c r="BR130" s="204"/>
      <c r="BS130" s="204"/>
      <c r="BT130" s="204"/>
      <c r="BU130" s="204"/>
      <c r="BV130" s="204"/>
      <c r="BW130" s="204"/>
      <c r="BX130" s="204"/>
      <c r="BY130" s="204"/>
      <c r="BZ130" s="204"/>
      <c r="CA130" s="204"/>
      <c r="CB130" s="204"/>
      <c r="CC130" s="204"/>
      <c r="CD130" s="204"/>
      <c r="CE130" s="204"/>
      <c r="CF130" s="204"/>
      <c r="CG130" s="204"/>
      <c r="CH130" s="204"/>
      <c r="CI130" s="204"/>
      <c r="CJ130" s="204"/>
      <c r="CK130" s="204"/>
      <c r="CL130" s="204"/>
      <c r="CM130" s="204"/>
      <c r="CN130" s="204"/>
      <c r="CO130" s="204"/>
      <c r="CP130" s="204"/>
      <c r="CQ130" s="204"/>
      <c r="CR130" s="204"/>
      <c r="CS130" s="204"/>
      <c r="CT130" s="204"/>
      <c r="CU130" s="204"/>
      <c r="CV130" s="204"/>
      <c r="CW130" s="204"/>
    </row>
    <row r="131" spans="1:101" x14ac:dyDescent="0.25">
      <c r="A131" s="204"/>
      <c r="B131" s="204"/>
      <c r="C131" s="204"/>
      <c r="D131" s="204"/>
      <c r="E131" s="204"/>
      <c r="F131" s="204"/>
      <c r="G131" s="204"/>
      <c r="H131" s="204"/>
      <c r="I131" s="204"/>
      <c r="J131" s="204"/>
      <c r="K131" s="204"/>
      <c r="L131" s="204"/>
      <c r="M131" s="204"/>
      <c r="N131" s="204"/>
      <c r="O131" s="204"/>
      <c r="P131" s="204"/>
      <c r="Q131" s="204"/>
      <c r="R131" s="204"/>
      <c r="S131" s="204"/>
      <c r="T131" s="204"/>
      <c r="U131" s="204"/>
      <c r="V131" s="204"/>
      <c r="W131" s="204"/>
      <c r="X131" s="204"/>
      <c r="Y131" s="204"/>
      <c r="Z131" s="204"/>
      <c r="AA131" s="204"/>
      <c r="AB131" s="204"/>
      <c r="AC131" s="204"/>
      <c r="AD131" s="204"/>
      <c r="AE131" s="204"/>
      <c r="AF131" s="204"/>
      <c r="AG131" s="204"/>
      <c r="AH131" s="204"/>
      <c r="AI131" s="204"/>
      <c r="AJ131" s="204"/>
      <c r="AK131" s="204"/>
      <c r="AL131" s="204"/>
      <c r="AM131" s="204"/>
      <c r="AN131" s="204"/>
      <c r="AO131" s="204"/>
      <c r="AP131" s="204"/>
      <c r="AQ131" s="204"/>
      <c r="AR131" s="204"/>
      <c r="AS131" s="204"/>
      <c r="AT131" s="204"/>
      <c r="AU131" s="204"/>
      <c r="AV131" s="204"/>
      <c r="AW131" s="204"/>
      <c r="AX131" s="204"/>
      <c r="AY131" s="204"/>
      <c r="AZ131" s="204"/>
      <c r="BA131" s="204"/>
      <c r="BB131" s="204"/>
      <c r="BC131" s="204"/>
      <c r="BD131" s="204"/>
      <c r="BE131" s="204"/>
      <c r="BF131" s="204"/>
      <c r="BG131" s="204"/>
      <c r="BH131" s="204"/>
      <c r="BI131" s="204"/>
      <c r="BJ131" s="204"/>
      <c r="BK131" s="204"/>
      <c r="BL131" s="204"/>
      <c r="BM131" s="204"/>
      <c r="BN131" s="204"/>
      <c r="BO131" s="204"/>
      <c r="BP131" s="204"/>
      <c r="BQ131" s="204"/>
      <c r="BR131" s="204"/>
      <c r="BS131" s="204"/>
      <c r="BT131" s="204"/>
      <c r="BU131" s="204"/>
      <c r="BV131" s="204"/>
      <c r="BW131" s="204"/>
      <c r="BX131" s="204"/>
      <c r="BY131" s="204"/>
      <c r="BZ131" s="204"/>
      <c r="CA131" s="204"/>
      <c r="CB131" s="204"/>
      <c r="CC131" s="204"/>
      <c r="CD131" s="204"/>
      <c r="CE131" s="204"/>
      <c r="CF131" s="204"/>
      <c r="CG131" s="204"/>
      <c r="CH131" s="204"/>
      <c r="CI131" s="204"/>
      <c r="CJ131" s="204"/>
      <c r="CK131" s="204"/>
      <c r="CL131" s="204"/>
      <c r="CM131" s="204"/>
      <c r="CN131" s="204"/>
      <c r="CO131" s="204"/>
      <c r="CP131" s="204"/>
      <c r="CQ131" s="204"/>
      <c r="CR131" s="204"/>
      <c r="CS131" s="204"/>
      <c r="CT131" s="204"/>
      <c r="CU131" s="204"/>
      <c r="CV131" s="204"/>
      <c r="CW131" s="204"/>
    </row>
    <row r="132" spans="1:101" x14ac:dyDescent="0.25">
      <c r="A132" s="204"/>
      <c r="B132" s="204"/>
      <c r="C132" s="204"/>
      <c r="D132" s="204"/>
      <c r="E132" s="204"/>
      <c r="F132" s="204"/>
      <c r="G132" s="204"/>
      <c r="H132" s="204"/>
      <c r="I132" s="204"/>
      <c r="J132" s="204"/>
      <c r="K132" s="204"/>
      <c r="L132" s="204"/>
      <c r="M132" s="204"/>
      <c r="N132" s="204"/>
      <c r="O132" s="204"/>
      <c r="P132" s="204"/>
      <c r="Q132" s="204"/>
      <c r="R132" s="204"/>
      <c r="S132" s="204"/>
      <c r="T132" s="204"/>
      <c r="U132" s="204"/>
      <c r="V132" s="204"/>
      <c r="W132" s="204"/>
      <c r="X132" s="204"/>
      <c r="Y132" s="204"/>
      <c r="Z132" s="204"/>
      <c r="AA132" s="204"/>
      <c r="AB132" s="204"/>
      <c r="AC132" s="204"/>
      <c r="AD132" s="204"/>
      <c r="AE132" s="204"/>
      <c r="AF132" s="204"/>
      <c r="AG132" s="204"/>
      <c r="AH132" s="204"/>
      <c r="AI132" s="204"/>
      <c r="AJ132" s="204"/>
      <c r="AK132" s="204"/>
      <c r="AL132" s="204"/>
      <c r="AM132" s="204"/>
      <c r="AN132" s="204"/>
      <c r="AO132" s="204"/>
      <c r="AP132" s="204"/>
      <c r="AQ132" s="204"/>
      <c r="AR132" s="204"/>
      <c r="AS132" s="204"/>
      <c r="AT132" s="204"/>
      <c r="AU132" s="204"/>
      <c r="AV132" s="204"/>
      <c r="AW132" s="204"/>
      <c r="AX132" s="204"/>
      <c r="AY132" s="204"/>
      <c r="AZ132" s="204"/>
      <c r="BA132" s="204"/>
      <c r="BB132" s="204"/>
      <c r="BC132" s="204"/>
      <c r="BD132" s="204"/>
      <c r="BE132" s="204"/>
      <c r="BF132" s="204"/>
      <c r="BG132" s="204"/>
      <c r="BH132" s="204"/>
      <c r="BI132" s="204"/>
      <c r="BJ132" s="204"/>
      <c r="BK132" s="204"/>
      <c r="BL132" s="204"/>
      <c r="BM132" s="204"/>
      <c r="BN132" s="204"/>
      <c r="BO132" s="204"/>
      <c r="BP132" s="204"/>
      <c r="BQ132" s="204"/>
      <c r="BR132" s="204"/>
      <c r="BS132" s="204"/>
      <c r="BT132" s="204"/>
      <c r="BU132" s="204"/>
      <c r="BV132" s="204"/>
      <c r="BW132" s="204"/>
      <c r="BX132" s="204"/>
      <c r="BY132" s="204"/>
      <c r="BZ132" s="204"/>
      <c r="CA132" s="204"/>
      <c r="CB132" s="204"/>
      <c r="CC132" s="204"/>
      <c r="CD132" s="204"/>
      <c r="CE132" s="204"/>
      <c r="CF132" s="204"/>
      <c r="CG132" s="204"/>
      <c r="CH132" s="204"/>
      <c r="CI132" s="204"/>
      <c r="CJ132" s="204"/>
      <c r="CK132" s="204"/>
      <c r="CL132" s="204"/>
      <c r="CM132" s="204"/>
      <c r="CN132" s="204"/>
      <c r="CO132" s="204"/>
      <c r="CP132" s="204"/>
      <c r="CQ132" s="204"/>
      <c r="CR132" s="204"/>
      <c r="CS132" s="204"/>
      <c r="CT132" s="204"/>
      <c r="CU132" s="204"/>
      <c r="CV132" s="204"/>
      <c r="CW132" s="204"/>
    </row>
    <row r="133" spans="1:101" x14ac:dyDescent="0.25">
      <c r="A133" s="204"/>
      <c r="B133" s="204"/>
      <c r="C133" s="204"/>
      <c r="D133" s="204"/>
      <c r="E133" s="204"/>
      <c r="F133" s="204"/>
      <c r="G133" s="204"/>
      <c r="H133" s="204"/>
      <c r="I133" s="204"/>
      <c r="J133" s="204"/>
      <c r="K133" s="204"/>
      <c r="L133" s="204"/>
      <c r="M133" s="204"/>
      <c r="N133" s="204"/>
      <c r="O133" s="204"/>
      <c r="P133" s="204"/>
      <c r="Q133" s="204"/>
      <c r="R133" s="204"/>
      <c r="S133" s="204"/>
      <c r="T133" s="204"/>
      <c r="U133" s="204"/>
      <c r="V133" s="204"/>
      <c r="W133" s="204"/>
      <c r="X133" s="204"/>
      <c r="Y133" s="204"/>
      <c r="Z133" s="204"/>
      <c r="AA133" s="204"/>
      <c r="AB133" s="204"/>
      <c r="AC133" s="204"/>
      <c r="AD133" s="204"/>
      <c r="AE133" s="204"/>
      <c r="AF133" s="204"/>
      <c r="AG133" s="204"/>
      <c r="AH133" s="204"/>
      <c r="AI133" s="204"/>
      <c r="AJ133" s="204"/>
      <c r="AK133" s="204"/>
      <c r="AL133" s="204"/>
      <c r="AM133" s="204"/>
      <c r="AN133" s="204"/>
      <c r="AO133" s="204"/>
      <c r="AP133" s="204"/>
      <c r="AQ133" s="204"/>
      <c r="AR133" s="204"/>
      <c r="AS133" s="204"/>
      <c r="AT133" s="204"/>
      <c r="AU133" s="204"/>
      <c r="AV133" s="204"/>
      <c r="AW133" s="204"/>
      <c r="AX133" s="204"/>
      <c r="AY133" s="204"/>
      <c r="AZ133" s="204"/>
      <c r="BA133" s="204"/>
      <c r="BB133" s="204"/>
      <c r="BC133" s="204"/>
      <c r="BD133" s="204"/>
      <c r="BE133" s="204"/>
      <c r="BF133" s="204"/>
      <c r="BG133" s="204"/>
      <c r="BH133" s="204"/>
      <c r="BI133" s="204"/>
      <c r="BJ133" s="204"/>
      <c r="BK133" s="204"/>
      <c r="BL133" s="204"/>
      <c r="BM133" s="204"/>
      <c r="BN133" s="204"/>
      <c r="BO133" s="204"/>
      <c r="BP133" s="204"/>
      <c r="BQ133" s="204"/>
      <c r="BR133" s="204"/>
      <c r="BS133" s="204"/>
      <c r="BT133" s="204"/>
      <c r="BU133" s="204"/>
      <c r="BV133" s="204"/>
      <c r="BW133" s="204"/>
      <c r="BX133" s="204"/>
      <c r="BY133" s="204"/>
      <c r="BZ133" s="204"/>
      <c r="CA133" s="204"/>
      <c r="CB133" s="204"/>
      <c r="CC133" s="204"/>
      <c r="CD133" s="204"/>
      <c r="CE133" s="204"/>
      <c r="CF133" s="204"/>
      <c r="CG133" s="204"/>
      <c r="CH133" s="204"/>
      <c r="CI133" s="204"/>
      <c r="CJ133" s="204"/>
      <c r="CK133" s="204"/>
      <c r="CL133" s="204"/>
      <c r="CM133" s="204"/>
      <c r="CN133" s="204"/>
      <c r="CO133" s="204"/>
      <c r="CP133" s="204"/>
      <c r="CQ133" s="204"/>
      <c r="CR133" s="204"/>
      <c r="CS133" s="204"/>
      <c r="CT133" s="204"/>
      <c r="CU133" s="204"/>
      <c r="CV133" s="204"/>
      <c r="CW133" s="204"/>
    </row>
    <row r="134" spans="1:101" x14ac:dyDescent="0.25">
      <c r="A134" s="204"/>
      <c r="B134" s="204"/>
      <c r="C134" s="204"/>
      <c r="D134" s="204"/>
      <c r="E134" s="204"/>
      <c r="F134" s="204"/>
      <c r="G134" s="204"/>
      <c r="H134" s="204"/>
      <c r="I134" s="204"/>
      <c r="J134" s="204"/>
      <c r="K134" s="204"/>
      <c r="L134" s="204"/>
      <c r="M134" s="204"/>
      <c r="N134" s="204"/>
      <c r="O134" s="204"/>
      <c r="P134" s="204"/>
      <c r="Q134" s="204"/>
      <c r="R134" s="204"/>
      <c r="S134" s="204"/>
      <c r="T134" s="204"/>
      <c r="U134" s="204"/>
      <c r="V134" s="204"/>
      <c r="W134" s="204"/>
      <c r="X134" s="204"/>
      <c r="Y134" s="204"/>
      <c r="Z134" s="204"/>
      <c r="AA134" s="204"/>
      <c r="AB134" s="204"/>
      <c r="AC134" s="204"/>
      <c r="AD134" s="204"/>
      <c r="AE134" s="204"/>
      <c r="AF134" s="204"/>
      <c r="AG134" s="204"/>
      <c r="AH134" s="204"/>
      <c r="AI134" s="204"/>
      <c r="AJ134" s="204"/>
      <c r="AK134" s="204"/>
      <c r="AL134" s="204"/>
      <c r="AM134" s="204"/>
      <c r="AN134" s="204"/>
      <c r="AO134" s="204"/>
      <c r="AP134" s="204"/>
      <c r="AQ134" s="204"/>
      <c r="AR134" s="204"/>
      <c r="AS134" s="204"/>
      <c r="AT134" s="204"/>
      <c r="AU134" s="204"/>
      <c r="AV134" s="204"/>
      <c r="AW134" s="204"/>
      <c r="AX134" s="204"/>
      <c r="AY134" s="204"/>
      <c r="AZ134" s="204"/>
      <c r="BA134" s="204"/>
      <c r="BB134" s="204"/>
      <c r="BC134" s="204"/>
      <c r="BD134" s="204"/>
      <c r="BE134" s="204"/>
      <c r="BF134" s="204"/>
      <c r="BG134" s="204"/>
      <c r="BH134" s="204"/>
      <c r="BI134" s="204"/>
      <c r="BJ134" s="204"/>
      <c r="BK134" s="204"/>
      <c r="BL134" s="204"/>
      <c r="BM134" s="204"/>
      <c r="BN134" s="204"/>
      <c r="BO134" s="204"/>
      <c r="BP134" s="204"/>
      <c r="BQ134" s="204"/>
      <c r="BR134" s="204"/>
      <c r="BS134" s="204"/>
      <c r="BT134" s="204"/>
      <c r="BU134" s="204"/>
      <c r="BV134" s="204"/>
      <c r="BW134" s="204"/>
      <c r="BX134" s="204"/>
      <c r="BY134" s="204"/>
      <c r="BZ134" s="204"/>
      <c r="CA134" s="204"/>
      <c r="CB134" s="204"/>
      <c r="CC134" s="204"/>
      <c r="CD134" s="204"/>
      <c r="CE134" s="204"/>
      <c r="CF134" s="204"/>
      <c r="CG134" s="204"/>
      <c r="CH134" s="204"/>
      <c r="CI134" s="204"/>
      <c r="CJ134" s="204"/>
      <c r="CK134" s="204"/>
      <c r="CL134" s="204"/>
      <c r="CM134" s="204"/>
      <c r="CN134" s="204"/>
      <c r="CO134" s="204"/>
      <c r="CP134" s="204"/>
      <c r="CQ134" s="204"/>
      <c r="CR134" s="204"/>
      <c r="CS134" s="204"/>
      <c r="CT134" s="204"/>
      <c r="CU134" s="204"/>
      <c r="CV134" s="204"/>
      <c r="CW134" s="204"/>
    </row>
    <row r="135" spans="1:101" x14ac:dyDescent="0.25">
      <c r="A135" s="204"/>
      <c r="B135" s="204"/>
      <c r="C135" s="204"/>
      <c r="D135" s="204"/>
      <c r="E135" s="204"/>
      <c r="F135" s="204"/>
      <c r="G135" s="204"/>
      <c r="H135" s="204"/>
      <c r="I135" s="204"/>
      <c r="J135" s="204"/>
      <c r="K135" s="204"/>
      <c r="L135" s="204"/>
      <c r="M135" s="204"/>
      <c r="N135" s="204"/>
      <c r="O135" s="204"/>
      <c r="P135" s="204"/>
      <c r="Q135" s="204"/>
      <c r="R135" s="204"/>
      <c r="S135" s="204"/>
      <c r="T135" s="204"/>
      <c r="U135" s="204"/>
      <c r="V135" s="204"/>
      <c r="W135" s="204"/>
      <c r="X135" s="204"/>
      <c r="Y135" s="204"/>
      <c r="Z135" s="204"/>
      <c r="AA135" s="204"/>
      <c r="AB135" s="204"/>
      <c r="AC135" s="204"/>
      <c r="AD135" s="204"/>
      <c r="AE135" s="204"/>
      <c r="AF135" s="204"/>
      <c r="AG135" s="204"/>
      <c r="AH135" s="204"/>
      <c r="AI135" s="204"/>
      <c r="AJ135" s="204"/>
      <c r="AK135" s="204"/>
      <c r="AL135" s="204"/>
      <c r="AM135" s="204"/>
      <c r="AN135" s="204"/>
      <c r="AO135" s="204"/>
      <c r="AP135" s="204"/>
      <c r="AQ135" s="204"/>
      <c r="AR135" s="204"/>
      <c r="AS135" s="204"/>
      <c r="AT135" s="204"/>
      <c r="AU135" s="204"/>
      <c r="AV135" s="204"/>
      <c r="AW135" s="204"/>
      <c r="AX135" s="204"/>
      <c r="AY135" s="204"/>
      <c r="AZ135" s="204"/>
      <c r="BA135" s="204"/>
      <c r="BB135" s="204"/>
      <c r="BC135" s="204"/>
      <c r="BD135" s="204"/>
      <c r="BE135" s="204"/>
      <c r="BF135" s="204"/>
      <c r="BG135" s="204"/>
      <c r="BH135" s="204"/>
      <c r="BI135" s="204"/>
      <c r="BJ135" s="204"/>
      <c r="BK135" s="204"/>
      <c r="BL135" s="204"/>
      <c r="BM135" s="204"/>
      <c r="BN135" s="204"/>
      <c r="BO135" s="204"/>
      <c r="BP135" s="204"/>
      <c r="BQ135" s="204"/>
      <c r="BR135" s="204"/>
      <c r="BS135" s="204"/>
      <c r="BT135" s="204"/>
      <c r="BU135" s="204"/>
      <c r="BV135" s="204"/>
      <c r="BW135" s="204"/>
      <c r="BX135" s="204"/>
      <c r="BY135" s="204"/>
      <c r="BZ135" s="204"/>
      <c r="CA135" s="204"/>
      <c r="CB135" s="204"/>
      <c r="CC135" s="204"/>
      <c r="CD135" s="204"/>
      <c r="CE135" s="204"/>
      <c r="CF135" s="204"/>
      <c r="CG135" s="204"/>
      <c r="CH135" s="204"/>
      <c r="CI135" s="204"/>
      <c r="CJ135" s="204"/>
      <c r="CK135" s="204"/>
      <c r="CL135" s="204"/>
      <c r="CM135" s="204"/>
      <c r="CN135" s="204"/>
      <c r="CO135" s="204"/>
      <c r="CP135" s="204"/>
      <c r="CQ135" s="204"/>
      <c r="CR135" s="204"/>
      <c r="CS135" s="204"/>
      <c r="CT135" s="204"/>
      <c r="CU135" s="204"/>
      <c r="CV135" s="204"/>
      <c r="CW135" s="204"/>
    </row>
    <row r="136" spans="1:101" x14ac:dyDescent="0.25">
      <c r="A136" s="204"/>
      <c r="B136" s="204"/>
      <c r="C136" s="204"/>
      <c r="D136" s="204"/>
      <c r="E136" s="204"/>
      <c r="F136" s="204"/>
      <c r="G136" s="204"/>
      <c r="H136" s="204"/>
      <c r="I136" s="204"/>
      <c r="J136" s="204"/>
      <c r="K136" s="204"/>
      <c r="L136" s="204"/>
      <c r="M136" s="204"/>
      <c r="N136" s="204"/>
      <c r="O136" s="204"/>
      <c r="P136" s="204"/>
      <c r="Q136" s="204"/>
      <c r="R136" s="204"/>
      <c r="S136" s="204"/>
      <c r="T136" s="204"/>
      <c r="U136" s="204"/>
      <c r="V136" s="204"/>
      <c r="W136" s="204"/>
      <c r="X136" s="204"/>
      <c r="Y136" s="204"/>
      <c r="Z136" s="204"/>
      <c r="AA136" s="204"/>
      <c r="AB136" s="204"/>
      <c r="AC136" s="204"/>
      <c r="AD136" s="204"/>
      <c r="AE136" s="204"/>
      <c r="AF136" s="204"/>
      <c r="AG136" s="204"/>
      <c r="AH136" s="204"/>
      <c r="AI136" s="204"/>
      <c r="AJ136" s="204"/>
      <c r="AK136" s="204"/>
      <c r="AL136" s="204"/>
      <c r="AM136" s="204"/>
      <c r="AN136" s="204"/>
      <c r="AO136" s="204"/>
      <c r="AP136" s="204"/>
      <c r="AQ136" s="204"/>
      <c r="AR136" s="204"/>
      <c r="AS136" s="204"/>
      <c r="AT136" s="204"/>
      <c r="AU136" s="204"/>
      <c r="AV136" s="204"/>
      <c r="AW136" s="204"/>
      <c r="AX136" s="204"/>
      <c r="AY136" s="204"/>
      <c r="AZ136" s="204"/>
      <c r="BA136" s="204"/>
      <c r="BB136" s="204"/>
      <c r="BC136" s="204"/>
      <c r="BD136" s="204"/>
      <c r="BE136" s="204"/>
      <c r="BF136" s="204"/>
      <c r="BG136" s="204"/>
      <c r="BH136" s="204"/>
      <c r="BI136" s="204"/>
      <c r="BJ136" s="204"/>
      <c r="BK136" s="204"/>
      <c r="BL136" s="204"/>
      <c r="BM136" s="204"/>
      <c r="BN136" s="204"/>
      <c r="BO136" s="204"/>
      <c r="BP136" s="204"/>
      <c r="BQ136" s="204"/>
      <c r="BR136" s="204"/>
      <c r="BS136" s="204"/>
      <c r="BT136" s="204"/>
      <c r="BU136" s="204"/>
      <c r="BV136" s="204"/>
      <c r="BW136" s="204"/>
      <c r="BX136" s="204"/>
      <c r="BY136" s="204"/>
      <c r="BZ136" s="204"/>
      <c r="CA136" s="204"/>
      <c r="CB136" s="204"/>
      <c r="CC136" s="204"/>
      <c r="CD136" s="204"/>
      <c r="CE136" s="204"/>
      <c r="CF136" s="204"/>
      <c r="CG136" s="204"/>
      <c r="CH136" s="204"/>
      <c r="CI136" s="204"/>
      <c r="CJ136" s="204"/>
      <c r="CK136" s="204"/>
      <c r="CL136" s="204"/>
      <c r="CM136" s="204"/>
      <c r="CN136" s="204"/>
      <c r="CO136" s="204"/>
      <c r="CP136" s="204"/>
      <c r="CQ136" s="204"/>
      <c r="CR136" s="204"/>
      <c r="CS136" s="204"/>
      <c r="CT136" s="204"/>
      <c r="CU136" s="204"/>
      <c r="CV136" s="204"/>
      <c r="CW136" s="204"/>
    </row>
    <row r="137" spans="1:101" x14ac:dyDescent="0.25">
      <c r="A137" s="204"/>
      <c r="B137" s="204"/>
      <c r="C137" s="204"/>
      <c r="D137" s="204"/>
      <c r="E137" s="204"/>
      <c r="F137" s="204"/>
      <c r="G137" s="204"/>
      <c r="H137" s="204"/>
      <c r="I137" s="204"/>
      <c r="J137" s="204"/>
      <c r="K137" s="204"/>
      <c r="L137" s="204"/>
      <c r="M137" s="204"/>
      <c r="N137" s="204"/>
      <c r="O137" s="204"/>
      <c r="P137" s="204"/>
      <c r="Q137" s="204"/>
      <c r="R137" s="204"/>
      <c r="S137" s="204"/>
      <c r="T137" s="204"/>
      <c r="U137" s="204"/>
      <c r="V137" s="204"/>
      <c r="W137" s="204"/>
      <c r="X137" s="204"/>
      <c r="Y137" s="204"/>
      <c r="Z137" s="204"/>
      <c r="AA137" s="204"/>
      <c r="AB137" s="204"/>
      <c r="AC137" s="204"/>
      <c r="AD137" s="204"/>
      <c r="AE137" s="204"/>
      <c r="AF137" s="204"/>
      <c r="AG137" s="204"/>
      <c r="AH137" s="204"/>
      <c r="AI137" s="204"/>
      <c r="AJ137" s="204"/>
      <c r="AK137" s="204"/>
      <c r="AL137" s="204"/>
      <c r="AM137" s="204"/>
      <c r="AN137" s="204"/>
      <c r="AO137" s="204"/>
      <c r="AP137" s="204"/>
      <c r="AQ137" s="204"/>
      <c r="AR137" s="204"/>
      <c r="AS137" s="204"/>
      <c r="AT137" s="204"/>
      <c r="AU137" s="204"/>
      <c r="AV137" s="204"/>
      <c r="AW137" s="204"/>
      <c r="AX137" s="204"/>
      <c r="AY137" s="204"/>
      <c r="AZ137" s="204"/>
      <c r="BA137" s="204"/>
      <c r="BB137" s="204"/>
      <c r="BC137" s="204"/>
      <c r="BD137" s="204"/>
      <c r="BE137" s="204"/>
      <c r="BF137" s="204"/>
      <c r="BG137" s="204"/>
      <c r="BH137" s="204"/>
      <c r="BI137" s="204"/>
      <c r="BJ137" s="204"/>
      <c r="BK137" s="204"/>
      <c r="BL137" s="204"/>
      <c r="BM137" s="204"/>
      <c r="BN137" s="204"/>
      <c r="BO137" s="204"/>
      <c r="BP137" s="204"/>
      <c r="BQ137" s="204"/>
      <c r="BR137" s="204"/>
      <c r="BS137" s="204"/>
      <c r="BT137" s="204"/>
      <c r="BU137" s="204"/>
      <c r="BV137" s="204"/>
      <c r="BW137" s="204"/>
      <c r="BX137" s="204"/>
      <c r="BY137" s="204"/>
      <c r="BZ137" s="204"/>
      <c r="CA137" s="204"/>
      <c r="CB137" s="204"/>
      <c r="CC137" s="204"/>
      <c r="CD137" s="204"/>
      <c r="CE137" s="204"/>
      <c r="CF137" s="204"/>
      <c r="CG137" s="204"/>
      <c r="CH137" s="204"/>
      <c r="CI137" s="204"/>
      <c r="CJ137" s="204"/>
      <c r="CK137" s="204"/>
      <c r="CL137" s="204"/>
      <c r="CM137" s="204"/>
      <c r="CN137" s="204"/>
      <c r="CO137" s="204"/>
      <c r="CP137" s="204"/>
      <c r="CQ137" s="204"/>
      <c r="CR137" s="204"/>
      <c r="CS137" s="204"/>
      <c r="CT137" s="204"/>
      <c r="CU137" s="204"/>
      <c r="CV137" s="204"/>
      <c r="CW137" s="204"/>
    </row>
    <row r="138" spans="1:101" x14ac:dyDescent="0.25">
      <c r="A138" s="204"/>
      <c r="B138" s="204"/>
      <c r="C138" s="204"/>
      <c r="D138" s="204"/>
      <c r="E138" s="204"/>
      <c r="F138" s="204"/>
      <c r="G138" s="204"/>
      <c r="H138" s="204"/>
      <c r="I138" s="204"/>
      <c r="J138" s="204"/>
      <c r="K138" s="204"/>
      <c r="L138" s="204"/>
      <c r="M138" s="204"/>
      <c r="N138" s="204"/>
      <c r="O138" s="204"/>
      <c r="P138" s="204"/>
      <c r="Q138" s="204"/>
      <c r="R138" s="204"/>
      <c r="S138" s="204"/>
      <c r="T138" s="204"/>
      <c r="U138" s="204"/>
      <c r="V138" s="204"/>
      <c r="W138" s="204"/>
      <c r="X138" s="204"/>
      <c r="Y138" s="204"/>
      <c r="Z138" s="204"/>
      <c r="AA138" s="204"/>
      <c r="AB138" s="204"/>
      <c r="AC138" s="204"/>
      <c r="AD138" s="204"/>
      <c r="AE138" s="204"/>
      <c r="AF138" s="204"/>
      <c r="AG138" s="204"/>
      <c r="AH138" s="204"/>
      <c r="AI138" s="204"/>
      <c r="AJ138" s="204"/>
      <c r="AK138" s="204"/>
      <c r="AL138" s="204"/>
      <c r="AM138" s="204"/>
      <c r="AN138" s="204"/>
      <c r="AO138" s="204"/>
      <c r="AP138" s="204"/>
      <c r="AQ138" s="204"/>
      <c r="AR138" s="204"/>
      <c r="AS138" s="204"/>
      <c r="AT138" s="204"/>
      <c r="AU138" s="204"/>
      <c r="AV138" s="204"/>
      <c r="AW138" s="204"/>
      <c r="AX138" s="204"/>
      <c r="AY138" s="204"/>
      <c r="AZ138" s="204"/>
      <c r="BA138" s="204"/>
      <c r="BB138" s="204"/>
      <c r="BC138" s="204"/>
      <c r="BD138" s="204"/>
      <c r="BE138" s="204"/>
      <c r="BF138" s="204"/>
      <c r="BG138" s="204"/>
      <c r="BH138" s="204"/>
      <c r="BI138" s="204"/>
      <c r="BJ138" s="204"/>
      <c r="BK138" s="204"/>
      <c r="BL138" s="204"/>
      <c r="BM138" s="204"/>
      <c r="BN138" s="204"/>
      <c r="BO138" s="204"/>
      <c r="BP138" s="204"/>
      <c r="BQ138" s="204"/>
      <c r="BR138" s="204"/>
      <c r="BS138" s="204"/>
      <c r="BT138" s="204"/>
      <c r="BU138" s="204"/>
      <c r="BV138" s="204"/>
      <c r="BW138" s="204"/>
      <c r="BX138" s="204"/>
      <c r="BY138" s="204"/>
      <c r="BZ138" s="204"/>
      <c r="CA138" s="204"/>
      <c r="CB138" s="204"/>
      <c r="CC138" s="204"/>
      <c r="CD138" s="204"/>
      <c r="CE138" s="204"/>
      <c r="CF138" s="204"/>
      <c r="CG138" s="204"/>
      <c r="CH138" s="204"/>
      <c r="CI138" s="204"/>
      <c r="CJ138" s="204"/>
      <c r="CK138" s="204"/>
      <c r="CL138" s="204"/>
      <c r="CM138" s="204"/>
      <c r="CN138" s="204"/>
      <c r="CO138" s="204"/>
      <c r="CP138" s="204"/>
      <c r="CQ138" s="204"/>
      <c r="CR138" s="204"/>
      <c r="CS138" s="204"/>
      <c r="CT138" s="204"/>
      <c r="CU138" s="204"/>
      <c r="CV138" s="204"/>
      <c r="CW138" s="204"/>
    </row>
    <row r="139" spans="1:101" x14ac:dyDescent="0.25">
      <c r="A139" s="204"/>
      <c r="B139" s="204"/>
      <c r="C139" s="204"/>
      <c r="D139" s="204"/>
      <c r="E139" s="204"/>
      <c r="F139" s="204"/>
      <c r="G139" s="204"/>
      <c r="H139" s="204"/>
      <c r="I139" s="204"/>
      <c r="J139" s="204"/>
      <c r="K139" s="204"/>
      <c r="L139" s="204"/>
      <c r="M139" s="204"/>
      <c r="N139" s="204"/>
      <c r="O139" s="204"/>
      <c r="P139" s="204"/>
      <c r="Q139" s="204"/>
      <c r="R139" s="204"/>
      <c r="S139" s="204"/>
      <c r="T139" s="204"/>
      <c r="U139" s="204"/>
      <c r="V139" s="204"/>
      <c r="W139" s="204"/>
      <c r="X139" s="204"/>
      <c r="Y139" s="204"/>
      <c r="Z139" s="204"/>
      <c r="AA139" s="204"/>
      <c r="AB139" s="204"/>
      <c r="AC139" s="204"/>
      <c r="AD139" s="204"/>
      <c r="AE139" s="204"/>
      <c r="AF139" s="204"/>
      <c r="AG139" s="204"/>
      <c r="AH139" s="204"/>
      <c r="AI139" s="204"/>
      <c r="AJ139" s="204"/>
      <c r="AK139" s="204"/>
      <c r="AL139" s="204"/>
      <c r="AM139" s="204"/>
      <c r="AN139" s="204"/>
      <c r="AO139" s="204"/>
      <c r="AP139" s="204"/>
      <c r="AQ139" s="204"/>
      <c r="AR139" s="204"/>
      <c r="AS139" s="204"/>
      <c r="AT139" s="204"/>
      <c r="AU139" s="204"/>
      <c r="AV139" s="204"/>
      <c r="AW139" s="204"/>
      <c r="AX139" s="204"/>
      <c r="AY139" s="204"/>
      <c r="AZ139" s="204"/>
      <c r="BA139" s="204"/>
      <c r="BB139" s="204"/>
      <c r="BC139" s="204"/>
      <c r="BD139" s="204"/>
      <c r="BE139" s="204"/>
      <c r="BF139" s="204"/>
      <c r="BG139" s="204"/>
      <c r="BH139" s="204"/>
      <c r="BI139" s="204"/>
      <c r="BJ139" s="204"/>
      <c r="BK139" s="204"/>
      <c r="BL139" s="204"/>
      <c r="BM139" s="204"/>
      <c r="BN139" s="204"/>
      <c r="BO139" s="204"/>
      <c r="BP139" s="204"/>
      <c r="BQ139" s="204"/>
      <c r="BR139" s="204"/>
      <c r="BS139" s="204"/>
      <c r="BT139" s="204"/>
      <c r="BU139" s="204"/>
      <c r="BV139" s="204"/>
      <c r="BW139" s="204"/>
      <c r="BX139" s="204"/>
      <c r="BY139" s="204"/>
      <c r="BZ139" s="204"/>
      <c r="CA139" s="204"/>
      <c r="CB139" s="204"/>
      <c r="CC139" s="204"/>
      <c r="CD139" s="204"/>
      <c r="CE139" s="204"/>
      <c r="CF139" s="204"/>
      <c r="CG139" s="204"/>
      <c r="CH139" s="204"/>
      <c r="CI139" s="204"/>
      <c r="CJ139" s="204"/>
      <c r="CK139" s="204"/>
      <c r="CL139" s="204"/>
      <c r="CM139" s="204"/>
      <c r="CN139" s="204"/>
      <c r="CO139" s="204"/>
      <c r="CP139" s="204"/>
      <c r="CQ139" s="204"/>
      <c r="CR139" s="204"/>
      <c r="CS139" s="204"/>
      <c r="CT139" s="204"/>
      <c r="CU139" s="204"/>
      <c r="CV139" s="204"/>
      <c r="CW139" s="204"/>
    </row>
    <row r="140" spans="1:101" x14ac:dyDescent="0.25">
      <c r="A140" s="204"/>
      <c r="B140" s="204"/>
      <c r="C140" s="204"/>
      <c r="D140" s="204"/>
      <c r="E140" s="204"/>
      <c r="F140" s="204"/>
      <c r="G140" s="204"/>
      <c r="H140" s="204"/>
      <c r="I140" s="204"/>
      <c r="J140" s="204"/>
      <c r="K140" s="204"/>
      <c r="L140" s="204"/>
      <c r="M140" s="204"/>
      <c r="N140" s="204"/>
      <c r="O140" s="204"/>
      <c r="P140" s="204"/>
      <c r="Q140" s="204"/>
      <c r="R140" s="204"/>
      <c r="S140" s="204"/>
      <c r="T140" s="204"/>
      <c r="U140" s="204"/>
      <c r="V140" s="204"/>
      <c r="W140" s="204"/>
      <c r="X140" s="204"/>
      <c r="Y140" s="204"/>
      <c r="Z140" s="204"/>
      <c r="AA140" s="204"/>
      <c r="AB140" s="204"/>
      <c r="AC140" s="204"/>
      <c r="AD140" s="204"/>
      <c r="AE140" s="204"/>
      <c r="AF140" s="204"/>
      <c r="AG140" s="204"/>
      <c r="AH140" s="204"/>
      <c r="AI140" s="204"/>
      <c r="AJ140" s="204"/>
      <c r="AK140" s="204"/>
      <c r="AL140" s="204"/>
      <c r="AM140" s="204"/>
      <c r="AN140" s="204"/>
      <c r="AO140" s="204"/>
      <c r="AP140" s="204"/>
      <c r="AQ140" s="204"/>
      <c r="AR140" s="204"/>
      <c r="AS140" s="204"/>
      <c r="AT140" s="204"/>
      <c r="AU140" s="204"/>
      <c r="AV140" s="204"/>
      <c r="AW140" s="204"/>
      <c r="AX140" s="204"/>
      <c r="AY140" s="204"/>
      <c r="AZ140" s="204"/>
      <c r="BA140" s="204"/>
      <c r="BB140" s="204"/>
      <c r="BC140" s="204"/>
      <c r="BD140" s="204"/>
      <c r="BE140" s="204"/>
      <c r="BF140" s="204"/>
      <c r="BG140" s="204"/>
      <c r="BH140" s="204"/>
      <c r="BI140" s="204"/>
      <c r="BJ140" s="204"/>
      <c r="BK140" s="204"/>
      <c r="BL140" s="204"/>
      <c r="BM140" s="204"/>
      <c r="BN140" s="204"/>
      <c r="BO140" s="204"/>
      <c r="BP140" s="204"/>
      <c r="BQ140" s="204"/>
      <c r="BR140" s="204"/>
      <c r="BS140" s="204"/>
      <c r="BT140" s="204"/>
      <c r="BU140" s="204"/>
      <c r="BV140" s="204"/>
      <c r="BW140" s="204"/>
      <c r="BX140" s="204"/>
      <c r="BY140" s="204"/>
      <c r="BZ140" s="204"/>
      <c r="CA140" s="204"/>
      <c r="CB140" s="204"/>
      <c r="CC140" s="204"/>
      <c r="CD140" s="204"/>
      <c r="CE140" s="204"/>
      <c r="CF140" s="204"/>
      <c r="CG140" s="204"/>
      <c r="CH140" s="204"/>
      <c r="CI140" s="204"/>
      <c r="CJ140" s="204"/>
      <c r="CK140" s="204"/>
      <c r="CL140" s="204"/>
      <c r="CM140" s="204"/>
      <c r="CN140" s="204"/>
      <c r="CO140" s="204"/>
      <c r="CP140" s="204"/>
      <c r="CQ140" s="204"/>
      <c r="CR140" s="204"/>
      <c r="CS140" s="204"/>
      <c r="CT140" s="204"/>
      <c r="CU140" s="204"/>
      <c r="CV140" s="204"/>
      <c r="CW140" s="204"/>
    </row>
    <row r="141" spans="1:101" x14ac:dyDescent="0.25">
      <c r="A141" s="204"/>
      <c r="B141" s="204"/>
      <c r="C141" s="204"/>
      <c r="D141" s="204"/>
      <c r="E141" s="204"/>
      <c r="F141" s="204"/>
      <c r="G141" s="204"/>
      <c r="H141" s="204"/>
      <c r="I141" s="204"/>
      <c r="J141" s="204"/>
      <c r="K141" s="204"/>
      <c r="L141" s="204"/>
      <c r="M141" s="204"/>
      <c r="N141" s="204"/>
      <c r="O141" s="204"/>
      <c r="P141" s="204"/>
      <c r="Q141" s="204"/>
      <c r="R141" s="204"/>
      <c r="S141" s="204"/>
      <c r="T141" s="204"/>
      <c r="U141" s="204"/>
      <c r="V141" s="204"/>
      <c r="W141" s="204"/>
      <c r="X141" s="204"/>
      <c r="Y141" s="204"/>
      <c r="Z141" s="204"/>
      <c r="AA141" s="204"/>
      <c r="AB141" s="204"/>
      <c r="AC141" s="204"/>
      <c r="AD141" s="204"/>
      <c r="AE141" s="204"/>
      <c r="AF141" s="204"/>
      <c r="AG141" s="204"/>
      <c r="AH141" s="204"/>
      <c r="AI141" s="204"/>
      <c r="AJ141" s="204"/>
      <c r="AK141" s="204"/>
      <c r="AL141" s="204"/>
      <c r="AM141" s="204"/>
      <c r="AN141" s="204"/>
      <c r="AO141" s="204"/>
      <c r="AP141" s="204"/>
      <c r="AQ141" s="204"/>
      <c r="AR141" s="204"/>
      <c r="AS141" s="204"/>
      <c r="AT141" s="204"/>
      <c r="AU141" s="204"/>
      <c r="AV141" s="204"/>
      <c r="AW141" s="204"/>
      <c r="AX141" s="204"/>
      <c r="AY141" s="204"/>
      <c r="AZ141" s="204"/>
      <c r="BA141" s="204"/>
      <c r="BB141" s="204"/>
      <c r="BC141" s="204"/>
      <c r="BD141" s="204"/>
      <c r="BE141" s="204"/>
      <c r="BF141" s="204"/>
      <c r="BG141" s="204"/>
      <c r="BH141" s="204"/>
      <c r="BI141" s="204"/>
      <c r="BJ141" s="204"/>
      <c r="BK141" s="204"/>
      <c r="BL141" s="204"/>
      <c r="BM141" s="204"/>
      <c r="BN141" s="204"/>
      <c r="BO141" s="204"/>
      <c r="BP141" s="204"/>
      <c r="BQ141" s="204"/>
      <c r="BR141" s="204"/>
      <c r="BS141" s="204"/>
      <c r="BT141" s="204"/>
      <c r="BU141" s="204"/>
      <c r="BV141" s="204"/>
      <c r="BW141" s="204"/>
      <c r="BX141" s="204"/>
      <c r="BY141" s="204"/>
      <c r="BZ141" s="204"/>
      <c r="CA141" s="204"/>
      <c r="CB141" s="204"/>
      <c r="CC141" s="204"/>
      <c r="CD141" s="204"/>
      <c r="CE141" s="204"/>
      <c r="CF141" s="204"/>
      <c r="CG141" s="204"/>
      <c r="CH141" s="204"/>
      <c r="CI141" s="204"/>
      <c r="CJ141" s="204"/>
      <c r="CK141" s="204"/>
      <c r="CL141" s="204"/>
      <c r="CM141" s="204"/>
      <c r="CN141" s="204"/>
      <c r="CO141" s="204"/>
      <c r="CP141" s="204"/>
      <c r="CQ141" s="204"/>
      <c r="CR141" s="204"/>
      <c r="CS141" s="204"/>
      <c r="CT141" s="204"/>
      <c r="CU141" s="204"/>
      <c r="CV141" s="204"/>
      <c r="CW141" s="204"/>
    </row>
    <row r="142" spans="1:101" x14ac:dyDescent="0.25">
      <c r="A142" s="204"/>
      <c r="B142" s="204"/>
      <c r="C142" s="204"/>
      <c r="D142" s="204"/>
      <c r="E142" s="204"/>
      <c r="F142" s="204"/>
      <c r="G142" s="204"/>
      <c r="H142" s="204"/>
      <c r="I142" s="204"/>
      <c r="J142" s="204"/>
      <c r="K142" s="204"/>
      <c r="L142" s="204"/>
      <c r="M142" s="204"/>
      <c r="N142" s="204"/>
      <c r="O142" s="204"/>
      <c r="P142" s="204"/>
      <c r="Q142" s="204"/>
      <c r="R142" s="204"/>
      <c r="S142" s="204"/>
      <c r="T142" s="204"/>
      <c r="U142" s="204"/>
      <c r="V142" s="204"/>
      <c r="W142" s="204"/>
      <c r="X142" s="204"/>
      <c r="Y142" s="204"/>
      <c r="Z142" s="204"/>
      <c r="AA142" s="204"/>
      <c r="AB142" s="204"/>
      <c r="AC142" s="204"/>
      <c r="AD142" s="204"/>
      <c r="AE142" s="204"/>
      <c r="AF142" s="204"/>
      <c r="AG142" s="204"/>
      <c r="AH142" s="204"/>
      <c r="AI142" s="204"/>
      <c r="AJ142" s="204"/>
      <c r="AK142" s="204"/>
      <c r="AL142" s="204"/>
      <c r="AM142" s="204"/>
      <c r="AN142" s="204"/>
      <c r="AO142" s="204"/>
      <c r="AP142" s="204"/>
      <c r="AQ142" s="204"/>
      <c r="AR142" s="204"/>
      <c r="AS142" s="204"/>
      <c r="AT142" s="204"/>
      <c r="AU142" s="204"/>
      <c r="AV142" s="204"/>
      <c r="AW142" s="204"/>
      <c r="AX142" s="204"/>
      <c r="AY142" s="204"/>
      <c r="AZ142" s="204"/>
      <c r="BA142" s="204"/>
      <c r="BB142" s="204"/>
      <c r="BC142" s="204"/>
      <c r="BD142" s="204"/>
      <c r="BE142" s="204"/>
      <c r="BF142" s="204"/>
      <c r="BG142" s="204"/>
      <c r="BH142" s="204"/>
      <c r="BI142" s="204"/>
      <c r="BJ142" s="204"/>
      <c r="BK142" s="204"/>
      <c r="BL142" s="204"/>
      <c r="BM142" s="204"/>
      <c r="BN142" s="204"/>
      <c r="BO142" s="204"/>
      <c r="BP142" s="204"/>
      <c r="BQ142" s="204"/>
      <c r="BR142" s="204"/>
      <c r="BS142" s="204"/>
      <c r="BT142" s="204"/>
      <c r="BU142" s="204"/>
      <c r="BV142" s="204"/>
      <c r="BW142" s="204"/>
      <c r="BX142" s="204"/>
      <c r="BY142" s="204"/>
      <c r="BZ142" s="204"/>
      <c r="CA142" s="204"/>
      <c r="CB142" s="204"/>
      <c r="CC142" s="204"/>
      <c r="CD142" s="204"/>
      <c r="CE142" s="204"/>
      <c r="CF142" s="204"/>
      <c r="CG142" s="204"/>
      <c r="CH142" s="204"/>
      <c r="CI142" s="204"/>
      <c r="CJ142" s="204"/>
      <c r="CK142" s="204"/>
      <c r="CL142" s="204"/>
      <c r="CM142" s="204"/>
      <c r="CN142" s="204"/>
      <c r="CO142" s="204"/>
      <c r="CP142" s="204"/>
      <c r="CQ142" s="204"/>
      <c r="CR142" s="204"/>
      <c r="CS142" s="204"/>
      <c r="CT142" s="204"/>
      <c r="CU142" s="204"/>
      <c r="CV142" s="204"/>
      <c r="CW142" s="204"/>
    </row>
    <row r="143" spans="1:101" x14ac:dyDescent="0.25">
      <c r="A143" s="204"/>
      <c r="B143" s="204"/>
      <c r="C143" s="204"/>
      <c r="D143" s="204"/>
      <c r="E143" s="204"/>
      <c r="F143" s="204"/>
      <c r="G143" s="204"/>
      <c r="H143" s="204"/>
      <c r="I143" s="204"/>
      <c r="J143" s="204"/>
      <c r="K143" s="204"/>
      <c r="L143" s="204"/>
      <c r="M143" s="204"/>
      <c r="N143" s="204"/>
      <c r="O143" s="204"/>
      <c r="P143" s="204"/>
      <c r="Q143" s="204"/>
      <c r="R143" s="204"/>
      <c r="S143" s="204"/>
      <c r="T143" s="204"/>
      <c r="U143" s="204"/>
      <c r="V143" s="204"/>
      <c r="W143" s="204"/>
      <c r="X143" s="204"/>
      <c r="Y143" s="204"/>
      <c r="Z143" s="204"/>
      <c r="AA143" s="204"/>
      <c r="AB143" s="204"/>
      <c r="AC143" s="204"/>
      <c r="AD143" s="204"/>
      <c r="AE143" s="204"/>
      <c r="AF143" s="204"/>
      <c r="AG143" s="204"/>
      <c r="AH143" s="204"/>
      <c r="AI143" s="204"/>
      <c r="AJ143" s="204"/>
      <c r="AK143" s="204"/>
      <c r="AL143" s="204"/>
      <c r="AM143" s="204"/>
      <c r="AN143" s="204"/>
      <c r="AO143" s="204"/>
      <c r="AP143" s="204"/>
      <c r="AQ143" s="204"/>
      <c r="AR143" s="204"/>
      <c r="AS143" s="204"/>
      <c r="AT143" s="204"/>
      <c r="AU143" s="204"/>
      <c r="AV143" s="204"/>
      <c r="AW143" s="204"/>
      <c r="AX143" s="204"/>
      <c r="AY143" s="204"/>
      <c r="AZ143" s="204"/>
      <c r="BA143" s="204"/>
      <c r="BB143" s="204"/>
      <c r="BC143" s="204"/>
      <c r="BD143" s="204"/>
      <c r="BE143" s="204"/>
      <c r="BF143" s="204"/>
      <c r="BG143" s="204"/>
      <c r="BH143" s="204"/>
      <c r="BI143" s="204"/>
      <c r="BJ143" s="204"/>
      <c r="BK143" s="204"/>
      <c r="BL143" s="204"/>
      <c r="BM143" s="204"/>
      <c r="BN143" s="204"/>
      <c r="BO143" s="204"/>
      <c r="BP143" s="204"/>
      <c r="BQ143" s="204"/>
      <c r="BR143" s="204"/>
      <c r="BS143" s="204"/>
      <c r="BT143" s="204"/>
      <c r="BU143" s="204"/>
      <c r="BV143" s="204"/>
      <c r="BW143" s="204"/>
      <c r="BX143" s="204"/>
      <c r="BY143" s="204"/>
      <c r="BZ143" s="204"/>
      <c r="CA143" s="204"/>
      <c r="CB143" s="204"/>
      <c r="CC143" s="204"/>
      <c r="CD143" s="204"/>
      <c r="CE143" s="204"/>
      <c r="CF143" s="204"/>
      <c r="CG143" s="204"/>
      <c r="CH143" s="204"/>
      <c r="CI143" s="204"/>
      <c r="CJ143" s="204"/>
      <c r="CK143" s="204"/>
      <c r="CL143" s="204"/>
      <c r="CM143" s="204"/>
      <c r="CN143" s="204"/>
      <c r="CO143" s="204"/>
      <c r="CP143" s="204"/>
      <c r="CQ143" s="204"/>
      <c r="CR143" s="204"/>
      <c r="CS143" s="204"/>
      <c r="CT143" s="204"/>
      <c r="CU143" s="204"/>
      <c r="CV143" s="204"/>
      <c r="CW143" s="204"/>
    </row>
    <row r="144" spans="1:101" x14ac:dyDescent="0.25">
      <c r="A144" s="204"/>
      <c r="B144" s="204"/>
      <c r="C144" s="204"/>
      <c r="D144" s="204"/>
      <c r="E144" s="204"/>
      <c r="F144" s="204"/>
      <c r="G144" s="204"/>
      <c r="H144" s="204"/>
      <c r="I144" s="204"/>
      <c r="J144" s="204"/>
      <c r="K144" s="204"/>
      <c r="L144" s="204"/>
      <c r="M144" s="204"/>
      <c r="N144" s="204"/>
      <c r="O144" s="204"/>
      <c r="P144" s="204"/>
      <c r="Q144" s="204"/>
      <c r="R144" s="204"/>
      <c r="S144" s="204"/>
      <c r="T144" s="204"/>
      <c r="U144" s="204"/>
      <c r="V144" s="204"/>
      <c r="W144" s="204"/>
      <c r="X144" s="204"/>
      <c r="Y144" s="204"/>
      <c r="Z144" s="204"/>
      <c r="AA144" s="204"/>
      <c r="AB144" s="204"/>
      <c r="AC144" s="204"/>
      <c r="AD144" s="204"/>
      <c r="AE144" s="204"/>
      <c r="AF144" s="204"/>
      <c r="AG144" s="204"/>
      <c r="AH144" s="204"/>
      <c r="AI144" s="204"/>
      <c r="AJ144" s="204"/>
      <c r="AK144" s="204"/>
      <c r="AL144" s="204"/>
      <c r="AM144" s="204"/>
      <c r="AN144" s="204"/>
      <c r="AO144" s="204"/>
      <c r="AP144" s="204"/>
      <c r="AQ144" s="204"/>
      <c r="AR144" s="204"/>
      <c r="AS144" s="204"/>
      <c r="AT144" s="204"/>
      <c r="AU144" s="204"/>
      <c r="AV144" s="204"/>
      <c r="AW144" s="204"/>
      <c r="AX144" s="204"/>
      <c r="AY144" s="204"/>
      <c r="AZ144" s="204"/>
      <c r="BA144" s="204"/>
      <c r="BB144" s="204"/>
      <c r="BC144" s="204"/>
      <c r="BD144" s="204"/>
      <c r="BE144" s="204"/>
      <c r="BF144" s="204"/>
      <c r="BG144" s="204"/>
      <c r="BH144" s="204"/>
      <c r="BI144" s="204"/>
      <c r="BJ144" s="204"/>
      <c r="BK144" s="204"/>
      <c r="BL144" s="204"/>
      <c r="BM144" s="204"/>
      <c r="BN144" s="204"/>
      <c r="BO144" s="204"/>
      <c r="BP144" s="204"/>
      <c r="BQ144" s="204"/>
      <c r="BR144" s="204"/>
      <c r="BS144" s="204"/>
      <c r="BT144" s="204"/>
      <c r="BU144" s="204"/>
      <c r="BV144" s="204"/>
      <c r="BW144" s="204"/>
      <c r="BX144" s="204"/>
      <c r="BY144" s="204"/>
      <c r="BZ144" s="204"/>
      <c r="CA144" s="204"/>
      <c r="CB144" s="204"/>
      <c r="CC144" s="204"/>
      <c r="CD144" s="204"/>
      <c r="CE144" s="204"/>
      <c r="CF144" s="204"/>
      <c r="CG144" s="204"/>
      <c r="CH144" s="204"/>
      <c r="CI144" s="204"/>
      <c r="CJ144" s="204"/>
      <c r="CK144" s="204"/>
      <c r="CL144" s="204"/>
      <c r="CM144" s="204"/>
      <c r="CN144" s="204"/>
      <c r="CO144" s="204"/>
      <c r="CP144" s="204"/>
      <c r="CQ144" s="204"/>
      <c r="CR144" s="204"/>
      <c r="CS144" s="204"/>
      <c r="CT144" s="204"/>
      <c r="CU144" s="204"/>
      <c r="CV144" s="204"/>
      <c r="CW144" s="204"/>
    </row>
    <row r="145" spans="1:101" x14ac:dyDescent="0.25">
      <c r="A145" s="204"/>
      <c r="B145" s="204"/>
      <c r="C145" s="204"/>
      <c r="D145" s="204"/>
      <c r="E145" s="204"/>
      <c r="F145" s="204"/>
      <c r="G145" s="204"/>
      <c r="H145" s="204"/>
      <c r="I145" s="204"/>
      <c r="J145" s="204"/>
      <c r="K145" s="204"/>
      <c r="L145" s="204"/>
      <c r="M145" s="204"/>
      <c r="N145" s="204"/>
      <c r="O145" s="204"/>
      <c r="P145" s="204"/>
      <c r="Q145" s="204"/>
      <c r="R145" s="204"/>
      <c r="S145" s="204"/>
      <c r="T145" s="204"/>
      <c r="U145" s="204"/>
      <c r="V145" s="204"/>
      <c r="W145" s="204"/>
      <c r="X145" s="204"/>
      <c r="Y145" s="204"/>
      <c r="Z145" s="204"/>
      <c r="AA145" s="204"/>
      <c r="AB145" s="204"/>
      <c r="AC145" s="204"/>
      <c r="AD145" s="204"/>
      <c r="AE145" s="204"/>
      <c r="AF145" s="204"/>
      <c r="AG145" s="204"/>
      <c r="AH145" s="204"/>
      <c r="AI145" s="204"/>
      <c r="AJ145" s="204"/>
      <c r="AK145" s="204"/>
      <c r="AL145" s="204"/>
      <c r="AM145" s="204"/>
      <c r="AN145" s="204"/>
      <c r="AO145" s="204"/>
      <c r="AP145" s="204"/>
      <c r="AQ145" s="204"/>
      <c r="AR145" s="204"/>
      <c r="AS145" s="204"/>
      <c r="AT145" s="204"/>
      <c r="AU145" s="204"/>
      <c r="AV145" s="204"/>
      <c r="AW145" s="204"/>
      <c r="AX145" s="204"/>
      <c r="AY145" s="204"/>
      <c r="AZ145" s="204"/>
      <c r="BA145" s="204"/>
      <c r="BB145" s="204"/>
      <c r="BC145" s="204"/>
      <c r="BD145" s="204"/>
      <c r="BE145" s="204"/>
      <c r="BF145" s="204"/>
      <c r="BG145" s="204"/>
      <c r="BH145" s="204"/>
      <c r="BI145" s="204"/>
      <c r="BJ145" s="204"/>
      <c r="BK145" s="204"/>
      <c r="BL145" s="204"/>
      <c r="BM145" s="204"/>
      <c r="BN145" s="204"/>
      <c r="BO145" s="204"/>
      <c r="BP145" s="204"/>
      <c r="BQ145" s="204"/>
      <c r="BR145" s="204"/>
      <c r="BS145" s="204"/>
      <c r="BT145" s="204"/>
      <c r="BU145" s="204"/>
      <c r="BV145" s="204"/>
      <c r="BW145" s="204"/>
      <c r="BX145" s="204"/>
      <c r="BY145" s="204"/>
      <c r="BZ145" s="204"/>
      <c r="CA145" s="204"/>
      <c r="CB145" s="204"/>
      <c r="CC145" s="204"/>
      <c r="CD145" s="204"/>
      <c r="CE145" s="204"/>
      <c r="CF145" s="204"/>
      <c r="CG145" s="204"/>
      <c r="CH145" s="204"/>
      <c r="CI145" s="204"/>
      <c r="CJ145" s="204"/>
      <c r="CK145" s="204"/>
      <c r="CL145" s="204"/>
      <c r="CM145" s="204"/>
      <c r="CN145" s="204"/>
      <c r="CO145" s="204"/>
      <c r="CP145" s="204"/>
      <c r="CQ145" s="204"/>
      <c r="CR145" s="204"/>
      <c r="CS145" s="204"/>
      <c r="CT145" s="204"/>
      <c r="CU145" s="204"/>
      <c r="CV145" s="204"/>
      <c r="CW145" s="204"/>
    </row>
    <row r="146" spans="1:101" x14ac:dyDescent="0.25">
      <c r="A146" s="204"/>
      <c r="B146" s="204"/>
      <c r="C146" s="204"/>
      <c r="D146" s="204"/>
      <c r="E146" s="204"/>
      <c r="F146" s="204"/>
      <c r="G146" s="204"/>
      <c r="H146" s="204"/>
      <c r="I146" s="204"/>
      <c r="J146" s="204"/>
      <c r="K146" s="204"/>
      <c r="L146" s="204"/>
      <c r="M146" s="204"/>
      <c r="N146" s="204"/>
      <c r="O146" s="204"/>
      <c r="P146" s="204"/>
      <c r="Q146" s="204"/>
      <c r="R146" s="204"/>
      <c r="S146" s="204"/>
      <c r="T146" s="204"/>
      <c r="U146" s="204"/>
      <c r="V146" s="204"/>
      <c r="W146" s="204"/>
      <c r="X146" s="204"/>
      <c r="Y146" s="204"/>
      <c r="Z146" s="204"/>
      <c r="AA146" s="204"/>
      <c r="AB146" s="204"/>
      <c r="AC146" s="204"/>
      <c r="AD146" s="204"/>
      <c r="AE146" s="204"/>
      <c r="AF146" s="204"/>
      <c r="AG146" s="204"/>
      <c r="AH146" s="204"/>
      <c r="AI146" s="204"/>
      <c r="AJ146" s="204"/>
      <c r="AK146" s="204"/>
      <c r="AL146" s="204"/>
      <c r="AM146" s="204"/>
      <c r="AN146" s="204"/>
      <c r="AO146" s="204"/>
      <c r="AP146" s="204"/>
      <c r="AQ146" s="204"/>
      <c r="AR146" s="204"/>
      <c r="AS146" s="204"/>
      <c r="AT146" s="204"/>
      <c r="AU146" s="204"/>
      <c r="AV146" s="204"/>
      <c r="AW146" s="204"/>
      <c r="AX146" s="204"/>
      <c r="AY146" s="204"/>
      <c r="AZ146" s="204"/>
      <c r="BA146" s="204"/>
      <c r="BB146" s="204"/>
      <c r="BC146" s="204"/>
      <c r="BD146" s="204"/>
      <c r="BE146" s="204"/>
      <c r="BF146" s="204"/>
      <c r="BG146" s="204"/>
      <c r="BH146" s="204"/>
      <c r="BI146" s="204"/>
      <c r="BJ146" s="204"/>
      <c r="BK146" s="204"/>
      <c r="BL146" s="204"/>
      <c r="BM146" s="204"/>
      <c r="BN146" s="204"/>
      <c r="BO146" s="204"/>
      <c r="BP146" s="204"/>
      <c r="BQ146" s="204"/>
      <c r="BR146" s="204"/>
      <c r="BS146" s="204"/>
      <c r="BT146" s="204"/>
      <c r="BU146" s="204"/>
      <c r="BV146" s="204"/>
      <c r="BW146" s="204"/>
      <c r="BX146" s="204"/>
      <c r="BY146" s="204"/>
      <c r="BZ146" s="204"/>
      <c r="CA146" s="204"/>
      <c r="CB146" s="204"/>
      <c r="CC146" s="204"/>
      <c r="CD146" s="204"/>
      <c r="CE146" s="204"/>
      <c r="CF146" s="204"/>
      <c r="CG146" s="204"/>
      <c r="CH146" s="204"/>
      <c r="CI146" s="204"/>
      <c r="CJ146" s="204"/>
      <c r="CK146" s="204"/>
      <c r="CL146" s="204"/>
      <c r="CM146" s="204"/>
      <c r="CN146" s="204"/>
      <c r="CO146" s="204"/>
      <c r="CP146" s="204"/>
      <c r="CQ146" s="204"/>
      <c r="CR146" s="204"/>
      <c r="CS146" s="204"/>
      <c r="CT146" s="204"/>
      <c r="CU146" s="204"/>
      <c r="CV146" s="204"/>
      <c r="CW146" s="204"/>
    </row>
    <row r="147" spans="1:101" x14ac:dyDescent="0.25">
      <c r="A147" s="204"/>
      <c r="B147" s="204"/>
      <c r="C147" s="204"/>
      <c r="D147" s="204"/>
      <c r="E147" s="204"/>
      <c r="F147" s="204"/>
      <c r="G147" s="204"/>
      <c r="H147" s="204"/>
      <c r="I147" s="204"/>
      <c r="J147" s="204"/>
      <c r="K147" s="204"/>
      <c r="L147" s="204"/>
      <c r="M147" s="204"/>
      <c r="N147" s="204"/>
      <c r="O147" s="204"/>
      <c r="P147" s="204"/>
      <c r="Q147" s="204"/>
      <c r="R147" s="204"/>
      <c r="S147" s="204"/>
      <c r="T147" s="204"/>
      <c r="U147" s="204"/>
      <c r="V147" s="204"/>
      <c r="W147" s="204"/>
      <c r="X147" s="204"/>
      <c r="Y147" s="204"/>
      <c r="Z147" s="204"/>
      <c r="AA147" s="204"/>
      <c r="AB147" s="204"/>
      <c r="AC147" s="204"/>
      <c r="AD147" s="204"/>
      <c r="AE147" s="204"/>
      <c r="AF147" s="204"/>
      <c r="AG147" s="204"/>
      <c r="AH147" s="204"/>
      <c r="AI147" s="204"/>
      <c r="AJ147" s="204"/>
      <c r="AK147" s="204"/>
      <c r="AL147" s="204"/>
      <c r="AM147" s="204"/>
      <c r="AN147" s="204"/>
      <c r="AO147" s="204"/>
      <c r="AP147" s="204"/>
      <c r="AQ147" s="204"/>
      <c r="AR147" s="204"/>
      <c r="AS147" s="204"/>
      <c r="AT147" s="204"/>
      <c r="AU147" s="204"/>
      <c r="AV147" s="204"/>
      <c r="AW147" s="204"/>
      <c r="AX147" s="204"/>
      <c r="AY147" s="204"/>
      <c r="AZ147" s="204"/>
      <c r="BA147" s="204"/>
      <c r="BB147" s="204"/>
      <c r="BC147" s="204"/>
      <c r="BD147" s="204"/>
      <c r="BE147" s="204"/>
      <c r="BF147" s="204"/>
      <c r="BG147" s="204"/>
      <c r="BH147" s="204"/>
      <c r="BI147" s="204"/>
      <c r="BJ147" s="204"/>
      <c r="BK147" s="204"/>
      <c r="BL147" s="204"/>
      <c r="BM147" s="204"/>
      <c r="BN147" s="204"/>
      <c r="BO147" s="204"/>
      <c r="BP147" s="204"/>
      <c r="BQ147" s="204"/>
      <c r="BR147" s="204"/>
      <c r="BS147" s="204"/>
      <c r="BT147" s="204"/>
      <c r="BU147" s="204"/>
      <c r="BV147" s="204"/>
      <c r="BW147" s="204"/>
      <c r="BX147" s="204"/>
      <c r="BY147" s="204"/>
      <c r="BZ147" s="204"/>
      <c r="CA147" s="204"/>
      <c r="CB147" s="204"/>
      <c r="CC147" s="204"/>
      <c r="CD147" s="204"/>
      <c r="CE147" s="204"/>
      <c r="CF147" s="204"/>
      <c r="CG147" s="204"/>
      <c r="CH147" s="204"/>
      <c r="CI147" s="204"/>
      <c r="CJ147" s="204"/>
      <c r="CK147" s="204"/>
      <c r="CL147" s="204"/>
      <c r="CM147" s="204"/>
      <c r="CN147" s="204"/>
      <c r="CO147" s="204"/>
      <c r="CP147" s="204"/>
      <c r="CQ147" s="204"/>
      <c r="CR147" s="204"/>
      <c r="CS147" s="204"/>
      <c r="CT147" s="204"/>
      <c r="CU147" s="204"/>
      <c r="CV147" s="204"/>
      <c r="CW147" s="204"/>
    </row>
    <row r="148" spans="1:101" x14ac:dyDescent="0.25">
      <c r="A148" s="204"/>
      <c r="B148" s="204"/>
      <c r="C148" s="204"/>
      <c r="D148" s="204"/>
      <c r="E148" s="204"/>
      <c r="F148" s="204"/>
      <c r="G148" s="204"/>
      <c r="H148" s="204"/>
      <c r="I148" s="204"/>
      <c r="J148" s="204"/>
      <c r="K148" s="204"/>
      <c r="L148" s="204"/>
      <c r="M148" s="204"/>
      <c r="N148" s="204"/>
      <c r="O148" s="204"/>
      <c r="P148" s="204"/>
      <c r="Q148" s="204"/>
      <c r="R148" s="204"/>
      <c r="S148" s="204"/>
      <c r="T148" s="204"/>
      <c r="U148" s="204"/>
      <c r="V148" s="204"/>
      <c r="W148" s="204"/>
      <c r="X148" s="204"/>
      <c r="Y148" s="204"/>
      <c r="Z148" s="204"/>
      <c r="AA148" s="204"/>
      <c r="AB148" s="204"/>
      <c r="AC148" s="204"/>
      <c r="AD148" s="204"/>
      <c r="AE148" s="204"/>
      <c r="AF148" s="204"/>
      <c r="AG148" s="204"/>
      <c r="AH148" s="204"/>
      <c r="AI148" s="204"/>
      <c r="AJ148" s="204"/>
      <c r="AK148" s="204"/>
      <c r="AL148" s="204"/>
      <c r="AM148" s="204"/>
      <c r="AN148" s="204"/>
      <c r="AO148" s="204"/>
      <c r="AP148" s="204"/>
      <c r="AQ148" s="204"/>
      <c r="AR148" s="204"/>
      <c r="AS148" s="204"/>
      <c r="AT148" s="204"/>
      <c r="AU148" s="204"/>
      <c r="AV148" s="204"/>
      <c r="AW148" s="204"/>
      <c r="AX148" s="204"/>
      <c r="AY148" s="204"/>
      <c r="AZ148" s="204"/>
      <c r="BA148" s="204"/>
      <c r="BB148" s="204"/>
      <c r="BC148" s="204"/>
      <c r="BD148" s="204"/>
      <c r="BE148" s="204"/>
      <c r="BF148" s="204"/>
      <c r="BG148" s="204"/>
      <c r="BH148" s="204"/>
      <c r="BI148" s="204"/>
      <c r="BJ148" s="204"/>
      <c r="BK148" s="204"/>
      <c r="BL148" s="204"/>
      <c r="BM148" s="204"/>
      <c r="BN148" s="204"/>
      <c r="BO148" s="204"/>
      <c r="BP148" s="204"/>
      <c r="BQ148" s="204"/>
      <c r="BR148" s="204"/>
      <c r="BS148" s="204"/>
      <c r="BT148" s="204"/>
      <c r="BU148" s="204"/>
      <c r="BV148" s="204"/>
      <c r="BW148" s="204"/>
      <c r="BX148" s="204"/>
      <c r="BY148" s="204"/>
      <c r="BZ148" s="204"/>
      <c r="CA148" s="204"/>
      <c r="CB148" s="204"/>
      <c r="CC148" s="204"/>
      <c r="CD148" s="204"/>
      <c r="CE148" s="204"/>
      <c r="CF148" s="204"/>
      <c r="CG148" s="204"/>
      <c r="CH148" s="204"/>
      <c r="CI148" s="204"/>
      <c r="CJ148" s="204"/>
      <c r="CK148" s="204"/>
      <c r="CL148" s="204"/>
      <c r="CM148" s="204"/>
      <c r="CN148" s="204"/>
      <c r="CO148" s="204"/>
      <c r="CP148" s="204"/>
      <c r="CQ148" s="204"/>
      <c r="CR148" s="204"/>
      <c r="CS148" s="204"/>
      <c r="CT148" s="204"/>
      <c r="CU148" s="204"/>
      <c r="CV148" s="204"/>
      <c r="CW148" s="204"/>
    </row>
    <row r="149" spans="1:101" x14ac:dyDescent="0.25">
      <c r="A149" s="204"/>
      <c r="B149" s="204"/>
      <c r="C149" s="204"/>
      <c r="D149" s="204"/>
      <c r="E149" s="204"/>
      <c r="F149" s="204"/>
      <c r="G149" s="204"/>
      <c r="H149" s="204"/>
      <c r="I149" s="204"/>
      <c r="J149" s="204"/>
      <c r="K149" s="204"/>
      <c r="L149" s="204"/>
      <c r="M149" s="204"/>
      <c r="N149" s="204"/>
      <c r="O149" s="204"/>
      <c r="P149" s="204"/>
      <c r="Q149" s="204"/>
      <c r="R149" s="204"/>
      <c r="S149" s="204"/>
      <c r="T149" s="204"/>
      <c r="U149" s="204"/>
      <c r="V149" s="204"/>
      <c r="W149" s="204"/>
      <c r="X149" s="204"/>
      <c r="Y149" s="204"/>
      <c r="Z149" s="204"/>
      <c r="AA149" s="204"/>
      <c r="AB149" s="204"/>
      <c r="AC149" s="204"/>
      <c r="AD149" s="204"/>
      <c r="AE149" s="204"/>
      <c r="AF149" s="204"/>
      <c r="AG149" s="204"/>
      <c r="AH149" s="204"/>
      <c r="AI149" s="204"/>
      <c r="AJ149" s="204"/>
      <c r="AK149" s="204"/>
      <c r="AL149" s="204"/>
      <c r="AM149" s="204"/>
      <c r="AN149" s="204"/>
      <c r="AO149" s="204"/>
      <c r="AP149" s="204"/>
      <c r="AQ149" s="204"/>
      <c r="AR149" s="204"/>
      <c r="AS149" s="204"/>
      <c r="AT149" s="204"/>
      <c r="AU149" s="204"/>
      <c r="AV149" s="204"/>
      <c r="AW149" s="204"/>
      <c r="AX149" s="204"/>
      <c r="AY149" s="204"/>
      <c r="AZ149" s="204"/>
      <c r="BA149" s="204"/>
      <c r="BB149" s="204"/>
      <c r="BC149" s="204"/>
      <c r="BD149" s="204"/>
      <c r="BE149" s="204"/>
      <c r="BF149" s="204"/>
      <c r="BG149" s="204"/>
      <c r="BH149" s="204"/>
      <c r="BI149" s="204"/>
      <c r="BJ149" s="204"/>
      <c r="BK149" s="204"/>
      <c r="BL149" s="204"/>
      <c r="BM149" s="204"/>
      <c r="BN149" s="204"/>
      <c r="BO149" s="204"/>
      <c r="BP149" s="204"/>
      <c r="BQ149" s="204"/>
      <c r="BR149" s="204"/>
      <c r="BS149" s="204"/>
      <c r="BT149" s="204"/>
      <c r="BU149" s="204"/>
      <c r="BV149" s="204"/>
      <c r="BW149" s="204"/>
      <c r="BX149" s="204"/>
      <c r="BY149" s="204"/>
      <c r="BZ149" s="204"/>
      <c r="CA149" s="204"/>
      <c r="CB149" s="204"/>
      <c r="CC149" s="204"/>
      <c r="CD149" s="204"/>
      <c r="CE149" s="204"/>
      <c r="CF149" s="204"/>
      <c r="CG149" s="204"/>
      <c r="CH149" s="204"/>
      <c r="CI149" s="204"/>
      <c r="CJ149" s="204"/>
      <c r="CK149" s="204"/>
      <c r="CL149" s="204"/>
      <c r="CM149" s="204"/>
      <c r="CN149" s="204"/>
      <c r="CO149" s="204"/>
      <c r="CP149" s="204"/>
      <c r="CQ149" s="204"/>
      <c r="CR149" s="204"/>
      <c r="CS149" s="204"/>
      <c r="CT149" s="204"/>
      <c r="CU149" s="204"/>
      <c r="CV149" s="204"/>
      <c r="CW149" s="204"/>
    </row>
    <row r="150" spans="1:101" x14ac:dyDescent="0.25">
      <c r="A150" s="204"/>
      <c r="B150" s="204"/>
      <c r="C150" s="204"/>
      <c r="D150" s="204"/>
      <c r="E150" s="204"/>
      <c r="F150" s="204"/>
      <c r="G150" s="204"/>
      <c r="H150" s="204"/>
      <c r="I150" s="204"/>
      <c r="J150" s="204"/>
      <c r="K150" s="204"/>
      <c r="L150" s="204"/>
      <c r="M150" s="204"/>
      <c r="N150" s="204"/>
      <c r="O150" s="204"/>
      <c r="P150" s="204"/>
      <c r="Q150" s="204"/>
      <c r="R150" s="204"/>
      <c r="S150" s="204"/>
      <c r="T150" s="204"/>
      <c r="U150" s="204"/>
      <c r="V150" s="204"/>
      <c r="W150" s="204"/>
      <c r="X150" s="204"/>
      <c r="Y150" s="204"/>
      <c r="Z150" s="204"/>
      <c r="AA150" s="204"/>
      <c r="AB150" s="204"/>
      <c r="AC150" s="204"/>
      <c r="AD150" s="204"/>
      <c r="AE150" s="204"/>
      <c r="AF150" s="204"/>
      <c r="AG150" s="204"/>
      <c r="AH150" s="204"/>
      <c r="AI150" s="204"/>
      <c r="AJ150" s="204"/>
      <c r="AK150" s="204"/>
      <c r="AL150" s="204"/>
      <c r="AM150" s="204"/>
      <c r="AN150" s="204"/>
      <c r="AO150" s="204"/>
      <c r="AP150" s="204"/>
      <c r="AQ150" s="204"/>
      <c r="AR150" s="204"/>
      <c r="AS150" s="204"/>
      <c r="AT150" s="204"/>
      <c r="AU150" s="204"/>
      <c r="AV150" s="204"/>
      <c r="AW150" s="204"/>
      <c r="AX150" s="204"/>
      <c r="AY150" s="204"/>
      <c r="AZ150" s="204"/>
      <c r="BA150" s="204"/>
      <c r="BB150" s="204"/>
      <c r="BC150" s="204"/>
      <c r="BD150" s="204"/>
      <c r="BE150" s="204"/>
      <c r="BF150" s="204"/>
      <c r="BG150" s="204"/>
      <c r="BH150" s="204"/>
      <c r="BI150" s="204"/>
      <c r="BJ150" s="204"/>
      <c r="BK150" s="204"/>
      <c r="BL150" s="204"/>
      <c r="BM150" s="204"/>
      <c r="BN150" s="204"/>
      <c r="BO150" s="204"/>
      <c r="BP150" s="204"/>
      <c r="BQ150" s="204"/>
      <c r="BR150" s="204"/>
      <c r="BS150" s="204"/>
      <c r="BT150" s="204"/>
      <c r="BU150" s="204"/>
      <c r="BV150" s="204"/>
      <c r="BW150" s="204"/>
      <c r="BX150" s="204"/>
      <c r="BY150" s="204"/>
      <c r="BZ150" s="204"/>
      <c r="CA150" s="204"/>
      <c r="CB150" s="204"/>
      <c r="CC150" s="204"/>
      <c r="CD150" s="204"/>
      <c r="CE150" s="204"/>
      <c r="CF150" s="204"/>
      <c r="CG150" s="204"/>
      <c r="CH150" s="204"/>
      <c r="CI150" s="204"/>
      <c r="CJ150" s="204"/>
      <c r="CK150" s="204"/>
      <c r="CL150" s="204"/>
      <c r="CM150" s="204"/>
      <c r="CN150" s="204"/>
      <c r="CO150" s="204"/>
      <c r="CP150" s="204"/>
      <c r="CQ150" s="204"/>
      <c r="CR150" s="204"/>
      <c r="CS150" s="204"/>
      <c r="CT150" s="204"/>
      <c r="CU150" s="204"/>
      <c r="CV150" s="204"/>
      <c r="CW150" s="204"/>
    </row>
    <row r="151" spans="1:101" x14ac:dyDescent="0.25">
      <c r="A151" s="204"/>
      <c r="B151" s="204"/>
      <c r="C151" s="204"/>
      <c r="D151" s="204"/>
      <c r="E151" s="204"/>
      <c r="F151" s="204"/>
      <c r="G151" s="204"/>
      <c r="H151" s="204"/>
      <c r="I151" s="204"/>
      <c r="J151" s="204"/>
      <c r="K151" s="204"/>
      <c r="L151" s="204"/>
      <c r="M151" s="204"/>
      <c r="N151" s="204"/>
      <c r="O151" s="204"/>
      <c r="P151" s="204"/>
      <c r="Q151" s="204"/>
      <c r="R151" s="204"/>
      <c r="S151" s="204"/>
      <c r="T151" s="204"/>
      <c r="U151" s="204"/>
      <c r="V151" s="204"/>
      <c r="W151" s="204"/>
      <c r="X151" s="204"/>
      <c r="Y151" s="204"/>
      <c r="Z151" s="204"/>
      <c r="AA151" s="204"/>
      <c r="AB151" s="204"/>
      <c r="AC151" s="204"/>
      <c r="AD151" s="204"/>
      <c r="AE151" s="204"/>
      <c r="AF151" s="204"/>
      <c r="AG151" s="204"/>
      <c r="AH151" s="204"/>
      <c r="AI151" s="204"/>
      <c r="AJ151" s="204"/>
      <c r="AK151" s="204"/>
      <c r="AL151" s="204"/>
      <c r="AM151" s="204"/>
      <c r="AN151" s="204"/>
      <c r="AO151" s="204"/>
      <c r="AP151" s="204"/>
      <c r="AQ151" s="204"/>
      <c r="AR151" s="204"/>
      <c r="AS151" s="204"/>
      <c r="AT151" s="204"/>
      <c r="AU151" s="204"/>
      <c r="AV151" s="204"/>
      <c r="AW151" s="204"/>
      <c r="AX151" s="204"/>
      <c r="AY151" s="204"/>
      <c r="AZ151" s="204"/>
      <c r="BA151" s="204"/>
      <c r="BB151" s="204"/>
      <c r="BC151" s="204"/>
      <c r="BD151" s="204"/>
      <c r="BE151" s="204"/>
      <c r="BF151" s="204"/>
      <c r="BG151" s="204"/>
      <c r="BH151" s="204"/>
      <c r="BI151" s="204"/>
      <c r="BJ151" s="204"/>
      <c r="BK151" s="204"/>
      <c r="BL151" s="204"/>
      <c r="BM151" s="204"/>
      <c r="BN151" s="204"/>
      <c r="BO151" s="204"/>
      <c r="BP151" s="204"/>
      <c r="BQ151" s="204"/>
      <c r="BR151" s="204"/>
      <c r="BS151" s="204"/>
      <c r="BT151" s="204"/>
      <c r="BU151" s="204"/>
      <c r="BV151" s="204"/>
      <c r="BW151" s="204"/>
      <c r="BX151" s="204"/>
      <c r="BY151" s="204"/>
      <c r="BZ151" s="204"/>
      <c r="CA151" s="204"/>
      <c r="CB151" s="204"/>
      <c r="CC151" s="204"/>
      <c r="CD151" s="204"/>
      <c r="CE151" s="204"/>
      <c r="CF151" s="204"/>
      <c r="CG151" s="204"/>
      <c r="CH151" s="204"/>
      <c r="CI151" s="204"/>
      <c r="CJ151" s="204"/>
      <c r="CK151" s="204"/>
      <c r="CL151" s="204"/>
      <c r="CM151" s="204"/>
      <c r="CN151" s="204"/>
      <c r="CO151" s="204"/>
      <c r="CP151" s="204"/>
      <c r="CQ151" s="204"/>
      <c r="CR151" s="204"/>
      <c r="CS151" s="204"/>
      <c r="CT151" s="204"/>
      <c r="CU151" s="204"/>
      <c r="CV151" s="204"/>
      <c r="CW151" s="204"/>
    </row>
    <row r="152" spans="1:101" x14ac:dyDescent="0.25">
      <c r="A152" s="204"/>
      <c r="B152" s="204"/>
      <c r="C152" s="204"/>
      <c r="D152" s="204"/>
      <c r="E152" s="204"/>
      <c r="F152" s="204"/>
      <c r="G152" s="204"/>
      <c r="H152" s="204"/>
      <c r="I152" s="204"/>
      <c r="J152" s="204"/>
      <c r="K152" s="204"/>
      <c r="L152" s="204"/>
      <c r="M152" s="204"/>
      <c r="N152" s="204"/>
      <c r="O152" s="204"/>
      <c r="P152" s="204"/>
      <c r="Q152" s="204"/>
      <c r="R152" s="204"/>
      <c r="S152" s="204"/>
      <c r="T152" s="204"/>
      <c r="U152" s="204"/>
      <c r="V152" s="204"/>
      <c r="W152" s="204"/>
      <c r="X152" s="204"/>
      <c r="Y152" s="204"/>
      <c r="Z152" s="204"/>
      <c r="AA152" s="204"/>
      <c r="AB152" s="204"/>
      <c r="AC152" s="204"/>
      <c r="AD152" s="204"/>
      <c r="AE152" s="204"/>
      <c r="AF152" s="204"/>
      <c r="AG152" s="204"/>
      <c r="AH152" s="204"/>
      <c r="AI152" s="204"/>
      <c r="AJ152" s="204"/>
      <c r="AK152" s="204"/>
      <c r="AL152" s="204"/>
      <c r="AM152" s="204"/>
      <c r="AN152" s="204"/>
      <c r="AO152" s="204"/>
      <c r="AP152" s="204"/>
      <c r="AQ152" s="204"/>
      <c r="AR152" s="204"/>
      <c r="AS152" s="204"/>
      <c r="AT152" s="204"/>
      <c r="AU152" s="204"/>
      <c r="AV152" s="204"/>
      <c r="AW152" s="204"/>
      <c r="AX152" s="204"/>
      <c r="AY152" s="204"/>
      <c r="AZ152" s="204"/>
      <c r="BA152" s="204"/>
      <c r="BB152" s="204"/>
      <c r="BC152" s="204"/>
      <c r="BD152" s="204"/>
      <c r="BE152" s="204"/>
      <c r="BF152" s="204"/>
      <c r="BG152" s="204"/>
      <c r="BH152" s="204"/>
      <c r="BI152" s="204"/>
      <c r="BJ152" s="204"/>
      <c r="BK152" s="204"/>
      <c r="BL152" s="204"/>
      <c r="BM152" s="204"/>
      <c r="BN152" s="204"/>
      <c r="BO152" s="204"/>
      <c r="BP152" s="204"/>
      <c r="BQ152" s="204"/>
      <c r="BR152" s="204"/>
      <c r="BS152" s="204"/>
      <c r="BT152" s="204"/>
      <c r="BU152" s="204"/>
      <c r="BV152" s="204"/>
      <c r="BW152" s="204"/>
      <c r="BX152" s="204"/>
      <c r="BY152" s="204"/>
      <c r="BZ152" s="204"/>
      <c r="CA152" s="204"/>
      <c r="CB152" s="204"/>
      <c r="CC152" s="204"/>
      <c r="CD152" s="204"/>
      <c r="CE152" s="204"/>
      <c r="CF152" s="204"/>
      <c r="CG152" s="204"/>
      <c r="CH152" s="204"/>
      <c r="CI152" s="204"/>
      <c r="CJ152" s="204"/>
      <c r="CK152" s="204"/>
      <c r="CL152" s="204"/>
      <c r="CM152" s="204"/>
      <c r="CN152" s="204"/>
      <c r="CO152" s="204"/>
      <c r="CP152" s="204"/>
      <c r="CQ152" s="204"/>
      <c r="CR152" s="204"/>
      <c r="CS152" s="204"/>
      <c r="CT152" s="204"/>
      <c r="CU152" s="204"/>
      <c r="CV152" s="204"/>
      <c r="CW152" s="204"/>
    </row>
    <row r="153" spans="1:101" x14ac:dyDescent="0.25">
      <c r="A153" s="204"/>
      <c r="B153" s="204"/>
      <c r="C153" s="204"/>
      <c r="D153" s="204"/>
      <c r="E153" s="204"/>
      <c r="F153" s="204"/>
      <c r="G153" s="204"/>
      <c r="H153" s="204"/>
      <c r="I153" s="204"/>
      <c r="J153" s="204"/>
      <c r="K153" s="204"/>
      <c r="L153" s="204"/>
      <c r="M153" s="204"/>
      <c r="N153" s="204"/>
      <c r="O153" s="204"/>
      <c r="P153" s="204"/>
      <c r="Q153" s="204"/>
      <c r="R153" s="204"/>
      <c r="S153" s="204"/>
      <c r="T153" s="204"/>
      <c r="U153" s="204"/>
      <c r="V153" s="204"/>
      <c r="W153" s="204"/>
      <c r="X153" s="204"/>
      <c r="Y153" s="204"/>
      <c r="Z153" s="204"/>
      <c r="AA153" s="204"/>
      <c r="AB153" s="204"/>
      <c r="AC153" s="204"/>
      <c r="AD153" s="204"/>
      <c r="AE153" s="204"/>
      <c r="AF153" s="204"/>
      <c r="AG153" s="204"/>
      <c r="AH153" s="204"/>
      <c r="AI153" s="204"/>
      <c r="AJ153" s="204"/>
      <c r="AK153" s="204"/>
      <c r="AL153" s="204"/>
      <c r="AM153" s="204"/>
      <c r="AN153" s="204"/>
      <c r="AO153" s="204"/>
      <c r="AP153" s="204"/>
      <c r="AQ153" s="204"/>
      <c r="AR153" s="204"/>
      <c r="AS153" s="204"/>
      <c r="AT153" s="204"/>
      <c r="AU153" s="204"/>
      <c r="AV153" s="204"/>
      <c r="AW153" s="204"/>
      <c r="AX153" s="204"/>
      <c r="AY153" s="204"/>
      <c r="AZ153" s="204"/>
      <c r="BA153" s="204"/>
      <c r="BB153" s="204"/>
      <c r="BC153" s="204"/>
      <c r="BD153" s="204"/>
      <c r="BE153" s="204"/>
      <c r="BF153" s="204"/>
      <c r="BG153" s="204"/>
      <c r="BH153" s="204"/>
      <c r="BI153" s="204"/>
      <c r="BJ153" s="204"/>
      <c r="BK153" s="204"/>
      <c r="BL153" s="204"/>
      <c r="BM153" s="204"/>
      <c r="BN153" s="204"/>
      <c r="BO153" s="204"/>
      <c r="BP153" s="204"/>
      <c r="BQ153" s="204"/>
      <c r="BR153" s="204"/>
      <c r="BS153" s="204"/>
      <c r="BT153" s="204"/>
      <c r="BU153" s="204"/>
      <c r="BV153" s="204"/>
      <c r="BW153" s="204"/>
      <c r="BX153" s="204"/>
      <c r="BY153" s="204"/>
      <c r="BZ153" s="204"/>
      <c r="CA153" s="204"/>
      <c r="CB153" s="204"/>
      <c r="CC153" s="204"/>
      <c r="CD153" s="204"/>
      <c r="CE153" s="204"/>
      <c r="CF153" s="204"/>
      <c r="CG153" s="204"/>
      <c r="CH153" s="204"/>
      <c r="CI153" s="204"/>
      <c r="CJ153" s="204"/>
      <c r="CK153" s="204"/>
      <c r="CL153" s="204"/>
      <c r="CM153" s="204"/>
      <c r="CN153" s="204"/>
      <c r="CO153" s="204"/>
      <c r="CP153" s="204"/>
      <c r="CQ153" s="204"/>
      <c r="CR153" s="204"/>
      <c r="CS153" s="204"/>
      <c r="CT153" s="204"/>
      <c r="CU153" s="204"/>
      <c r="CV153" s="204"/>
      <c r="CW153" s="204"/>
    </row>
    <row r="154" spans="1:101" x14ac:dyDescent="0.25">
      <c r="A154" s="204"/>
      <c r="B154" s="204"/>
      <c r="C154" s="204"/>
      <c r="D154" s="204"/>
      <c r="E154" s="204"/>
      <c r="F154" s="204"/>
      <c r="G154" s="204"/>
      <c r="H154" s="204"/>
      <c r="I154" s="204"/>
      <c r="J154" s="204"/>
      <c r="K154" s="204"/>
      <c r="L154" s="204"/>
      <c r="M154" s="204"/>
      <c r="N154" s="204"/>
      <c r="O154" s="204"/>
      <c r="P154" s="204"/>
      <c r="Q154" s="204"/>
      <c r="R154" s="204"/>
      <c r="S154" s="204"/>
      <c r="T154" s="204"/>
      <c r="U154" s="204"/>
      <c r="V154" s="204"/>
      <c r="W154" s="204"/>
      <c r="X154" s="204"/>
      <c r="Y154" s="204"/>
      <c r="Z154" s="204"/>
      <c r="AA154" s="204"/>
      <c r="AB154" s="204"/>
      <c r="AC154" s="204"/>
      <c r="AD154" s="204"/>
      <c r="AE154" s="204"/>
      <c r="AF154" s="204"/>
      <c r="AG154" s="204"/>
      <c r="AH154" s="204"/>
      <c r="AI154" s="204"/>
      <c r="AJ154" s="204"/>
      <c r="AK154" s="204"/>
      <c r="AL154" s="204"/>
      <c r="AM154" s="204"/>
      <c r="AN154" s="204"/>
      <c r="AO154" s="204"/>
      <c r="AP154" s="204"/>
      <c r="AQ154" s="204"/>
      <c r="AR154" s="204"/>
      <c r="AS154" s="204"/>
      <c r="AT154" s="204"/>
      <c r="AU154" s="204"/>
      <c r="AV154" s="204"/>
      <c r="AW154" s="204"/>
      <c r="AX154" s="204"/>
      <c r="AY154" s="204"/>
      <c r="AZ154" s="204"/>
      <c r="BA154" s="204"/>
      <c r="BB154" s="204"/>
      <c r="BC154" s="204"/>
      <c r="BD154" s="204"/>
      <c r="BE154" s="204"/>
      <c r="BF154" s="204"/>
      <c r="BG154" s="204"/>
      <c r="BH154" s="204"/>
      <c r="BI154" s="204"/>
      <c r="BJ154" s="204"/>
      <c r="BK154" s="204"/>
      <c r="BL154" s="204"/>
      <c r="BM154" s="204"/>
      <c r="BN154" s="204"/>
      <c r="BO154" s="204"/>
      <c r="BP154" s="204"/>
      <c r="BQ154" s="204"/>
      <c r="BR154" s="204"/>
      <c r="BS154" s="204"/>
      <c r="BT154" s="204"/>
      <c r="BU154" s="204"/>
      <c r="BV154" s="204"/>
      <c r="BW154" s="204"/>
      <c r="BX154" s="204"/>
      <c r="BY154" s="204"/>
      <c r="BZ154" s="204"/>
      <c r="CA154" s="204"/>
      <c r="CB154" s="204"/>
      <c r="CC154" s="204"/>
      <c r="CD154" s="204"/>
      <c r="CE154" s="204"/>
      <c r="CF154" s="204"/>
      <c r="CG154" s="204"/>
      <c r="CH154" s="204"/>
      <c r="CI154" s="204"/>
      <c r="CJ154" s="204"/>
      <c r="CK154" s="204"/>
      <c r="CL154" s="204"/>
      <c r="CM154" s="204"/>
      <c r="CN154" s="204"/>
      <c r="CO154" s="204"/>
      <c r="CP154" s="204"/>
      <c r="CQ154" s="204"/>
      <c r="CR154" s="204"/>
      <c r="CS154" s="204"/>
      <c r="CT154" s="204"/>
      <c r="CU154" s="204"/>
      <c r="CV154" s="204"/>
      <c r="CW154" s="204"/>
    </row>
    <row r="155" spans="1:101" x14ac:dyDescent="0.25">
      <c r="A155" s="204"/>
      <c r="B155" s="204"/>
      <c r="C155" s="204"/>
      <c r="D155" s="204"/>
      <c r="E155" s="204"/>
      <c r="F155" s="204"/>
      <c r="G155" s="204"/>
      <c r="H155" s="204"/>
      <c r="I155" s="204"/>
      <c r="J155" s="204"/>
      <c r="K155" s="204"/>
      <c r="L155" s="204"/>
      <c r="M155" s="204"/>
      <c r="N155" s="204"/>
      <c r="O155" s="204"/>
      <c r="P155" s="204"/>
      <c r="Q155" s="204"/>
      <c r="R155" s="204"/>
      <c r="S155" s="204"/>
      <c r="T155" s="204"/>
      <c r="U155" s="204"/>
      <c r="V155" s="204"/>
      <c r="W155" s="204"/>
      <c r="X155" s="204"/>
      <c r="Y155" s="204"/>
      <c r="Z155" s="204"/>
      <c r="AA155" s="204"/>
      <c r="AB155" s="204"/>
      <c r="AC155" s="204"/>
      <c r="AD155" s="204"/>
      <c r="AE155" s="204"/>
      <c r="AF155" s="204"/>
      <c r="AG155" s="204"/>
      <c r="AH155" s="204"/>
      <c r="AI155" s="204"/>
      <c r="AJ155" s="204"/>
      <c r="AK155" s="204"/>
      <c r="AL155" s="204"/>
      <c r="AM155" s="204"/>
      <c r="AN155" s="204"/>
      <c r="AO155" s="204"/>
      <c r="AP155" s="204"/>
      <c r="AQ155" s="204"/>
      <c r="AR155" s="204"/>
      <c r="AS155" s="204"/>
      <c r="AT155" s="204"/>
      <c r="AU155" s="204"/>
      <c r="AV155" s="204"/>
      <c r="AW155" s="204"/>
      <c r="AX155" s="204"/>
      <c r="AY155" s="204"/>
      <c r="AZ155" s="204"/>
      <c r="BA155" s="204"/>
      <c r="BB155" s="204"/>
      <c r="BC155" s="204"/>
      <c r="BD155" s="204"/>
      <c r="BE155" s="204"/>
      <c r="BF155" s="204"/>
      <c r="BG155" s="204"/>
      <c r="BH155" s="204"/>
      <c r="BI155" s="204"/>
      <c r="BJ155" s="204"/>
      <c r="BK155" s="204"/>
      <c r="BL155" s="204"/>
      <c r="BM155" s="204"/>
      <c r="BN155" s="204"/>
      <c r="BO155" s="204"/>
      <c r="BP155" s="204"/>
      <c r="BQ155" s="204"/>
      <c r="BR155" s="204"/>
      <c r="BS155" s="204"/>
      <c r="BT155" s="204"/>
      <c r="BU155" s="204"/>
      <c r="BV155" s="204"/>
      <c r="BW155" s="204"/>
      <c r="BX155" s="204"/>
      <c r="BY155" s="204"/>
      <c r="BZ155" s="204"/>
      <c r="CA155" s="204"/>
      <c r="CB155" s="204"/>
      <c r="CC155" s="204"/>
      <c r="CD155" s="204"/>
      <c r="CE155" s="204"/>
      <c r="CF155" s="204"/>
      <c r="CG155" s="204"/>
      <c r="CH155" s="204"/>
      <c r="CI155" s="204"/>
      <c r="CJ155" s="204"/>
      <c r="CK155" s="204"/>
      <c r="CL155" s="204"/>
      <c r="CM155" s="204"/>
      <c r="CN155" s="204"/>
      <c r="CO155" s="204"/>
      <c r="CP155" s="204"/>
      <c r="CQ155" s="204"/>
      <c r="CR155" s="204"/>
      <c r="CS155" s="204"/>
      <c r="CT155" s="204"/>
      <c r="CU155" s="204"/>
      <c r="CV155" s="204"/>
      <c r="CW155" s="204"/>
    </row>
    <row r="156" spans="1:101" x14ac:dyDescent="0.25">
      <c r="A156" s="204"/>
      <c r="B156" s="204"/>
      <c r="C156" s="204"/>
      <c r="D156" s="204"/>
      <c r="E156" s="204"/>
      <c r="F156" s="204"/>
      <c r="G156" s="204"/>
      <c r="H156" s="204"/>
      <c r="I156" s="204"/>
      <c r="J156" s="204"/>
      <c r="K156" s="204"/>
      <c r="L156" s="204"/>
      <c r="M156" s="204"/>
      <c r="N156" s="204"/>
      <c r="O156" s="204"/>
      <c r="P156" s="204"/>
      <c r="Q156" s="204"/>
      <c r="R156" s="204"/>
      <c r="S156" s="204"/>
      <c r="T156" s="204"/>
      <c r="U156" s="204"/>
      <c r="V156" s="204"/>
      <c r="W156" s="204"/>
      <c r="X156" s="204"/>
      <c r="Y156" s="204"/>
      <c r="Z156" s="204"/>
      <c r="AA156" s="204"/>
      <c r="AB156" s="204"/>
      <c r="AC156" s="204"/>
      <c r="AD156" s="204"/>
      <c r="AE156" s="204"/>
      <c r="AF156" s="204"/>
      <c r="AG156" s="204"/>
      <c r="AH156" s="204"/>
      <c r="AI156" s="204"/>
      <c r="AJ156" s="204"/>
      <c r="AK156" s="204"/>
      <c r="AL156" s="204"/>
      <c r="AM156" s="204"/>
      <c r="AN156" s="204"/>
      <c r="AO156" s="204"/>
      <c r="AP156" s="204"/>
      <c r="AQ156" s="204"/>
      <c r="AR156" s="204"/>
      <c r="AS156" s="204"/>
      <c r="AT156" s="204"/>
      <c r="AU156" s="204"/>
      <c r="AV156" s="204"/>
      <c r="AW156" s="204"/>
      <c r="AX156" s="204"/>
      <c r="AY156" s="204"/>
      <c r="AZ156" s="204"/>
      <c r="BA156" s="204"/>
      <c r="BB156" s="204"/>
      <c r="BC156" s="204"/>
      <c r="BD156" s="204"/>
      <c r="BE156" s="204"/>
      <c r="BF156" s="204"/>
      <c r="BG156" s="204"/>
      <c r="BH156" s="204"/>
      <c r="BI156" s="204"/>
      <c r="BJ156" s="204"/>
      <c r="BK156" s="204"/>
      <c r="BL156" s="204"/>
      <c r="BM156" s="204"/>
      <c r="BN156" s="204"/>
      <c r="BO156" s="204"/>
      <c r="BP156" s="204"/>
      <c r="BQ156" s="204"/>
      <c r="BR156" s="204"/>
      <c r="BS156" s="204"/>
      <c r="BT156" s="204"/>
      <c r="BU156" s="204"/>
      <c r="BV156" s="204"/>
      <c r="BW156" s="204"/>
      <c r="BX156" s="204"/>
      <c r="BY156" s="204"/>
      <c r="BZ156" s="204"/>
      <c r="CA156" s="204"/>
      <c r="CB156" s="204"/>
      <c r="CC156" s="204"/>
      <c r="CD156" s="204"/>
      <c r="CE156" s="204"/>
      <c r="CF156" s="204"/>
      <c r="CG156" s="204"/>
      <c r="CH156" s="204"/>
      <c r="CI156" s="204"/>
      <c r="CJ156" s="204"/>
      <c r="CK156" s="204"/>
      <c r="CL156" s="204"/>
      <c r="CM156" s="204"/>
      <c r="CN156" s="204"/>
      <c r="CO156" s="204"/>
      <c r="CP156" s="204"/>
      <c r="CQ156" s="204"/>
      <c r="CR156" s="204"/>
      <c r="CS156" s="204"/>
      <c r="CT156" s="204"/>
      <c r="CU156" s="204"/>
      <c r="CV156" s="204"/>
      <c r="CW156" s="204"/>
    </row>
    <row r="157" spans="1:101" x14ac:dyDescent="0.25">
      <c r="A157" s="204"/>
      <c r="B157" s="204"/>
      <c r="C157" s="204"/>
      <c r="D157" s="204"/>
      <c r="E157" s="204"/>
      <c r="F157" s="204"/>
      <c r="G157" s="204"/>
      <c r="H157" s="204"/>
      <c r="I157" s="204"/>
      <c r="J157" s="204"/>
      <c r="K157" s="204"/>
      <c r="L157" s="204"/>
      <c r="M157" s="204"/>
      <c r="N157" s="204"/>
      <c r="O157" s="204"/>
      <c r="P157" s="204"/>
      <c r="Q157" s="204"/>
      <c r="R157" s="204"/>
      <c r="S157" s="204"/>
      <c r="T157" s="204"/>
      <c r="U157" s="204"/>
      <c r="V157" s="204"/>
      <c r="W157" s="204"/>
      <c r="X157" s="204"/>
      <c r="Y157" s="204"/>
      <c r="Z157" s="204"/>
      <c r="AA157" s="204"/>
      <c r="AB157" s="204"/>
      <c r="AC157" s="204"/>
      <c r="AD157" s="204"/>
      <c r="AE157" s="204"/>
      <c r="AF157" s="204"/>
      <c r="AG157" s="204"/>
      <c r="AH157" s="204"/>
      <c r="AI157" s="204"/>
      <c r="AJ157" s="204"/>
      <c r="AK157" s="204"/>
      <c r="AL157" s="204"/>
      <c r="AM157" s="204"/>
      <c r="AN157" s="204"/>
      <c r="AO157" s="204"/>
      <c r="AP157" s="204"/>
      <c r="AQ157" s="204"/>
      <c r="AR157" s="204"/>
      <c r="AS157" s="204"/>
      <c r="AT157" s="204"/>
      <c r="AU157" s="204"/>
      <c r="AV157" s="204"/>
      <c r="AW157" s="204"/>
      <c r="AX157" s="204"/>
      <c r="AY157" s="204"/>
      <c r="AZ157" s="204"/>
      <c r="BA157" s="204"/>
      <c r="BB157" s="204"/>
      <c r="BC157" s="204"/>
      <c r="BD157" s="204"/>
      <c r="BE157" s="204"/>
      <c r="BF157" s="204"/>
      <c r="BG157" s="204"/>
      <c r="BH157" s="204"/>
      <c r="BI157" s="204"/>
      <c r="BJ157" s="204"/>
      <c r="BK157" s="204"/>
      <c r="BL157" s="204"/>
      <c r="BM157" s="204"/>
      <c r="BN157" s="204"/>
      <c r="BO157" s="204"/>
      <c r="BP157" s="204"/>
      <c r="BQ157" s="204"/>
      <c r="BR157" s="204"/>
      <c r="BS157" s="204"/>
      <c r="BT157" s="204"/>
      <c r="BU157" s="204"/>
      <c r="BV157" s="204"/>
      <c r="BW157" s="204"/>
      <c r="BX157" s="204"/>
      <c r="BY157" s="204"/>
      <c r="BZ157" s="204"/>
      <c r="CA157" s="204"/>
      <c r="CB157" s="204"/>
      <c r="CC157" s="204"/>
      <c r="CD157" s="204"/>
      <c r="CE157" s="204"/>
      <c r="CF157" s="204"/>
      <c r="CG157" s="204"/>
      <c r="CH157" s="204"/>
      <c r="CI157" s="204"/>
      <c r="CJ157" s="204"/>
      <c r="CK157" s="204"/>
      <c r="CL157" s="204"/>
      <c r="CM157" s="204"/>
      <c r="CN157" s="204"/>
      <c r="CO157" s="204"/>
      <c r="CP157" s="204"/>
      <c r="CQ157" s="204"/>
      <c r="CR157" s="204"/>
      <c r="CS157" s="204"/>
      <c r="CT157" s="204"/>
      <c r="CU157" s="204"/>
      <c r="CV157" s="204"/>
      <c r="CW157" s="204"/>
    </row>
    <row r="158" spans="1:101" x14ac:dyDescent="0.25">
      <c r="A158" s="204"/>
      <c r="B158" s="204"/>
      <c r="C158" s="204"/>
      <c r="D158" s="204"/>
      <c r="E158" s="204"/>
      <c r="F158" s="204"/>
      <c r="G158" s="204"/>
      <c r="H158" s="204"/>
      <c r="I158" s="204"/>
      <c r="J158" s="204"/>
      <c r="K158" s="204"/>
      <c r="L158" s="204"/>
      <c r="M158" s="204"/>
      <c r="N158" s="204"/>
      <c r="O158" s="204"/>
      <c r="P158" s="204"/>
      <c r="Q158" s="204"/>
      <c r="R158" s="204"/>
      <c r="S158" s="204"/>
      <c r="T158" s="204"/>
      <c r="U158" s="204"/>
      <c r="V158" s="204"/>
      <c r="W158" s="204"/>
      <c r="X158" s="204"/>
      <c r="Y158" s="204"/>
      <c r="Z158" s="204"/>
      <c r="AA158" s="204"/>
      <c r="AB158" s="204"/>
      <c r="AC158" s="204"/>
      <c r="AD158" s="204"/>
      <c r="AE158" s="204"/>
      <c r="AF158" s="204"/>
      <c r="AG158" s="204"/>
      <c r="AH158" s="204"/>
      <c r="AI158" s="204"/>
      <c r="AJ158" s="204"/>
      <c r="AK158" s="204"/>
      <c r="AL158" s="204"/>
      <c r="AM158" s="204"/>
      <c r="AN158" s="204"/>
      <c r="AO158" s="204"/>
      <c r="AP158" s="204"/>
      <c r="AQ158" s="204"/>
      <c r="AR158" s="204"/>
      <c r="AS158" s="204"/>
      <c r="AT158" s="204"/>
      <c r="AU158" s="204"/>
      <c r="AV158" s="204"/>
      <c r="AW158" s="204"/>
      <c r="AX158" s="204"/>
      <c r="AY158" s="204"/>
      <c r="AZ158" s="204"/>
      <c r="BA158" s="204"/>
      <c r="BB158" s="204"/>
      <c r="BC158" s="204"/>
      <c r="BD158" s="204"/>
      <c r="BE158" s="204"/>
      <c r="BF158" s="204"/>
      <c r="BG158" s="204"/>
      <c r="BH158" s="204"/>
      <c r="BI158" s="204"/>
      <c r="BJ158" s="204"/>
      <c r="BK158" s="204"/>
      <c r="BL158" s="204"/>
      <c r="BM158" s="204"/>
      <c r="BN158" s="204"/>
      <c r="BO158" s="204"/>
      <c r="BP158" s="204"/>
      <c r="BQ158" s="204"/>
      <c r="BR158" s="204"/>
      <c r="BS158" s="204"/>
      <c r="BT158" s="204"/>
      <c r="BU158" s="204"/>
      <c r="BV158" s="204"/>
      <c r="BW158" s="204"/>
      <c r="BX158" s="204"/>
      <c r="BY158" s="204"/>
      <c r="BZ158" s="204"/>
      <c r="CA158" s="204"/>
      <c r="CB158" s="204"/>
      <c r="CC158" s="204"/>
      <c r="CD158" s="204"/>
      <c r="CE158" s="204"/>
      <c r="CF158" s="204"/>
      <c r="CG158" s="204"/>
      <c r="CH158" s="204"/>
      <c r="CI158" s="204"/>
      <c r="CJ158" s="204"/>
      <c r="CK158" s="204"/>
      <c r="CL158" s="204"/>
      <c r="CM158" s="204"/>
      <c r="CN158" s="204"/>
      <c r="CO158" s="204"/>
      <c r="CP158" s="204"/>
      <c r="CQ158" s="204"/>
      <c r="CR158" s="204"/>
      <c r="CS158" s="204"/>
      <c r="CT158" s="204"/>
      <c r="CU158" s="204"/>
      <c r="CV158" s="204"/>
      <c r="CW158" s="204"/>
    </row>
  </sheetData>
  <mergeCells count="13">
    <mergeCell ref="BV7:CA8"/>
    <mergeCell ref="CC7:CJ8"/>
    <mergeCell ref="CL7:CS8"/>
    <mergeCell ref="C7:H8"/>
    <mergeCell ref="A1:AF3"/>
    <mergeCell ref="AH1:BM3"/>
    <mergeCell ref="BO1:CT3"/>
    <mergeCell ref="L7:S8"/>
    <mergeCell ref="X7:AD8"/>
    <mergeCell ref="AJ7:AO8"/>
    <mergeCell ref="AR7:AZ8"/>
    <mergeCell ref="BC7:BK8"/>
    <mergeCell ref="BP7:BS8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C25"/>
  <sheetViews>
    <sheetView workbookViewId="0">
      <selection activeCell="C28" sqref="C28"/>
    </sheetView>
  </sheetViews>
  <sheetFormatPr baseColWidth="10" defaultRowHeight="15" x14ac:dyDescent="0.25"/>
  <cols>
    <col min="1" max="1" width="15.140625" customWidth="1"/>
    <col min="2" max="2" width="20.28515625" bestFit="1" customWidth="1"/>
    <col min="3" max="3" width="14.85546875" bestFit="1" customWidth="1"/>
  </cols>
  <sheetData>
    <row r="1" spans="1:3" x14ac:dyDescent="0.25">
      <c r="A1" s="187" t="s">
        <v>94</v>
      </c>
      <c r="B1" s="187" t="s">
        <v>140</v>
      </c>
      <c r="C1" s="187" t="s">
        <v>2</v>
      </c>
    </row>
    <row r="2" spans="1:3" x14ac:dyDescent="0.25">
      <c r="A2" s="188" t="s">
        <v>35</v>
      </c>
      <c r="B2" s="188" t="s">
        <v>141</v>
      </c>
      <c r="C2" s="188" t="s">
        <v>145</v>
      </c>
    </row>
    <row r="3" spans="1:3" x14ac:dyDescent="0.25">
      <c r="A3" s="188" t="s">
        <v>95</v>
      </c>
      <c r="B3" s="188" t="s">
        <v>142</v>
      </c>
      <c r="C3" s="188" t="s">
        <v>158</v>
      </c>
    </row>
    <row r="4" spans="1:3" x14ac:dyDescent="0.25">
      <c r="A4" s="188" t="s">
        <v>37</v>
      </c>
      <c r="B4" s="188" t="s">
        <v>143</v>
      </c>
      <c r="C4" s="188" t="s">
        <v>159</v>
      </c>
    </row>
    <row r="5" spans="1:3" ht="15.75" thickBot="1" x14ac:dyDescent="0.3">
      <c r="A5" s="189" t="s">
        <v>36</v>
      </c>
      <c r="B5" s="188" t="s">
        <v>165</v>
      </c>
      <c r="C5" s="188" t="s">
        <v>148</v>
      </c>
    </row>
    <row r="6" spans="1:3" ht="15.75" thickBot="1" x14ac:dyDescent="0.3">
      <c r="A6" s="190" t="s">
        <v>96</v>
      </c>
      <c r="B6" s="188" t="s">
        <v>166</v>
      </c>
      <c r="C6" s="188" t="s">
        <v>149</v>
      </c>
    </row>
    <row r="7" spans="1:3" x14ac:dyDescent="0.25">
      <c r="C7" s="188" t="s">
        <v>150</v>
      </c>
    </row>
    <row r="8" spans="1:3" x14ac:dyDescent="0.25">
      <c r="A8" s="275"/>
      <c r="B8" s="275"/>
      <c r="C8" s="188" t="s">
        <v>151</v>
      </c>
    </row>
    <row r="9" spans="1:3" x14ac:dyDescent="0.25">
      <c r="A9" s="275"/>
      <c r="B9" s="275"/>
      <c r="C9" s="188" t="s">
        <v>163</v>
      </c>
    </row>
    <row r="10" spans="1:3" x14ac:dyDescent="0.25">
      <c r="A10" s="258"/>
      <c r="B10" s="258"/>
      <c r="C10" s="188" t="s">
        <v>162</v>
      </c>
    </row>
    <row r="11" spans="1:3" x14ac:dyDescent="0.25">
      <c r="C11" s="188" t="s">
        <v>152</v>
      </c>
    </row>
    <row r="12" spans="1:3" x14ac:dyDescent="0.25">
      <c r="C12" s="188" t="s">
        <v>153</v>
      </c>
    </row>
    <row r="13" spans="1:3" x14ac:dyDescent="0.25">
      <c r="A13" s="275"/>
      <c r="B13" s="275"/>
      <c r="C13" s="188" t="s">
        <v>45</v>
      </c>
    </row>
    <row r="14" spans="1:3" x14ac:dyDescent="0.25">
      <c r="A14" s="275"/>
      <c r="B14" s="275"/>
      <c r="C14" s="188" t="s">
        <v>164</v>
      </c>
    </row>
    <row r="15" spans="1:3" x14ac:dyDescent="0.25">
      <c r="C15" s="188" t="s">
        <v>154</v>
      </c>
    </row>
    <row r="16" spans="1:3" x14ac:dyDescent="0.25">
      <c r="C16" s="188" t="s">
        <v>161</v>
      </c>
    </row>
    <row r="17" spans="3:3" x14ac:dyDescent="0.25">
      <c r="C17" s="188" t="s">
        <v>40</v>
      </c>
    </row>
    <row r="18" spans="3:3" x14ac:dyDescent="0.25">
      <c r="C18" s="188" t="s">
        <v>155</v>
      </c>
    </row>
    <row r="19" spans="3:3" x14ac:dyDescent="0.25">
      <c r="C19" s="273" t="s">
        <v>156</v>
      </c>
    </row>
    <row r="20" spans="3:3" x14ac:dyDescent="0.25">
      <c r="C20" s="273" t="s">
        <v>160</v>
      </c>
    </row>
    <row r="21" spans="3:3" x14ac:dyDescent="0.25">
      <c r="C21" s="188" t="s">
        <v>147</v>
      </c>
    </row>
    <row r="22" spans="3:3" x14ac:dyDescent="0.25">
      <c r="C22" s="188" t="s">
        <v>144</v>
      </c>
    </row>
    <row r="23" spans="3:3" x14ac:dyDescent="0.25">
      <c r="C23" s="274" t="s">
        <v>146</v>
      </c>
    </row>
    <row r="24" spans="3:3" x14ac:dyDescent="0.25">
      <c r="C24" s="272" t="s">
        <v>157</v>
      </c>
    </row>
    <row r="25" spans="3:3" x14ac:dyDescent="0.25">
      <c r="C25" s="274" t="s">
        <v>43</v>
      </c>
    </row>
  </sheetData>
  <sortState xmlns:xlrd2="http://schemas.microsoft.com/office/spreadsheetml/2017/richdata2" ref="C2:C25">
    <sortCondition ref="C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Suivi 2021</vt:lpstr>
      <vt:lpstr>FACTURATION 2021</vt:lpstr>
      <vt:lpstr>TB 2021</vt:lpstr>
      <vt:lpstr>DDES</vt:lpstr>
      <vt:lpstr>CLIENTS-PROSPECTS</vt:lpstr>
      <vt:lpstr>Données CA</vt:lpstr>
      <vt:lpstr>TB GLOBAL 2021</vt:lpstr>
      <vt:lpstr>Liste déroulante</vt:lpstr>
      <vt:lpstr>BIL</vt:lpstr>
      <vt:lpstr>PAYS</vt:lpstr>
      <vt:lpstr>Statut</vt:lpstr>
      <vt:lpstr>typedemande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Antony DE ALMEIDA</cp:lastModifiedBy>
  <dcterms:created xsi:type="dcterms:W3CDTF">2021-01-06T08:52:02Z</dcterms:created>
  <dcterms:modified xsi:type="dcterms:W3CDTF">2021-01-25T16:34:47Z</dcterms:modified>
</cp:coreProperties>
</file>