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1219183-BD8A-499D-AB50-145A16317273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Parameters" sheetId="2" r:id="rId1"/>
    <sheet name="Calculs" sheetId="3" r:id="rId2"/>
  </sheets>
  <definedNames>
    <definedName name="INM">Parameters!$K$20</definedName>
    <definedName name="KNP">Parameters!$K$19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86" i="3" l="1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 s="1"/>
  <c r="AO14" i="3"/>
  <c r="AO13" i="3"/>
  <c r="AO12" i="3"/>
  <c r="AO11" i="3"/>
  <c r="AO10" i="3"/>
  <c r="AO9" i="3"/>
  <c r="AO8" i="3"/>
  <c r="AO7" i="3"/>
  <c r="AO6" i="3"/>
  <c r="AO5" i="3" s="1"/>
  <c r="AO64" i="3" l="1"/>
  <c r="AJ58" i="3"/>
  <c r="AJ59" i="3"/>
  <c r="AJ60" i="3"/>
  <c r="AJ61" i="3"/>
  <c r="AJ62" i="3"/>
  <c r="AJ63" i="3"/>
  <c r="AJ46" i="3"/>
  <c r="AJ47" i="3"/>
  <c r="AE42" i="3" l="1"/>
  <c r="V42" i="3"/>
  <c r="U42" i="3"/>
  <c r="S42" i="3"/>
  <c r="I42" i="3"/>
  <c r="H42" i="3"/>
  <c r="AE41" i="3"/>
  <c r="Z41" i="3"/>
  <c r="W41" i="3"/>
  <c r="V41" i="3"/>
  <c r="U41" i="3"/>
  <c r="S41" i="3"/>
  <c r="P41" i="3"/>
  <c r="I41" i="3"/>
  <c r="H41" i="3"/>
  <c r="AJ41" i="3" s="1"/>
  <c r="AJ40" i="3"/>
  <c r="AE40" i="3"/>
  <c r="Z40" i="3"/>
  <c r="W40" i="3"/>
  <c r="V40" i="3"/>
  <c r="U40" i="3"/>
  <c r="S40" i="3"/>
  <c r="P40" i="3"/>
  <c r="M40" i="3"/>
  <c r="I40" i="3"/>
  <c r="H40" i="3"/>
  <c r="AE61" i="3"/>
  <c r="Z61" i="3"/>
  <c r="W61" i="3"/>
  <c r="V61" i="3"/>
  <c r="U61" i="3"/>
  <c r="S61" i="3"/>
  <c r="P61" i="3"/>
  <c r="M61" i="3"/>
  <c r="I61" i="3"/>
  <c r="H61" i="3"/>
  <c r="U80" i="3"/>
  <c r="AE46" i="3"/>
  <c r="Z46" i="3"/>
  <c r="W46" i="3"/>
  <c r="V46" i="3"/>
  <c r="U46" i="3"/>
  <c r="S46" i="3"/>
  <c r="P46" i="3"/>
  <c r="M46" i="3"/>
  <c r="I46" i="3"/>
  <c r="H46" i="3"/>
  <c r="AJ45" i="3"/>
  <c r="AE45" i="3"/>
  <c r="Z45" i="3"/>
  <c r="W45" i="3"/>
  <c r="V45" i="3"/>
  <c r="U45" i="3"/>
  <c r="S45" i="3"/>
  <c r="P45" i="3"/>
  <c r="M45" i="3"/>
  <c r="S38" i="3"/>
  <c r="S26" i="3"/>
  <c r="S25" i="3"/>
  <c r="S24" i="3"/>
  <c r="Z42" i="3" l="1"/>
  <c r="W42" i="3"/>
  <c r="P42" i="3"/>
  <c r="AJ42" i="3"/>
  <c r="M42" i="3"/>
  <c r="M41" i="3"/>
  <c r="AL41" i="3" s="1"/>
  <c r="AL40" i="3"/>
  <c r="AL61" i="3"/>
  <c r="AL45" i="3"/>
  <c r="AL46" i="3"/>
  <c r="S37" i="3"/>
  <c r="S36" i="3"/>
  <c r="S35" i="3"/>
  <c r="S34" i="3"/>
  <c r="AL42" i="3" l="1"/>
  <c r="AE38" i="3" l="1"/>
  <c r="Z38" i="3"/>
  <c r="V38" i="3"/>
  <c r="U38" i="3"/>
  <c r="P38" i="3"/>
  <c r="M38" i="3"/>
  <c r="I38" i="3"/>
  <c r="H38" i="3"/>
  <c r="AJ37" i="3"/>
  <c r="AE37" i="3"/>
  <c r="Z37" i="3"/>
  <c r="V37" i="3"/>
  <c r="U37" i="3"/>
  <c r="P37" i="3"/>
  <c r="M37" i="3"/>
  <c r="I37" i="3"/>
  <c r="H37" i="3"/>
  <c r="AJ36" i="3"/>
  <c r="AE36" i="3"/>
  <c r="Z36" i="3"/>
  <c r="V36" i="3"/>
  <c r="U36" i="3"/>
  <c r="P36" i="3"/>
  <c r="M36" i="3"/>
  <c r="I36" i="3"/>
  <c r="H36" i="3"/>
  <c r="AJ35" i="3"/>
  <c r="AE35" i="3"/>
  <c r="Z35" i="3"/>
  <c r="W35" i="3"/>
  <c r="V35" i="3"/>
  <c r="U35" i="3"/>
  <c r="P35" i="3"/>
  <c r="M35" i="3"/>
  <c r="I35" i="3"/>
  <c r="H35" i="3"/>
  <c r="AJ34" i="3"/>
  <c r="AE34" i="3"/>
  <c r="Z34" i="3"/>
  <c r="V34" i="3"/>
  <c r="U34" i="3"/>
  <c r="P34" i="3"/>
  <c r="M34" i="3"/>
  <c r="I34" i="3"/>
  <c r="H34" i="3"/>
  <c r="AJ26" i="3"/>
  <c r="AE26" i="3"/>
  <c r="Z26" i="3"/>
  <c r="V26" i="3"/>
  <c r="U26" i="3"/>
  <c r="P26" i="3"/>
  <c r="M26" i="3"/>
  <c r="I26" i="3"/>
  <c r="H26" i="3"/>
  <c r="AJ25" i="3"/>
  <c r="AE25" i="3"/>
  <c r="Z25" i="3"/>
  <c r="V25" i="3"/>
  <c r="U25" i="3"/>
  <c r="P25" i="3"/>
  <c r="M25" i="3"/>
  <c r="I25" i="3"/>
  <c r="H25" i="3"/>
  <c r="P52" i="3"/>
  <c r="W54" i="3"/>
  <c r="W14" i="3"/>
  <c r="W47" i="3"/>
  <c r="W44" i="3"/>
  <c r="W43" i="3"/>
  <c r="W39" i="3"/>
  <c r="W33" i="3"/>
  <c r="W32" i="3"/>
  <c r="W31" i="3"/>
  <c r="W30" i="3"/>
  <c r="W29" i="3"/>
  <c r="W28" i="3"/>
  <c r="W27" i="3"/>
  <c r="W8" i="3"/>
  <c r="W7" i="3"/>
  <c r="W2" i="3"/>
  <c r="W13" i="3"/>
  <c r="W20" i="3"/>
  <c r="W21" i="3"/>
  <c r="W52" i="3"/>
  <c r="W53" i="3"/>
  <c r="W57" i="3"/>
  <c r="W58" i="3"/>
  <c r="W59" i="3"/>
  <c r="W60" i="3"/>
  <c r="W62" i="3"/>
  <c r="W63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81" i="3"/>
  <c r="W82" i="3"/>
  <c r="W86" i="3"/>
  <c r="W38" i="3" l="1"/>
  <c r="AJ38" i="3"/>
  <c r="W34" i="3"/>
  <c r="AL34" i="3" s="1"/>
  <c r="W37" i="3"/>
  <c r="AL37" i="3" s="1"/>
  <c r="W36" i="3"/>
  <c r="AL36" i="3" s="1"/>
  <c r="AL35" i="3"/>
  <c r="W25" i="3"/>
  <c r="AL25" i="3" s="1"/>
  <c r="W26" i="3"/>
  <c r="AL26" i="3" s="1"/>
  <c r="W64" i="3"/>
  <c r="AL38" i="3" l="1"/>
  <c r="AE60" i="3" l="1"/>
  <c r="Z60" i="3"/>
  <c r="V60" i="3"/>
  <c r="U60" i="3"/>
  <c r="S60" i="3"/>
  <c r="P60" i="3"/>
  <c r="M60" i="3"/>
  <c r="I60" i="3"/>
  <c r="H60" i="3"/>
  <c r="AE62" i="3"/>
  <c r="Z62" i="3"/>
  <c r="V62" i="3"/>
  <c r="U62" i="3"/>
  <c r="S62" i="3"/>
  <c r="P62" i="3"/>
  <c r="M62" i="3"/>
  <c r="I62" i="3"/>
  <c r="H62" i="3"/>
  <c r="AE59" i="3"/>
  <c r="Z59" i="3"/>
  <c r="V59" i="3"/>
  <c r="U59" i="3"/>
  <c r="S59" i="3"/>
  <c r="P59" i="3"/>
  <c r="M59" i="3"/>
  <c r="I59" i="3"/>
  <c r="H59" i="3"/>
  <c r="AE58" i="3"/>
  <c r="Z58" i="3"/>
  <c r="V58" i="3"/>
  <c r="U58" i="3"/>
  <c r="S58" i="3"/>
  <c r="P58" i="3"/>
  <c r="M58" i="3"/>
  <c r="I58" i="3"/>
  <c r="H58" i="3"/>
  <c r="AJ57" i="3"/>
  <c r="AE57" i="3"/>
  <c r="Z57" i="3"/>
  <c r="V57" i="3"/>
  <c r="U57" i="3"/>
  <c r="S57" i="3"/>
  <c r="P57" i="3"/>
  <c r="M57" i="3"/>
  <c r="I57" i="3"/>
  <c r="H57" i="3"/>
  <c r="AJ56" i="3"/>
  <c r="AE56" i="3"/>
  <c r="Z56" i="3"/>
  <c r="V56" i="3"/>
  <c r="U56" i="3"/>
  <c r="S56" i="3"/>
  <c r="P56" i="3"/>
  <c r="M56" i="3"/>
  <c r="I56" i="3"/>
  <c r="H56" i="3"/>
  <c r="AJ55" i="3"/>
  <c r="AE55" i="3"/>
  <c r="Z55" i="3"/>
  <c r="V55" i="3"/>
  <c r="U55" i="3"/>
  <c r="S55" i="3"/>
  <c r="P55" i="3"/>
  <c r="M55" i="3"/>
  <c r="I55" i="3"/>
  <c r="H55" i="3"/>
  <c r="AJ54" i="3"/>
  <c r="AE54" i="3"/>
  <c r="Z54" i="3"/>
  <c r="V54" i="3"/>
  <c r="U54" i="3"/>
  <c r="S54" i="3"/>
  <c r="P54" i="3"/>
  <c r="I54" i="3"/>
  <c r="H54" i="3"/>
  <c r="AJ53" i="3"/>
  <c r="AE53" i="3"/>
  <c r="Z53" i="3"/>
  <c r="V53" i="3"/>
  <c r="U53" i="3"/>
  <c r="S53" i="3"/>
  <c r="P53" i="3"/>
  <c r="I53" i="3"/>
  <c r="H53" i="3"/>
  <c r="AJ52" i="3"/>
  <c r="AE52" i="3"/>
  <c r="Z52" i="3"/>
  <c r="V52" i="3"/>
  <c r="U52" i="3"/>
  <c r="S52" i="3"/>
  <c r="I52" i="3"/>
  <c r="H52" i="3"/>
  <c r="AJ51" i="3"/>
  <c r="AE51" i="3"/>
  <c r="Z51" i="3"/>
  <c r="V51" i="3"/>
  <c r="U51" i="3"/>
  <c r="S51" i="3"/>
  <c r="P51" i="3"/>
  <c r="M51" i="3"/>
  <c r="I51" i="3"/>
  <c r="H51" i="3"/>
  <c r="AJ50" i="3"/>
  <c r="AE50" i="3"/>
  <c r="Z50" i="3"/>
  <c r="V50" i="3"/>
  <c r="U50" i="3"/>
  <c r="S50" i="3"/>
  <c r="P50" i="3"/>
  <c r="M50" i="3"/>
  <c r="I50" i="3"/>
  <c r="H50" i="3"/>
  <c r="AJ49" i="3"/>
  <c r="AE49" i="3"/>
  <c r="Z49" i="3"/>
  <c r="V49" i="3"/>
  <c r="U49" i="3"/>
  <c r="S49" i="3"/>
  <c r="P49" i="3"/>
  <c r="M49" i="3"/>
  <c r="I49" i="3"/>
  <c r="H49" i="3"/>
  <c r="AE47" i="3"/>
  <c r="Z47" i="3"/>
  <c r="V47" i="3"/>
  <c r="U47" i="3"/>
  <c r="S47" i="3"/>
  <c r="P47" i="3"/>
  <c r="M47" i="3"/>
  <c r="I47" i="3"/>
  <c r="H47" i="3"/>
  <c r="AJ48" i="3" l="1"/>
  <c r="M54" i="3"/>
  <c r="AL54" i="3" s="1"/>
  <c r="M52" i="3"/>
  <c r="AL52" i="3" s="1"/>
  <c r="M53" i="3"/>
  <c r="AL53" i="3" s="1"/>
  <c r="W56" i="3"/>
  <c r="AL56" i="3" s="1"/>
  <c r="W55" i="3"/>
  <c r="AL55" i="3" s="1"/>
  <c r="W51" i="3"/>
  <c r="AL51" i="3" s="1"/>
  <c r="W50" i="3"/>
  <c r="AL50" i="3" s="1"/>
  <c r="W49" i="3"/>
  <c r="AL60" i="3"/>
  <c r="AL62" i="3"/>
  <c r="AL47" i="3"/>
  <c r="AL57" i="3"/>
  <c r="AL58" i="3"/>
  <c r="AL59" i="3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W48" i="3" l="1"/>
  <c r="AM40" i="3"/>
  <c r="AM46" i="3"/>
  <c r="AM61" i="3"/>
  <c r="AM45" i="3"/>
  <c r="AM41" i="3"/>
  <c r="AM42" i="3"/>
  <c r="AM26" i="3"/>
  <c r="AM35" i="3"/>
  <c r="AM37" i="3"/>
  <c r="AM36" i="3"/>
  <c r="AM25" i="3"/>
  <c r="AM34" i="3"/>
  <c r="AM38" i="3"/>
  <c r="AL49" i="3"/>
  <c r="AM59" i="3"/>
  <c r="AM57" i="3"/>
  <c r="AM62" i="3"/>
  <c r="AM55" i="3"/>
  <c r="AM54" i="3"/>
  <c r="AM52" i="3"/>
  <c r="AM51" i="3"/>
  <c r="AM56" i="3"/>
  <c r="AM53" i="3"/>
  <c r="AM50" i="3"/>
  <c r="AM58" i="3"/>
  <c r="AM47" i="3"/>
  <c r="AM60" i="3"/>
  <c r="AJ71" i="3"/>
  <c r="AE71" i="3"/>
  <c r="Z71" i="3"/>
  <c r="V71" i="3"/>
  <c r="U71" i="3"/>
  <c r="S71" i="3"/>
  <c r="P71" i="3"/>
  <c r="M71" i="3"/>
  <c r="I71" i="3"/>
  <c r="H71" i="3"/>
  <c r="AJ70" i="3"/>
  <c r="AE70" i="3"/>
  <c r="Z70" i="3"/>
  <c r="V70" i="3"/>
  <c r="U70" i="3"/>
  <c r="S70" i="3"/>
  <c r="P70" i="3"/>
  <c r="M70" i="3"/>
  <c r="I70" i="3"/>
  <c r="H70" i="3"/>
  <c r="AJ69" i="3"/>
  <c r="AE69" i="3"/>
  <c r="Z69" i="3"/>
  <c r="V69" i="3"/>
  <c r="U69" i="3"/>
  <c r="S69" i="3"/>
  <c r="P69" i="3"/>
  <c r="M69" i="3"/>
  <c r="I69" i="3"/>
  <c r="H69" i="3"/>
  <c r="AJ68" i="3"/>
  <c r="AE68" i="3"/>
  <c r="Z68" i="3"/>
  <c r="V68" i="3"/>
  <c r="U68" i="3"/>
  <c r="S68" i="3"/>
  <c r="P68" i="3"/>
  <c r="M68" i="3"/>
  <c r="I68" i="3"/>
  <c r="H68" i="3"/>
  <c r="AJ67" i="3"/>
  <c r="AE67" i="3"/>
  <c r="Z67" i="3"/>
  <c r="V67" i="3"/>
  <c r="U67" i="3"/>
  <c r="S67" i="3"/>
  <c r="P67" i="3"/>
  <c r="M67" i="3"/>
  <c r="I67" i="3"/>
  <c r="H67" i="3"/>
  <c r="AJ77" i="3"/>
  <c r="AE77" i="3"/>
  <c r="Z77" i="3"/>
  <c r="V77" i="3"/>
  <c r="U77" i="3"/>
  <c r="S77" i="3"/>
  <c r="P77" i="3"/>
  <c r="M77" i="3"/>
  <c r="I77" i="3"/>
  <c r="H77" i="3"/>
  <c r="AJ76" i="3"/>
  <c r="AE76" i="3"/>
  <c r="Z76" i="3"/>
  <c r="V76" i="3"/>
  <c r="U76" i="3"/>
  <c r="S76" i="3"/>
  <c r="P76" i="3"/>
  <c r="M76" i="3"/>
  <c r="I76" i="3"/>
  <c r="H76" i="3"/>
  <c r="AJ75" i="3"/>
  <c r="AE75" i="3"/>
  <c r="Z75" i="3"/>
  <c r="V75" i="3"/>
  <c r="U75" i="3"/>
  <c r="S75" i="3"/>
  <c r="P75" i="3"/>
  <c r="M75" i="3"/>
  <c r="I75" i="3"/>
  <c r="H75" i="3"/>
  <c r="AJ74" i="3"/>
  <c r="AE74" i="3"/>
  <c r="Z74" i="3"/>
  <c r="V74" i="3"/>
  <c r="U74" i="3"/>
  <c r="S74" i="3"/>
  <c r="P74" i="3"/>
  <c r="M74" i="3"/>
  <c r="I74" i="3"/>
  <c r="H74" i="3"/>
  <c r="AJ73" i="3"/>
  <c r="AE73" i="3"/>
  <c r="Z73" i="3"/>
  <c r="V73" i="3"/>
  <c r="U73" i="3"/>
  <c r="S73" i="3"/>
  <c r="P73" i="3"/>
  <c r="M73" i="3"/>
  <c r="I73" i="3"/>
  <c r="H73" i="3"/>
  <c r="AJ72" i="3"/>
  <c r="AE72" i="3"/>
  <c r="Z72" i="3"/>
  <c r="V72" i="3"/>
  <c r="U72" i="3"/>
  <c r="S72" i="3"/>
  <c r="P72" i="3"/>
  <c r="M72" i="3"/>
  <c r="I72" i="3"/>
  <c r="H72" i="3"/>
  <c r="AJ66" i="3"/>
  <c r="AE66" i="3"/>
  <c r="Z66" i="3"/>
  <c r="V66" i="3"/>
  <c r="U66" i="3"/>
  <c r="S66" i="3"/>
  <c r="P66" i="3"/>
  <c r="M66" i="3"/>
  <c r="I66" i="3"/>
  <c r="H66" i="3"/>
  <c r="H16" i="3"/>
  <c r="I16" i="3"/>
  <c r="M16" i="3"/>
  <c r="P16" i="3"/>
  <c r="S16" i="3"/>
  <c r="U16" i="3"/>
  <c r="V16" i="3"/>
  <c r="Z16" i="3"/>
  <c r="AE16" i="3"/>
  <c r="AJ16" i="3"/>
  <c r="AJ82" i="3"/>
  <c r="AE82" i="3"/>
  <c r="Z82" i="3"/>
  <c r="V82" i="3"/>
  <c r="U82" i="3"/>
  <c r="S82" i="3"/>
  <c r="P82" i="3"/>
  <c r="M82" i="3"/>
  <c r="I82" i="3"/>
  <c r="H82" i="3"/>
  <c r="AJ81" i="3"/>
  <c r="AE81" i="3"/>
  <c r="Z81" i="3"/>
  <c r="V81" i="3"/>
  <c r="U81" i="3"/>
  <c r="S81" i="3"/>
  <c r="P81" i="3"/>
  <c r="M81" i="3"/>
  <c r="I81" i="3"/>
  <c r="H81" i="3"/>
  <c r="AJ80" i="3"/>
  <c r="AE80" i="3"/>
  <c r="Z80" i="3"/>
  <c r="V80" i="3"/>
  <c r="S80" i="3"/>
  <c r="P80" i="3"/>
  <c r="M80" i="3"/>
  <c r="I80" i="3"/>
  <c r="H80" i="3"/>
  <c r="AM49" i="3" l="1"/>
  <c r="W80" i="3"/>
  <c r="W79" i="3" s="1"/>
  <c r="W16" i="3"/>
  <c r="AL69" i="3"/>
  <c r="AM69" i="3" s="1"/>
  <c r="AL70" i="3"/>
  <c r="AM70" i="3" s="1"/>
  <c r="AL73" i="3"/>
  <c r="AM73" i="3" s="1"/>
  <c r="AL68" i="3"/>
  <c r="AM68" i="3" s="1"/>
  <c r="AL67" i="3"/>
  <c r="AM67" i="3" s="1"/>
  <c r="AL71" i="3"/>
  <c r="AM71" i="3" s="1"/>
  <c r="AL75" i="3"/>
  <c r="AM75" i="3" s="1"/>
  <c r="AL66" i="3"/>
  <c r="AM66" i="3" s="1"/>
  <c r="AL72" i="3"/>
  <c r="AM72" i="3" s="1"/>
  <c r="AL74" i="3"/>
  <c r="AM74" i="3" s="1"/>
  <c r="AL76" i="3"/>
  <c r="AM76" i="3" s="1"/>
  <c r="AL77" i="3"/>
  <c r="AM77" i="3" s="1"/>
  <c r="P79" i="3"/>
  <c r="AE79" i="3"/>
  <c r="AL81" i="3"/>
  <c r="AM81" i="3" s="1"/>
  <c r="S79" i="3"/>
  <c r="Z79" i="3"/>
  <c r="M79" i="3"/>
  <c r="AL82" i="3"/>
  <c r="AM82" i="3" s="1"/>
  <c r="AJ79" i="3"/>
  <c r="AL80" i="3" l="1"/>
  <c r="AL79" i="3" s="1"/>
  <c r="AL16" i="3"/>
  <c r="AQ2" i="3"/>
  <c r="AL2" i="3"/>
  <c r="AJ2" i="3"/>
  <c r="AE2" i="3"/>
  <c r="Z2" i="3"/>
  <c r="P2" i="3"/>
  <c r="M2" i="3"/>
  <c r="AM16" i="3" l="1"/>
  <c r="AM80" i="3"/>
  <c r="AE86" i="3"/>
  <c r="Z86" i="3"/>
  <c r="V86" i="3"/>
  <c r="U86" i="3"/>
  <c r="S86" i="3"/>
  <c r="P86" i="3"/>
  <c r="M86" i="3"/>
  <c r="I86" i="3"/>
  <c r="AJ86" i="3" s="1"/>
  <c r="H86" i="3"/>
  <c r="AE85" i="3"/>
  <c r="Z85" i="3"/>
  <c r="V85" i="3"/>
  <c r="U85" i="3"/>
  <c r="S85" i="3"/>
  <c r="P85" i="3"/>
  <c r="M85" i="3"/>
  <c r="I85" i="3"/>
  <c r="AJ85" i="3" s="1"/>
  <c r="H85" i="3"/>
  <c r="AE84" i="3"/>
  <c r="Z84" i="3"/>
  <c r="V84" i="3"/>
  <c r="U84" i="3"/>
  <c r="S84" i="3"/>
  <c r="P84" i="3"/>
  <c r="M84" i="3"/>
  <c r="I84" i="3"/>
  <c r="H84" i="3"/>
  <c r="AJ84" i="3" s="1"/>
  <c r="AJ78" i="3"/>
  <c r="AE78" i="3"/>
  <c r="Z78" i="3"/>
  <c r="V78" i="3"/>
  <c r="U78" i="3"/>
  <c r="S78" i="3"/>
  <c r="P78" i="3"/>
  <c r="M78" i="3"/>
  <c r="I78" i="3"/>
  <c r="H78" i="3"/>
  <c r="AE65" i="3"/>
  <c r="Z65" i="3"/>
  <c r="V65" i="3"/>
  <c r="U65" i="3"/>
  <c r="S65" i="3"/>
  <c r="P65" i="3"/>
  <c r="M65" i="3"/>
  <c r="I65" i="3"/>
  <c r="H65" i="3"/>
  <c r="AJ65" i="3" s="1"/>
  <c r="AE63" i="3"/>
  <c r="AE48" i="3" s="1"/>
  <c r="Z63" i="3"/>
  <c r="Z48" i="3" s="1"/>
  <c r="V63" i="3"/>
  <c r="U63" i="3"/>
  <c r="S63" i="3"/>
  <c r="S48" i="3" s="1"/>
  <c r="P63" i="3"/>
  <c r="P48" i="3" s="1"/>
  <c r="M63" i="3"/>
  <c r="M48" i="3" s="1"/>
  <c r="I63" i="3"/>
  <c r="H63" i="3"/>
  <c r="AE44" i="3"/>
  <c r="Z44" i="3"/>
  <c r="V44" i="3"/>
  <c r="U44" i="3"/>
  <c r="S44" i="3"/>
  <c r="P44" i="3"/>
  <c r="M44" i="3"/>
  <c r="I44" i="3"/>
  <c r="H44" i="3"/>
  <c r="AJ44" i="3" s="1"/>
  <c r="AE43" i="3"/>
  <c r="Z43" i="3"/>
  <c r="V43" i="3"/>
  <c r="U43" i="3"/>
  <c r="S43" i="3"/>
  <c r="P43" i="3"/>
  <c r="M43" i="3"/>
  <c r="I43" i="3"/>
  <c r="H43" i="3"/>
  <c r="AE39" i="3"/>
  <c r="Z39" i="3"/>
  <c r="V39" i="3"/>
  <c r="U39" i="3"/>
  <c r="S39" i="3"/>
  <c r="P39" i="3"/>
  <c r="M39" i="3"/>
  <c r="I39" i="3"/>
  <c r="H39" i="3"/>
  <c r="AE33" i="3"/>
  <c r="Z33" i="3"/>
  <c r="V33" i="3"/>
  <c r="U33" i="3"/>
  <c r="S33" i="3"/>
  <c r="P33" i="3"/>
  <c r="I33" i="3"/>
  <c r="H33" i="3"/>
  <c r="M33" i="3" s="1"/>
  <c r="AE32" i="3"/>
  <c r="Z32" i="3"/>
  <c r="V32" i="3"/>
  <c r="U32" i="3"/>
  <c r="S32" i="3"/>
  <c r="P32" i="3"/>
  <c r="I32" i="3"/>
  <c r="AJ32" i="3" s="1"/>
  <c r="H32" i="3"/>
  <c r="AE31" i="3"/>
  <c r="Z31" i="3"/>
  <c r="V31" i="3"/>
  <c r="U31" i="3"/>
  <c r="S31" i="3"/>
  <c r="P31" i="3"/>
  <c r="M31" i="3"/>
  <c r="I31" i="3"/>
  <c r="H31" i="3"/>
  <c r="AJ31" i="3" s="1"/>
  <c r="AE30" i="3"/>
  <c r="Z30" i="3"/>
  <c r="V30" i="3"/>
  <c r="U30" i="3"/>
  <c r="S30" i="3"/>
  <c r="P30" i="3"/>
  <c r="I30" i="3"/>
  <c r="H30" i="3"/>
  <c r="AJ30" i="3" s="1"/>
  <c r="AE29" i="3"/>
  <c r="Z29" i="3"/>
  <c r="V29" i="3"/>
  <c r="U29" i="3"/>
  <c r="S29" i="3"/>
  <c r="P29" i="3"/>
  <c r="I29" i="3"/>
  <c r="AJ29" i="3" s="1"/>
  <c r="H29" i="3"/>
  <c r="AE28" i="3"/>
  <c r="Z28" i="3"/>
  <c r="V28" i="3"/>
  <c r="U28" i="3"/>
  <c r="S28" i="3"/>
  <c r="P28" i="3"/>
  <c r="I28" i="3"/>
  <c r="H28" i="3"/>
  <c r="AJ28" i="3" s="1"/>
  <c r="AE27" i="3"/>
  <c r="Z27" i="3"/>
  <c r="V27" i="3"/>
  <c r="U27" i="3"/>
  <c r="S27" i="3"/>
  <c r="P27" i="3"/>
  <c r="M27" i="3"/>
  <c r="I27" i="3"/>
  <c r="H27" i="3"/>
  <c r="AE24" i="3"/>
  <c r="Z24" i="3"/>
  <c r="V24" i="3"/>
  <c r="U24" i="3"/>
  <c r="P24" i="3"/>
  <c r="M24" i="3"/>
  <c r="I24" i="3"/>
  <c r="H24" i="3"/>
  <c r="AE23" i="3"/>
  <c r="Z23" i="3"/>
  <c r="V23" i="3"/>
  <c r="U23" i="3"/>
  <c r="S23" i="3"/>
  <c r="P23" i="3"/>
  <c r="M23" i="3"/>
  <c r="I23" i="3"/>
  <c r="H23" i="3"/>
  <c r="AE21" i="3"/>
  <c r="Z21" i="3"/>
  <c r="V21" i="3"/>
  <c r="U21" i="3"/>
  <c r="S21" i="3"/>
  <c r="P21" i="3"/>
  <c r="M21" i="3"/>
  <c r="I21" i="3"/>
  <c r="H21" i="3"/>
  <c r="AE20" i="3"/>
  <c r="Z20" i="3"/>
  <c r="V20" i="3"/>
  <c r="U20" i="3"/>
  <c r="S20" i="3"/>
  <c r="P20" i="3"/>
  <c r="M20" i="3"/>
  <c r="I20" i="3"/>
  <c r="AJ20" i="3" s="1"/>
  <c r="H20" i="3"/>
  <c r="AE19" i="3"/>
  <c r="Z19" i="3"/>
  <c r="V19" i="3"/>
  <c r="U19" i="3"/>
  <c r="W19" i="3" s="1"/>
  <c r="S19" i="3"/>
  <c r="P19" i="3"/>
  <c r="M19" i="3"/>
  <c r="I19" i="3"/>
  <c r="H19" i="3"/>
  <c r="AE18" i="3"/>
  <c r="Z18" i="3"/>
  <c r="V18" i="3"/>
  <c r="U18" i="3"/>
  <c r="S18" i="3"/>
  <c r="P18" i="3"/>
  <c r="M18" i="3"/>
  <c r="I18" i="3"/>
  <c r="H18" i="3"/>
  <c r="AE17" i="3"/>
  <c r="Z17" i="3"/>
  <c r="V17" i="3"/>
  <c r="U17" i="3"/>
  <c r="S17" i="3"/>
  <c r="P17" i="3"/>
  <c r="M17" i="3"/>
  <c r="I17" i="3"/>
  <c r="AJ17" i="3" s="1"/>
  <c r="H17" i="3"/>
  <c r="AE14" i="3"/>
  <c r="Z14" i="3"/>
  <c r="V14" i="3"/>
  <c r="U14" i="3"/>
  <c r="S14" i="3"/>
  <c r="P14" i="3"/>
  <c r="M14" i="3"/>
  <c r="I14" i="3"/>
  <c r="AJ14" i="3" s="1"/>
  <c r="H14" i="3"/>
  <c r="AE13" i="3"/>
  <c r="Z13" i="3"/>
  <c r="V13" i="3"/>
  <c r="U13" i="3"/>
  <c r="S13" i="3"/>
  <c r="P13" i="3"/>
  <c r="M13" i="3"/>
  <c r="I13" i="3"/>
  <c r="H13" i="3"/>
  <c r="AE12" i="3"/>
  <c r="Z12" i="3"/>
  <c r="V12" i="3"/>
  <c r="U12" i="3"/>
  <c r="S12" i="3"/>
  <c r="P12" i="3"/>
  <c r="M12" i="3"/>
  <c r="I12" i="3"/>
  <c r="H12" i="3"/>
  <c r="AE11" i="3"/>
  <c r="Z11" i="3"/>
  <c r="V11" i="3"/>
  <c r="U11" i="3"/>
  <c r="W11" i="3" s="1"/>
  <c r="S11" i="3"/>
  <c r="P11" i="3"/>
  <c r="M11" i="3"/>
  <c r="I11" i="3"/>
  <c r="H11" i="3"/>
  <c r="AE10" i="3"/>
  <c r="Z10" i="3"/>
  <c r="V10" i="3"/>
  <c r="U10" i="3"/>
  <c r="S10" i="3"/>
  <c r="P10" i="3"/>
  <c r="M10" i="3"/>
  <c r="I10" i="3"/>
  <c r="AJ10" i="3" s="1"/>
  <c r="H10" i="3"/>
  <c r="AJ8" i="3"/>
  <c r="AE8" i="3"/>
  <c r="Z8" i="3"/>
  <c r="V8" i="3"/>
  <c r="U8" i="3"/>
  <c r="S8" i="3"/>
  <c r="P8" i="3"/>
  <c r="M8" i="3"/>
  <c r="I8" i="3"/>
  <c r="H8" i="3"/>
  <c r="AE7" i="3"/>
  <c r="Z7" i="3"/>
  <c r="V7" i="3"/>
  <c r="U7" i="3"/>
  <c r="S7" i="3"/>
  <c r="P7" i="3"/>
  <c r="M7" i="3"/>
  <c r="I7" i="3"/>
  <c r="H7" i="3"/>
  <c r="AE6" i="3"/>
  <c r="Z22" i="3" l="1"/>
  <c r="AE22" i="3"/>
  <c r="AM79" i="3"/>
  <c r="P22" i="3"/>
  <c r="S22" i="3"/>
  <c r="M9" i="3"/>
  <c r="W17" i="3"/>
  <c r="AL17" i="3" s="1"/>
  <c r="M29" i="3"/>
  <c r="AL29" i="3" s="1"/>
  <c r="AM29" i="3" s="1"/>
  <c r="M28" i="3"/>
  <c r="AL28" i="3" s="1"/>
  <c r="AM28" i="3" s="1"/>
  <c r="M32" i="3"/>
  <c r="AL32" i="3" s="1"/>
  <c r="AM32" i="3" s="1"/>
  <c r="M30" i="3"/>
  <c r="AL30" i="3" s="1"/>
  <c r="AM30" i="3" s="1"/>
  <c r="W24" i="3"/>
  <c r="W23" i="3"/>
  <c r="AJ18" i="3"/>
  <c r="AJ7" i="3"/>
  <c r="AL7" i="3" s="1"/>
  <c r="AM7" i="3" s="1"/>
  <c r="AJ13" i="3"/>
  <c r="AL13" i="3" s="1"/>
  <c r="AM13" i="3" s="1"/>
  <c r="AJ19" i="3"/>
  <c r="AL19" i="3" s="1"/>
  <c r="AM19" i="3" s="1"/>
  <c r="W10" i="3"/>
  <c r="AL10" i="3" s="1"/>
  <c r="W12" i="3"/>
  <c r="W18" i="3"/>
  <c r="W84" i="3"/>
  <c r="W85" i="3"/>
  <c r="AL85" i="3" s="1"/>
  <c r="AM85" i="3" s="1"/>
  <c r="AE5" i="3"/>
  <c r="P64" i="3"/>
  <c r="S15" i="3"/>
  <c r="Z64" i="3"/>
  <c r="AL86" i="3"/>
  <c r="AM86" i="3" s="1"/>
  <c r="S83" i="3"/>
  <c r="AE83" i="3"/>
  <c r="M83" i="3"/>
  <c r="P83" i="3"/>
  <c r="Z83" i="3"/>
  <c r="AL31" i="3"/>
  <c r="AM31" i="3" s="1"/>
  <c r="AJ27" i="3"/>
  <c r="AL27" i="3" s="1"/>
  <c r="AM27" i="3" s="1"/>
  <c r="AJ43" i="3"/>
  <c r="AL43" i="3" s="1"/>
  <c r="AM43" i="3" s="1"/>
  <c r="AL44" i="3"/>
  <c r="AM44" i="3" s="1"/>
  <c r="AJ23" i="3"/>
  <c r="AJ24" i="3"/>
  <c r="AJ33" i="3"/>
  <c r="AJ39" i="3"/>
  <c r="AE15" i="3"/>
  <c r="P15" i="3"/>
  <c r="Z15" i="3"/>
  <c r="AJ21" i="3"/>
  <c r="AL20" i="3"/>
  <c r="AM20" i="3" s="1"/>
  <c r="M15" i="3"/>
  <c r="M64" i="3"/>
  <c r="AL65" i="3"/>
  <c r="AJ64" i="3"/>
  <c r="S64" i="3"/>
  <c r="AE64" i="3"/>
  <c r="AL78" i="3"/>
  <c r="AM78" i="3" s="1"/>
  <c r="AL14" i="3"/>
  <c r="AM14" i="3" s="1"/>
  <c r="S9" i="3"/>
  <c r="AE9" i="3"/>
  <c r="AJ12" i="3"/>
  <c r="P9" i="3"/>
  <c r="Z9" i="3"/>
  <c r="AJ11" i="3"/>
  <c r="AL8" i="3"/>
  <c r="AJ6" i="3"/>
  <c r="Z6" i="3"/>
  <c r="Z5" i="3" s="1"/>
  <c r="V6" i="3"/>
  <c r="U6" i="3"/>
  <c r="W22" i="3" l="1"/>
  <c r="AM17" i="3"/>
  <c r="AM10" i="3"/>
  <c r="AL64" i="3"/>
  <c r="AM65" i="3"/>
  <c r="AJ22" i="3"/>
  <c r="M22" i="3"/>
  <c r="W15" i="3"/>
  <c r="AL18" i="3"/>
  <c r="AM18" i="3" s="1"/>
  <c r="W83" i="3"/>
  <c r="AL84" i="3"/>
  <c r="AJ5" i="3"/>
  <c r="W9" i="3"/>
  <c r="AL63" i="3"/>
  <c r="AL48" i="3" s="1"/>
  <c r="AL12" i="3"/>
  <c r="AM12" i="3" s="1"/>
  <c r="AL39" i="3"/>
  <c r="AM39" i="3" s="1"/>
  <c r="AE4" i="3"/>
  <c r="AE88" i="3" s="1"/>
  <c r="AJ83" i="3"/>
  <c r="AL11" i="3"/>
  <c r="AM11" i="3" s="1"/>
  <c r="Z4" i="3"/>
  <c r="Z88" i="3" s="1"/>
  <c r="AL23" i="3"/>
  <c r="AL33" i="3"/>
  <c r="AM33" i="3" s="1"/>
  <c r="AL24" i="3"/>
  <c r="AM24" i="3" s="1"/>
  <c r="AL21" i="3"/>
  <c r="AM21" i="3" s="1"/>
  <c r="AJ15" i="3"/>
  <c r="AJ9" i="3"/>
  <c r="AM8" i="3"/>
  <c r="S6" i="3"/>
  <c r="S5" i="3" s="1"/>
  <c r="S4" i="3" s="1"/>
  <c r="S88" i="3" s="1"/>
  <c r="P6" i="3"/>
  <c r="P5" i="3" s="1"/>
  <c r="P4" i="3" s="1"/>
  <c r="P88" i="3" s="1"/>
  <c r="M6" i="3"/>
  <c r="M5" i="3" s="1"/>
  <c r="AM64" i="3" l="1"/>
  <c r="AL22" i="3"/>
  <c r="AL9" i="3"/>
  <c r="AL15" i="3"/>
  <c r="AM84" i="3"/>
  <c r="AL83" i="3"/>
  <c r="AM15" i="3"/>
  <c r="AM9" i="3"/>
  <c r="M4" i="3"/>
  <c r="M88" i="3" s="1"/>
  <c r="AM63" i="3"/>
  <c r="AM23" i="3"/>
  <c r="AJ4" i="3"/>
  <c r="AJ88" i="3" s="1"/>
  <c r="I6" i="3"/>
  <c r="H6" i="3"/>
  <c r="AM22" i="3" l="1"/>
  <c r="AM83" i="3"/>
  <c r="AM48" i="3"/>
  <c r="W6" i="3"/>
  <c r="W5" i="3" s="1"/>
  <c r="W4" i="3" s="1"/>
  <c r="W88" i="3" s="1"/>
  <c r="AL6" i="3" l="1"/>
  <c r="AM6" i="3" l="1"/>
  <c r="AL5" i="3"/>
  <c r="AQ5" i="3" s="1"/>
  <c r="AM5" i="3" l="1"/>
  <c r="AM4" i="3" s="1"/>
  <c r="AM88" i="3" s="1"/>
  <c r="AM91" i="3" s="1"/>
  <c r="AL4" i="3"/>
  <c r="AL88" i="3" l="1"/>
  <c r="AQ4" i="3"/>
  <c r="AL91" i="3" l="1"/>
</calcChain>
</file>

<file path=xl/sharedStrings.xml><?xml version="1.0" encoding="utf-8"?>
<sst xmlns="http://schemas.openxmlformats.org/spreadsheetml/2006/main" count="122" uniqueCount="82">
  <si>
    <t>Country</t>
  </si>
  <si>
    <t>INR</t>
  </si>
  <si>
    <t>CNY</t>
  </si>
  <si>
    <t>EUR</t>
  </si>
  <si>
    <t>USD</t>
  </si>
  <si>
    <t>BRL</t>
  </si>
  <si>
    <t>SGD</t>
  </si>
  <si>
    <t>AUD</t>
  </si>
  <si>
    <t>TENDER PARAMETERS</t>
  </si>
  <si>
    <t>BoID:</t>
  </si>
  <si>
    <t>Opportunity:</t>
  </si>
  <si>
    <t>ABC</t>
  </si>
  <si>
    <t>TENDER EXCHANGE RATES :</t>
  </si>
  <si>
    <t>1/ Edit Tender Exchange Rates :</t>
  </si>
  <si>
    <t>FX rates for Consolidation :</t>
  </si>
  <si>
    <t>=</t>
  </si>
  <si>
    <t>2/ Select Consolidation Currency :</t>
  </si>
  <si>
    <t>TRAVEL DATABASE :</t>
  </si>
  <si>
    <t>Currency</t>
  </si>
  <si>
    <t>Flight</t>
  </si>
  <si>
    <t>Hotel</t>
  </si>
  <si>
    <t>Per Diem</t>
  </si>
  <si>
    <t>Other</t>
  </si>
  <si>
    <t>UNIT LIST :</t>
  </si>
  <si>
    <t>DESIGNATION</t>
  </si>
  <si>
    <t>Unit Code</t>
  </si>
  <si>
    <t>Source Curr.</t>
  </si>
  <si>
    <t>Qty</t>
  </si>
  <si>
    <t>Ext. Purchase (Source Curr.)</t>
  </si>
  <si>
    <t>HSN Code</t>
  </si>
  <si>
    <t>Ext. Services (Source Curr.)</t>
  </si>
  <si>
    <t>Total Hours</t>
  </si>
  <si>
    <t>Cost Center</t>
  </si>
  <si>
    <t>Hourly rate</t>
  </si>
  <si>
    <t>Unit</t>
  </si>
  <si>
    <t>Int. Supplies (Source Curr.)</t>
  </si>
  <si>
    <t>Nb of Trips</t>
  </si>
  <si>
    <t>Days per Trip</t>
  </si>
  <si>
    <t>Destination</t>
  </si>
  <si>
    <t>Packaging (Source Curr.)</t>
  </si>
  <si>
    <t>Freight
(Source Curr.)</t>
  </si>
  <si>
    <t>Risks / Savings (Source Curr.)</t>
  </si>
  <si>
    <t>COMMENTS :</t>
  </si>
  <si>
    <t>TARGET</t>
  </si>
  <si>
    <t xml:space="preserve">Gap to Target : </t>
  </si>
  <si>
    <t>DIRECT COST</t>
  </si>
  <si>
    <t>TOTAL ISP
(EUR)</t>
  </si>
  <si>
    <t>ddd</t>
  </si>
  <si>
    <t>eeee</t>
  </si>
  <si>
    <t>eee</t>
  </si>
  <si>
    <t>ccsdfdsfd</t>
  </si>
  <si>
    <t>zfzerfzer</t>
  </si>
  <si>
    <t>sdfsdfdf</t>
  </si>
  <si>
    <t>sdfsdfsd</t>
  </si>
  <si>
    <t>zzerzer</t>
  </si>
  <si>
    <t>sdf</t>
  </si>
  <si>
    <t>er</t>
  </si>
  <si>
    <t>dfdfd</t>
  </si>
  <si>
    <t>dfdfdf</t>
  </si>
  <si>
    <t>fddfeer</t>
  </si>
  <si>
    <t>erererere</t>
  </si>
  <si>
    <t>dfsdfdsfdsf</t>
  </si>
  <si>
    <t>sdsq</t>
  </si>
  <si>
    <t>qsdqsdsd</t>
  </si>
  <si>
    <t>COUT</t>
  </si>
  <si>
    <t>TOTO7</t>
  </si>
  <si>
    <t>TOTO8</t>
  </si>
  <si>
    <t>TOTO CONFIGURATION</t>
  </si>
  <si>
    <t>TOTO DETAILS</t>
  </si>
  <si>
    <t>Update Unit List based  :</t>
  </si>
  <si>
    <t>A</t>
  </si>
  <si>
    <t>B</t>
  </si>
  <si>
    <t>HEURES</t>
  </si>
  <si>
    <t>CALCUL</t>
  </si>
  <si>
    <t>Project Management</t>
  </si>
  <si>
    <t>PHM</t>
  </si>
  <si>
    <t>TRAIN SCANNER</t>
  </si>
  <si>
    <r>
      <t>HEALTHHUB</t>
    </r>
    <r>
      <rPr>
        <b/>
        <sz val="11"/>
        <color theme="1"/>
        <rFont val="Calibri"/>
        <family val="2"/>
      </rPr>
      <t>™</t>
    </r>
    <r>
      <rPr>
        <b/>
        <sz val="11"/>
        <color theme="1"/>
        <rFont val="Alstom"/>
      </rPr>
      <t xml:space="preserve"> RS</t>
    </r>
  </si>
  <si>
    <t>HEALTHHUB™ INFRA</t>
  </si>
  <si>
    <t>POINT MACHINE</t>
  </si>
  <si>
    <t>KNP</t>
  </si>
  <si>
    <t>INM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</si>
</sst>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-* #,##0_-;\-* #,##0_-;_-* &quot;-&quot;??_-;_-@_-"/>
    <numFmt numFmtId="167" formatCode="_-* #,##0.0_-;\-* #,##0.0_-;_-* &quot;-&quot;??_-;_-@_-"/>
    <numFmt numFmtId="168" formatCode="#,##0;\-#,##0;&quot;-&quot;"/>
    <numFmt numFmtId="169" formatCode="_(* #,##0_);_(* \(#,##0\);_(* &quot;-&quot;??_);_(@_)"/>
    <numFmt numFmtId="170" formatCode="_(* #,##0.0_);_(* \(#,##0.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lstom"/>
    </font>
    <font>
      <b/>
      <sz val="18"/>
      <color theme="0"/>
      <name val="Alstom"/>
    </font>
    <font>
      <b/>
      <sz val="14"/>
      <color rgb="FFC00000"/>
      <name val="Alstom"/>
    </font>
    <font>
      <b/>
      <sz val="14"/>
      <color theme="1"/>
      <name val="Alstom"/>
    </font>
    <font>
      <sz val="14"/>
      <color theme="1"/>
      <name val="Alstom"/>
    </font>
    <font>
      <b/>
      <sz val="14"/>
      <color theme="0"/>
      <name val="Alstom"/>
    </font>
    <font>
      <b/>
      <sz val="12"/>
      <color theme="0"/>
      <name val="Alstom"/>
    </font>
    <font>
      <sz val="14"/>
      <color theme="0"/>
      <name val="Alstom"/>
    </font>
    <font>
      <b/>
      <sz val="12"/>
      <color theme="1"/>
      <name val="Alstom"/>
    </font>
    <font>
      <sz val="11"/>
      <color theme="1"/>
      <name val="Alstom"/>
    </font>
    <font>
      <b/>
      <sz val="11"/>
      <color theme="0"/>
      <name val="Alstom"/>
    </font>
    <font>
      <b/>
      <sz val="11"/>
      <name val="Alstom"/>
    </font>
    <font>
      <sz val="12"/>
      <name val="Alstom"/>
    </font>
    <font>
      <b/>
      <sz val="11"/>
      <color theme="1"/>
      <name val="Alstom"/>
    </font>
    <font>
      <sz val="11"/>
      <name val="Alstom"/>
    </font>
    <font>
      <b/>
      <sz val="12"/>
      <name val="Alstom"/>
    </font>
    <font>
      <b/>
      <i/>
      <sz val="11"/>
      <color rgb="FFFF0000"/>
      <name val="Alstom"/>
    </font>
    <font>
      <sz val="12"/>
      <color rgb="FFFF0000"/>
      <name val="Alstom"/>
    </font>
    <font>
      <b/>
      <sz val="11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gradientFill>
        <stop position="0">
          <color theme="4" tint="-0.49803155613879818"/>
        </stop>
        <stop position="1">
          <color theme="4" tint="0.40000610370189521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/>
      <right/>
      <top style="double">
        <color theme="0"/>
      </top>
      <bottom style="double">
        <color theme="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/>
    </xf>
    <xf numFmtId="165" fontId="6" fillId="4" borderId="3" xfId="1" applyNumberFormat="1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vertical="center"/>
    </xf>
    <xf numFmtId="165" fontId="6" fillId="4" borderId="8" xfId="1" applyNumberFormat="1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5" borderId="0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0" fontId="8" fillId="6" borderId="11" xfId="0" applyFont="1" applyFill="1" applyBorder="1" applyAlignment="1">
      <alignment horizontal="left" vertical="center"/>
    </xf>
    <xf numFmtId="0" fontId="8" fillId="6" borderId="12" xfId="0" applyFont="1" applyFill="1" applyBorder="1" applyAlignment="1">
      <alignment horizontal="left" vertical="center" wrapText="1"/>
    </xf>
    <xf numFmtId="0" fontId="8" fillId="6" borderId="13" xfId="0" applyFont="1" applyFill="1" applyBorder="1" applyAlignment="1">
      <alignment horizontal="left" vertical="center" wrapText="1"/>
    </xf>
    <xf numFmtId="0" fontId="8" fillId="6" borderId="11" xfId="0" quotePrefix="1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2" fontId="2" fillId="8" borderId="2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2" fontId="2" fillId="8" borderId="0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2" fontId="2" fillId="7" borderId="0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2" fontId="2" fillId="8" borderId="7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2" fontId="2" fillId="7" borderId="7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left" vertical="center"/>
    </xf>
    <xf numFmtId="0" fontId="10" fillId="9" borderId="19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/>
    </xf>
    <xf numFmtId="0" fontId="10" fillId="9" borderId="2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166" fontId="2" fillId="8" borderId="22" xfId="2" applyNumberFormat="1" applyFont="1" applyFill="1" applyBorder="1" applyAlignment="1">
      <alignment horizontal="center" vertical="center"/>
    </xf>
    <xf numFmtId="166" fontId="2" fillId="8" borderId="23" xfId="2" applyNumberFormat="1" applyFont="1" applyFill="1" applyBorder="1" applyAlignment="1">
      <alignment horizontal="center" vertical="center"/>
    </xf>
    <xf numFmtId="3" fontId="2" fillId="8" borderId="23" xfId="2" applyNumberFormat="1" applyFont="1" applyFill="1" applyBorder="1" applyAlignment="1">
      <alignment horizontal="center" vertical="center"/>
    </xf>
    <xf numFmtId="3" fontId="2" fillId="8" borderId="24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left" vertical="center"/>
    </xf>
    <xf numFmtId="166" fontId="2" fillId="8" borderId="25" xfId="2" applyNumberFormat="1" applyFont="1" applyFill="1" applyBorder="1" applyAlignment="1">
      <alignment horizontal="center" vertical="center"/>
    </xf>
    <xf numFmtId="166" fontId="2" fillId="8" borderId="26" xfId="2" applyNumberFormat="1" applyFont="1" applyFill="1" applyBorder="1" applyAlignment="1">
      <alignment horizontal="center" vertical="center"/>
    </xf>
    <xf numFmtId="3" fontId="2" fillId="8" borderId="26" xfId="2" applyNumberFormat="1" applyFont="1" applyFill="1" applyBorder="1" applyAlignment="1">
      <alignment horizontal="center" vertical="center"/>
    </xf>
    <xf numFmtId="3" fontId="2" fillId="8" borderId="27" xfId="0" applyNumberFormat="1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left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3" fontId="2" fillId="8" borderId="29" xfId="0" applyNumberFormat="1" applyFont="1" applyFill="1" applyBorder="1" applyAlignment="1">
      <alignment horizontal="center" vertical="center"/>
    </xf>
    <xf numFmtId="3" fontId="2" fillId="8" borderId="29" xfId="2" applyNumberFormat="1" applyFont="1" applyFill="1" applyBorder="1" applyAlignment="1">
      <alignment horizontal="center" vertical="center"/>
    </xf>
    <xf numFmtId="3" fontId="2" fillId="8" borderId="30" xfId="2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0" fillId="0" borderId="0" xfId="0" applyBorder="1"/>
    <xf numFmtId="0" fontId="0" fillId="0" borderId="4" xfId="0" applyBorder="1"/>
    <xf numFmtId="0" fontId="0" fillId="0" borderId="7" xfId="0" applyBorder="1"/>
    <xf numFmtId="0" fontId="2" fillId="0" borderId="1" xfId="0" applyFont="1" applyBorder="1" applyAlignment="1">
      <alignment horizontal="left" vertical="center"/>
    </xf>
    <xf numFmtId="3" fontId="2" fillId="8" borderId="24" xfId="2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3" fontId="2" fillId="8" borderId="27" xfId="2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9" fontId="2" fillId="8" borderId="30" xfId="3" applyFont="1" applyFill="1" applyBorder="1" applyAlignment="1">
      <alignment horizontal="center" vertical="center"/>
    </xf>
    <xf numFmtId="0" fontId="11" fillId="0" borderId="0" xfId="0" applyFont="1" applyAlignment="1" applyProtection="1">
      <alignment vertical="center" wrapText="1"/>
      <protection locked="0"/>
    </xf>
    <xf numFmtId="0" fontId="12" fillId="10" borderId="31" xfId="0" applyFont="1" applyFill="1" applyBorder="1" applyAlignment="1" applyProtection="1">
      <alignment horizontal="center" vertical="center" wrapText="1"/>
      <protection locked="0"/>
    </xf>
    <xf numFmtId="0" fontId="12" fillId="10" borderId="32" xfId="0" applyFont="1" applyFill="1" applyBorder="1" applyAlignment="1" applyProtection="1">
      <alignment horizontal="center" vertical="center" wrapText="1"/>
      <protection locked="0"/>
    </xf>
    <xf numFmtId="0" fontId="12" fillId="10" borderId="33" xfId="0" applyFont="1" applyFill="1" applyBorder="1" applyAlignment="1" applyProtection="1">
      <alignment horizontal="center" vertical="center" wrapText="1"/>
      <protection locked="0"/>
    </xf>
    <xf numFmtId="0" fontId="13" fillId="2" borderId="31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166" fontId="8" fillId="0" borderId="0" xfId="2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Alignment="1" applyProtection="1">
      <alignment vertical="center"/>
      <protection locked="0"/>
    </xf>
    <xf numFmtId="168" fontId="2" fillId="0" borderId="0" xfId="2" applyNumberFormat="1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166" fontId="8" fillId="0" borderId="0" xfId="2" applyNumberFormat="1" applyFont="1" applyFill="1" applyBorder="1" applyAlignment="1" applyProtection="1">
      <alignment horizontal="center" vertical="center"/>
      <protection hidden="1"/>
    </xf>
    <xf numFmtId="167" fontId="2" fillId="0" borderId="0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8" fillId="6" borderId="34" xfId="0" applyFont="1" applyFill="1" applyBorder="1" applyAlignment="1" applyProtection="1">
      <alignment vertical="center"/>
      <protection locked="0"/>
    </xf>
    <xf numFmtId="0" fontId="15" fillId="11" borderId="31" xfId="0" applyFont="1" applyFill="1" applyBorder="1" applyAlignment="1" applyProtection="1">
      <alignment vertical="center"/>
      <protection locked="0"/>
    </xf>
    <xf numFmtId="0" fontId="11" fillId="8" borderId="31" xfId="0" applyFont="1" applyFill="1" applyBorder="1" applyAlignment="1" applyProtection="1">
      <alignment vertical="center"/>
      <protection locked="0"/>
    </xf>
    <xf numFmtId="0" fontId="16" fillId="8" borderId="31" xfId="0" applyFont="1" applyFill="1" applyBorder="1" applyAlignment="1" applyProtection="1">
      <alignment horizontal="center" vertical="center"/>
      <protection locked="0"/>
    </xf>
    <xf numFmtId="0" fontId="11" fillId="8" borderId="31" xfId="0" applyFont="1" applyFill="1" applyBorder="1" applyAlignment="1" applyProtection="1">
      <alignment horizontal="center" vertical="center"/>
      <protection locked="0"/>
    </xf>
    <xf numFmtId="168" fontId="11" fillId="8" borderId="31" xfId="2" applyNumberFormat="1" applyFont="1" applyFill="1" applyBorder="1" applyAlignment="1" applyProtection="1">
      <alignment horizontal="center" vertical="center"/>
      <protection locked="0"/>
    </xf>
    <xf numFmtId="0" fontId="11" fillId="0" borderId="35" xfId="0" applyFont="1" applyBorder="1" applyAlignment="1" applyProtection="1">
      <alignment vertical="center"/>
      <protection locked="0"/>
    </xf>
    <xf numFmtId="10" fontId="11" fillId="11" borderId="31" xfId="3" applyNumberFormat="1" applyFont="1" applyFill="1" applyBorder="1" applyAlignment="1" applyProtection="1">
      <alignment horizontal="center" vertical="center"/>
      <protection hidden="1"/>
    </xf>
    <xf numFmtId="10" fontId="11" fillId="11" borderId="33" xfId="3" applyNumberFormat="1" applyFont="1" applyFill="1" applyBorder="1" applyAlignment="1" applyProtection="1">
      <alignment horizontal="center" vertical="center"/>
      <protection hidden="1"/>
    </xf>
    <xf numFmtId="168" fontId="11" fillId="8" borderId="31" xfId="2" applyNumberFormat="1" applyFont="1" applyFill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168" fontId="11" fillId="8" borderId="33" xfId="2" applyNumberFormat="1" applyFont="1" applyFill="1" applyBorder="1" applyAlignment="1" applyProtection="1">
      <alignment vertical="center"/>
      <protection locked="0"/>
    </xf>
    <xf numFmtId="166" fontId="11" fillId="8" borderId="31" xfId="2" applyNumberFormat="1" applyFont="1" applyFill="1" applyBorder="1" applyAlignment="1" applyProtection="1">
      <alignment horizontal="center" vertical="center"/>
      <protection locked="0"/>
    </xf>
    <xf numFmtId="168" fontId="11" fillId="12" borderId="31" xfId="2" applyNumberFormat="1" applyFont="1" applyFill="1" applyBorder="1" applyAlignment="1" applyProtection="1">
      <alignment vertical="center"/>
      <protection hidden="1"/>
    </xf>
    <xf numFmtId="168" fontId="11" fillId="8" borderId="0" xfId="2" applyNumberFormat="1" applyFont="1" applyFill="1" applyBorder="1" applyAlignment="1" applyProtection="1">
      <alignment horizontal="left" vertical="center"/>
      <protection locked="0"/>
    </xf>
    <xf numFmtId="166" fontId="11" fillId="12" borderId="31" xfId="2" applyNumberFormat="1" applyFont="1" applyFill="1" applyBorder="1" applyAlignment="1" applyProtection="1">
      <alignment vertical="center"/>
      <protection hidden="1"/>
    </xf>
    <xf numFmtId="166" fontId="11" fillId="12" borderId="33" xfId="2" applyNumberFormat="1" applyFont="1" applyFill="1" applyBorder="1" applyAlignment="1" applyProtection="1">
      <alignment vertical="center"/>
      <protection hidden="1"/>
    </xf>
    <xf numFmtId="166" fontId="11" fillId="12" borderId="31" xfId="2" applyNumberFormat="1" applyFont="1" applyFill="1" applyBorder="1" applyAlignment="1" applyProtection="1">
      <alignment horizontal="center" vertical="center"/>
      <protection hidden="1"/>
    </xf>
    <xf numFmtId="167" fontId="11" fillId="11" borderId="31" xfId="2" applyNumberFormat="1" applyFont="1" applyFill="1" applyBorder="1" applyAlignment="1" applyProtection="1">
      <alignment horizontal="center" vertical="center"/>
      <protection hidden="1"/>
    </xf>
    <xf numFmtId="0" fontId="11" fillId="11" borderId="31" xfId="0" applyNumberFormat="1" applyFont="1" applyFill="1" applyBorder="1" applyAlignment="1" applyProtection="1">
      <alignment horizontal="center" vertical="center"/>
      <protection hidden="1"/>
    </xf>
    <xf numFmtId="166" fontId="17" fillId="13" borderId="31" xfId="2" applyNumberFormat="1" applyFont="1" applyFill="1" applyBorder="1" applyAlignment="1" applyProtection="1">
      <alignment vertical="center"/>
      <protection hidden="1"/>
    </xf>
    <xf numFmtId="166" fontId="8" fillId="6" borderId="31" xfId="2" applyNumberFormat="1" applyFont="1" applyFill="1" applyBorder="1" applyAlignment="1" applyProtection="1">
      <alignment vertical="center"/>
      <protection hidden="1"/>
    </xf>
    <xf numFmtId="0" fontId="8" fillId="6" borderId="31" xfId="0" applyFont="1" applyFill="1" applyBorder="1" applyAlignment="1" applyProtection="1">
      <alignment vertical="center"/>
      <protection locked="0"/>
    </xf>
    <xf numFmtId="0" fontId="8" fillId="15" borderId="31" xfId="0" applyFont="1" applyFill="1" applyBorder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169" fontId="8" fillId="15" borderId="31" xfId="2" applyNumberFormat="1" applyFont="1" applyFill="1" applyBorder="1" applyAlignment="1" applyProtection="1">
      <alignment vertical="center"/>
      <protection hidden="1"/>
    </xf>
    <xf numFmtId="170" fontId="8" fillId="15" borderId="31" xfId="2" applyNumberFormat="1" applyFont="1" applyFill="1" applyBorder="1" applyAlignment="1" applyProtection="1">
      <alignment vertical="center"/>
      <protection hidden="1"/>
    </xf>
    <xf numFmtId="9" fontId="18" fillId="0" borderId="0" xfId="3" applyFont="1" applyAlignment="1" applyProtection="1">
      <alignment horizontal="right" vertical="center"/>
      <protection locked="0"/>
    </xf>
    <xf numFmtId="2" fontId="11" fillId="0" borderId="0" xfId="0" applyNumberFormat="1" applyFont="1" applyAlignment="1" applyProtection="1">
      <alignment vertical="center"/>
      <protection locked="0"/>
    </xf>
    <xf numFmtId="0" fontId="15" fillId="11" borderId="0" xfId="0" applyFont="1" applyFill="1" applyBorder="1" applyAlignment="1" applyProtection="1">
      <alignment vertical="center"/>
      <protection locked="0"/>
    </xf>
    <xf numFmtId="0" fontId="0" fillId="0" borderId="0" xfId="0" pivotButton="1"/>
    <xf numFmtId="166" fontId="17" fillId="2" borderId="31" xfId="2" applyNumberFormat="1" applyFont="1" applyFill="1" applyBorder="1" applyAlignment="1" applyProtection="1">
      <alignment vertical="center"/>
      <protection hidden="1"/>
    </xf>
    <xf numFmtId="166" fontId="17" fillId="14" borderId="31" xfId="2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/>
      <protection locked="0"/>
    </xf>
    <xf numFmtId="10" fontId="2" fillId="0" borderId="0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</cellXfs>
  <cellStyles count="4">
    <cellStyle name="Comma 11 2 4" xfId="1" xr:uid="{00000000-0005-0000-0000-000001000000}"/>
    <cellStyle name="Milliers" xfId="2" builtinId="3"/>
    <cellStyle name="Normal" xfId="0" builtinId="0"/>
    <cellStyle name="Pourcentage" xfId="3" builtinId="5"/>
  </cellStyles>
  <dxfs count="24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285750</xdr:colOff>
          <xdr:row>26</xdr:row>
          <xdr:rowOff>47625</xdr:rowOff>
        </xdr:from>
        <xdr:to>
          <xdr:col>19</xdr:col>
          <xdr:colOff>1390650</xdr:colOff>
          <xdr:row>28</xdr:row>
          <xdr:rowOff>123825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1609725</xdr:colOff>
          <xdr:row>26</xdr:row>
          <xdr:rowOff>28575</xdr:rowOff>
        </xdr:from>
        <xdr:to>
          <xdr:col>20</xdr:col>
          <xdr:colOff>952500</xdr:colOff>
          <xdr:row>28</xdr:row>
          <xdr:rowOff>161925</xdr:rowOff>
        </xdr:to>
        <xdr:sp macro="" textlink="">
          <xdr:nvSpPr>
            <xdr:cNvPr id="1028" name="Check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314325</xdr:colOff>
          <xdr:row>28</xdr:row>
          <xdr:rowOff>57150</xdr:rowOff>
        </xdr:from>
        <xdr:to>
          <xdr:col>19</xdr:col>
          <xdr:colOff>1152525</xdr:colOff>
          <xdr:row>30</xdr:row>
          <xdr:rowOff>123825</xdr:rowOff>
        </xdr:to>
        <xdr:sp macro="" textlink="">
          <xdr:nvSpPr>
            <xdr:cNvPr id="1029" name="CheckBox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1638300</xdr:colOff>
          <xdr:row>28</xdr:row>
          <xdr:rowOff>47625</xdr:rowOff>
        </xdr:from>
        <xdr:to>
          <xdr:col>20</xdr:col>
          <xdr:colOff>828675</xdr:colOff>
          <xdr:row>30</xdr:row>
          <xdr:rowOff>104775</xdr:rowOff>
        </xdr:to>
        <xdr:sp macro="" textlink="">
          <xdr:nvSpPr>
            <xdr:cNvPr id="1030" name="CheckBox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333375</xdr:colOff>
          <xdr:row>30</xdr:row>
          <xdr:rowOff>47625</xdr:rowOff>
        </xdr:from>
        <xdr:to>
          <xdr:col>19</xdr:col>
          <xdr:colOff>1352550</xdr:colOff>
          <xdr:row>32</xdr:row>
          <xdr:rowOff>28575</xdr:rowOff>
        </xdr:to>
        <xdr:sp macro="" textlink="">
          <xdr:nvSpPr>
            <xdr:cNvPr id="1031" name="CheckBox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180975</xdr:colOff>
          <xdr:row>2</xdr:row>
          <xdr:rowOff>95250</xdr:rowOff>
        </xdr:from>
        <xdr:to>
          <xdr:col>24</xdr:col>
          <xdr:colOff>114300</xdr:colOff>
          <xdr:row>4</xdr:row>
          <xdr:rowOff>161925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190500</xdr:colOff>
          <xdr:row>5</xdr:row>
          <xdr:rowOff>57150</xdr:rowOff>
        </xdr:from>
        <xdr:to>
          <xdr:col>24</xdr:col>
          <xdr:colOff>114300</xdr:colOff>
          <xdr:row>7</xdr:row>
          <xdr:rowOff>38100</xdr:rowOff>
        </xdr:to>
        <xdr:sp macro="" textlink="">
          <xdr:nvSpPr>
            <xdr:cNvPr id="1033" name="CommandButton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1619250</xdr:colOff>
          <xdr:row>30</xdr:row>
          <xdr:rowOff>114300</xdr:rowOff>
        </xdr:from>
        <xdr:to>
          <xdr:col>20</xdr:col>
          <xdr:colOff>828675</xdr:colOff>
          <xdr:row>32</xdr:row>
          <xdr:rowOff>161925</xdr:rowOff>
        </xdr:to>
        <xdr:sp macro="" textlink="">
          <xdr:nvSpPr>
            <xdr:cNvPr id="1034" name="CheckBox6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W36"/>
  <sheetViews>
    <sheetView showGridLines="0" zoomScale="70" zoomScaleNormal="70" workbookViewId="0">
      <selection activeCell="Y11" sqref="Y11"/>
    </sheetView>
  </sheetViews>
  <sheetFormatPr baseColWidth="10" defaultColWidth="9.140625" defaultRowHeight="15"/>
  <cols>
    <col min="1" max="2" width="2.7109375" customWidth="1"/>
    <col min="3" max="13" width="10.7109375" customWidth="1"/>
    <col min="14" max="15" width="4.7109375" customWidth="1"/>
    <col min="16" max="17" width="27.28515625" bestFit="1" customWidth="1"/>
    <col min="18" max="18" width="2.7109375" customWidth="1"/>
    <col min="19" max="19" width="4.7109375" customWidth="1"/>
    <col min="20" max="21" width="27.28515625" bestFit="1" customWidth="1"/>
    <col min="22" max="22" width="2.7109375" customWidth="1"/>
  </cols>
  <sheetData>
    <row r="1" spans="2:23" s="1" customFormat="1" ht="7.5" customHeight="1" thickBot="1">
      <c r="I1" s="2"/>
    </row>
    <row r="2" spans="2:23" s="1" customFormat="1" ht="7.5" customHeight="1">
      <c r="B2" s="3"/>
      <c r="C2" s="4"/>
      <c r="D2" s="4"/>
      <c r="E2" s="4"/>
      <c r="F2" s="4"/>
      <c r="G2" s="4"/>
      <c r="H2" s="4"/>
      <c r="I2" s="5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6"/>
    </row>
    <row r="3" spans="2:23" s="1" customFormat="1" ht="23.25">
      <c r="B3" s="6"/>
      <c r="C3" s="133" t="s">
        <v>8</v>
      </c>
      <c r="D3" s="133"/>
      <c r="E3" s="133"/>
      <c r="F3" s="133"/>
      <c r="G3" s="133"/>
      <c r="H3" s="133"/>
      <c r="I3" s="133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6"/>
    </row>
    <row r="4" spans="2:23" s="1" customFormat="1" ht="6" customHeight="1" thickBot="1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6"/>
    </row>
    <row r="5" spans="2:23" s="1" customFormat="1" ht="18">
      <c r="B5" s="6"/>
      <c r="C5" s="8" t="s">
        <v>9</v>
      </c>
      <c r="D5" s="9"/>
      <c r="E5" s="9"/>
      <c r="F5" s="10">
        <v>123456</v>
      </c>
      <c r="G5" s="11"/>
      <c r="H5" s="11"/>
      <c r="I5" s="12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6"/>
    </row>
    <row r="6" spans="2:23" s="1" customFormat="1" ht="18.75" thickBot="1">
      <c r="B6" s="6"/>
      <c r="C6" s="13" t="s">
        <v>10</v>
      </c>
      <c r="D6" s="14"/>
      <c r="E6" s="14"/>
      <c r="F6" s="15" t="s">
        <v>11</v>
      </c>
      <c r="G6" s="16"/>
      <c r="H6" s="16"/>
      <c r="I6" s="1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6"/>
    </row>
    <row r="7" spans="2:23" s="1" customFormat="1"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18"/>
      <c r="O7" s="19"/>
      <c r="P7" s="7"/>
      <c r="Q7" s="7"/>
      <c r="R7" s="18"/>
      <c r="S7" s="19"/>
      <c r="T7" s="7"/>
      <c r="U7" s="7"/>
      <c r="V7" s="7"/>
      <c r="W7" s="6"/>
    </row>
    <row r="8" spans="2:23" ht="18">
      <c r="B8" s="6"/>
      <c r="C8" s="20" t="s">
        <v>12</v>
      </c>
      <c r="D8" s="21"/>
      <c r="E8" s="21"/>
      <c r="F8" s="21"/>
      <c r="G8" s="21"/>
      <c r="H8" s="21"/>
      <c r="I8" s="22"/>
      <c r="J8" s="21"/>
      <c r="K8" s="21"/>
      <c r="L8" s="21"/>
      <c r="M8" s="21"/>
      <c r="N8" s="18"/>
      <c r="O8" s="73"/>
      <c r="P8" s="20" t="s">
        <v>23</v>
      </c>
      <c r="Q8" s="21"/>
      <c r="R8" s="18"/>
      <c r="S8" s="73"/>
      <c r="T8" s="20" t="s">
        <v>23</v>
      </c>
      <c r="U8" s="21"/>
      <c r="V8" s="73"/>
      <c r="W8" s="74"/>
    </row>
    <row r="9" spans="2:23" s="1" customFormat="1" ht="15.75" thickBot="1"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8"/>
      <c r="O9" s="7"/>
      <c r="P9"/>
      <c r="Q9"/>
      <c r="R9" s="18"/>
      <c r="S9" s="7"/>
      <c r="T9"/>
      <c r="U9"/>
      <c r="V9" s="7"/>
      <c r="W9" s="6"/>
    </row>
    <row r="10" spans="2:23" ht="16.5" thickBot="1">
      <c r="B10" s="74"/>
      <c r="C10" s="23" t="s">
        <v>13</v>
      </c>
      <c r="D10" s="24"/>
      <c r="E10" s="24"/>
      <c r="F10" s="24"/>
      <c r="G10" s="25"/>
      <c r="H10" s="7"/>
      <c r="I10" s="26" t="s">
        <v>14</v>
      </c>
      <c r="J10" s="24"/>
      <c r="K10" s="24"/>
      <c r="L10" s="24"/>
      <c r="M10" s="25"/>
      <c r="N10" s="18"/>
      <c r="O10" s="73"/>
      <c r="P10" s="23" t="s">
        <v>69</v>
      </c>
      <c r="Q10" s="24"/>
      <c r="R10" s="18"/>
      <c r="S10" s="73"/>
      <c r="T10" s="23" t="s">
        <v>69</v>
      </c>
      <c r="U10" s="24"/>
      <c r="V10" s="73"/>
      <c r="W10" s="74"/>
    </row>
    <row r="11" spans="2:23">
      <c r="B11" s="74"/>
      <c r="C11" s="27">
        <v>1</v>
      </c>
      <c r="D11" s="28" t="s">
        <v>3</v>
      </c>
      <c r="E11" s="28" t="s">
        <v>15</v>
      </c>
      <c r="F11" s="29">
        <v>80</v>
      </c>
      <c r="G11" s="30" t="s">
        <v>1</v>
      </c>
      <c r="H11" s="7"/>
      <c r="I11" s="27">
        <v>1</v>
      </c>
      <c r="J11" s="28" t="s">
        <v>3</v>
      </c>
      <c r="K11" s="28" t="s">
        <v>15</v>
      </c>
      <c r="L11" s="31">
        <f>F11/VLOOKUP($G$20,$D$11:$F$17,3,0)</f>
        <v>1</v>
      </c>
      <c r="M11" s="30" t="str">
        <f>$G$20</f>
        <v>EUR</v>
      </c>
      <c r="N11" s="18"/>
      <c r="O11" s="73"/>
      <c r="Q11" s="127"/>
      <c r="R11" s="18"/>
      <c r="S11" s="73"/>
      <c r="W11" s="74"/>
    </row>
    <row r="12" spans="2:23">
      <c r="B12" s="74"/>
      <c r="C12" s="32">
        <v>1</v>
      </c>
      <c r="D12" s="33" t="s">
        <v>4</v>
      </c>
      <c r="E12" s="33" t="s">
        <v>15</v>
      </c>
      <c r="F12" s="34">
        <v>70</v>
      </c>
      <c r="G12" s="35" t="s">
        <v>1</v>
      </c>
      <c r="H12" s="7"/>
      <c r="I12" s="32">
        <v>1</v>
      </c>
      <c r="J12" s="33" t="s">
        <v>4</v>
      </c>
      <c r="K12" s="33" t="s">
        <v>15</v>
      </c>
      <c r="L12" s="36">
        <f t="shared" ref="L12:L17" si="0">F12/VLOOKUP($G$20,$D$11:$F$17,3,0)</f>
        <v>0.875</v>
      </c>
      <c r="M12" s="35" t="str">
        <f t="shared" ref="M12:M17" si="1">$G$20</f>
        <v>EUR</v>
      </c>
      <c r="N12" s="18"/>
      <c r="O12" s="73"/>
      <c r="R12" s="18"/>
      <c r="S12" s="73"/>
      <c r="W12" s="74"/>
    </row>
    <row r="13" spans="2:23">
      <c r="B13" s="74"/>
      <c r="C13" s="32">
        <v>1</v>
      </c>
      <c r="D13" s="33" t="s">
        <v>2</v>
      </c>
      <c r="E13" s="33" t="s">
        <v>15</v>
      </c>
      <c r="F13" s="34">
        <v>10</v>
      </c>
      <c r="G13" s="35" t="s">
        <v>1</v>
      </c>
      <c r="H13" s="7"/>
      <c r="I13" s="32">
        <v>1</v>
      </c>
      <c r="J13" s="33" t="s">
        <v>2</v>
      </c>
      <c r="K13" s="33" t="s">
        <v>15</v>
      </c>
      <c r="L13" s="36">
        <f t="shared" si="0"/>
        <v>0.125</v>
      </c>
      <c r="M13" s="35" t="str">
        <f t="shared" si="1"/>
        <v>EUR</v>
      </c>
      <c r="N13" s="18"/>
      <c r="O13" s="73"/>
      <c r="R13" s="18"/>
      <c r="S13" s="73"/>
      <c r="W13" s="74"/>
    </row>
    <row r="14" spans="2:23">
      <c r="B14" s="74"/>
      <c r="C14" s="32">
        <v>1</v>
      </c>
      <c r="D14" s="33" t="s">
        <v>6</v>
      </c>
      <c r="E14" s="33" t="s">
        <v>15</v>
      </c>
      <c r="F14" s="34">
        <v>0</v>
      </c>
      <c r="G14" s="35" t="s">
        <v>1</v>
      </c>
      <c r="H14" s="7"/>
      <c r="I14" s="32">
        <v>1</v>
      </c>
      <c r="J14" s="33" t="s">
        <v>6</v>
      </c>
      <c r="K14" s="33" t="s">
        <v>15</v>
      </c>
      <c r="L14" s="36">
        <f t="shared" si="0"/>
        <v>0</v>
      </c>
      <c r="M14" s="35" t="str">
        <f t="shared" si="1"/>
        <v>EUR</v>
      </c>
      <c r="N14" s="18"/>
      <c r="O14" s="73"/>
      <c r="R14" s="18"/>
      <c r="S14" s="73"/>
      <c r="W14" s="74"/>
    </row>
    <row r="15" spans="2:23">
      <c r="B15" s="74"/>
      <c r="C15" s="32">
        <v>1</v>
      </c>
      <c r="D15" s="33" t="s">
        <v>5</v>
      </c>
      <c r="E15" s="33" t="s">
        <v>15</v>
      </c>
      <c r="F15" s="34">
        <v>0</v>
      </c>
      <c r="G15" s="35" t="s">
        <v>1</v>
      </c>
      <c r="H15" s="7"/>
      <c r="I15" s="32">
        <v>1</v>
      </c>
      <c r="J15" s="33" t="s">
        <v>5</v>
      </c>
      <c r="K15" s="33" t="s">
        <v>15</v>
      </c>
      <c r="L15" s="36">
        <f t="shared" si="0"/>
        <v>0</v>
      </c>
      <c r="M15" s="35" t="str">
        <f t="shared" si="1"/>
        <v>EUR</v>
      </c>
      <c r="N15" s="18"/>
      <c r="O15" s="73"/>
      <c r="R15" s="18"/>
      <c r="S15" s="73"/>
      <c r="W15" s="74"/>
    </row>
    <row r="16" spans="2:23">
      <c r="B16" s="74"/>
      <c r="C16" s="32">
        <v>1</v>
      </c>
      <c r="D16" s="33" t="s">
        <v>7</v>
      </c>
      <c r="E16" s="33" t="s">
        <v>15</v>
      </c>
      <c r="F16" s="34">
        <v>0</v>
      </c>
      <c r="G16" s="35" t="s">
        <v>1</v>
      </c>
      <c r="H16" s="7"/>
      <c r="I16" s="32">
        <v>1</v>
      </c>
      <c r="J16" s="33" t="s">
        <v>7</v>
      </c>
      <c r="K16" s="33" t="s">
        <v>15</v>
      </c>
      <c r="L16" s="36">
        <f t="shared" si="0"/>
        <v>0</v>
      </c>
      <c r="M16" s="35" t="str">
        <f t="shared" si="1"/>
        <v>EUR</v>
      </c>
      <c r="N16" s="18"/>
      <c r="O16" s="73"/>
      <c r="R16" s="18"/>
      <c r="S16" s="73"/>
      <c r="W16" s="74"/>
    </row>
    <row r="17" spans="2:23" ht="15.75" thickBot="1">
      <c r="B17" s="74"/>
      <c r="C17" s="37">
        <v>1</v>
      </c>
      <c r="D17" s="38" t="s">
        <v>1</v>
      </c>
      <c r="E17" s="38" t="s">
        <v>15</v>
      </c>
      <c r="F17" s="39">
        <v>1</v>
      </c>
      <c r="G17" s="40" t="s">
        <v>1</v>
      </c>
      <c r="H17" s="7"/>
      <c r="I17" s="37">
        <v>1</v>
      </c>
      <c r="J17" s="38" t="s">
        <v>1</v>
      </c>
      <c r="K17" s="38" t="s">
        <v>15</v>
      </c>
      <c r="L17" s="41">
        <f t="shared" si="0"/>
        <v>1.2500000000000001E-2</v>
      </c>
      <c r="M17" s="40" t="str">
        <f t="shared" si="1"/>
        <v>EUR</v>
      </c>
      <c r="N17" s="18"/>
      <c r="O17" s="73"/>
      <c r="R17" s="18"/>
      <c r="S17" s="73"/>
      <c r="W17" s="74"/>
    </row>
    <row r="18" spans="2:23" ht="15.75" thickBot="1">
      <c r="B18" s="74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18"/>
      <c r="O18" s="73"/>
      <c r="R18" s="18"/>
      <c r="S18" s="73"/>
      <c r="W18" s="74"/>
    </row>
    <row r="19" spans="2:23" ht="16.5" thickBot="1">
      <c r="B19" s="6"/>
      <c r="C19" s="23" t="s">
        <v>16</v>
      </c>
      <c r="D19" s="24"/>
      <c r="E19" s="24"/>
      <c r="F19" s="24"/>
      <c r="G19" s="25"/>
      <c r="H19" s="7"/>
      <c r="I19" s="7"/>
      <c r="J19" s="7" t="s">
        <v>80</v>
      </c>
      <c r="K19" s="132">
        <v>0.1</v>
      </c>
      <c r="L19" s="7"/>
      <c r="M19" s="7"/>
      <c r="N19" s="18"/>
      <c r="O19" s="73"/>
      <c r="R19" s="18"/>
      <c r="S19" s="73"/>
      <c r="W19" s="74"/>
    </row>
    <row r="20" spans="2:23" ht="15.75" thickBot="1">
      <c r="B20" s="6"/>
      <c r="C20" s="7"/>
      <c r="D20" s="7"/>
      <c r="E20" s="7"/>
      <c r="F20" s="7"/>
      <c r="G20" s="42" t="s">
        <v>3</v>
      </c>
      <c r="H20" s="7"/>
      <c r="I20" s="7"/>
      <c r="J20" s="7" t="s">
        <v>81</v>
      </c>
      <c r="K20" s="132">
        <v>0.05</v>
      </c>
      <c r="L20" s="7"/>
      <c r="M20" s="7"/>
      <c r="N20" s="18"/>
      <c r="O20" s="73"/>
      <c r="R20" s="18"/>
      <c r="S20" s="73"/>
      <c r="W20" s="74"/>
    </row>
    <row r="21" spans="2:23">
      <c r="B21" s="6"/>
      <c r="C21" s="7"/>
      <c r="D21" s="7"/>
      <c r="E21" s="7"/>
      <c r="F21" s="7"/>
      <c r="G21" s="7"/>
      <c r="H21" s="7"/>
      <c r="I21" s="43"/>
      <c r="J21" s="7"/>
      <c r="K21" s="7"/>
      <c r="L21" s="7"/>
      <c r="M21" s="7"/>
      <c r="N21" s="18"/>
      <c r="O21" s="73"/>
      <c r="R21" s="18"/>
      <c r="S21" s="73"/>
      <c r="W21" s="74"/>
    </row>
    <row r="22" spans="2:23">
      <c r="B22" s="6"/>
      <c r="C22" s="7"/>
      <c r="D22" s="7"/>
      <c r="E22" s="7"/>
      <c r="F22" s="7"/>
      <c r="G22" s="7"/>
      <c r="H22" s="7"/>
      <c r="I22" s="43"/>
      <c r="J22" s="7"/>
      <c r="K22" s="7"/>
      <c r="L22" s="7"/>
      <c r="M22" s="7"/>
      <c r="N22" s="18"/>
      <c r="O22" s="73"/>
      <c r="P22" s="73"/>
      <c r="R22" s="18"/>
      <c r="S22" s="73"/>
      <c r="T22" s="73"/>
      <c r="W22" s="74"/>
    </row>
    <row r="23" spans="2:23">
      <c r="B23" s="6"/>
      <c r="C23" s="44"/>
      <c r="D23" s="44"/>
      <c r="E23" s="44"/>
      <c r="F23" s="44"/>
      <c r="G23" s="44"/>
      <c r="H23" s="44"/>
      <c r="I23" s="45"/>
      <c r="J23" s="44"/>
      <c r="K23" s="44"/>
      <c r="L23" s="44"/>
      <c r="M23" s="44"/>
      <c r="N23" s="46"/>
      <c r="O23" s="44"/>
      <c r="P23" s="44"/>
      <c r="Q23" s="44"/>
      <c r="R23" s="46"/>
      <c r="S23" s="44"/>
      <c r="T23" s="44"/>
      <c r="U23" s="44"/>
      <c r="W23" s="74"/>
    </row>
    <row r="24" spans="2:23">
      <c r="B24" s="6"/>
      <c r="C24" s="47">
        <v>1</v>
      </c>
      <c r="D24" s="47">
        <v>2</v>
      </c>
      <c r="E24" s="47">
        <v>3</v>
      </c>
      <c r="F24" s="47">
        <v>4</v>
      </c>
      <c r="G24" s="47">
        <v>5</v>
      </c>
      <c r="H24" s="47">
        <v>6</v>
      </c>
      <c r="I24" s="47">
        <v>7</v>
      </c>
      <c r="J24" s="47"/>
      <c r="K24" s="47"/>
      <c r="L24" s="47"/>
      <c r="M24" s="47"/>
      <c r="N24" s="48"/>
      <c r="O24" s="73"/>
      <c r="P24" s="73"/>
      <c r="R24" s="48"/>
      <c r="S24" s="73"/>
      <c r="T24" s="73"/>
      <c r="W24" s="74"/>
    </row>
    <row r="25" spans="2:23" ht="18">
      <c r="B25" s="6"/>
      <c r="C25" s="20" t="s">
        <v>17</v>
      </c>
      <c r="D25" s="21"/>
      <c r="E25" s="21"/>
      <c r="F25" s="21"/>
      <c r="G25" s="21"/>
      <c r="H25" s="49"/>
      <c r="I25" s="49"/>
      <c r="J25" s="7"/>
      <c r="K25" s="7"/>
      <c r="L25" s="7"/>
      <c r="M25" s="7"/>
      <c r="N25" s="18"/>
      <c r="O25" s="73"/>
      <c r="P25" s="20" t="s">
        <v>67</v>
      </c>
      <c r="R25" s="18"/>
      <c r="S25" s="73"/>
      <c r="T25" s="20" t="s">
        <v>68</v>
      </c>
      <c r="W25" s="74"/>
    </row>
    <row r="26" spans="2:23" s="1" customFormat="1" ht="15.75" thickBot="1"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18"/>
      <c r="O26" s="7"/>
      <c r="P26" s="73"/>
      <c r="Q26"/>
      <c r="R26" s="18"/>
      <c r="S26" s="7"/>
      <c r="T26" s="73"/>
      <c r="U26"/>
      <c r="V26"/>
      <c r="W26" s="74"/>
    </row>
    <row r="27" spans="2:23" ht="16.5" thickBot="1">
      <c r="B27" s="6"/>
      <c r="C27" s="50" t="s">
        <v>0</v>
      </c>
      <c r="D27" s="51"/>
      <c r="E27" s="52" t="s">
        <v>18</v>
      </c>
      <c r="F27" s="52" t="s">
        <v>19</v>
      </c>
      <c r="G27" s="52" t="s">
        <v>20</v>
      </c>
      <c r="H27" s="52" t="s">
        <v>21</v>
      </c>
      <c r="I27" s="53" t="s">
        <v>22</v>
      </c>
      <c r="J27" s="7"/>
      <c r="K27" s="7"/>
      <c r="L27" s="7"/>
      <c r="M27" s="7"/>
      <c r="N27" s="18"/>
      <c r="O27" s="73"/>
      <c r="P27" s="76"/>
      <c r="Q27" s="77"/>
      <c r="R27" s="18"/>
      <c r="S27" s="73"/>
      <c r="T27" s="76"/>
      <c r="U27" s="77"/>
      <c r="W27" s="74"/>
    </row>
    <row r="28" spans="2:23">
      <c r="B28" s="6"/>
      <c r="C28" s="54"/>
      <c r="D28" s="55"/>
      <c r="E28" s="56"/>
      <c r="F28" s="57"/>
      <c r="G28" s="57"/>
      <c r="H28" s="57"/>
      <c r="I28" s="58"/>
      <c r="J28" s="7"/>
      <c r="K28" s="7"/>
      <c r="L28" s="7"/>
      <c r="M28" s="7"/>
      <c r="N28" s="18"/>
      <c r="O28" s="73"/>
      <c r="P28" s="78"/>
      <c r="Q28" s="79"/>
      <c r="R28" s="18"/>
      <c r="S28" s="73"/>
      <c r="T28" s="78"/>
      <c r="U28" s="79"/>
      <c r="W28" s="74"/>
    </row>
    <row r="29" spans="2:23">
      <c r="B29" s="6"/>
      <c r="C29" s="59"/>
      <c r="D29" s="60"/>
      <c r="E29" s="61"/>
      <c r="F29" s="62"/>
      <c r="G29" s="62"/>
      <c r="H29" s="62"/>
      <c r="I29" s="63"/>
      <c r="J29" s="7"/>
      <c r="K29" s="7"/>
      <c r="L29" s="7"/>
      <c r="M29" s="7"/>
      <c r="N29" s="18"/>
      <c r="O29" s="73"/>
      <c r="P29" s="78"/>
      <c r="Q29" s="79"/>
      <c r="R29" s="18"/>
      <c r="S29" s="73"/>
      <c r="T29" s="78"/>
      <c r="U29" s="79"/>
      <c r="V29" s="73"/>
      <c r="W29" s="74"/>
    </row>
    <row r="30" spans="2:23">
      <c r="B30" s="6"/>
      <c r="C30" s="59"/>
      <c r="D30" s="60"/>
      <c r="E30" s="61"/>
      <c r="F30" s="62"/>
      <c r="G30" s="62"/>
      <c r="H30" s="62"/>
      <c r="I30" s="63"/>
      <c r="J30" s="7"/>
      <c r="K30" s="7"/>
      <c r="L30" s="7"/>
      <c r="M30" s="7"/>
      <c r="N30" s="18"/>
      <c r="O30" s="73"/>
      <c r="P30" s="78"/>
      <c r="Q30" s="79"/>
      <c r="R30" s="18"/>
      <c r="S30" s="73"/>
      <c r="T30" s="78"/>
      <c r="U30" s="79"/>
      <c r="V30" s="73"/>
      <c r="W30" s="74"/>
    </row>
    <row r="31" spans="2:23">
      <c r="B31" s="6"/>
      <c r="C31" s="59"/>
      <c r="D31" s="60"/>
      <c r="E31" s="61"/>
      <c r="F31" s="62"/>
      <c r="G31" s="62"/>
      <c r="H31" s="62"/>
      <c r="I31" s="63"/>
      <c r="J31" s="7"/>
      <c r="K31" s="7"/>
      <c r="L31" s="7"/>
      <c r="M31" s="7"/>
      <c r="N31" s="18"/>
      <c r="O31" s="73"/>
      <c r="P31" s="78"/>
      <c r="Q31" s="79"/>
      <c r="R31" s="18"/>
      <c r="S31" s="73"/>
      <c r="T31" s="78"/>
      <c r="U31" s="79"/>
      <c r="V31" s="73"/>
      <c r="W31" s="74"/>
    </row>
    <row r="32" spans="2:23" ht="15.75" thickBot="1">
      <c r="B32" s="6"/>
      <c r="C32" s="59"/>
      <c r="D32" s="60"/>
      <c r="E32" s="61"/>
      <c r="F32" s="62"/>
      <c r="G32" s="62"/>
      <c r="H32" s="62"/>
      <c r="I32" s="63"/>
      <c r="J32" s="7"/>
      <c r="K32" s="7"/>
      <c r="L32" s="7"/>
      <c r="M32" s="7"/>
      <c r="N32" s="18"/>
      <c r="O32" s="73"/>
      <c r="P32" s="80"/>
      <c r="Q32" s="81"/>
      <c r="R32" s="18"/>
      <c r="S32" s="73"/>
      <c r="T32" s="78"/>
      <c r="U32" s="79"/>
      <c r="V32" s="73"/>
      <c r="W32" s="74"/>
    </row>
    <row r="33" spans="2:23">
      <c r="B33" s="6"/>
      <c r="C33" s="59"/>
      <c r="D33" s="60"/>
      <c r="E33" s="61"/>
      <c r="F33" s="62"/>
      <c r="G33" s="62"/>
      <c r="H33" s="62"/>
      <c r="I33" s="63"/>
      <c r="J33" s="7"/>
      <c r="K33" s="7"/>
      <c r="L33" s="7"/>
      <c r="M33" s="7"/>
      <c r="N33" s="18"/>
      <c r="O33" s="73"/>
      <c r="P33" s="73"/>
      <c r="R33" s="18"/>
      <c r="S33" s="73"/>
      <c r="T33" s="78"/>
      <c r="U33" s="79"/>
      <c r="V33" s="73"/>
      <c r="W33" s="74"/>
    </row>
    <row r="34" spans="2:23" ht="15.75" thickBot="1">
      <c r="B34" s="6"/>
      <c r="C34" s="59"/>
      <c r="D34" s="60"/>
      <c r="E34" s="61"/>
      <c r="F34" s="62"/>
      <c r="G34" s="62"/>
      <c r="H34" s="62"/>
      <c r="I34" s="63"/>
      <c r="J34" s="7"/>
      <c r="K34" s="7"/>
      <c r="L34" s="7"/>
      <c r="M34" s="7"/>
      <c r="N34" s="18"/>
      <c r="O34" s="73"/>
      <c r="P34" s="73"/>
      <c r="R34" s="18"/>
      <c r="S34" s="73"/>
      <c r="T34" s="80"/>
      <c r="U34" s="81"/>
      <c r="V34" s="73"/>
      <c r="W34" s="74"/>
    </row>
    <row r="35" spans="2:23" ht="15.75" thickBot="1">
      <c r="B35" s="6"/>
      <c r="C35" s="64"/>
      <c r="D35" s="65"/>
      <c r="E35" s="66"/>
      <c r="F35" s="67"/>
      <c r="G35" s="68"/>
      <c r="H35" s="67"/>
      <c r="I35" s="69"/>
      <c r="J35" s="7"/>
      <c r="K35" s="7"/>
      <c r="L35" s="7"/>
      <c r="M35" s="7"/>
      <c r="N35" s="18"/>
      <c r="O35" s="73"/>
      <c r="P35" s="73"/>
      <c r="R35" s="18"/>
      <c r="S35" s="73"/>
      <c r="T35" s="73"/>
      <c r="V35" s="73"/>
      <c r="W35" s="74"/>
    </row>
    <row r="36" spans="2:23" ht="15.75" thickBot="1">
      <c r="B36" s="70"/>
      <c r="C36" s="71"/>
      <c r="D36" s="71"/>
      <c r="E36" s="71"/>
      <c r="F36" s="71"/>
      <c r="G36" s="71"/>
      <c r="H36" s="71"/>
      <c r="I36" s="72"/>
      <c r="J36" s="71"/>
      <c r="K36" s="71"/>
      <c r="L36" s="71"/>
      <c r="M36" s="71"/>
      <c r="N36" s="71"/>
      <c r="O36" s="75"/>
      <c r="P36" s="75"/>
      <c r="Q36" s="75"/>
      <c r="R36" s="75"/>
      <c r="S36" s="75"/>
      <c r="T36" s="75"/>
      <c r="U36" s="75"/>
      <c r="V36" s="75"/>
      <c r="W36" s="74"/>
    </row>
  </sheetData>
  <mergeCells count="1">
    <mergeCell ref="C3:I3"/>
  </mergeCells>
  <dataValidations count="1">
    <dataValidation type="list" allowBlank="1" showInputMessage="1" showErrorMessage="1" sqref="G20" xr:uid="{00000000-0002-0000-0100-000000000000}">
      <formula1>$J$11:$J$17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CheckBox6">
          <controlPr defaultSize="0" autoLine="0" r:id="rId5">
            <anchor moveWithCells="1">
              <from>
                <xdr:col>19</xdr:col>
                <xdr:colOff>1619250</xdr:colOff>
                <xdr:row>30</xdr:row>
                <xdr:rowOff>114300</xdr:rowOff>
              </from>
              <to>
                <xdr:col>20</xdr:col>
                <xdr:colOff>828675</xdr:colOff>
                <xdr:row>33</xdr:row>
                <xdr:rowOff>28575</xdr:rowOff>
              </to>
            </anchor>
          </controlPr>
        </control>
      </mc:Choice>
      <mc:Fallback>
        <control shapeId="1034" r:id="rId4" name="CheckBox6"/>
      </mc:Fallback>
    </mc:AlternateContent>
    <mc:AlternateContent xmlns:mc="http://schemas.openxmlformats.org/markup-compatibility/2006">
      <mc:Choice Requires="x14">
        <control shapeId="1033" r:id="rId6" name="CommandButton2">
          <controlPr defaultSize="0" autoLine="0" r:id="rId7">
            <anchor moveWithCells="1">
              <from>
                <xdr:col>22</xdr:col>
                <xdr:colOff>190500</xdr:colOff>
                <xdr:row>5</xdr:row>
                <xdr:rowOff>57150</xdr:rowOff>
              </from>
              <to>
                <xdr:col>24</xdr:col>
                <xdr:colOff>114300</xdr:colOff>
                <xdr:row>7</xdr:row>
                <xdr:rowOff>95250</xdr:rowOff>
              </to>
            </anchor>
          </controlPr>
        </control>
      </mc:Choice>
      <mc:Fallback>
        <control shapeId="1033" r:id="rId6" name="CommandButton2"/>
      </mc:Fallback>
    </mc:AlternateContent>
    <mc:AlternateContent xmlns:mc="http://schemas.openxmlformats.org/markup-compatibility/2006">
      <mc:Choice Requires="x14">
        <control shapeId="1032" r:id="rId8" name="CommandButton1">
          <controlPr defaultSize="0" autoLine="0" r:id="rId9">
            <anchor moveWithCells="1">
              <from>
                <xdr:col>22</xdr:col>
                <xdr:colOff>180975</xdr:colOff>
                <xdr:row>2</xdr:row>
                <xdr:rowOff>95250</xdr:rowOff>
              </from>
              <to>
                <xdr:col>24</xdr:col>
                <xdr:colOff>114300</xdr:colOff>
                <xdr:row>4</xdr:row>
                <xdr:rowOff>190500</xdr:rowOff>
              </to>
            </anchor>
          </controlPr>
        </control>
      </mc:Choice>
      <mc:Fallback>
        <control shapeId="1032" r:id="rId8" name="CommandButton1"/>
      </mc:Fallback>
    </mc:AlternateContent>
    <mc:AlternateContent xmlns:mc="http://schemas.openxmlformats.org/markup-compatibility/2006">
      <mc:Choice Requires="x14">
        <control shapeId="1031" r:id="rId10" name="CheckBox5">
          <controlPr defaultSize="0" autoLine="0" r:id="rId11">
            <anchor moveWithCells="1">
              <from>
                <xdr:col>19</xdr:col>
                <xdr:colOff>333375</xdr:colOff>
                <xdr:row>30</xdr:row>
                <xdr:rowOff>47625</xdr:rowOff>
              </from>
              <to>
                <xdr:col>19</xdr:col>
                <xdr:colOff>1352550</xdr:colOff>
                <xdr:row>32</xdr:row>
                <xdr:rowOff>85725</xdr:rowOff>
              </to>
            </anchor>
          </controlPr>
        </control>
      </mc:Choice>
      <mc:Fallback>
        <control shapeId="1031" r:id="rId10" name="CheckBox5"/>
      </mc:Fallback>
    </mc:AlternateContent>
    <mc:AlternateContent xmlns:mc="http://schemas.openxmlformats.org/markup-compatibility/2006">
      <mc:Choice Requires="x14">
        <control shapeId="1030" r:id="rId12" name="CheckBox4">
          <controlPr defaultSize="0" autoLine="0" autoPict="0" r:id="rId13">
            <anchor moveWithCells="1">
              <from>
                <xdr:col>19</xdr:col>
                <xdr:colOff>1638300</xdr:colOff>
                <xdr:row>28</xdr:row>
                <xdr:rowOff>47625</xdr:rowOff>
              </from>
              <to>
                <xdr:col>20</xdr:col>
                <xdr:colOff>828675</xdr:colOff>
                <xdr:row>30</xdr:row>
                <xdr:rowOff>104775</xdr:rowOff>
              </to>
            </anchor>
          </controlPr>
        </control>
      </mc:Choice>
      <mc:Fallback>
        <control shapeId="1030" r:id="rId12" name="CheckBox4"/>
      </mc:Fallback>
    </mc:AlternateContent>
    <mc:AlternateContent xmlns:mc="http://schemas.openxmlformats.org/markup-compatibility/2006">
      <mc:Choice Requires="x14">
        <control shapeId="1029" r:id="rId14" name="CheckBox3">
          <controlPr defaultSize="0" autoLine="0" autoPict="0" r:id="rId15">
            <anchor moveWithCells="1">
              <from>
                <xdr:col>19</xdr:col>
                <xdr:colOff>314325</xdr:colOff>
                <xdr:row>28</xdr:row>
                <xdr:rowOff>57150</xdr:rowOff>
              </from>
              <to>
                <xdr:col>19</xdr:col>
                <xdr:colOff>1152525</xdr:colOff>
                <xdr:row>30</xdr:row>
                <xdr:rowOff>123825</xdr:rowOff>
              </to>
            </anchor>
          </controlPr>
        </control>
      </mc:Choice>
      <mc:Fallback>
        <control shapeId="1029" r:id="rId14" name="CheckBox3"/>
      </mc:Fallback>
    </mc:AlternateContent>
    <mc:AlternateContent xmlns:mc="http://schemas.openxmlformats.org/markup-compatibility/2006">
      <mc:Choice Requires="x14">
        <control shapeId="1028" r:id="rId16" name="CheckBox2">
          <controlPr defaultSize="0" autoLine="0" r:id="rId17">
            <anchor moveWithCells="1">
              <from>
                <xdr:col>19</xdr:col>
                <xdr:colOff>1609725</xdr:colOff>
                <xdr:row>26</xdr:row>
                <xdr:rowOff>28575</xdr:rowOff>
              </from>
              <to>
                <xdr:col>20</xdr:col>
                <xdr:colOff>952500</xdr:colOff>
                <xdr:row>29</xdr:row>
                <xdr:rowOff>19050</xdr:rowOff>
              </to>
            </anchor>
          </controlPr>
        </control>
      </mc:Choice>
      <mc:Fallback>
        <control shapeId="1028" r:id="rId16" name="CheckBox2"/>
      </mc:Fallback>
    </mc:AlternateContent>
    <mc:AlternateContent xmlns:mc="http://schemas.openxmlformats.org/markup-compatibility/2006">
      <mc:Choice Requires="x14">
        <control shapeId="1026" r:id="rId18" name="CheckBox1">
          <controlPr defaultSize="0" autoLine="0" autoPict="0" r:id="rId19">
            <anchor moveWithCells="1">
              <from>
                <xdr:col>19</xdr:col>
                <xdr:colOff>285750</xdr:colOff>
                <xdr:row>26</xdr:row>
                <xdr:rowOff>47625</xdr:rowOff>
              </from>
              <to>
                <xdr:col>19</xdr:col>
                <xdr:colOff>1390650</xdr:colOff>
                <xdr:row>28</xdr:row>
                <xdr:rowOff>123825</xdr:rowOff>
              </to>
            </anchor>
          </controlPr>
        </control>
      </mc:Choice>
      <mc:Fallback>
        <control shapeId="1026" r:id="rId18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50"/>
  </sheetPr>
  <dimension ref="B1:AT91"/>
  <sheetViews>
    <sheetView showGridLines="0" tabSelected="1" topLeftCell="AA1" zoomScale="80" zoomScaleNormal="80" workbookViewId="0">
      <selection activeCell="AO7" sqref="AO7"/>
    </sheetView>
  </sheetViews>
  <sheetFormatPr baseColWidth="10" defaultColWidth="9.140625" defaultRowHeight="15" outlineLevelRow="1" outlineLevelCol="2"/>
  <cols>
    <col min="1" max="1" width="1" customWidth="1"/>
    <col min="2" max="2" width="40.7109375" customWidth="1"/>
    <col min="3" max="3" width="0.85546875" customWidth="1" outlineLevel="2"/>
    <col min="4" max="4" width="18.28515625" customWidth="1" outlineLevel="2"/>
    <col min="5" max="5" width="11.140625" customWidth="1" outlineLevel="2"/>
    <col min="6" max="6" width="10.28515625" customWidth="1" outlineLevel="2"/>
    <col min="7" max="7" width="1" customWidth="1" outlineLevel="2"/>
    <col min="8" max="9" width="8.7109375" customWidth="1" outlineLevel="2"/>
    <col min="10" max="10" width="1.140625" customWidth="1" outlineLevel="1"/>
    <col min="11" max="12" width="15.7109375" customWidth="1" outlineLevel="2"/>
    <col min="13" max="13" width="18.7109375" customWidth="1" outlineLevel="1"/>
    <col min="14" max="14" width="2" customWidth="1" outlineLevel="1"/>
    <col min="15" max="15" width="15.7109375" customWidth="1" outlineLevel="2"/>
    <col min="16" max="16" width="15.7109375" customWidth="1" outlineLevel="1"/>
    <col min="17" max="17" width="1.7109375" customWidth="1" outlineLevel="1"/>
    <col min="18" max="18" width="15.7109375" customWidth="1" outlineLevel="2"/>
    <col min="19" max="19" width="15.7109375" customWidth="1" outlineLevel="1"/>
    <col min="20" max="22" width="15.7109375" customWidth="1" outlineLevel="2"/>
    <col min="23" max="23" width="17.7109375" customWidth="1" outlineLevel="1"/>
    <col min="24" max="24" width="1.7109375" customWidth="1" outlineLevel="1"/>
    <col min="25" max="25" width="15.7109375" customWidth="1" outlineLevel="2"/>
    <col min="26" max="26" width="15.7109375" customWidth="1" outlineLevel="1"/>
    <col min="27" max="27" width="1.7109375" customWidth="1" outlineLevel="1"/>
    <col min="28" max="29" width="9.5703125" customWidth="1" outlineLevel="2"/>
    <col min="30" max="30" width="15.7109375" customWidth="1" outlineLevel="2"/>
    <col min="31" max="31" width="15.7109375" customWidth="1" outlineLevel="1"/>
    <col min="32" max="32" width="1.7109375" customWidth="1" outlineLevel="1"/>
    <col min="33" max="34" width="15.7109375" customWidth="1" outlineLevel="2"/>
    <col min="35" max="35" width="16.5703125" customWidth="1" outlineLevel="2"/>
    <col min="36" max="36" width="15.7109375" customWidth="1" outlineLevel="1"/>
    <col min="37" max="37" width="1.7109375" customWidth="1"/>
    <col min="38" max="39" width="17.7109375" customWidth="1"/>
    <col min="40" max="40" width="1.7109375" customWidth="1"/>
    <col min="41" max="41" width="17.7109375" customWidth="1"/>
    <col min="42" max="42" width="1.7109375" customWidth="1"/>
    <col min="43" max="43" width="17.7109375" customWidth="1"/>
    <col min="44" max="44" width="1.7109375" customWidth="1"/>
    <col min="45" max="45" width="85.7109375" hidden="1" customWidth="1" outlineLevel="1"/>
    <col min="46" max="46" width="17.7109375" customWidth="1" collapsed="1"/>
    <col min="47" max="48" width="17.7109375" customWidth="1"/>
  </cols>
  <sheetData>
    <row r="1" spans="2:45" s="87" customFormat="1" ht="44.25" customHeight="1" thickBot="1">
      <c r="B1" s="88"/>
      <c r="D1" s="89"/>
      <c r="E1" s="89"/>
      <c r="F1" s="89"/>
      <c r="H1" s="89"/>
      <c r="I1" s="89"/>
      <c r="M1" s="90"/>
      <c r="N1" s="91"/>
      <c r="O1" s="92"/>
      <c r="P1" s="90"/>
      <c r="Q1" s="91"/>
      <c r="R1" s="93"/>
      <c r="S1" s="94"/>
      <c r="T1" s="93"/>
      <c r="U1" s="95"/>
      <c r="V1" s="96"/>
      <c r="W1" s="90"/>
      <c r="X1" s="91"/>
      <c r="Y1" s="92"/>
      <c r="Z1" s="90"/>
      <c r="AA1" s="91"/>
      <c r="AB1" s="92"/>
      <c r="AC1" s="92"/>
      <c r="AD1" s="92"/>
      <c r="AE1" s="90"/>
      <c r="AF1" s="91"/>
      <c r="AG1" s="92"/>
      <c r="AH1" s="92"/>
      <c r="AI1" s="92"/>
      <c r="AJ1" s="90"/>
      <c r="AK1" s="91"/>
      <c r="AL1" s="90"/>
      <c r="AM1" s="90"/>
      <c r="AN1" s="130"/>
      <c r="AO1" s="90"/>
      <c r="AP1" s="130"/>
      <c r="AQ1" s="90"/>
      <c r="AR1" s="91"/>
      <c r="AS1" s="90"/>
    </row>
    <row r="2" spans="2:45" s="82" customFormat="1" ht="31.5" thickTop="1" thickBot="1">
      <c r="B2" s="83" t="s">
        <v>24</v>
      </c>
      <c r="D2" s="84" t="s">
        <v>25</v>
      </c>
      <c r="E2" s="83" t="s">
        <v>26</v>
      </c>
      <c r="F2" s="83" t="s">
        <v>27</v>
      </c>
      <c r="H2" s="83" t="s">
        <v>70</v>
      </c>
      <c r="I2" s="85" t="s">
        <v>71</v>
      </c>
      <c r="K2" s="83" t="s">
        <v>28</v>
      </c>
      <c r="L2" s="83" t="s">
        <v>29</v>
      </c>
      <c r="M2" s="83" t="str">
        <f>"Ext. Purchase ("&amp;Parameters!G20&amp;")"</f>
        <v>Ext. Purchase (EUR)</v>
      </c>
      <c r="O2" s="83" t="s">
        <v>30</v>
      </c>
      <c r="P2" s="83" t="str">
        <f>"Ext. Services (" &amp;Parameters!G20&amp;")"</f>
        <v>Ext. Services (EUR)</v>
      </c>
      <c r="R2" s="83" t="s">
        <v>72</v>
      </c>
      <c r="S2" s="83" t="s">
        <v>31</v>
      </c>
      <c r="T2" s="83" t="s">
        <v>32</v>
      </c>
      <c r="U2" s="83" t="s">
        <v>33</v>
      </c>
      <c r="V2" s="83" t="s">
        <v>34</v>
      </c>
      <c r="W2" s="83" t="str">
        <f>"Labour Costs (" &amp;Parameters!G20&amp;")"</f>
        <v>Labour Costs (EUR)</v>
      </c>
      <c r="Y2" s="83" t="s">
        <v>35</v>
      </c>
      <c r="Z2" s="83" t="str">
        <f>"Int Supplies (" &amp;Parameters!G20&amp;")"</f>
        <v>Int Supplies (EUR)</v>
      </c>
      <c r="AB2" s="83" t="s">
        <v>36</v>
      </c>
      <c r="AC2" s="83" t="s">
        <v>37</v>
      </c>
      <c r="AD2" s="83" t="s">
        <v>38</v>
      </c>
      <c r="AE2" s="83" t="str">
        <f>"Travel Costs (" &amp;Parameters!G20&amp;")"</f>
        <v>Travel Costs (EUR)</v>
      </c>
      <c r="AG2" s="83" t="s">
        <v>39</v>
      </c>
      <c r="AH2" s="83" t="s">
        <v>40</v>
      </c>
      <c r="AI2" s="83" t="s">
        <v>41</v>
      </c>
      <c r="AJ2" s="83" t="str">
        <f>"Other Costs  (" &amp;Parameters!G20&amp;")"</f>
        <v>Other Costs  (EUR)</v>
      </c>
      <c r="AL2" s="83" t="str">
        <f>"TOTAL COSTS
(" &amp;Parameters!G20&amp;")"</f>
        <v>TOTAL COSTS
(EUR)</v>
      </c>
      <c r="AM2" s="83" t="s">
        <v>46</v>
      </c>
      <c r="AO2" s="83" t="s">
        <v>73</v>
      </c>
      <c r="AQ2" s="86" t="str">
        <f>"COST / CAR
(M "&amp;Parameters!G20&amp;" / Car)"</f>
        <v>COST / CAR
(M EUR / Car)</v>
      </c>
      <c r="AS2" s="83" t="s">
        <v>42</v>
      </c>
    </row>
    <row r="3" spans="2:45" s="87" customFormat="1" ht="9.75" customHeight="1" thickTop="1" thickBot="1">
      <c r="B3" s="88"/>
      <c r="D3" s="89"/>
      <c r="E3" s="89"/>
      <c r="F3" s="89"/>
      <c r="H3" s="89"/>
      <c r="I3" s="89"/>
      <c r="M3" s="90"/>
      <c r="N3" s="91"/>
      <c r="O3" s="92"/>
      <c r="P3" s="90"/>
      <c r="Q3" s="91"/>
      <c r="R3" s="93"/>
      <c r="S3" s="94"/>
      <c r="T3" s="93"/>
      <c r="U3" s="95"/>
      <c r="V3" s="96"/>
      <c r="W3" s="90"/>
      <c r="X3" s="91"/>
      <c r="Y3" s="92"/>
      <c r="Z3" s="90"/>
      <c r="AA3" s="91"/>
      <c r="AB3" s="92"/>
      <c r="AC3" s="92"/>
      <c r="AD3" s="92"/>
      <c r="AE3" s="90"/>
      <c r="AF3" s="91"/>
      <c r="AG3" s="92"/>
      <c r="AH3" s="92"/>
      <c r="AI3" s="92"/>
      <c r="AJ3" s="90"/>
      <c r="AK3" s="91"/>
      <c r="AL3" s="90"/>
      <c r="AM3" s="90"/>
      <c r="AN3" s="91"/>
      <c r="AO3" s="90"/>
      <c r="AP3" s="91"/>
      <c r="AQ3" s="90"/>
      <c r="AR3" s="91"/>
      <c r="AS3" s="90"/>
    </row>
    <row r="4" spans="2:45" ht="17.25" thickTop="1" thickBot="1">
      <c r="B4" s="97" t="s">
        <v>45</v>
      </c>
      <c r="M4" s="118">
        <f>SUBTOTAL(9,M5:M86)</f>
        <v>0</v>
      </c>
      <c r="P4" s="118">
        <f>SUBTOTAL(9,P5:P86)</f>
        <v>0</v>
      </c>
      <c r="S4" s="118">
        <f>SUBTOTAL(9,S5:S86)</f>
        <v>0</v>
      </c>
      <c r="W4" s="118">
        <f>SUBTOTAL(9,W5:W86)</f>
        <v>0</v>
      </c>
      <c r="Z4" s="118">
        <f>SUBTOTAL(9,Z5:Z86)</f>
        <v>0</v>
      </c>
      <c r="AE4" s="118">
        <f>SUBTOTAL(9,AE5:AE86)</f>
        <v>0</v>
      </c>
      <c r="AJ4" s="118">
        <f>SUBTOTAL(9,AJ5:AJ86)</f>
        <v>0</v>
      </c>
      <c r="AL4" s="118">
        <f>SUBTOTAL(9,AL5:AL86)</f>
        <v>0</v>
      </c>
      <c r="AM4" s="118">
        <f>SUBTOTAL(9,AM5:AM86)</f>
        <v>0</v>
      </c>
      <c r="AO4" s="118"/>
      <c r="AQ4" s="128" t="e">
        <f>AL4/Parameters!$Q$30/1000000</f>
        <v>#DIV/0!</v>
      </c>
    </row>
    <row r="5" spans="2:45" ht="17.25" thickTop="1" thickBot="1">
      <c r="B5" s="98" t="s">
        <v>74</v>
      </c>
      <c r="M5" s="117">
        <f>SUBTOTAL(9,M6:M8)</f>
        <v>0</v>
      </c>
      <c r="P5" s="117">
        <f>SUBTOTAL(9,P6:P8)</f>
        <v>0</v>
      </c>
      <c r="S5" s="117">
        <f>SUBTOTAL(9,S6:S8)</f>
        <v>0</v>
      </c>
      <c r="W5" s="117">
        <f>SUBTOTAL(9,W6:W8)</f>
        <v>0</v>
      </c>
      <c r="Z5" s="117">
        <f>SUBTOTAL(9,Z6:Z8)</f>
        <v>0</v>
      </c>
      <c r="AE5" s="117">
        <f>SUBTOTAL(9,AE6:AE8)</f>
        <v>0</v>
      </c>
      <c r="AJ5" s="117">
        <f>SUBTOTAL(9,AJ6:AJ8)</f>
        <v>0</v>
      </c>
      <c r="AL5" s="117">
        <f>SUBTOTAL(9,AL6:AL8)</f>
        <v>0</v>
      </c>
      <c r="AM5" s="117">
        <f>SUBTOTAL(9,AM6:AM8)</f>
        <v>0</v>
      </c>
      <c r="AO5" s="117">
        <f>SUBTOTAL(9,AO6:AO8)</f>
        <v>0.15000000000000002</v>
      </c>
      <c r="AQ5" s="129" t="e">
        <f>AL5/Parameters!$Q$30/1000000</f>
        <v>#DIV/0!</v>
      </c>
    </row>
    <row r="6" spans="2:45" ht="16.5" outlineLevel="1" thickTop="1" thickBot="1">
      <c r="B6" s="99" t="s">
        <v>47</v>
      </c>
      <c r="D6" s="100"/>
      <c r="E6" s="101"/>
      <c r="F6" s="102"/>
      <c r="G6" s="103"/>
      <c r="H6" s="104" t="str">
        <f>IF(D6="","",VLOOKUP(Calculs!D6,#REF!,3,0)/100)</f>
        <v/>
      </c>
      <c r="I6" s="105" t="str">
        <f>IF(D6="","",VLOOKUP(Calculs!D6,#REF!,7,0)/100)</f>
        <v/>
      </c>
      <c r="J6" s="103"/>
      <c r="K6" s="106"/>
      <c r="L6" s="102"/>
      <c r="M6" s="112" t="str">
        <f>IF(AND(K6&gt;0,D6=""),"Enter Unit Code",IF(AND((K6)&gt;0,E6=""),"Enter Source Currency",IF(AND((K6)&gt;0,F6=""),"Enter Quantity",IF(AND((K6)&lt;&gt;"",(K6)&lt;&gt;0),(K6)*F6*(1+H6)*(1+I6)*VLOOKUP(E6,Parameters!$J$11:$L$17,3,0),""))))</f>
        <v/>
      </c>
      <c r="N6" s="103"/>
      <c r="O6" s="106"/>
      <c r="P6" s="113" t="str">
        <f>IF(AND(O6&gt;0,D6=""),"Enter Unit Code",IF(AND(O6&gt;0,E6=""),"Enter Source Currency",IF(AND(O6&gt;0,F6=""),"Enter Quantity",IF(AND(O6&lt;&gt;"",O6&lt;&gt;0),(O6*F6*VLOOKUP(E6,Parameters!$J$11:$L$17,3,0))*(1+$H6),""))))</f>
        <v/>
      </c>
      <c r="Q6" s="107"/>
      <c r="R6" s="102"/>
      <c r="S6" s="114" t="str">
        <f>IF(R6&lt;&gt;"",R6*F6,"")</f>
        <v/>
      </c>
      <c r="T6" s="100"/>
      <c r="U6" s="115" t="str">
        <f>IF(T6="","",VLOOKUP(CONCATENATE(D6,"_",T6),#REF!,19,0))</f>
        <v/>
      </c>
      <c r="V6" s="116" t="str">
        <f>IF(T6="","",VLOOKUP(CONCATENATE(D6,"_",T6),#REF!,17,0))</f>
        <v/>
      </c>
      <c r="W6" s="112" t="str">
        <f>IF(AND(R6&gt;0,D6=""),"Enter Unit Code",IF(AND(R6&gt;0,F6=""),"Enter Quantity",IF(AND(R6&lt;&gt;"",R6&lt;&gt;0),((R6*U6*F6)*(VLOOKUP(V6,Parameters!$J$11:$L$17,3,0)))*(1+H6),"")))</f>
        <v/>
      </c>
      <c r="X6" s="103"/>
      <c r="Y6" s="108"/>
      <c r="Z6" s="112" t="str">
        <f>IF(AND(Y6&gt;0,D6=""),"Enter Unit Code",IF(AND(Y6&gt;0,E6=""),"Enter Source Currency",IF(AND(Y6&gt;0,F6=""),"Enter Quantity",IF(AND(Y6&lt;&gt;"",Y6&lt;&gt;0),(Y6*F6*VLOOKUP(E6,Parameters!$J$11:$L$17,3,0)),""))))</f>
        <v/>
      </c>
      <c r="AA6" s="103"/>
      <c r="AB6" s="109"/>
      <c r="AC6" s="109"/>
      <c r="AD6" s="109"/>
      <c r="AE6" s="113" t="str">
        <f>IF(AD6="","",((AB6*VLOOKUP(AD6,Parameters!$C$28:$I$35,4,0)+(AC6-1)*AB6*VLOOKUP(AD6,Parameters!$C$28:$I$35,5,0)+AB6*AC6*VLOOKUP(AD6,Parameters!$C$28:$I$35,6,0)+AB6*VLOOKUP(AD6,Parameters!$C$28:$I$35,7,0))*VLOOKUP(VLOOKUP(AD6,Parameters!$C$28:$I$35,3,0),Parameters!$J$11:$L$18,3,0)*F6))</f>
        <v/>
      </c>
      <c r="AF6" s="103"/>
      <c r="AG6" s="109"/>
      <c r="AH6" s="109"/>
      <c r="AI6" s="109"/>
      <c r="AJ6" s="112" t="str">
        <f>IF(AND(SUM(AG6:AI6)&gt;0,D6=""),"Enter Unit Code",IF(AND(SUM(AG6:AI6)&gt;0,E6=""),"Enter Source Currency",IF(AND(SUM(AG6:AI6)&gt;0,F6=""),"Enter Quantity",IF(SUM(AG6:AI6)&gt;0,(AG6*(1+H6)*(1+I6)+AH6+AI6)*F6*VLOOKUP(E6,Parameters!$J$11:$L$17,3,0),""))))</f>
        <v/>
      </c>
      <c r="AK6" s="103"/>
      <c r="AL6" s="110">
        <f>SUM(AJ6,Z6,AE6,W6,P6,M6,)</f>
        <v>0</v>
      </c>
      <c r="AM6" s="110">
        <f>AL6/Parameters!$L$11</f>
        <v>0</v>
      </c>
      <c r="AN6" s="131"/>
      <c r="AO6" s="110">
        <f>AM6*(1+KNP)*1+INM</f>
        <v>0.05</v>
      </c>
      <c r="AP6" s="131"/>
      <c r="AS6" s="111"/>
    </row>
    <row r="7" spans="2:45" ht="16.5" outlineLevel="1" thickTop="1" thickBot="1">
      <c r="B7" s="99" t="s">
        <v>47</v>
      </c>
      <c r="D7" s="100"/>
      <c r="E7" s="101"/>
      <c r="F7" s="102"/>
      <c r="G7" s="103"/>
      <c r="H7" s="104" t="str">
        <f>IF(D7="","",VLOOKUP(Calculs!D7,#REF!,3,0)/100)</f>
        <v/>
      </c>
      <c r="I7" s="105" t="str">
        <f>IF(D7="","",VLOOKUP(Calculs!D7,#REF!,7,0)/100)</f>
        <v/>
      </c>
      <c r="J7" s="103"/>
      <c r="K7" s="106"/>
      <c r="L7" s="102"/>
      <c r="M7" s="112" t="str">
        <f>IF(AND(K7&gt;0,D7=""),"Enter Unit Code",IF(AND((K7)&gt;0,E7=""),"Enter Source Currency",IF(AND((K7)&gt;0,F7=""),"Enter Quantity",IF(AND((K7)&lt;&gt;"",(K7)&lt;&gt;0),(K7)*F7*(1+H7)*(1+I7)*VLOOKUP(E7,Parameters!$J$11:$L$17,3,0),""))))</f>
        <v/>
      </c>
      <c r="N7" s="103"/>
      <c r="O7" s="106"/>
      <c r="P7" s="113" t="str">
        <f>IF(AND(O7&gt;0,D7=""),"Enter Unit Code",IF(AND(O7&gt;0,E7=""),"Enter Source Currency",IF(AND(O7&gt;0,F7=""),"Enter Quantity",IF(AND(O7&lt;&gt;"",O7&lt;&gt;0),(O7*F7*VLOOKUP(E7,Parameters!$J$11:$L$17,3,0))*(1+$H7),""))))</f>
        <v/>
      </c>
      <c r="Q7" s="107"/>
      <c r="R7" s="102"/>
      <c r="S7" s="114" t="str">
        <f>IF(R7&lt;&gt;"",R7*F7,"")</f>
        <v/>
      </c>
      <c r="T7" s="100"/>
      <c r="U7" s="115" t="str">
        <f>IF(T7="","",VLOOKUP(CONCATENATE(D7,"_",T7),#REF!,19,0))</f>
        <v/>
      </c>
      <c r="V7" s="116" t="str">
        <f>IF(T7="","",VLOOKUP(CONCATENATE(D7,"_",T7),#REF!,17,0))</f>
        <v/>
      </c>
      <c r="W7" s="112" t="str">
        <f>IF(AND(R7&gt;0,D7=""),"Enter Unit Code",IF(AND(R7&gt;0,F7=""),"Enter Quantity",IF(AND(R7&lt;&gt;"",R7&lt;&gt;0),((R7*U7*F7)*(VLOOKUP(V7,Parameters!$J$11:$L$17,3,0)))*(1+H7),"")))</f>
        <v/>
      </c>
      <c r="X7" s="103"/>
      <c r="Y7" s="108"/>
      <c r="Z7" s="112" t="str">
        <f>IF(AND(Y7&gt;0,D7=""),"Enter Unit Code",IF(AND(Y7&gt;0,E7=""),"Enter Source Currency",IF(AND(Y7&gt;0,F7=""),"Enter Quantity",IF(AND(Y7&lt;&gt;"",Y7&lt;&gt;0),(Y7*F7*VLOOKUP(E7,Parameters!$J$11:$L$17,3,0)),""))))</f>
        <v/>
      </c>
      <c r="AA7" s="103"/>
      <c r="AB7" s="109"/>
      <c r="AC7" s="109"/>
      <c r="AD7" s="109"/>
      <c r="AE7" s="113" t="str">
        <f>IF(AD7="","",((AB7*VLOOKUP(AD7,Parameters!$C$28:$I$35,4,0)+(AC7-1)*AB7*VLOOKUP(AD7,Parameters!$C$28:$I$35,5,0)+AB7*AC7*VLOOKUP(AD7,Parameters!$C$28:$I$35,6,0)+AB7*VLOOKUP(AD7,Parameters!$C$28:$I$35,7,0))*VLOOKUP(VLOOKUP(AD7,Parameters!$C$28:$I$35,3,0),Parameters!$J$11:$L$18,3,0)*F7))</f>
        <v/>
      </c>
      <c r="AF7" s="103"/>
      <c r="AG7" s="109"/>
      <c r="AH7" s="109"/>
      <c r="AI7" s="109"/>
      <c r="AJ7" s="112" t="str">
        <f>IF(AND(SUM(AG7:AI7)&gt;0,D7=""),"Enter Unit Code",IF(AND(SUM(AG7:AI7)&gt;0,E7=""),"Enter Source Currency",IF(AND(SUM(AG7:AI7)&gt;0,F7=""),"Enter Quantity",IF(SUM(AG7:AI7)&gt;0,(AG7*(1+H7)*(1+I7)+AH7+AI7)*F7*VLOOKUP(E7,Parameters!$J$11:$L$17,3,0),""))))</f>
        <v/>
      </c>
      <c r="AK7" s="103"/>
      <c r="AL7" s="110">
        <f>SUM(AJ7,Z7,AE7,W7,P7,M7,)</f>
        <v>0</v>
      </c>
      <c r="AM7" s="110">
        <f>AL7/Parameters!$L$11</f>
        <v>0</v>
      </c>
      <c r="AN7" s="131"/>
      <c r="AO7" s="110">
        <f>AM7*(1+KNP)*1+INM</f>
        <v>0.05</v>
      </c>
      <c r="AP7" s="131"/>
      <c r="AS7" s="111"/>
    </row>
    <row r="8" spans="2:45" ht="16.5" outlineLevel="1" thickTop="1" thickBot="1">
      <c r="B8" s="99"/>
      <c r="D8" s="100"/>
      <c r="E8" s="101"/>
      <c r="F8" s="102"/>
      <c r="G8" s="103"/>
      <c r="H8" s="104" t="str">
        <f>IF(D8="","",VLOOKUP(Calculs!D8,#REF!,3,0)/100)</f>
        <v/>
      </c>
      <c r="I8" s="105" t="str">
        <f>IF(D8="","",VLOOKUP(Calculs!D8,#REF!,7,0)/100)</f>
        <v/>
      </c>
      <c r="J8" s="103"/>
      <c r="K8" s="106"/>
      <c r="L8" s="102"/>
      <c r="M8" s="112" t="str">
        <f>IF(AND(K8&gt;0,D8=""),"Enter Unit Code",IF(AND((K8)&gt;0,E8=""),"Enter Source Currency",IF(AND((K8)&gt;0,F8=""),"Enter Quantity",IF(AND((K8)&lt;&gt;"",(K8)&lt;&gt;0),(K8)*F8*(1+H8)*(1+I8)*VLOOKUP(E8,Parameters!$J$11:$L$17,3,0),""))))</f>
        <v/>
      </c>
      <c r="N8" s="103"/>
      <c r="O8" s="106"/>
      <c r="P8" s="113" t="str">
        <f>IF(AND(O8&gt;0,D8=""),"Enter Unit Code",IF(AND(O8&gt;0,E8=""),"Enter Source Currency",IF(AND(O8&gt;0,F8=""),"Enter Quantity",IF(AND(O8&lt;&gt;"",O8&lt;&gt;0),(O8*F8*VLOOKUP(E8,Parameters!$J$11:$L$17,3,0))*(1+$H8),""))))</f>
        <v/>
      </c>
      <c r="Q8" s="107"/>
      <c r="R8" s="102"/>
      <c r="S8" s="114" t="str">
        <f>IF(R8&lt;&gt;"",R8*F8,"")</f>
        <v/>
      </c>
      <c r="T8" s="100"/>
      <c r="U8" s="115" t="str">
        <f>IF(T8="","",VLOOKUP(CONCATENATE(D8,"_",T8),#REF!,19,0))</f>
        <v/>
      </c>
      <c r="V8" s="116" t="str">
        <f>IF(T8="","",VLOOKUP(CONCATENATE(D8,"_",T8),#REF!,17,0))</f>
        <v/>
      </c>
      <c r="W8" s="112" t="str">
        <f>IF(AND(R8&gt;0,D8=""),"Enter Unit Code",IF(AND(R8&gt;0,F8=""),"Enter Quantity",IF(AND(R8&lt;&gt;"",R8&lt;&gt;0),((R8*U8*F8)*(VLOOKUP(V8,Parameters!$J$11:$L$17,3,0)))*(1+H8),"")))</f>
        <v/>
      </c>
      <c r="X8" s="103"/>
      <c r="Y8" s="108"/>
      <c r="Z8" s="112" t="str">
        <f>IF(AND(Y8&gt;0,D8=""),"Enter Unit Code",IF(AND(Y8&gt;0,E8=""),"Enter Source Currency",IF(AND(Y8&gt;0,F8=""),"Enter Quantity",IF(AND(Y8&lt;&gt;"",Y8&lt;&gt;0),(Y8*F8*VLOOKUP(E8,Parameters!$J$11:$L$17,3,0)),""))))</f>
        <v/>
      </c>
      <c r="AA8" s="103"/>
      <c r="AB8" s="109"/>
      <c r="AC8" s="109"/>
      <c r="AD8" s="109"/>
      <c r="AE8" s="113" t="str">
        <f>IF(AD8="","",((AB8*VLOOKUP(AD8,Parameters!$C$28:$I$35,4,0)+(AC8-1)*AB8*VLOOKUP(AD8,Parameters!$C$28:$I$35,5,0)+AB8*AC8*VLOOKUP(AD8,Parameters!$C$28:$I$35,6,0)+AB8*VLOOKUP(AD8,Parameters!$C$28:$I$35,7,0))*VLOOKUP(VLOOKUP(AD8,Parameters!$C$28:$I$35,3,0),Parameters!$J$11:$L$18,3,0)*F8))</f>
        <v/>
      </c>
      <c r="AF8" s="103"/>
      <c r="AG8" s="109"/>
      <c r="AH8" s="109"/>
      <c r="AI8" s="109"/>
      <c r="AJ8" s="112" t="str">
        <f>IF(AND(SUM(AG8:AI8)&gt;0,D8=""),"Enter Unit Code",IF(AND(SUM(AG8:AI8)&gt;0,E8=""),"Enter Source Currency",IF(AND(SUM(AG8:AI8)&gt;0,F8=""),"Enter Quantity",IF(SUM(AG8:AI8)&gt;0,(AG8*(1+H8)*(1+I8)+AH8+AI8)*F8*VLOOKUP(E8,Parameters!$J$11:$L$17,3,0),""))))</f>
        <v/>
      </c>
      <c r="AK8" s="103"/>
      <c r="AL8" s="110">
        <f>SUM(AJ8,Z8,AE8,W8,P8,M8,)</f>
        <v>0</v>
      </c>
      <c r="AM8" s="110">
        <f>AL8/Parameters!$L$11</f>
        <v>0</v>
      </c>
      <c r="AN8" s="131"/>
      <c r="AO8" s="110">
        <f>AM8*(1+KNP)*1+INM</f>
        <v>0.05</v>
      </c>
      <c r="AP8" s="131"/>
      <c r="AS8" s="111"/>
    </row>
    <row r="9" spans="2:45" ht="17.25" thickTop="1" thickBot="1">
      <c r="B9" s="98" t="s">
        <v>75</v>
      </c>
      <c r="M9" s="117">
        <f>SUBTOTAL(9,M10:M14)</f>
        <v>0</v>
      </c>
      <c r="P9" s="117">
        <f>SUBTOTAL(9,P10:P14)</f>
        <v>0</v>
      </c>
      <c r="S9" s="117">
        <f>SUBTOTAL(9,S10:S14)</f>
        <v>0</v>
      </c>
      <c r="W9" s="117">
        <f>SUBTOTAL(9,W10:W14)</f>
        <v>0</v>
      </c>
      <c r="Z9" s="117">
        <f>SUBTOTAL(9,Z10:Z14)</f>
        <v>0</v>
      </c>
      <c r="AE9" s="117">
        <f>SUBTOTAL(9,AE10:AE14)</f>
        <v>0</v>
      </c>
      <c r="AJ9" s="117">
        <f>SUBTOTAL(9,AJ10:AJ14)</f>
        <v>0</v>
      </c>
      <c r="AL9" s="117">
        <f>SUBTOTAL(9,AL10:AL14)</f>
        <v>0</v>
      </c>
      <c r="AM9" s="117">
        <f>SUBTOTAL(9,AM10:AM14)</f>
        <v>0</v>
      </c>
      <c r="AO9" s="117">
        <f>SUBTOTAL(9,AO10:AO14)</f>
        <v>0.25</v>
      </c>
      <c r="AQ9" s="129"/>
    </row>
    <row r="10" spans="2:45" ht="16.5" hidden="1" outlineLevel="1" thickTop="1" thickBot="1">
      <c r="B10" s="99" t="s">
        <v>47</v>
      </c>
      <c r="D10" s="100"/>
      <c r="E10" s="101"/>
      <c r="F10" s="102"/>
      <c r="G10" s="103"/>
      <c r="H10" s="104" t="str">
        <f>IF(D10="","",VLOOKUP(Calculs!D10,#REF!,3,0)/100)</f>
        <v/>
      </c>
      <c r="I10" s="105" t="str">
        <f>IF(D10="","",VLOOKUP(Calculs!D10,#REF!,7,0)/100)</f>
        <v/>
      </c>
      <c r="J10" s="103"/>
      <c r="K10" s="106"/>
      <c r="L10" s="102"/>
      <c r="M10" s="112" t="str">
        <f>IF(AND(K10&gt;0,D10=""),"Enter Unit Code",IF(AND((K10)&gt;0,E10=""),"Enter Source Currency",IF(AND((K10)&gt;0,F10=""),"Enter Quantity",IF(AND((K10)&lt;&gt;"",(K10)&lt;&gt;0),(K10)*F10*(1+H10)*(1+I10)*VLOOKUP(E10,Parameters!$J$11:$L$17,3,0),""))))</f>
        <v/>
      </c>
      <c r="N10" s="103"/>
      <c r="O10" s="106"/>
      <c r="P10" s="113" t="str">
        <f>IF(AND(O10&gt;0,D10=""),"Enter Unit Code",IF(AND(O10&gt;0,E10=""),"Enter Source Currency",IF(AND(O10&gt;0,F10=""),"Enter Quantity",IF(AND(O10&lt;&gt;"",O10&lt;&gt;0),(O10*F10*VLOOKUP(E10,Parameters!$J$11:$L$17,3,0))*(1+$H10),""))))</f>
        <v/>
      </c>
      <c r="Q10" s="107"/>
      <c r="R10" s="102"/>
      <c r="S10" s="114" t="str">
        <f>IF(R10&lt;&gt;"",R10*F10,"")</f>
        <v/>
      </c>
      <c r="T10" s="100"/>
      <c r="U10" s="115" t="str">
        <f>IF(T10="","",VLOOKUP(CONCATENATE(D10,"_",T10),#REF!,19,0))</f>
        <v/>
      </c>
      <c r="V10" s="116" t="str">
        <f>IF(T10="","",VLOOKUP(CONCATENATE(D10,"_",T10),#REF!,17,0))</f>
        <v/>
      </c>
      <c r="W10" s="112" t="str">
        <f>IF(AND(R10&gt;0,D10=""),"Enter Unit Code",IF(AND(R10&gt;0,F10=""),"Enter Quantity",IF(AND(R10&lt;&gt;"",R10&lt;&gt;0),((R10*U10*F10)*(VLOOKUP(V10,Parameters!$J$11:$L$17,3,0)))*(1+H10),"")))</f>
        <v/>
      </c>
      <c r="X10" s="103"/>
      <c r="Y10" s="108"/>
      <c r="Z10" s="112" t="str">
        <f>IF(AND(Y10&gt;0,D10=""),"Enter Unit Code",IF(AND(Y10&gt;0,E10=""),"Enter Source Currency",IF(AND(Y10&gt;0,F10=""),"Enter Quantity",IF(AND(Y10&lt;&gt;"",Y10&lt;&gt;0),(Y10*F10*VLOOKUP(E10,Parameters!$J$11:$L$17,3,0)),""))))</f>
        <v/>
      </c>
      <c r="AA10" s="103"/>
      <c r="AB10" s="109"/>
      <c r="AC10" s="109"/>
      <c r="AD10" s="109"/>
      <c r="AE10" s="113" t="str">
        <f>IF(AD10="","",((AB10*VLOOKUP(AD10,Parameters!$C$28:$I$35,4,0)+(AC10-1)*AB10*VLOOKUP(AD10,Parameters!$C$28:$I$35,5,0)+AB10*AC10*VLOOKUP(AD10,Parameters!$C$28:$I$35,6,0)+AB10*VLOOKUP(AD10,Parameters!$C$28:$I$35,7,0))*VLOOKUP(VLOOKUP(AD10,Parameters!$C$28:$I$35,3,0),Parameters!$J$11:$L$18,3,0)*F10))</f>
        <v/>
      </c>
      <c r="AF10" s="103"/>
      <c r="AG10" s="109"/>
      <c r="AH10" s="109"/>
      <c r="AI10" s="109"/>
      <c r="AJ10" s="112" t="str">
        <f>IF(AND(SUM(AG10:AI10)&gt;0,D10=""),"Enter Unit Code",IF(AND(SUM(AG10:AI10)&gt;0,E10=""),"Enter Source Currency",IF(AND(SUM(AG10:AI10)&gt;0,F10=""),"Enter Quantity",IF(SUM(AG10:AI10)&gt;0,(AG10*(1+H10)*(1+I10)+AH10+AI10)*F10*VLOOKUP(E10,Parameters!$J$11:$L$17,3,0),""))))</f>
        <v/>
      </c>
      <c r="AK10" s="103"/>
      <c r="AL10" s="110">
        <f>SUM(AJ10,Z10,AE10,W10,P10,M10,)</f>
        <v>0</v>
      </c>
      <c r="AM10" s="110">
        <f>AL10/Parameters!$L$11</f>
        <v>0</v>
      </c>
      <c r="AN10" s="131"/>
      <c r="AO10" s="110">
        <f>AM10*(1+KNP)*1+INM</f>
        <v>0.05</v>
      </c>
      <c r="AP10" s="131"/>
      <c r="AS10" s="111"/>
    </row>
    <row r="11" spans="2:45" ht="16.5" hidden="1" outlineLevel="1" thickTop="1" thickBot="1">
      <c r="B11" s="99" t="s">
        <v>47</v>
      </c>
      <c r="D11" s="100"/>
      <c r="E11" s="101"/>
      <c r="F11" s="102"/>
      <c r="G11" s="103"/>
      <c r="H11" s="104" t="str">
        <f>IF(D11="","",VLOOKUP(Calculs!D11,#REF!,3,0)/100)</f>
        <v/>
      </c>
      <c r="I11" s="105" t="str">
        <f>IF(D11="","",VLOOKUP(Calculs!D11,#REF!,7,0)/100)</f>
        <v/>
      </c>
      <c r="J11" s="103"/>
      <c r="K11" s="106"/>
      <c r="L11" s="102"/>
      <c r="M11" s="112" t="str">
        <f>IF(AND(K11&gt;0,D11=""),"Enter Unit Code",IF(AND((K11)&gt;0,E11=""),"Enter Source Currency",IF(AND((K11)&gt;0,F11=""),"Enter Quantity",IF(AND((K11)&lt;&gt;"",(K11)&lt;&gt;0),(K11)*F11*(1+H11)*(1+I11)*VLOOKUP(E11,Parameters!$J$11:$L$17,3,0),""))))</f>
        <v/>
      </c>
      <c r="N11" s="103"/>
      <c r="O11" s="106"/>
      <c r="P11" s="113" t="str">
        <f>IF(AND(O11&gt;0,D11=""),"Enter Unit Code",IF(AND(O11&gt;0,E11=""),"Enter Source Currency",IF(AND(O11&gt;0,F11=""),"Enter Quantity",IF(AND(O11&lt;&gt;"",O11&lt;&gt;0),(O11*F11*VLOOKUP(E11,Parameters!$J$11:$L$17,3,0))*(1+$H11),""))))</f>
        <v/>
      </c>
      <c r="Q11" s="107"/>
      <c r="R11" s="102"/>
      <c r="S11" s="114" t="str">
        <f>IF(R11&lt;&gt;"",R11*F11,"")</f>
        <v/>
      </c>
      <c r="T11" s="100"/>
      <c r="U11" s="115" t="str">
        <f>IF(T11="","",VLOOKUP(CONCATENATE(D11,"_",T11),#REF!,19,0))</f>
        <v/>
      </c>
      <c r="V11" s="116" t="str">
        <f>IF(T11="","",VLOOKUP(CONCATENATE(D11,"_",T11),#REF!,17,0))</f>
        <v/>
      </c>
      <c r="W11" s="112" t="str">
        <f>IF(AND(R11&gt;0,D11=""),"Enter Unit Code",IF(AND(R11&gt;0,F11=""),"Enter Quantity",IF(AND(R11&lt;&gt;"",R11&lt;&gt;0),((R11*U11*F11)*(VLOOKUP(V11,Parameters!$J$11:$L$17,3,0)))*(1+H11),"")))</f>
        <v/>
      </c>
      <c r="X11" s="103"/>
      <c r="Y11" s="108"/>
      <c r="Z11" s="112" t="str">
        <f>IF(AND(Y11&gt;0,D11=""),"Enter Unit Code",IF(AND(Y11&gt;0,E11=""),"Enter Source Currency",IF(AND(Y11&gt;0,F11=""),"Enter Quantity",IF(AND(Y11&lt;&gt;"",Y11&lt;&gt;0),(Y11*F11*VLOOKUP(E11,Parameters!$J$11:$L$17,3,0)),""))))</f>
        <v/>
      </c>
      <c r="AA11" s="103"/>
      <c r="AB11" s="109"/>
      <c r="AC11" s="109"/>
      <c r="AD11" s="109"/>
      <c r="AE11" s="113" t="str">
        <f>IF(AD11="","",((AB11*VLOOKUP(AD11,Parameters!$C$28:$I$35,4,0)+(AC11-1)*AB11*VLOOKUP(AD11,Parameters!$C$28:$I$35,5,0)+AB11*AC11*VLOOKUP(AD11,Parameters!$C$28:$I$35,6,0)+AB11*VLOOKUP(AD11,Parameters!$C$28:$I$35,7,0))*VLOOKUP(VLOOKUP(AD11,Parameters!$C$28:$I$35,3,0),Parameters!$J$11:$L$18,3,0)*F11))</f>
        <v/>
      </c>
      <c r="AF11" s="103"/>
      <c r="AG11" s="109"/>
      <c r="AH11" s="109"/>
      <c r="AI11" s="109"/>
      <c r="AJ11" s="112" t="str">
        <f>IF(AND(SUM(AG11:AI11)&gt;0,D11=""),"Enter Unit Code",IF(AND(SUM(AG11:AI11)&gt;0,E11=""),"Enter Source Currency",IF(AND(SUM(AG11:AI11)&gt;0,F11=""),"Enter Quantity",IF(SUM(AG11:AI11)&gt;0,(AG11*(1+H11)*(1+I11)+AH11+AI11)*F11*VLOOKUP(E11,Parameters!$J$11:$L$17,3,0),""))))</f>
        <v/>
      </c>
      <c r="AK11" s="103"/>
      <c r="AL11" s="110">
        <f>SUM(AJ11,Z11,AE11,W11,P11,M11,)</f>
        <v>0</v>
      </c>
      <c r="AM11" s="110">
        <f>AL11/Parameters!$L$11</f>
        <v>0</v>
      </c>
      <c r="AN11" s="131"/>
      <c r="AO11" s="110">
        <f>AM11*(1+KNP)*1+INM</f>
        <v>0.05</v>
      </c>
      <c r="AP11" s="131"/>
      <c r="AS11" s="111"/>
    </row>
    <row r="12" spans="2:45" ht="16.5" hidden="1" outlineLevel="1" thickTop="1" thickBot="1">
      <c r="B12" s="99" t="s">
        <v>47</v>
      </c>
      <c r="D12" s="100"/>
      <c r="E12" s="101"/>
      <c r="F12" s="102"/>
      <c r="G12" s="103"/>
      <c r="H12" s="104" t="str">
        <f>IF(D12="","",VLOOKUP(Calculs!D12,#REF!,3,0)/100)</f>
        <v/>
      </c>
      <c r="I12" s="105" t="str">
        <f>IF(D12="","",VLOOKUP(Calculs!D12,#REF!,7,0)/100)</f>
        <v/>
      </c>
      <c r="J12" s="103"/>
      <c r="K12" s="106"/>
      <c r="L12" s="102"/>
      <c r="M12" s="112" t="str">
        <f>IF(AND(K12&gt;0,D12=""),"Enter Unit Code",IF(AND((K12)&gt;0,E12=""),"Enter Source Currency",IF(AND((K12)&gt;0,F12=""),"Enter Quantity",IF(AND((K12)&lt;&gt;"",(K12)&lt;&gt;0),(K12)*F12*(1+H12)*(1+I12)*VLOOKUP(E12,Parameters!$J$11:$L$17,3,0),""))))</f>
        <v/>
      </c>
      <c r="N12" s="103"/>
      <c r="O12" s="106"/>
      <c r="P12" s="113" t="str">
        <f>IF(AND(O12&gt;0,D12=""),"Enter Unit Code",IF(AND(O12&gt;0,E12=""),"Enter Source Currency",IF(AND(O12&gt;0,F12=""),"Enter Quantity",IF(AND(O12&lt;&gt;"",O12&lt;&gt;0),(O12*F12*VLOOKUP(E12,Parameters!$J$11:$L$17,3,0))*(1+$H12),""))))</f>
        <v/>
      </c>
      <c r="Q12" s="107"/>
      <c r="R12" s="102"/>
      <c r="S12" s="114" t="str">
        <f>IF(R12&lt;&gt;"",R12*F12,"")</f>
        <v/>
      </c>
      <c r="T12" s="100"/>
      <c r="U12" s="115" t="str">
        <f>IF(T12="","",VLOOKUP(CONCATENATE(D12,"_",T12),#REF!,19,0))</f>
        <v/>
      </c>
      <c r="V12" s="116" t="str">
        <f>IF(T12="","",VLOOKUP(CONCATENATE(D12,"_",T12),#REF!,17,0))</f>
        <v/>
      </c>
      <c r="W12" s="112" t="str">
        <f>IF(AND(R12&gt;0,D12=""),"Enter Unit Code",IF(AND(R12&gt;0,F12=""),"Enter Quantity",IF(AND(R12&lt;&gt;"",R12&lt;&gt;0),((R12*U12*F12)*(VLOOKUP(V12,Parameters!$J$11:$L$17,3,0)))*(1+H12),"")))</f>
        <v/>
      </c>
      <c r="X12" s="103"/>
      <c r="Y12" s="108"/>
      <c r="Z12" s="112" t="str">
        <f>IF(AND(Y12&gt;0,D12=""),"Enter Unit Code",IF(AND(Y12&gt;0,E12=""),"Enter Source Currency",IF(AND(Y12&gt;0,F12=""),"Enter Quantity",IF(AND(Y12&lt;&gt;"",Y12&lt;&gt;0),(Y12*F12*VLOOKUP(E12,Parameters!$J$11:$L$17,3,0)),""))))</f>
        <v/>
      </c>
      <c r="AA12" s="103"/>
      <c r="AB12" s="109"/>
      <c r="AC12" s="109"/>
      <c r="AD12" s="109"/>
      <c r="AE12" s="113" t="str">
        <f>IF(AD12="","",((AB12*VLOOKUP(AD12,Parameters!$C$28:$I$35,4,0)+(AC12-1)*AB12*VLOOKUP(AD12,Parameters!$C$28:$I$35,5,0)+AB12*AC12*VLOOKUP(AD12,Parameters!$C$28:$I$35,6,0)+AB12*VLOOKUP(AD12,Parameters!$C$28:$I$35,7,0))*VLOOKUP(VLOOKUP(AD12,Parameters!$C$28:$I$35,3,0),Parameters!$J$11:$L$18,3,0)*F12))</f>
        <v/>
      </c>
      <c r="AF12" s="103"/>
      <c r="AG12" s="109"/>
      <c r="AH12" s="109"/>
      <c r="AI12" s="109"/>
      <c r="AJ12" s="112" t="str">
        <f>IF(AND(SUM(AG12:AI12)&gt;0,D12=""),"Enter Unit Code",IF(AND(SUM(AG12:AI12)&gt;0,E12=""),"Enter Source Currency",IF(AND(SUM(AG12:AI12)&gt;0,F12=""),"Enter Quantity",IF(SUM(AG12:AI12)&gt;0,(AG12*(1+H12)*(1+I12)+AH12+AI12)*F12*VLOOKUP(E12,Parameters!$J$11:$L$17,3,0),""))))</f>
        <v/>
      </c>
      <c r="AK12" s="103"/>
      <c r="AL12" s="110">
        <f>SUM(AJ12,Z12,AE12,W12,P12,M12,)</f>
        <v>0</v>
      </c>
      <c r="AM12" s="110">
        <f>AL12/Parameters!$L$11</f>
        <v>0</v>
      </c>
      <c r="AN12" s="131"/>
      <c r="AO12" s="110">
        <f>AM12*(1+KNP)*1+INM</f>
        <v>0.05</v>
      </c>
      <c r="AP12" s="131"/>
      <c r="AS12" s="111"/>
    </row>
    <row r="13" spans="2:45" ht="16.5" hidden="1" outlineLevel="1" thickTop="1" thickBot="1">
      <c r="B13" s="99" t="s">
        <v>48</v>
      </c>
      <c r="D13" s="100"/>
      <c r="E13" s="101"/>
      <c r="F13" s="102"/>
      <c r="G13" s="103"/>
      <c r="H13" s="104" t="str">
        <f>IF(D13="","",VLOOKUP(Calculs!D13,#REF!,3,0)/100)</f>
        <v/>
      </c>
      <c r="I13" s="105" t="str">
        <f>IF(D13="","",VLOOKUP(Calculs!D13,#REF!,7,0)/100)</f>
        <v/>
      </c>
      <c r="J13" s="103"/>
      <c r="K13" s="106"/>
      <c r="L13" s="102"/>
      <c r="M13" s="112" t="str">
        <f>IF(AND(K13&gt;0,D13=""),"Enter Unit Code",IF(AND((K13)&gt;0,E13=""),"Enter Source Currency",IF(AND((K13)&gt;0,F13=""),"Enter Quantity",IF(AND((K13)&lt;&gt;"",(K13)&lt;&gt;0),(K13)*F13*(1+H13)*(1+I13)*VLOOKUP(E13,Parameters!$J$11:$L$17,3,0),""))))</f>
        <v/>
      </c>
      <c r="N13" s="103"/>
      <c r="O13" s="106"/>
      <c r="P13" s="113" t="str">
        <f>IF(AND(O13&gt;0,D13=""),"Enter Unit Code",IF(AND(O13&gt;0,E13=""),"Enter Source Currency",IF(AND(O13&gt;0,F13=""),"Enter Quantity",IF(AND(O13&lt;&gt;"",O13&lt;&gt;0),(O13*F13*VLOOKUP(E13,Parameters!$J$11:$L$17,3,0))*(1+$H13),""))))</f>
        <v/>
      </c>
      <c r="Q13" s="107"/>
      <c r="R13" s="102"/>
      <c r="S13" s="114" t="str">
        <f>IF(R13&lt;&gt;"",R13*F13,"")</f>
        <v/>
      </c>
      <c r="T13" s="100"/>
      <c r="U13" s="115" t="str">
        <f>IF(T13="","",VLOOKUP(CONCATENATE(D13,"_",T13),#REF!,19,0))</f>
        <v/>
      </c>
      <c r="V13" s="116" t="str">
        <f>IF(T13="","",VLOOKUP(CONCATENATE(D13,"_",T13),#REF!,17,0))</f>
        <v/>
      </c>
      <c r="W13" s="112" t="str">
        <f>IF(AND(R13&gt;0,D13=""),"Enter Unit Code",IF(AND(R13&gt;0,F13=""),"Enter Quantity",IF(AND(R13&lt;&gt;"",R13&lt;&gt;0),((R13*U13*F13)*(VLOOKUP(V13,Parameters!$J$11:$L$17,3,0)))*(1+H13),"")))</f>
        <v/>
      </c>
      <c r="X13" s="103"/>
      <c r="Y13" s="108"/>
      <c r="Z13" s="112" t="str">
        <f>IF(AND(Y13&gt;0,D13=""),"Enter Unit Code",IF(AND(Y13&gt;0,E13=""),"Enter Source Currency",IF(AND(Y13&gt;0,F13=""),"Enter Quantity",IF(AND(Y13&lt;&gt;"",Y13&lt;&gt;0),(Y13*F13*VLOOKUP(E13,Parameters!$J$11:$L$17,3,0)),""))))</f>
        <v/>
      </c>
      <c r="AA13" s="103"/>
      <c r="AB13" s="109"/>
      <c r="AC13" s="109"/>
      <c r="AD13" s="109"/>
      <c r="AE13" s="113" t="str">
        <f>IF(AD13="","",((AB13*VLOOKUP(AD13,Parameters!$C$28:$I$35,4,0)+(AC13-1)*AB13*VLOOKUP(AD13,Parameters!$C$28:$I$35,5,0)+AB13*AC13*VLOOKUP(AD13,Parameters!$C$28:$I$35,6,0)+AB13*VLOOKUP(AD13,Parameters!$C$28:$I$35,7,0))*VLOOKUP(VLOOKUP(AD13,Parameters!$C$28:$I$35,3,0),Parameters!$J$11:$L$18,3,0)*F13))</f>
        <v/>
      </c>
      <c r="AF13" s="103"/>
      <c r="AG13" s="109"/>
      <c r="AH13" s="109"/>
      <c r="AI13" s="109"/>
      <c r="AJ13" s="112" t="str">
        <f>IF(AND(SUM(AG13:AI13)&gt;0,D13=""),"Enter Unit Code",IF(AND(SUM(AG13:AI13)&gt;0,E13=""),"Enter Source Currency",IF(AND(SUM(AG13:AI13)&gt;0,F13=""),"Enter Quantity",IF(SUM(AG13:AI13)&gt;0,(AG13*(1+H13)*(1+I13)+AH13+AI13)*F13*VLOOKUP(E13,Parameters!$J$11:$L$17,3,0),""))))</f>
        <v/>
      </c>
      <c r="AK13" s="103"/>
      <c r="AL13" s="110">
        <f>SUM(AJ13,Z13,AE13,W13,P13,M13,)</f>
        <v>0</v>
      </c>
      <c r="AM13" s="110">
        <f>AL13/Parameters!$L$11</f>
        <v>0</v>
      </c>
      <c r="AN13" s="131"/>
      <c r="AO13" s="110">
        <f>AM13*(1+KNP)*1+INM</f>
        <v>0.05</v>
      </c>
      <c r="AP13" s="131"/>
      <c r="AS13" s="111"/>
    </row>
    <row r="14" spans="2:45" ht="16.5" hidden="1" outlineLevel="1" thickTop="1" thickBot="1">
      <c r="B14" s="99"/>
      <c r="D14" s="100"/>
      <c r="E14" s="101"/>
      <c r="F14" s="102"/>
      <c r="G14" s="103"/>
      <c r="H14" s="104" t="str">
        <f>IF(D14="","",VLOOKUP(Calculs!D14,#REF!,3,0)/100)</f>
        <v/>
      </c>
      <c r="I14" s="105" t="str">
        <f>IF(D14="","",VLOOKUP(Calculs!D14,#REF!,7,0)/100)</f>
        <v/>
      </c>
      <c r="J14" s="103"/>
      <c r="K14" s="106"/>
      <c r="L14" s="102"/>
      <c r="M14" s="112" t="str">
        <f>IF(AND(K14&gt;0,D14=""),"Enter Unit Code",IF(AND((K14)&gt;0,E14=""),"Enter Source Currency",IF(AND((K14)&gt;0,F14=""),"Enter Quantity",IF(AND((K14)&lt;&gt;"",(K14)&lt;&gt;0),(K14)*F14*(1+H14)*(1+I14)*VLOOKUP(E14,Parameters!$J$11:$L$17,3,0),""))))</f>
        <v/>
      </c>
      <c r="N14" s="103"/>
      <c r="O14" s="106"/>
      <c r="P14" s="113" t="str">
        <f>IF(AND(O14&gt;0,D14=""),"Enter Unit Code",IF(AND(O14&gt;0,E14=""),"Enter Source Currency",IF(AND(O14&gt;0,F14=""),"Enter Quantity",IF(AND(O14&lt;&gt;"",O14&lt;&gt;0),(O14*F14*VLOOKUP(E14,Parameters!$J$11:$L$17,3,0))*(1+$H14),""))))</f>
        <v/>
      </c>
      <c r="Q14" s="107"/>
      <c r="R14" s="102"/>
      <c r="S14" s="114" t="str">
        <f>IF(R14&lt;&gt;"",R14*F14,"")</f>
        <v/>
      </c>
      <c r="T14" s="100"/>
      <c r="U14" s="115" t="str">
        <f>IF(T14="","",VLOOKUP(CONCATENATE(D14,"_",T14),#REF!,19,0))</f>
        <v/>
      </c>
      <c r="V14" s="116" t="str">
        <f>IF(T14="","",VLOOKUP(CONCATENATE(D14,"_",T14),#REF!,17,0))</f>
        <v/>
      </c>
      <c r="W14" s="112" t="str">
        <f>IF(AND(R14&gt;0,D14=""),"Enter Unit Code",IF(AND(R14&gt;0,F14=""),"Enter Quantity",IF(AND(R14&lt;&gt;"",R14&lt;&gt;0),((R14*U14*F14)*(VLOOKUP(V14,Parameters!$J$11:$L$17,3,0)))*(1+H14),"")))</f>
        <v/>
      </c>
      <c r="X14" s="103"/>
      <c r="Y14" s="108"/>
      <c r="Z14" s="112" t="str">
        <f>IF(AND(Y14&gt;0,D14=""),"Enter Unit Code",IF(AND(Y14&gt;0,E14=""),"Enter Source Currency",IF(AND(Y14&gt;0,F14=""),"Enter Quantity",IF(AND(Y14&lt;&gt;"",Y14&lt;&gt;0),(Y14*F14*VLOOKUP(E14,Parameters!$J$11:$L$17,3,0)),""))))</f>
        <v/>
      </c>
      <c r="AA14" s="103"/>
      <c r="AB14" s="109"/>
      <c r="AC14" s="109"/>
      <c r="AD14" s="109"/>
      <c r="AE14" s="113" t="str">
        <f>IF(AD14="","",((AB14*VLOOKUP(AD14,Parameters!$C$28:$I$35,4,0)+(AC14-1)*AB14*VLOOKUP(AD14,Parameters!$C$28:$I$35,5,0)+AB14*AC14*VLOOKUP(AD14,Parameters!$C$28:$I$35,6,0)+AB14*VLOOKUP(AD14,Parameters!$C$28:$I$35,7,0))*VLOOKUP(VLOOKUP(AD14,Parameters!$C$28:$I$35,3,0),Parameters!$J$11:$L$18,3,0)*F14))</f>
        <v/>
      </c>
      <c r="AF14" s="103"/>
      <c r="AG14" s="109"/>
      <c r="AH14" s="109"/>
      <c r="AI14" s="109"/>
      <c r="AJ14" s="112" t="str">
        <f>IF(AND(SUM(AG14:AI14)&gt;0,D14=""),"Enter Unit Code",IF(AND(SUM(AG14:AI14)&gt;0,E14=""),"Enter Source Currency",IF(AND(SUM(AG14:AI14)&gt;0,F14=""),"Enter Quantity",IF(SUM(AG14:AI14)&gt;0,(AG14*(1+H14)*(1+I14)+AH14+AI14)*F14*VLOOKUP(E14,Parameters!$J$11:$L$17,3,0),""))))</f>
        <v/>
      </c>
      <c r="AK14" s="103"/>
      <c r="AL14" s="110">
        <f>SUM(AJ14,Z14,AE14,W14,P14,M14,)</f>
        <v>0</v>
      </c>
      <c r="AM14" s="110">
        <f>AL14/Parameters!$L$11</f>
        <v>0</v>
      </c>
      <c r="AN14" s="131"/>
      <c r="AO14" s="110">
        <f>AM14*(1+KNP)*1+INM</f>
        <v>0.05</v>
      </c>
      <c r="AP14" s="131"/>
      <c r="AS14" s="111"/>
    </row>
    <row r="15" spans="2:45" ht="17.25" collapsed="1" thickTop="1" thickBot="1">
      <c r="B15" s="98" t="s">
        <v>76</v>
      </c>
      <c r="M15" s="117">
        <f>SUBTOTAL(9,M16:M21)</f>
        <v>0</v>
      </c>
      <c r="P15" s="117">
        <f>SUBTOTAL(9,P16:P21)</f>
        <v>0</v>
      </c>
      <c r="S15" s="117">
        <f>SUBTOTAL(9,S16:S21)</f>
        <v>0</v>
      </c>
      <c r="W15" s="117">
        <f>SUBTOTAL(9,W16:W21)</f>
        <v>0</v>
      </c>
      <c r="Z15" s="117">
        <f>SUBTOTAL(9,Z16:Z21)</f>
        <v>0</v>
      </c>
      <c r="AE15" s="117">
        <f>SUBTOTAL(9,AE16:AE21)</f>
        <v>0</v>
      </c>
      <c r="AJ15" s="117">
        <f>SUBTOTAL(9,AJ16:AJ21)</f>
        <v>0</v>
      </c>
      <c r="AL15" s="117">
        <f>SUBTOTAL(9,AL16:AL21)</f>
        <v>0</v>
      </c>
      <c r="AM15" s="117">
        <f>SUBTOTAL(9,AM16:AM21)</f>
        <v>0</v>
      </c>
      <c r="AO15" s="117">
        <f>SUBTOTAL(9,AO16:AO21)</f>
        <v>0.3</v>
      </c>
      <c r="AQ15" s="129"/>
    </row>
    <row r="16" spans="2:45" ht="16.5" hidden="1" outlineLevel="1" thickTop="1" thickBot="1">
      <c r="B16" s="99" t="s">
        <v>49</v>
      </c>
      <c r="D16" s="100"/>
      <c r="E16" s="101"/>
      <c r="F16" s="102"/>
      <c r="G16" s="103"/>
      <c r="H16" s="104" t="str">
        <f>IF(D16="","",VLOOKUP(Calculs!D16,#REF!,3,0)/100)</f>
        <v/>
      </c>
      <c r="I16" s="105" t="str">
        <f>IF(D16="","",VLOOKUP(Calculs!D16,#REF!,7,0)/100)</f>
        <v/>
      </c>
      <c r="J16" s="103"/>
      <c r="K16" s="106"/>
      <c r="L16" s="102"/>
      <c r="M16" s="112" t="str">
        <f>IF(AND(K16&gt;0,D16=""),"Enter Unit Code",IF(AND((K16)&gt;0,E16=""),"Enter Source Currency",IF(AND((K16)&gt;0,F16=""),"Enter Quantity",IF(AND((K16)&lt;&gt;"",(K16)&lt;&gt;0),(K16)*F16*(1+H16)*(1+I16)*VLOOKUP(E16,Parameters!$J$11:$L$17,3,0),""))))</f>
        <v/>
      </c>
      <c r="N16" s="103"/>
      <c r="O16" s="106"/>
      <c r="P16" s="113" t="str">
        <f>IF(AND(O16&gt;0,D16=""),"Enter Unit Code",IF(AND(O16&gt;0,E16=""),"Enter Source Currency",IF(AND(O16&gt;0,F16=""),"Enter Quantity",IF(AND(O16&lt;&gt;"",O16&lt;&gt;0),(O16*F16*VLOOKUP(E16,Parameters!$J$11:$L$17,3,0))*(1+$H16),""))))</f>
        <v/>
      </c>
      <c r="Q16" s="107"/>
      <c r="R16" s="102"/>
      <c r="S16" s="114" t="str">
        <f t="shared" ref="S16:S21" si="0">IF(R16&lt;&gt;"",R16*F16,"")</f>
        <v/>
      </c>
      <c r="T16" s="100"/>
      <c r="U16" s="115" t="str">
        <f>IF(T16="","",VLOOKUP(CONCATENATE(D16,"_",T16),#REF!,19,0))</f>
        <v/>
      </c>
      <c r="V16" s="116" t="str">
        <f>IF(T16="","",VLOOKUP(CONCATENATE(D16,"_",T16),#REF!,17,0))</f>
        <v/>
      </c>
      <c r="W16" s="112" t="str">
        <f>IF(AND(R16&gt;0,D16=""),"Enter Unit Code",IF(AND(R16&gt;0,F16=""),"Enter Quantity",IF(AND(R16&lt;&gt;"",R16&lt;&gt;0),((R16*U16*F16)*(VLOOKUP(V16,Parameters!$J$11:$L$17,3,0)))*(1+H16),"")))</f>
        <v/>
      </c>
      <c r="X16" s="103"/>
      <c r="Y16" s="108"/>
      <c r="Z16" s="112" t="str">
        <f>IF(AND(Y16&gt;0,D16=""),"Enter Unit Code",IF(AND(Y16&gt;0,E16=""),"Enter Source Currency",IF(AND(Y16&gt;0,F16=""),"Enter Quantity",IF(AND(Y16&lt;&gt;"",Y16&lt;&gt;0),(Y16*F16*VLOOKUP(E16,Parameters!$J$11:$L$17,3,0)),""))))</f>
        <v/>
      </c>
      <c r="AA16" s="103"/>
      <c r="AB16" s="109"/>
      <c r="AC16" s="109"/>
      <c r="AD16" s="109"/>
      <c r="AE16" s="113" t="str">
        <f>IF(AD16="","",((AB16*VLOOKUP(AD16,Parameters!$C$28:$I$35,4,0)+(AC16-1)*AB16*VLOOKUP(AD16,Parameters!$C$28:$I$35,5,0)+AB16*AC16*VLOOKUP(AD16,Parameters!$C$28:$I$35,6,0)+AB16*VLOOKUP(AD16,Parameters!$C$28:$I$35,7,0))*VLOOKUP(VLOOKUP(AD16,Parameters!$C$28:$I$35,3,0),Parameters!$J$11:$L$18,3,0)*F16))</f>
        <v/>
      </c>
      <c r="AF16" s="103"/>
      <c r="AG16" s="109"/>
      <c r="AH16" s="109"/>
      <c r="AI16" s="109"/>
      <c r="AJ16" s="112" t="str">
        <f>IF(AND(SUM(AG16:AI16)&gt;0,D16=""),"Enter Unit Code",IF(AND(SUM(AG16:AI16)&gt;0,E16=""),"Enter Source Currency",IF(AND(SUM(AG16:AI16)&gt;0,F16=""),"Enter Quantity",IF(SUM(AG16:AI16)&gt;0,(AG16*(1+H16)*(1+I16)+AH16+AI16)*F16*VLOOKUP(E16,Parameters!$J$11:$L$17,3,0),""))))</f>
        <v/>
      </c>
      <c r="AK16" s="103"/>
      <c r="AL16" s="110">
        <f t="shared" ref="AL16:AL21" si="1">SUM(AJ16,Z16,AE16,W16,P16,M16,)</f>
        <v>0</v>
      </c>
      <c r="AM16" s="110">
        <f>AL16*(1+13.8%)*(1+3.5%)</f>
        <v>0</v>
      </c>
      <c r="AN16" s="131"/>
      <c r="AO16" s="110">
        <f>AM16*(1+KNP)*1+INM</f>
        <v>0.05</v>
      </c>
      <c r="AP16" s="131"/>
      <c r="AS16" s="111"/>
    </row>
    <row r="17" spans="2:45" ht="16.5" hidden="1" outlineLevel="1" thickTop="1" thickBot="1">
      <c r="B17" s="99" t="s">
        <v>49</v>
      </c>
      <c r="D17" s="100"/>
      <c r="E17" s="101"/>
      <c r="F17" s="102"/>
      <c r="G17" s="103"/>
      <c r="H17" s="104" t="str">
        <f>IF(D17="","",VLOOKUP(Calculs!D17,#REF!,3,0)/100)</f>
        <v/>
      </c>
      <c r="I17" s="105" t="str">
        <f>IF(D17="","",VLOOKUP(Calculs!D17,#REF!,7,0)/100)</f>
        <v/>
      </c>
      <c r="J17" s="103"/>
      <c r="K17" s="106"/>
      <c r="L17" s="102"/>
      <c r="M17" s="112" t="str">
        <f>IF(AND(K17&gt;0,D17=""),"Enter Unit Code",IF(AND((K17)&gt;0,E17=""),"Enter Source Currency",IF(AND((K17)&gt;0,F17=""),"Enter Quantity",IF(AND((K17)&lt;&gt;"",(K17)&lt;&gt;0),(K17)*F17*(1+H17)*(1+I17)*VLOOKUP(E17,Parameters!$J$11:$L$17,3,0),""))))</f>
        <v/>
      </c>
      <c r="N17" s="103"/>
      <c r="O17" s="106"/>
      <c r="P17" s="113" t="str">
        <f>IF(AND(O17&gt;0,D17=""),"Enter Unit Code",IF(AND(O17&gt;0,E17=""),"Enter Source Currency",IF(AND(O17&gt;0,F17=""),"Enter Quantity",IF(AND(O17&lt;&gt;"",O17&lt;&gt;0),(O17*F17*VLOOKUP(E17,Parameters!$J$11:$L$17,3,0))*(1+$H17),""))))</f>
        <v/>
      </c>
      <c r="Q17" s="107"/>
      <c r="R17" s="102"/>
      <c r="S17" s="114" t="str">
        <f t="shared" si="0"/>
        <v/>
      </c>
      <c r="T17" s="100"/>
      <c r="U17" s="115" t="str">
        <f>IF(T17="","",VLOOKUP(CONCATENATE(D17,"_",T17),#REF!,19,0))</f>
        <v/>
      </c>
      <c r="V17" s="116" t="str">
        <f>IF(T17="","",VLOOKUP(CONCATENATE(D17,"_",T17),#REF!,17,0))</f>
        <v/>
      </c>
      <c r="W17" s="112" t="str">
        <f>IF(AND(R17&gt;0,D17=""),"Enter Unit Code",IF(AND(R17&gt;0,F17=""),"Enter Quantity",IF(AND(R17&lt;&gt;"",R17&lt;&gt;0),((R17*U17*F17)*(VLOOKUP(V17,Parameters!$J$11:$L$17,3,0)))*(1+H17),"")))</f>
        <v/>
      </c>
      <c r="X17" s="103"/>
      <c r="Y17" s="108"/>
      <c r="Z17" s="112" t="str">
        <f>IF(AND(Y17&gt;0,D17=""),"Enter Unit Code",IF(AND(Y17&gt;0,E17=""),"Enter Source Currency",IF(AND(Y17&gt;0,F17=""),"Enter Quantity",IF(AND(Y17&lt;&gt;"",Y17&lt;&gt;0),(Y17*F17*VLOOKUP(E17,Parameters!$J$11:$L$17,3,0)),""))))</f>
        <v/>
      </c>
      <c r="AA17" s="103"/>
      <c r="AB17" s="109"/>
      <c r="AC17" s="109"/>
      <c r="AD17" s="109"/>
      <c r="AE17" s="113" t="str">
        <f>IF(AD17="","",((AB17*VLOOKUP(AD17,Parameters!$C$28:$I$35,4,0)+(AC17-1)*AB17*VLOOKUP(AD17,Parameters!$C$28:$I$35,5,0)+AB17*AC17*VLOOKUP(AD17,Parameters!$C$28:$I$35,6,0)+AB17*VLOOKUP(AD17,Parameters!$C$28:$I$35,7,0))*VLOOKUP(VLOOKUP(AD17,Parameters!$C$28:$I$35,3,0),Parameters!$J$11:$L$18,3,0)*F17))</f>
        <v/>
      </c>
      <c r="AF17" s="103"/>
      <c r="AG17" s="109"/>
      <c r="AH17" s="109"/>
      <c r="AI17" s="109"/>
      <c r="AJ17" s="112" t="str">
        <f>IF(AND(SUM(AG17:AI17)&gt;0,D17=""),"Enter Unit Code",IF(AND(SUM(AG17:AI17)&gt;0,E17=""),"Enter Source Currency",IF(AND(SUM(AG17:AI17)&gt;0,F17=""),"Enter Quantity",IF(SUM(AG17:AI17)&gt;0,(AG17*(1+H17)*(1+I17)+AH17+AI17)*F17*VLOOKUP(E17,Parameters!$J$11:$L$17,3,0),""))))</f>
        <v/>
      </c>
      <c r="AK17" s="103"/>
      <c r="AL17" s="110">
        <f t="shared" si="1"/>
        <v>0</v>
      </c>
      <c r="AM17" s="110">
        <f t="shared" ref="AM17:AM21" si="2">AL17*(1+13.8%)*(1+3.5%)</f>
        <v>0</v>
      </c>
      <c r="AN17" s="131"/>
      <c r="AO17" s="110">
        <f>AM17*(1+KNP)*1+INM</f>
        <v>0.05</v>
      </c>
      <c r="AP17" s="131"/>
      <c r="AS17" s="111"/>
    </row>
    <row r="18" spans="2:45" ht="16.5" hidden="1" outlineLevel="1" thickTop="1" thickBot="1">
      <c r="B18" s="99" t="s">
        <v>47</v>
      </c>
      <c r="D18" s="100"/>
      <c r="E18" s="101"/>
      <c r="F18" s="102"/>
      <c r="G18" s="103"/>
      <c r="H18" s="104" t="str">
        <f>IF(D18="","",VLOOKUP(Calculs!D18,#REF!,3,0)/100)</f>
        <v/>
      </c>
      <c r="I18" s="105" t="str">
        <f>IF(D18="","",VLOOKUP(Calculs!D18,#REF!,7,0)/100)</f>
        <v/>
      </c>
      <c r="J18" s="103"/>
      <c r="K18" s="106"/>
      <c r="L18" s="102"/>
      <c r="M18" s="112" t="str">
        <f>IF(AND(K18&gt;0,D18=""),"Enter Unit Code",IF(AND((K18)&gt;0,E18=""),"Enter Source Currency",IF(AND((K18)&gt;0,F18=""),"Enter Quantity",IF(AND((K18)&lt;&gt;"",(K18)&lt;&gt;0),(K18)*F18*(1+H18)*(1+I18)*VLOOKUP(E18,Parameters!$J$11:$L$17,3,0),""))))</f>
        <v/>
      </c>
      <c r="N18" s="103"/>
      <c r="O18" s="106"/>
      <c r="P18" s="113" t="str">
        <f>IF(AND(O18&gt;0,D18=""),"Enter Unit Code",IF(AND(O18&gt;0,E18=""),"Enter Source Currency",IF(AND(O18&gt;0,F18=""),"Enter Quantity",IF(AND(O18&lt;&gt;"",O18&lt;&gt;0),(O18*F18*VLOOKUP(E18,Parameters!$J$11:$L$17,3,0))*(1+$H18),""))))</f>
        <v/>
      </c>
      <c r="Q18" s="107"/>
      <c r="R18" s="102"/>
      <c r="S18" s="114" t="str">
        <f t="shared" si="0"/>
        <v/>
      </c>
      <c r="T18" s="100"/>
      <c r="U18" s="115" t="str">
        <f>IF(T18="","",VLOOKUP(CONCATENATE(D18,"_",T18),#REF!,19,0))</f>
        <v/>
      </c>
      <c r="V18" s="116" t="str">
        <f>IF(T18="","",VLOOKUP(CONCATENATE(D18,"_",T18),#REF!,17,0))</f>
        <v/>
      </c>
      <c r="W18" s="112" t="str">
        <f>IF(AND(R18&gt;0,D18=""),"Enter Unit Code",IF(AND(R18&gt;0,F18=""),"Enter Quantity",IF(AND(R18&lt;&gt;"",R18&lt;&gt;0),((R18*U18*F18)*(VLOOKUP(V18,Parameters!$J$11:$L$17,3,0)))*(1+H18),"")))</f>
        <v/>
      </c>
      <c r="X18" s="103"/>
      <c r="Y18" s="108"/>
      <c r="Z18" s="112" t="str">
        <f>IF(AND(Y18&gt;0,D18=""),"Enter Unit Code",IF(AND(Y18&gt;0,E18=""),"Enter Source Currency",IF(AND(Y18&gt;0,F18=""),"Enter Quantity",IF(AND(Y18&lt;&gt;"",Y18&lt;&gt;0),(Y18*F18*VLOOKUP(E18,Parameters!$J$11:$L$17,3,0)),""))))</f>
        <v/>
      </c>
      <c r="AA18" s="103"/>
      <c r="AB18" s="109"/>
      <c r="AC18" s="109"/>
      <c r="AD18" s="109"/>
      <c r="AE18" s="113" t="str">
        <f>IF(AD18="","",((AB18*VLOOKUP(AD18,Parameters!$C$28:$I$35,4,0)+(AC18-1)*AB18*VLOOKUP(AD18,Parameters!$C$28:$I$35,5,0)+AB18*AC18*VLOOKUP(AD18,Parameters!$C$28:$I$35,6,0)+AB18*VLOOKUP(AD18,Parameters!$C$28:$I$35,7,0))*VLOOKUP(VLOOKUP(AD18,Parameters!$C$28:$I$35,3,0),Parameters!$J$11:$L$18,3,0)*F18))</f>
        <v/>
      </c>
      <c r="AF18" s="103"/>
      <c r="AG18" s="109"/>
      <c r="AH18" s="109"/>
      <c r="AI18" s="109"/>
      <c r="AJ18" s="112" t="str">
        <f>IF(AND(SUM(AG18:AI18)&gt;0,D18=""),"Enter Unit Code",IF(AND(SUM(AG18:AI18)&gt;0,E18=""),"Enter Source Currency",IF(AND(SUM(AG18:AI18)&gt;0,F18=""),"Enter Quantity",IF(SUM(AG18:AI18)&gt;0,(AG18*(1+H18)*(1+I18)+AH18+AI18)*F18*VLOOKUP(E18,Parameters!$J$11:$L$17,3,0),""))))</f>
        <v/>
      </c>
      <c r="AK18" s="103"/>
      <c r="AL18" s="110">
        <f t="shared" si="1"/>
        <v>0</v>
      </c>
      <c r="AM18" s="110">
        <f t="shared" si="2"/>
        <v>0</v>
      </c>
      <c r="AN18" s="131"/>
      <c r="AO18" s="110">
        <f>AM18*(1+KNP)*1+INM</f>
        <v>0.05</v>
      </c>
      <c r="AP18" s="131"/>
      <c r="AS18" s="111"/>
    </row>
    <row r="19" spans="2:45" ht="16.5" hidden="1" outlineLevel="1" thickTop="1" thickBot="1">
      <c r="B19" s="99" t="s">
        <v>47</v>
      </c>
      <c r="D19" s="100"/>
      <c r="E19" s="101"/>
      <c r="F19" s="102"/>
      <c r="G19" s="103"/>
      <c r="H19" s="104" t="str">
        <f>IF(D19="","",VLOOKUP(Calculs!D19,#REF!,3,0)/100)</f>
        <v/>
      </c>
      <c r="I19" s="105" t="str">
        <f>IF(D19="","",VLOOKUP(Calculs!D19,#REF!,7,0)/100)</f>
        <v/>
      </c>
      <c r="J19" s="103"/>
      <c r="K19" s="106"/>
      <c r="L19" s="102"/>
      <c r="M19" s="112" t="str">
        <f>IF(AND(K19&gt;0,D19=""),"Enter Unit Code",IF(AND((K19)&gt;0,E19=""),"Enter Source Currency",IF(AND((K19)&gt;0,F19=""),"Enter Quantity",IF(AND((K19)&lt;&gt;"",(K19)&lt;&gt;0),(K19)*F19*(1+H19)*(1+I19)*VLOOKUP(E19,Parameters!$J$11:$L$17,3,0),""))))</f>
        <v/>
      </c>
      <c r="N19" s="103"/>
      <c r="O19" s="106"/>
      <c r="P19" s="113" t="str">
        <f>IF(AND(O19&gt;0,D19=""),"Enter Unit Code",IF(AND(O19&gt;0,E19=""),"Enter Source Currency",IF(AND(O19&gt;0,F19=""),"Enter Quantity",IF(AND(O19&lt;&gt;"",O19&lt;&gt;0),(O19*F19*VLOOKUP(E19,Parameters!$J$11:$L$17,3,0))*(1+$H19),""))))</f>
        <v/>
      </c>
      <c r="Q19" s="107"/>
      <c r="R19" s="102"/>
      <c r="S19" s="114" t="str">
        <f t="shared" si="0"/>
        <v/>
      </c>
      <c r="T19" s="100"/>
      <c r="U19" s="115" t="str">
        <f>IF(T19="","",VLOOKUP(CONCATENATE(D19,"_",T19),#REF!,19,0))</f>
        <v/>
      </c>
      <c r="V19" s="116" t="str">
        <f>IF(T19="","",VLOOKUP(CONCATENATE(D19,"_",T19),#REF!,17,0))</f>
        <v/>
      </c>
      <c r="W19" s="112" t="str">
        <f>IF(AND(R19&gt;0,D19=""),"Enter Unit Code",IF(AND(R19&gt;0,F19=""),"Enter Quantity",IF(AND(R19&lt;&gt;"",R19&lt;&gt;0),((R19*U19*F19)*(VLOOKUP(V19,Parameters!$J$11:$L$17,3,0)))*(1+H19),"")))</f>
        <v/>
      </c>
      <c r="X19" s="103"/>
      <c r="Y19" s="108"/>
      <c r="Z19" s="112" t="str">
        <f>IF(AND(Y19&gt;0,D19=""),"Enter Unit Code",IF(AND(Y19&gt;0,E19=""),"Enter Source Currency",IF(AND(Y19&gt;0,F19=""),"Enter Quantity",IF(AND(Y19&lt;&gt;"",Y19&lt;&gt;0),(Y19*F19*VLOOKUP(E19,Parameters!$J$11:$L$17,3,0)),""))))</f>
        <v/>
      </c>
      <c r="AA19" s="103"/>
      <c r="AB19" s="109"/>
      <c r="AC19" s="109"/>
      <c r="AD19" s="109"/>
      <c r="AE19" s="113" t="str">
        <f>IF(AD19="","",((AB19*VLOOKUP(AD19,Parameters!$C$28:$I$35,4,0)+(AC19-1)*AB19*VLOOKUP(AD19,Parameters!$C$28:$I$35,5,0)+AB19*AC19*VLOOKUP(AD19,Parameters!$C$28:$I$35,6,0)+AB19*VLOOKUP(AD19,Parameters!$C$28:$I$35,7,0))*VLOOKUP(VLOOKUP(AD19,Parameters!$C$28:$I$35,3,0),Parameters!$J$11:$L$18,3,0)*F19))</f>
        <v/>
      </c>
      <c r="AF19" s="103"/>
      <c r="AG19" s="109"/>
      <c r="AH19" s="109"/>
      <c r="AI19" s="109"/>
      <c r="AJ19" s="112" t="str">
        <f>IF(AND(SUM(AG19:AI19)&gt;0,D19=""),"Enter Unit Code",IF(AND(SUM(AG19:AI19)&gt;0,E19=""),"Enter Source Currency",IF(AND(SUM(AG19:AI19)&gt;0,F19=""),"Enter Quantity",IF(SUM(AG19:AI19)&gt;0,(AG19*(1+H19)*(1+I19)+AH19+AI19)*F19*VLOOKUP(E19,Parameters!$J$11:$L$17,3,0),""))))</f>
        <v/>
      </c>
      <c r="AK19" s="103"/>
      <c r="AL19" s="110">
        <f t="shared" si="1"/>
        <v>0</v>
      </c>
      <c r="AM19" s="110">
        <f t="shared" si="2"/>
        <v>0</v>
      </c>
      <c r="AN19" s="131"/>
      <c r="AO19" s="110">
        <f>AM19*(1+KNP)*1+INM</f>
        <v>0.05</v>
      </c>
      <c r="AP19" s="131"/>
      <c r="AS19" s="111"/>
    </row>
    <row r="20" spans="2:45" ht="16.5" hidden="1" outlineLevel="1" thickTop="1" thickBot="1">
      <c r="B20" s="99"/>
      <c r="D20" s="100"/>
      <c r="E20" s="101"/>
      <c r="F20" s="102"/>
      <c r="G20" s="103"/>
      <c r="H20" s="104" t="str">
        <f>IF(D20="","",VLOOKUP(Calculs!D20,#REF!,3,0)/100)</f>
        <v/>
      </c>
      <c r="I20" s="105" t="str">
        <f>IF(D20="","",VLOOKUP(Calculs!D20,#REF!,7,0)/100)</f>
        <v/>
      </c>
      <c r="J20" s="103"/>
      <c r="K20" s="106"/>
      <c r="L20" s="102"/>
      <c r="M20" s="112" t="str">
        <f>IF(AND(K20&gt;0,D20=""),"Enter Unit Code",IF(AND((K20)&gt;0,E20=""),"Enter Source Currency",IF(AND((K20)&gt;0,F20=""),"Enter Quantity",IF(AND((K20)&lt;&gt;"",(K20)&lt;&gt;0),(K20)*F20*(1+H20)*(1+I20)*VLOOKUP(E20,Parameters!$J$11:$L$17,3,0),""))))</f>
        <v/>
      </c>
      <c r="N20" s="103"/>
      <c r="O20" s="106"/>
      <c r="P20" s="113" t="str">
        <f>IF(AND(O20&gt;0,D20=""),"Enter Unit Code",IF(AND(O20&gt;0,E20=""),"Enter Source Currency",IF(AND(O20&gt;0,F20=""),"Enter Quantity",IF(AND(O20&lt;&gt;"",O20&lt;&gt;0),(O20*F20*VLOOKUP(E20,Parameters!$J$11:$L$17,3,0))*(1+$H20),""))))</f>
        <v/>
      </c>
      <c r="Q20" s="107"/>
      <c r="R20" s="102"/>
      <c r="S20" s="114" t="str">
        <f t="shared" si="0"/>
        <v/>
      </c>
      <c r="T20" s="100"/>
      <c r="U20" s="115" t="str">
        <f>IF(T20="","",VLOOKUP(CONCATENATE(D20,"_",T20),#REF!,19,0))</f>
        <v/>
      </c>
      <c r="V20" s="116" t="str">
        <f>IF(T20="","",VLOOKUP(CONCATENATE(D20,"_",T20),#REF!,17,0))</f>
        <v/>
      </c>
      <c r="W20" s="112" t="str">
        <f>IF(AND(R20&gt;0,D20=""),"Enter Unit Code",IF(AND(R20&gt;0,F20=""),"Enter Quantity",IF(AND(R20&lt;&gt;"",R20&lt;&gt;0),((R20*U20*F20)*(VLOOKUP(V20,Parameters!$J$11:$L$17,3,0)))*(1+H20),"")))</f>
        <v/>
      </c>
      <c r="X20" s="103"/>
      <c r="Y20" s="108"/>
      <c r="Z20" s="112" t="str">
        <f>IF(AND(Y20&gt;0,D20=""),"Enter Unit Code",IF(AND(Y20&gt;0,E20=""),"Enter Source Currency",IF(AND(Y20&gt;0,F20=""),"Enter Quantity",IF(AND(Y20&lt;&gt;"",Y20&lt;&gt;0),(Y20*F20*VLOOKUP(E20,Parameters!$J$11:$L$17,3,0)),""))))</f>
        <v/>
      </c>
      <c r="AA20" s="103"/>
      <c r="AB20" s="109"/>
      <c r="AC20" s="109"/>
      <c r="AD20" s="109"/>
      <c r="AE20" s="113" t="str">
        <f>IF(AD20="","",((AB20*VLOOKUP(AD20,Parameters!$C$28:$I$35,4,0)+(AC20-1)*AB20*VLOOKUP(AD20,Parameters!$C$28:$I$35,5,0)+AB20*AC20*VLOOKUP(AD20,Parameters!$C$28:$I$35,6,0)+AB20*VLOOKUP(AD20,Parameters!$C$28:$I$35,7,0))*VLOOKUP(VLOOKUP(AD20,Parameters!$C$28:$I$35,3,0),Parameters!$J$11:$L$18,3,0)*F20))</f>
        <v/>
      </c>
      <c r="AF20" s="103"/>
      <c r="AG20" s="109"/>
      <c r="AH20" s="109"/>
      <c r="AI20" s="109"/>
      <c r="AJ20" s="112" t="str">
        <f>IF(AND(SUM(AG20:AI20)&gt;0,D20=""),"Enter Unit Code",IF(AND(SUM(AG20:AI20)&gt;0,E20=""),"Enter Source Currency",IF(AND(SUM(AG20:AI20)&gt;0,F20=""),"Enter Quantity",IF(SUM(AG20:AI20)&gt;0,(AG20*(1+H20)*(1+I20)+AH20+AI20)*F20*VLOOKUP(E20,Parameters!$J$11:$L$17,3,0),""))))</f>
        <v/>
      </c>
      <c r="AK20" s="103"/>
      <c r="AL20" s="110">
        <f t="shared" si="1"/>
        <v>0</v>
      </c>
      <c r="AM20" s="110">
        <f t="shared" si="2"/>
        <v>0</v>
      </c>
      <c r="AN20" s="131"/>
      <c r="AO20" s="110">
        <f>AM20*(1+KNP)*1+INM</f>
        <v>0.05</v>
      </c>
      <c r="AP20" s="131"/>
      <c r="AS20" s="111"/>
    </row>
    <row r="21" spans="2:45" ht="16.5" hidden="1" outlineLevel="1" thickTop="1" thickBot="1">
      <c r="B21" s="99"/>
      <c r="D21" s="100"/>
      <c r="E21" s="101"/>
      <c r="F21" s="102"/>
      <c r="G21" s="103"/>
      <c r="H21" s="104" t="str">
        <f>IF(D21="","",VLOOKUP(Calculs!D21,#REF!,3,0)/100)</f>
        <v/>
      </c>
      <c r="I21" s="105" t="str">
        <f>IF(D21="","",VLOOKUP(Calculs!D21,#REF!,7,0)/100)</f>
        <v/>
      </c>
      <c r="J21" s="103"/>
      <c r="K21" s="106"/>
      <c r="L21" s="102"/>
      <c r="M21" s="112" t="str">
        <f>IF(AND(K21&gt;0,D21=""),"Enter Unit Code",IF(AND((K21)&gt;0,E21=""),"Enter Source Currency",IF(AND((K21)&gt;0,F21=""),"Enter Quantity",IF(AND((K21)&lt;&gt;"",(K21)&lt;&gt;0),(K21)*F21*(1+H21)*(1+I21)*VLOOKUP(E21,Parameters!$J$11:$L$17,3,0),""))))</f>
        <v/>
      </c>
      <c r="N21" s="103"/>
      <c r="O21" s="106"/>
      <c r="P21" s="113" t="str">
        <f>IF(AND(O21&gt;0,D21=""),"Enter Unit Code",IF(AND(O21&gt;0,E21=""),"Enter Source Currency",IF(AND(O21&gt;0,F21=""),"Enter Quantity",IF(AND(O21&lt;&gt;"",O21&lt;&gt;0),(O21*F21*VLOOKUP(E21,Parameters!$J$11:$L$17,3,0))*(1+$H21),""))))</f>
        <v/>
      </c>
      <c r="Q21" s="107"/>
      <c r="R21" s="102"/>
      <c r="S21" s="114" t="str">
        <f t="shared" si="0"/>
        <v/>
      </c>
      <c r="T21" s="100"/>
      <c r="U21" s="115" t="str">
        <f>IF(T21="","",VLOOKUP(CONCATENATE(D21,"_",T21),#REF!,19,0))</f>
        <v/>
      </c>
      <c r="V21" s="116" t="str">
        <f>IF(T21="","",VLOOKUP(CONCATENATE(D21,"_",T21),#REF!,17,0))</f>
        <v/>
      </c>
      <c r="W21" s="112" t="str">
        <f>IF(AND(R21&gt;0,D21=""),"Enter Unit Code",IF(AND(R21&gt;0,F21=""),"Enter Quantity",IF(AND(R21&lt;&gt;"",R21&lt;&gt;0),((R21*U21*F21)*(VLOOKUP(V21,Parameters!$J$11:$L$17,3,0)))*(1+H21),"")))</f>
        <v/>
      </c>
      <c r="X21" s="103"/>
      <c r="Y21" s="108"/>
      <c r="Z21" s="112" t="str">
        <f>IF(AND(Y21&gt;0,D21=""),"Enter Unit Code",IF(AND(Y21&gt;0,E21=""),"Enter Source Currency",IF(AND(Y21&gt;0,F21=""),"Enter Quantity",IF(AND(Y21&lt;&gt;"",Y21&lt;&gt;0),(Y21*F21*VLOOKUP(E21,Parameters!$J$11:$L$17,3,0)),""))))</f>
        <v/>
      </c>
      <c r="AA21" s="103"/>
      <c r="AB21" s="109"/>
      <c r="AC21" s="109"/>
      <c r="AD21" s="109"/>
      <c r="AE21" s="113" t="str">
        <f>IF(AD21="","",((AB21*VLOOKUP(AD21,Parameters!$C$28:$I$35,4,0)+(AC21-1)*AB21*VLOOKUP(AD21,Parameters!$C$28:$I$35,5,0)+AB21*AC21*VLOOKUP(AD21,Parameters!$C$28:$I$35,6,0)+AB21*VLOOKUP(AD21,Parameters!$C$28:$I$35,7,0))*VLOOKUP(VLOOKUP(AD21,Parameters!$C$28:$I$35,3,0),Parameters!$J$11:$L$18,3,0)*F21))</f>
        <v/>
      </c>
      <c r="AF21" s="103"/>
      <c r="AG21" s="109"/>
      <c r="AH21" s="109"/>
      <c r="AI21" s="109"/>
      <c r="AJ21" s="112" t="str">
        <f>IF(AND(SUM(AG21:AI21)&gt;0,D21=""),"Enter Unit Code",IF(AND(SUM(AG21:AI21)&gt;0,E21=""),"Enter Source Currency",IF(AND(SUM(AG21:AI21)&gt;0,F21=""),"Enter Quantity",IF(SUM(AG21:AI21)&gt;0,(AG21*(1+H21)*(1+I21)+AH21+AI21)*F21*VLOOKUP(E21,Parameters!$J$11:$L$17,3,0),""))))</f>
        <v/>
      </c>
      <c r="AK21" s="103"/>
      <c r="AL21" s="110">
        <f t="shared" si="1"/>
        <v>0</v>
      </c>
      <c r="AM21" s="110">
        <f t="shared" si="2"/>
        <v>0</v>
      </c>
      <c r="AN21" s="131"/>
      <c r="AO21" s="110">
        <f>AM21*(1+KNP)*1+INM</f>
        <v>0.05</v>
      </c>
      <c r="AP21" s="131"/>
      <c r="AS21" s="111"/>
    </row>
    <row r="22" spans="2:45" ht="17.25" collapsed="1" thickTop="1" thickBot="1">
      <c r="B22" s="98" t="s">
        <v>77</v>
      </c>
      <c r="M22" s="117">
        <f>SUBTOTAL(9,M23:M47)</f>
        <v>0</v>
      </c>
      <c r="P22" s="117">
        <f>SUBTOTAL(9,P23:P47)</f>
        <v>0</v>
      </c>
      <c r="S22" s="117">
        <f>SUBTOTAL(9,S23:S47)</f>
        <v>0</v>
      </c>
      <c r="W22" s="117">
        <f>SUBTOTAL(9,W23:W47)</f>
        <v>0</v>
      </c>
      <c r="Z22" s="117">
        <f>SUBTOTAL(9,Z23:Z47)</f>
        <v>0</v>
      </c>
      <c r="AE22" s="117">
        <f>SUBTOTAL(9,AE23:AE47)</f>
        <v>0</v>
      </c>
      <c r="AJ22" s="117">
        <f>SUBTOTAL(9,AJ23:AJ47)</f>
        <v>0</v>
      </c>
      <c r="AL22" s="117">
        <f>SUBTOTAL(9,AL23:AL47)</f>
        <v>0</v>
      </c>
      <c r="AM22" s="117">
        <f>SUBTOTAL(9,AM23:AM47)</f>
        <v>0</v>
      </c>
      <c r="AO22" s="117">
        <f>SUBTOTAL(9,AO23:AO47)</f>
        <v>1.2500000000000004</v>
      </c>
      <c r="AQ22" s="129"/>
      <c r="AS22" s="111"/>
    </row>
    <row r="23" spans="2:45" ht="16.5" hidden="1" outlineLevel="1" thickTop="1" thickBot="1">
      <c r="B23" s="99" t="s">
        <v>47</v>
      </c>
      <c r="D23" s="100"/>
      <c r="E23" s="101"/>
      <c r="F23" s="102"/>
      <c r="G23" s="103"/>
      <c r="H23" s="104" t="str">
        <f>IF(D23="","",VLOOKUP(Calculs!D23,#REF!,3,0)/100)</f>
        <v/>
      </c>
      <c r="I23" s="105" t="str">
        <f>IF(D23="","",VLOOKUP(Calculs!D23,#REF!,7,0)/100)</f>
        <v/>
      </c>
      <c r="J23" s="103"/>
      <c r="K23" s="106"/>
      <c r="L23" s="102"/>
      <c r="M23" s="112" t="str">
        <f>IF(AND(K23&gt;0,D23=""),"Enter Unit Code",IF(AND((K23)&gt;0,E23=""),"Enter Source Currency",IF(AND((K23)&gt;0,F23=""),"Enter Quantity",IF(AND((K23)&lt;&gt;"",(K23)&lt;&gt;0),(K23)*F23*(1+H23)*(1+I23)*VLOOKUP(E23,Parameters!$J$11:$L$17,3,0),""))))</f>
        <v/>
      </c>
      <c r="N23" s="103"/>
      <c r="O23" s="106"/>
      <c r="P23" s="113" t="str">
        <f>IF(AND(O23&gt;0,D23=""),"Enter Unit Code",IF(AND(O23&gt;0,E23=""),"Enter Source Currency",IF(AND(O23&gt;0,F23=""),"Enter Quantity",IF(AND(O23&lt;&gt;"",O23&lt;&gt;0),(O23*F23*VLOOKUP(E23,Parameters!$J$11:$L$17,3,0))*(1+$H23),""))))</f>
        <v/>
      </c>
      <c r="Q23" s="107"/>
      <c r="R23" s="102"/>
      <c r="S23" s="114" t="str">
        <f>IF(R23&lt;&gt;"",R23*F23,"")</f>
        <v/>
      </c>
      <c r="T23" s="100"/>
      <c r="U23" s="115" t="str">
        <f>IF(T23="","",VLOOKUP(CONCATENATE(D23,"_",T23),#REF!,19,0))</f>
        <v/>
      </c>
      <c r="V23" s="116" t="str">
        <f>IF(T23="","",VLOOKUP(CONCATENATE(D23,"_",T23),#REF!,17,0))</f>
        <v/>
      </c>
      <c r="W23" s="112" t="str">
        <f>IF(AND(R23&gt;0,D23=""),"Enter Unit Code",IF(AND(R23&gt;0,F23=""),"Enter Quantity",IF(AND(R23&lt;&gt;"",R23&lt;&gt;0),((R23*U23*F23)*(VLOOKUP(V23,Parameters!$J$11:$L$17,3,0)))*(1+H23),"")))</f>
        <v/>
      </c>
      <c r="X23" s="103"/>
      <c r="Y23" s="108"/>
      <c r="Z23" s="112" t="str">
        <f>IF(AND(Y23&gt;0,D23=""),"Enter Unit Code",IF(AND(Y23&gt;0,E23=""),"Enter Source Currency",IF(AND(Y23&gt;0,F23=""),"Enter Quantity",IF(AND(Y23&lt;&gt;"",Y23&lt;&gt;0),(Y23*F23*VLOOKUP(E23,Parameters!$J$11:$L$17,3,0)),""))))</f>
        <v/>
      </c>
      <c r="AA23" s="103"/>
      <c r="AB23" s="109"/>
      <c r="AC23" s="109"/>
      <c r="AD23" s="109"/>
      <c r="AE23" s="113" t="str">
        <f>IF(AD23="","",((AB23*VLOOKUP(AD23,Parameters!$C$28:$I$35,4,0)+(AC23-1)*AB23*VLOOKUP(AD23,Parameters!$C$28:$I$35,5,0)+AB23*AC23*VLOOKUP(AD23,Parameters!$C$28:$I$35,6,0)+AB23*VLOOKUP(AD23,Parameters!$C$28:$I$35,7,0))*VLOOKUP(VLOOKUP(AD23,Parameters!$C$28:$I$35,3,0),Parameters!$J$11:$L$18,3,0)*F23))</f>
        <v/>
      </c>
      <c r="AF23" s="103"/>
      <c r="AG23" s="109"/>
      <c r="AH23" s="109"/>
      <c r="AI23" s="109"/>
      <c r="AJ23" s="112" t="str">
        <f>IF(AND(SUM(AG23:AI23)&gt;0,D23=""),"Enter Unit Code",IF(AND(SUM(AG23:AI23)&gt;0,E23=""),"Enter Source Currency",IF(AND(SUM(AG23:AI23)&gt;0,F23=""),"Enter Quantity",IF(SUM(AG23:AI23)&gt;0,(AG23*(1+H23)*(1+I23)+AH23+AI23)*F23*VLOOKUP(E23,Parameters!$J$11:$L$17,3,0),""))))</f>
        <v/>
      </c>
      <c r="AK23" s="103"/>
      <c r="AL23" s="110">
        <f>SUM(AJ23,Z23,AE23,W23,P23,M23,)</f>
        <v>0</v>
      </c>
      <c r="AM23" s="110">
        <f>AL23/Parameters!$L$11</f>
        <v>0</v>
      </c>
      <c r="AN23" s="131"/>
      <c r="AO23" s="110">
        <f>AM23*(1+KNP)*1+INM</f>
        <v>0.05</v>
      </c>
      <c r="AP23" s="131"/>
      <c r="AS23" s="111"/>
    </row>
    <row r="24" spans="2:45" ht="16.5" hidden="1" outlineLevel="1" thickTop="1" thickBot="1">
      <c r="B24" s="99" t="s">
        <v>50</v>
      </c>
      <c r="D24" s="100"/>
      <c r="E24" s="101"/>
      <c r="F24" s="102"/>
      <c r="G24" s="103"/>
      <c r="H24" s="104" t="str">
        <f>IF(D24="","",VLOOKUP(Calculs!D24,#REF!,3,0)/100)</f>
        <v/>
      </c>
      <c r="I24" s="105" t="str">
        <f>IF(D24="","",VLOOKUP(Calculs!D24,#REF!,7,0)/100)</f>
        <v/>
      </c>
      <c r="J24" s="103"/>
      <c r="K24" s="106"/>
      <c r="L24" s="102"/>
      <c r="M24" s="112" t="str">
        <f>IF(AND(K24&gt;0,D24=""),"Enter Unit Code",IF(AND((K24)&gt;0,E24=""),"Enter Source Currency",IF(AND((K24)&gt;0,F24=""),"Enter Quantity",IF(AND((K24)&lt;&gt;"",(K24)&lt;&gt;0),(K24)*F24*(1+H24)*(1+I24)*VLOOKUP(E24,Parameters!$J$11:$L$17,3,0),""))))</f>
        <v/>
      </c>
      <c r="N24" s="103"/>
      <c r="O24" s="106"/>
      <c r="P24" s="113" t="str">
        <f>IF(AND(O24&gt;0,D24=""),"Enter Unit Code",IF(AND(O24&gt;0,E24=""),"Enter Source Currency",IF(AND(O24&gt;0,F24=""),"Enter Quantity",IF(AND(O24&lt;&gt;"",O24&lt;&gt;0),(O24*F24*VLOOKUP(E24,Parameters!$J$11:$L$17,3,0))*(1+$H24),""))))</f>
        <v/>
      </c>
      <c r="Q24" s="107"/>
      <c r="R24" s="102"/>
      <c r="S24" s="114" t="str">
        <f t="shared" ref="S24:S26" si="3">IF(R24&lt;&gt;"",R24*F24,"")</f>
        <v/>
      </c>
      <c r="T24" s="100"/>
      <c r="U24" s="115" t="str">
        <f>IF(T24="","",VLOOKUP(CONCATENATE(D24,"_",T24),#REF!,19,0))</f>
        <v/>
      </c>
      <c r="V24" s="116" t="str">
        <f>IF(T24="","",VLOOKUP(CONCATENATE(D24,"_",T24),#REF!,17,0))</f>
        <v/>
      </c>
      <c r="W24" s="112" t="str">
        <f>IF(AND(R24&gt;0,D24=""),"Enter Unit Code",IF(AND(R24&gt;0,F24=""),"Enter Quantity",IF(AND(R24&lt;&gt;"",R24&lt;&gt;0),((R24*U24*F24)*(VLOOKUP(V24,Parameters!$J$11:$L$17,3,0)))*(1+H24),"")))</f>
        <v/>
      </c>
      <c r="X24" s="103"/>
      <c r="Y24" s="108"/>
      <c r="Z24" s="112" t="str">
        <f>IF(AND(Y24&gt;0,D24=""),"Enter Unit Code",IF(AND(Y24&gt;0,E24=""),"Enter Source Currency",IF(AND(Y24&gt;0,F24=""),"Enter Quantity",IF(AND(Y24&lt;&gt;"",Y24&lt;&gt;0),(Y24*F24*VLOOKUP(E24,Parameters!$J$11:$L$17,3,0)),""))))</f>
        <v/>
      </c>
      <c r="AA24" s="103"/>
      <c r="AB24" s="109"/>
      <c r="AC24" s="109"/>
      <c r="AD24" s="109"/>
      <c r="AE24" s="113" t="str">
        <f>IF(AD24="","",((AB24*VLOOKUP(AD24,Parameters!$C$28:$I$35,4,0)+(AC24-1)*AB24*VLOOKUP(AD24,Parameters!$C$28:$I$35,5,0)+AB24*AC24*VLOOKUP(AD24,Parameters!$C$28:$I$35,6,0)+AB24*VLOOKUP(AD24,Parameters!$C$28:$I$35,7,0))*VLOOKUP(VLOOKUP(AD24,Parameters!$C$28:$I$35,3,0),Parameters!$J$11:$L$18,3,0)*F24))</f>
        <v/>
      </c>
      <c r="AF24" s="103"/>
      <c r="AG24" s="109"/>
      <c r="AH24" s="109"/>
      <c r="AI24" s="109"/>
      <c r="AJ24" s="112" t="str">
        <f>IF(AND(SUM(AG24:AI24)&gt;0,D24=""),"Enter Unit Code",IF(AND(SUM(AG24:AI24)&gt;0,E24=""),"Enter Source Currency",IF(AND(SUM(AG24:AI24)&gt;0,F24=""),"Enter Quantity",IF(SUM(AG24:AI24)&gt;0,(AG24*(1+H24)*(1+I24)+AH24+AI24)*F24*VLOOKUP(E24,Parameters!$J$11:$L$17,3,0),""))))</f>
        <v/>
      </c>
      <c r="AK24" s="103"/>
      <c r="AL24" s="110">
        <f>SUM(AJ24,Z24,AE24,W24,P24,M24,)</f>
        <v>0</v>
      </c>
      <c r="AM24" s="110">
        <f>AL24/Parameters!$L$11</f>
        <v>0</v>
      </c>
      <c r="AN24" s="131"/>
      <c r="AO24" s="110">
        <f>AM24*(1+KNP)*1+INM</f>
        <v>0.05</v>
      </c>
      <c r="AP24" s="131"/>
      <c r="AS24" s="111"/>
    </row>
    <row r="25" spans="2:45" ht="16.5" hidden="1" outlineLevel="1" thickTop="1" thickBot="1">
      <c r="B25" s="99" t="s">
        <v>51</v>
      </c>
      <c r="D25" s="100"/>
      <c r="E25" s="101"/>
      <c r="F25" s="102"/>
      <c r="G25" s="103"/>
      <c r="H25" s="104" t="str">
        <f>IF(D25="","",VLOOKUP(Calculs!D25,#REF!,3,0)/100)</f>
        <v/>
      </c>
      <c r="I25" s="105" t="str">
        <f>IF(D25="","",VLOOKUP(Calculs!D25,#REF!,7,0)/100)</f>
        <v/>
      </c>
      <c r="J25" s="103"/>
      <c r="K25" s="106"/>
      <c r="L25" s="102"/>
      <c r="M25" s="112" t="str">
        <f>IF(AND(K25&gt;0,D25=""),"Enter Unit Code",IF(AND((K25)&gt;0,E25=""),"Enter Source Currency",IF(AND((K25)&gt;0,F25=""),"Enter Quantity",IF(AND((K25)&lt;&gt;"",(K25)&lt;&gt;0),(K25)*F25*(1+H25)*(1+I25)*VLOOKUP(E25,Parameters!$J$11:$L$17,3,0),""))))</f>
        <v/>
      </c>
      <c r="N25" s="103"/>
      <c r="O25" s="106"/>
      <c r="P25" s="113" t="str">
        <f>IF(AND(O25&gt;0,D25=""),"Enter Unit Code",IF(AND(O25&gt;0,E25=""),"Enter Source Currency",IF(AND(O25&gt;0,F25=""),"Enter Quantity",IF(AND(O25&lt;&gt;"",O25&lt;&gt;0),(O25*F25*VLOOKUP(E25,Parameters!$J$11:$L$17,3,0))*(1+$H25),""))))</f>
        <v/>
      </c>
      <c r="Q25" s="107"/>
      <c r="R25" s="102"/>
      <c r="S25" s="114" t="str">
        <f t="shared" si="3"/>
        <v/>
      </c>
      <c r="T25" s="100"/>
      <c r="U25" s="115" t="str">
        <f>IF(T25="","",VLOOKUP(CONCATENATE(D25,"_",T25),#REF!,19,0))</f>
        <v/>
      </c>
      <c r="V25" s="116" t="str">
        <f>IF(T25="","",VLOOKUP(CONCATENATE(D25,"_",T25),#REF!,17,0))</f>
        <v/>
      </c>
      <c r="W25" s="112" t="str">
        <f>IF(AND(R25&gt;0,D25=""),"Enter Unit Code",IF(AND(R25&gt;0,F25=""),"Enter Quantity",IF(AND(R25&lt;&gt;"",R25&lt;&gt;0),((R25*U25*F25)*(VLOOKUP(V25,Parameters!$J$11:$L$17,3,0)))*(1+H25),"")))</f>
        <v/>
      </c>
      <c r="X25" s="103"/>
      <c r="Y25" s="108"/>
      <c r="Z25" s="112" t="str">
        <f>IF(AND(Y25&gt;0,D25=""),"Enter Unit Code",IF(AND(Y25&gt;0,E25=""),"Enter Source Currency",IF(AND(Y25&gt;0,F25=""),"Enter Quantity",IF(AND(Y25&lt;&gt;"",Y25&lt;&gt;0),(Y25*F25*VLOOKUP(E25,Parameters!$J$11:$L$17,3,0)),""))))</f>
        <v/>
      </c>
      <c r="AA25" s="103"/>
      <c r="AB25" s="109"/>
      <c r="AC25" s="109"/>
      <c r="AD25" s="109"/>
      <c r="AE25" s="113" t="str">
        <f>IF(AD25="","",((AB25*VLOOKUP(AD25,Parameters!$C$28:$I$35,4,0)+(AC25-1)*AB25*VLOOKUP(AD25,Parameters!$C$28:$I$35,5,0)+AB25*AC25*VLOOKUP(AD25,Parameters!$C$28:$I$35,6,0)+AB25*VLOOKUP(AD25,Parameters!$C$28:$I$35,7,0))*VLOOKUP(VLOOKUP(AD25,Parameters!$C$28:$I$35,3,0),Parameters!$J$11:$L$18,3,0)*F25))</f>
        <v/>
      </c>
      <c r="AF25" s="103"/>
      <c r="AG25" s="109"/>
      <c r="AH25" s="109"/>
      <c r="AI25" s="109"/>
      <c r="AJ25" s="112" t="str">
        <f>IF(AND(SUM(AG25:AI25)&gt;0,D25=""),"Enter Unit Code",IF(AND(SUM(AG25:AI25)&gt;0,E25=""),"Enter Source Currency",IF(AND(SUM(AG25:AI25)&gt;0,F25=""),"Enter Quantity",IF(SUM(AG25:AI25)&gt;0,(AG25*(1+H25)*(1+I25)+AH25+AI25)*F25*VLOOKUP(E25,Parameters!$J$11:$L$17,3,0),""))))</f>
        <v/>
      </c>
      <c r="AK25" s="103"/>
      <c r="AL25" s="110">
        <f t="shared" ref="AL25:AL26" si="4">SUM(AJ25,Z25,AE25,W25,P25,M25,)</f>
        <v>0</v>
      </c>
      <c r="AM25" s="110">
        <f>AL25/Parameters!$L$11</f>
        <v>0</v>
      </c>
      <c r="AN25" s="131"/>
      <c r="AO25" s="110">
        <f>AM25*(1+KNP)*1+INM</f>
        <v>0.05</v>
      </c>
      <c r="AP25" s="131"/>
      <c r="AS25" s="111"/>
    </row>
    <row r="26" spans="2:45" ht="16.5" hidden="1" outlineLevel="1" thickTop="1" thickBot="1">
      <c r="B26" s="99" t="s">
        <v>52</v>
      </c>
      <c r="D26" s="100"/>
      <c r="E26" s="101"/>
      <c r="F26" s="102"/>
      <c r="G26" s="103"/>
      <c r="H26" s="104" t="str">
        <f>IF(D26="","",VLOOKUP(Calculs!D26,#REF!,3,0)/100)</f>
        <v/>
      </c>
      <c r="I26" s="105" t="str">
        <f>IF(D26="","",VLOOKUP(Calculs!D26,#REF!,7,0)/100)</f>
        <v/>
      </c>
      <c r="J26" s="103"/>
      <c r="K26" s="106"/>
      <c r="L26" s="102"/>
      <c r="M26" s="112" t="str">
        <f>IF(AND(K26&gt;0,D26=""),"Enter Unit Code",IF(AND((K26)&gt;0,E26=""),"Enter Source Currency",IF(AND((K26)&gt;0,F26=""),"Enter Quantity",IF(AND((K26)&lt;&gt;"",(K26)&lt;&gt;0),(K26)*F26*(1+H26)*(1+I26)*VLOOKUP(E26,Parameters!$J$11:$L$17,3,0),""))))</f>
        <v/>
      </c>
      <c r="N26" s="103"/>
      <c r="O26" s="106"/>
      <c r="P26" s="113" t="str">
        <f>IF(AND(O26&gt;0,D26=""),"Enter Unit Code",IF(AND(O26&gt;0,E26=""),"Enter Source Currency",IF(AND(O26&gt;0,F26=""),"Enter Quantity",IF(AND(O26&lt;&gt;"",O26&lt;&gt;0),(O26*F26*VLOOKUP(E26,Parameters!$J$11:$L$17,3,0))*(1+$H26),""))))</f>
        <v/>
      </c>
      <c r="Q26" s="107"/>
      <c r="R26" s="102"/>
      <c r="S26" s="114" t="str">
        <f t="shared" si="3"/>
        <v/>
      </c>
      <c r="T26" s="100"/>
      <c r="U26" s="115" t="str">
        <f>IF(T26="","",VLOOKUP(CONCATENATE(D26,"_",T26),#REF!,19,0))</f>
        <v/>
      </c>
      <c r="V26" s="116" t="str">
        <f>IF(T26="","",VLOOKUP(CONCATENATE(D26,"_",T26),#REF!,17,0))</f>
        <v/>
      </c>
      <c r="W26" s="112" t="str">
        <f>IF(AND(R26&gt;0,D26=""),"Enter Unit Code",IF(AND(R26&gt;0,F26=""),"Enter Quantity",IF(AND(R26&lt;&gt;"",R26&lt;&gt;0),((R26*U26*F26)*(VLOOKUP(V26,Parameters!$J$11:$L$17,3,0)))*(1+H26),"")))</f>
        <v/>
      </c>
      <c r="X26" s="103"/>
      <c r="Y26" s="108"/>
      <c r="Z26" s="112" t="str">
        <f>IF(AND(Y26&gt;0,D26=""),"Enter Unit Code",IF(AND(Y26&gt;0,E26=""),"Enter Source Currency",IF(AND(Y26&gt;0,F26=""),"Enter Quantity",IF(AND(Y26&lt;&gt;"",Y26&lt;&gt;0),(Y26*F26*VLOOKUP(E26,Parameters!$J$11:$L$17,3,0)),""))))</f>
        <v/>
      </c>
      <c r="AA26" s="103"/>
      <c r="AB26" s="109"/>
      <c r="AC26" s="109"/>
      <c r="AD26" s="109"/>
      <c r="AE26" s="113" t="str">
        <f>IF(AD26="","",((AB26*VLOOKUP(AD26,Parameters!$C$28:$I$35,4,0)+(AC26-1)*AB26*VLOOKUP(AD26,Parameters!$C$28:$I$35,5,0)+AB26*AC26*VLOOKUP(AD26,Parameters!$C$28:$I$35,6,0)+AB26*VLOOKUP(AD26,Parameters!$C$28:$I$35,7,0))*VLOOKUP(VLOOKUP(AD26,Parameters!$C$28:$I$35,3,0),Parameters!$J$11:$L$18,3,0)*F26))</f>
        <v/>
      </c>
      <c r="AF26" s="103"/>
      <c r="AG26" s="109"/>
      <c r="AH26" s="109"/>
      <c r="AI26" s="109"/>
      <c r="AJ26" s="112" t="str">
        <f>IF(AND(SUM(AG26:AI26)&gt;0,D26=""),"Enter Unit Code",IF(AND(SUM(AG26:AI26)&gt;0,E26=""),"Enter Source Currency",IF(AND(SUM(AG26:AI26)&gt;0,F26=""),"Enter Quantity",IF(SUM(AG26:AI26)&gt;0,(AG26*(1+H26)*(1+I26)+AH26+AI26)*F26*VLOOKUP(E26,Parameters!$J$11:$L$17,3,0),""))))</f>
        <v/>
      </c>
      <c r="AK26" s="103"/>
      <c r="AL26" s="110">
        <f t="shared" si="4"/>
        <v>0</v>
      </c>
      <c r="AM26" s="110">
        <f>AL26/Parameters!$L$11</f>
        <v>0</v>
      </c>
      <c r="AN26" s="131"/>
      <c r="AO26" s="110">
        <f>AM26*(1+KNP)*1+INM</f>
        <v>0.05</v>
      </c>
      <c r="AP26" s="131"/>
      <c r="AS26" s="111"/>
    </row>
    <row r="27" spans="2:45" ht="16.5" hidden="1" outlineLevel="1" thickTop="1" thickBot="1">
      <c r="B27" s="99" t="s">
        <v>53</v>
      </c>
      <c r="D27" s="100"/>
      <c r="E27" s="101"/>
      <c r="F27" s="102"/>
      <c r="G27" s="103"/>
      <c r="H27" s="104" t="str">
        <f>IF(D27="","",VLOOKUP(Calculs!D27,#REF!,3,0)/100)</f>
        <v/>
      </c>
      <c r="I27" s="105" t="str">
        <f>IF(D27="","",VLOOKUP(Calculs!D27,#REF!,7,0)/100)</f>
        <v/>
      </c>
      <c r="J27" s="103"/>
      <c r="K27" s="106"/>
      <c r="L27" s="102"/>
      <c r="M27" s="112" t="str">
        <f>IF(AND(K27&gt;0,D27=""),"Enter Unit Code",IF(AND((K27)&gt;0,E27=""),"Enter Source Currency",IF(AND((K27)&gt;0,F27=""),"Enter Quantity",IF(AND((K27)&lt;&gt;"",(K27)&lt;&gt;0),(K27)*F27*(1+H27)*(1+I27)*VLOOKUP(E27,Parameters!$J$11:$L$17,3,0),""))))</f>
        <v/>
      </c>
      <c r="N27" s="103"/>
      <c r="O27" s="106"/>
      <c r="P27" s="113" t="str">
        <f>IF(AND(O27&gt;0,D27=""),"Enter Unit Code",IF(AND(O27&gt;0,E27=""),"Enter Source Currency",IF(AND(O27&gt;0,F27=""),"Enter Quantity",IF(AND(O27&lt;&gt;"",O27&lt;&gt;0),(O27*F27*VLOOKUP(E27,Parameters!$J$11:$L$17,3,0))*(1+$H27),""))))</f>
        <v/>
      </c>
      <c r="Q27" s="107"/>
      <c r="R27" s="102"/>
      <c r="S27" s="114" t="str">
        <f t="shared" ref="S27:S33" si="5">IF(R27&lt;&gt;"",R27*F27,"")</f>
        <v/>
      </c>
      <c r="T27" s="100"/>
      <c r="U27" s="115" t="str">
        <f>IF(T27="","",VLOOKUP(CONCATENATE(D27,"_",T27),#REF!,19,0))</f>
        <v/>
      </c>
      <c r="V27" s="116" t="str">
        <f>IF(T27="","",VLOOKUP(CONCATENATE(D27,"_",T27),#REF!,17,0))</f>
        <v/>
      </c>
      <c r="W27" s="112" t="str">
        <f>IF(AND(R27&gt;0,D27=""),"Enter Unit Code",IF(AND(R27&gt;0,F27=""),"Enter Quantity",IF(AND(R27&lt;&gt;"",R27&lt;&gt;0),((R27*U27*F27)*(VLOOKUP(V27,Parameters!$J$11:$L$17,3,0)))*(1+H27),"")))</f>
        <v/>
      </c>
      <c r="X27" s="103"/>
      <c r="Y27" s="108"/>
      <c r="Z27" s="112" t="str">
        <f>IF(AND(Y27&gt;0,D27=""),"Enter Unit Code",IF(AND(Y27&gt;0,E27=""),"Enter Source Currency",IF(AND(Y27&gt;0,F27=""),"Enter Quantity",IF(AND(Y27&lt;&gt;"",Y27&lt;&gt;0),(Y27*F27*VLOOKUP(E27,Parameters!$J$11:$L$17,3,0)),""))))</f>
        <v/>
      </c>
      <c r="AA27" s="103"/>
      <c r="AB27" s="109"/>
      <c r="AC27" s="109"/>
      <c r="AD27" s="109"/>
      <c r="AE27" s="113" t="str">
        <f>IF(AD27="","",((AB27*VLOOKUP(AD27,Parameters!$C$28:$I$35,4,0)+(AC27-1)*AB27*VLOOKUP(AD27,Parameters!$C$28:$I$35,5,0)+AB27*AC27*VLOOKUP(AD27,Parameters!$C$28:$I$35,6,0)+AB27*VLOOKUP(AD27,Parameters!$C$28:$I$35,7,0))*VLOOKUP(VLOOKUP(AD27,Parameters!$C$28:$I$35,3,0),Parameters!$J$11:$L$18,3,0)*F27))</f>
        <v/>
      </c>
      <c r="AF27" s="103"/>
      <c r="AG27" s="109"/>
      <c r="AH27" s="109"/>
      <c r="AI27" s="109"/>
      <c r="AJ27" s="112" t="str">
        <f>IF(AND(SUM(AG27:AI27)&gt;0,D27=""),"Enter Unit Code",IF(AND(SUM(AG27:AI27)&gt;0,E27=""),"Enter Source Currency",IF(AND(SUM(AG27:AI27)&gt;0,F27=""),"Enter Quantity",IF(SUM(AG27:AI27)&gt;0,(AG27*(1+H27)*(1+I27)+AH27+AI27)*F27*VLOOKUP(E27,Parameters!$J$11:$L$17,3,0),""))))</f>
        <v/>
      </c>
      <c r="AK27" s="103"/>
      <c r="AL27" s="110">
        <f t="shared" ref="AL27:AL33" si="6">SUM(AJ27,Z27,AE27,W27,P27,M27,)</f>
        <v>0</v>
      </c>
      <c r="AM27" s="110">
        <f>AL27/Parameters!$L$11</f>
        <v>0</v>
      </c>
      <c r="AN27" s="131"/>
      <c r="AO27" s="110">
        <f>AM27*(1+KNP)*1+INM</f>
        <v>0.05</v>
      </c>
      <c r="AP27" s="131"/>
      <c r="AS27" s="111"/>
    </row>
    <row r="28" spans="2:45" ht="16.5" hidden="1" outlineLevel="1" thickTop="1" thickBot="1">
      <c r="B28" s="99" t="s">
        <v>54</v>
      </c>
      <c r="D28" s="100"/>
      <c r="E28" s="101"/>
      <c r="F28" s="102"/>
      <c r="G28" s="103"/>
      <c r="H28" s="104" t="str">
        <f>IF(D28="","",VLOOKUP(Calculs!D28,#REF!,3,0)/100)</f>
        <v/>
      </c>
      <c r="I28" s="105" t="str">
        <f>IF(D28="","",VLOOKUP(Calculs!D28,#REF!,7,0)/100)</f>
        <v/>
      </c>
      <c r="J28" s="103"/>
      <c r="K28" s="106"/>
      <c r="L28" s="102"/>
      <c r="M28" s="112" t="str">
        <f>IF(AND(K28&gt;0,D28=""),"Enter Unit Code",IF(AND((K28)&gt;0,E28=""),"Enter Source Currency",IF(AND((K28)&gt;0,F28=""),"Enter Quantity",IF(AND((K28)&lt;&gt;"",(K28)&lt;&gt;0),(K28)*F28*(1+H28)*(1+I28)*VLOOKUP(E28,Parameters!$J$11:$L$17,3,0),""))))</f>
        <v/>
      </c>
      <c r="N28" s="103"/>
      <c r="O28" s="106"/>
      <c r="P28" s="113" t="str">
        <f>IF(AND(O28&gt;0,D28=""),"Enter Unit Code",IF(AND(O28&gt;0,E28=""),"Enter Source Currency",IF(AND(O28&gt;0,F28=""),"Enter Quantity",IF(AND(O28&lt;&gt;"",O28&lt;&gt;0),(O28*F28*VLOOKUP(E28,Parameters!$J$11:$L$17,3,0))*(1+$H28),""))))</f>
        <v/>
      </c>
      <c r="Q28" s="107"/>
      <c r="R28" s="102"/>
      <c r="S28" s="114" t="str">
        <f t="shared" si="5"/>
        <v/>
      </c>
      <c r="T28" s="100"/>
      <c r="U28" s="115" t="str">
        <f>IF(T28="","",VLOOKUP(CONCATENATE(D28,"_",T28),#REF!,19,0))</f>
        <v/>
      </c>
      <c r="V28" s="116" t="str">
        <f>IF(T28="","",VLOOKUP(CONCATENATE(D28,"_",T28),#REF!,17,0))</f>
        <v/>
      </c>
      <c r="W28" s="112" t="str">
        <f>IF(AND(R28&gt;0,D28=""),"Enter Unit Code",IF(AND(R28&gt;0,F28=""),"Enter Quantity",IF(AND(R28&lt;&gt;"",R28&lt;&gt;0),((R28*U28*F28)*(VLOOKUP(V28,Parameters!$J$11:$L$17,3,0)))*(1+H28),"")))</f>
        <v/>
      </c>
      <c r="X28" s="103"/>
      <c r="Y28" s="108"/>
      <c r="Z28" s="112" t="str">
        <f>IF(AND(Y28&gt;0,D28=""),"Enter Unit Code",IF(AND(Y28&gt;0,E28=""),"Enter Source Currency",IF(AND(Y28&gt;0,F28=""),"Enter Quantity",IF(AND(Y28&lt;&gt;"",Y28&lt;&gt;0),(Y28*F28*VLOOKUP(E28,Parameters!$J$11:$L$17,3,0)),""))))</f>
        <v/>
      </c>
      <c r="AA28" s="103"/>
      <c r="AB28" s="109"/>
      <c r="AC28" s="109"/>
      <c r="AD28" s="109"/>
      <c r="AE28" s="113" t="str">
        <f>IF(AD28="","",((AB28*VLOOKUP(AD28,Parameters!$C$28:$I$35,4,0)+(AC28-1)*AB28*VLOOKUP(AD28,Parameters!$C$28:$I$35,5,0)+AB28*AC28*VLOOKUP(AD28,Parameters!$C$28:$I$35,6,0)+AB28*VLOOKUP(AD28,Parameters!$C$28:$I$35,7,0))*VLOOKUP(VLOOKUP(AD28,Parameters!$C$28:$I$35,3,0),Parameters!$J$11:$L$18,3,0)*F28))</f>
        <v/>
      </c>
      <c r="AF28" s="103"/>
      <c r="AG28" s="109"/>
      <c r="AH28" s="109"/>
      <c r="AI28" s="109"/>
      <c r="AJ28" s="112" t="str">
        <f>IF(AND(SUM(AG28:AI28)&gt;0,D28=""),"Enter Unit Code",IF(AND(SUM(AG28:AI28)&gt;0,E28=""),"Enter Source Currency",IF(AND(SUM(AG28:AI28)&gt;0,F28=""),"Enter Quantity",IF(SUM(AG28:AI28)&gt;0,(AG28*(1+H28)*(1+I28)+AH28+AI28)*F28*VLOOKUP(E28,Parameters!$J$11:$L$17,3,0),""))))</f>
        <v/>
      </c>
      <c r="AK28" s="103"/>
      <c r="AL28" s="110">
        <f t="shared" si="6"/>
        <v>0</v>
      </c>
      <c r="AM28" s="110">
        <f>AL28/Parameters!$L$11</f>
        <v>0</v>
      </c>
      <c r="AN28" s="131"/>
      <c r="AO28" s="110">
        <f>AM28*(1+KNP)*1+INM</f>
        <v>0.05</v>
      </c>
      <c r="AP28" s="131"/>
      <c r="AS28" s="111"/>
    </row>
    <row r="29" spans="2:45" ht="16.5" hidden="1" outlineLevel="1" thickTop="1" thickBot="1">
      <c r="B29" s="99" t="s">
        <v>55</v>
      </c>
      <c r="D29" s="100"/>
      <c r="E29" s="101"/>
      <c r="F29" s="102"/>
      <c r="G29" s="103"/>
      <c r="H29" s="104" t="str">
        <f>IF(D29="","",VLOOKUP(Calculs!D29,#REF!,3,0)/100)</f>
        <v/>
      </c>
      <c r="I29" s="105" t="str">
        <f>IF(D29="","",VLOOKUP(Calculs!D29,#REF!,7,0)/100)</f>
        <v/>
      </c>
      <c r="J29" s="103"/>
      <c r="K29" s="106"/>
      <c r="L29" s="102"/>
      <c r="M29" s="112" t="str">
        <f>IF(AND(K29&gt;0,D29=""),"Enter Unit Code",IF(AND((K29)&gt;0,E29=""),"Enter Source Currency",IF(AND((K29)&gt;0,F29=""),"Enter Quantity",IF(AND((K29)&lt;&gt;"",(K29)&lt;&gt;0),(K29)*F29*(1+H29)*(1+I29)*VLOOKUP(E29,Parameters!$J$11:$L$17,3,0),""))))</f>
        <v/>
      </c>
      <c r="N29" s="103"/>
      <c r="O29" s="106"/>
      <c r="P29" s="113" t="str">
        <f>IF(AND(O29&gt;0,D29=""),"Enter Unit Code",IF(AND(O29&gt;0,E29=""),"Enter Source Currency",IF(AND(O29&gt;0,F29=""),"Enter Quantity",IF(AND(O29&lt;&gt;"",O29&lt;&gt;0),(O29*F29*VLOOKUP(E29,Parameters!$J$11:$L$17,3,0))*(1+$H29),""))))</f>
        <v/>
      </c>
      <c r="Q29" s="107"/>
      <c r="R29" s="102"/>
      <c r="S29" s="114" t="str">
        <f t="shared" si="5"/>
        <v/>
      </c>
      <c r="T29" s="100"/>
      <c r="U29" s="115" t="str">
        <f>IF(T29="","",VLOOKUP(CONCATENATE(D29,"_",T29),#REF!,19,0))</f>
        <v/>
      </c>
      <c r="V29" s="116" t="str">
        <f>IF(T29="","",VLOOKUP(CONCATENATE(D29,"_",T29),#REF!,17,0))</f>
        <v/>
      </c>
      <c r="W29" s="112" t="str">
        <f>IF(AND(R29&gt;0,D29=""),"Enter Unit Code",IF(AND(R29&gt;0,F29=""),"Enter Quantity",IF(AND(R29&lt;&gt;"",R29&lt;&gt;0),((R29*U29*F29)*(VLOOKUP(V29,Parameters!$J$11:$L$17,3,0)))*(1+H29),"")))</f>
        <v/>
      </c>
      <c r="X29" s="103"/>
      <c r="Y29" s="108"/>
      <c r="Z29" s="112" t="str">
        <f>IF(AND(Y29&gt;0,D29=""),"Enter Unit Code",IF(AND(Y29&gt;0,E29=""),"Enter Source Currency",IF(AND(Y29&gt;0,F29=""),"Enter Quantity",IF(AND(Y29&lt;&gt;"",Y29&lt;&gt;0),(Y29*F29*VLOOKUP(E29,Parameters!$J$11:$L$17,3,0)),""))))</f>
        <v/>
      </c>
      <c r="AA29" s="103"/>
      <c r="AB29" s="109"/>
      <c r="AC29" s="109"/>
      <c r="AD29" s="109"/>
      <c r="AE29" s="113" t="str">
        <f>IF(AD29="","",((AB29*VLOOKUP(AD29,Parameters!$C$28:$I$35,4,0)+(AC29-1)*AB29*VLOOKUP(AD29,Parameters!$C$28:$I$35,5,0)+AB29*AC29*VLOOKUP(AD29,Parameters!$C$28:$I$35,6,0)+AB29*VLOOKUP(AD29,Parameters!$C$28:$I$35,7,0))*VLOOKUP(VLOOKUP(AD29,Parameters!$C$28:$I$35,3,0),Parameters!$J$11:$L$18,3,0)*F29))</f>
        <v/>
      </c>
      <c r="AF29" s="103"/>
      <c r="AG29" s="109"/>
      <c r="AH29" s="109"/>
      <c r="AI29" s="109"/>
      <c r="AJ29" s="112" t="str">
        <f>IF(AND(SUM(AG29:AI29)&gt;0,D29=""),"Enter Unit Code",IF(AND(SUM(AG29:AI29)&gt;0,E29=""),"Enter Source Currency",IF(AND(SUM(AG29:AI29)&gt;0,F29=""),"Enter Quantity",IF(SUM(AG29:AI29)&gt;0,(AG29*(1+H29)*(1+I29)+AH29+AI29)*F29*VLOOKUP(E29,Parameters!$J$11:$L$17,3,0),""))))</f>
        <v/>
      </c>
      <c r="AK29" s="103"/>
      <c r="AL29" s="110">
        <f t="shared" si="6"/>
        <v>0</v>
      </c>
      <c r="AM29" s="110">
        <f>AL29/Parameters!$L$11</f>
        <v>0</v>
      </c>
      <c r="AN29" s="131"/>
      <c r="AO29" s="110">
        <f>AM29*(1+KNP)*1+INM</f>
        <v>0.05</v>
      </c>
      <c r="AP29" s="131"/>
      <c r="AS29" s="111"/>
    </row>
    <row r="30" spans="2:45" ht="16.5" hidden="1" outlineLevel="1" thickTop="1" thickBot="1">
      <c r="B30" s="99" t="s">
        <v>55</v>
      </c>
      <c r="D30" s="100"/>
      <c r="E30" s="101"/>
      <c r="F30" s="102"/>
      <c r="G30" s="103"/>
      <c r="H30" s="104" t="str">
        <f>IF(D30="","",VLOOKUP(Calculs!D30,#REF!,3,0)/100)</f>
        <v/>
      </c>
      <c r="I30" s="105" t="str">
        <f>IF(D30="","",VLOOKUP(Calculs!D30,#REF!,7,0)/100)</f>
        <v/>
      </c>
      <c r="J30" s="103"/>
      <c r="K30" s="106"/>
      <c r="L30" s="102"/>
      <c r="M30" s="112" t="str">
        <f>IF(AND(K30&gt;0,D30=""),"Enter Unit Code",IF(AND((K30)&gt;0,E30=""),"Enter Source Currency",IF(AND((K30)&gt;0,F30=""),"Enter Quantity",IF(AND((K30)&lt;&gt;"",(K30)&lt;&gt;0),(K30)*F30*(1+H30)*(1+I30)*VLOOKUP(E30,Parameters!$J$11:$L$17,3,0),""))))</f>
        <v/>
      </c>
      <c r="N30" s="103"/>
      <c r="O30" s="106"/>
      <c r="P30" s="113" t="str">
        <f>IF(AND(O30&gt;0,D30=""),"Enter Unit Code",IF(AND(O30&gt;0,E30=""),"Enter Source Currency",IF(AND(O30&gt;0,F30=""),"Enter Quantity",IF(AND(O30&lt;&gt;"",O30&lt;&gt;0),(O30*F30*VLOOKUP(E30,Parameters!$J$11:$L$17,3,0))*(1+$H30),""))))</f>
        <v/>
      </c>
      <c r="Q30" s="107"/>
      <c r="R30" s="102"/>
      <c r="S30" s="114" t="str">
        <f t="shared" si="5"/>
        <v/>
      </c>
      <c r="T30" s="100"/>
      <c r="U30" s="115" t="str">
        <f>IF(T30="","",VLOOKUP(CONCATENATE(D30,"_",T30),#REF!,19,0))</f>
        <v/>
      </c>
      <c r="V30" s="116" t="str">
        <f>IF(T30="","",VLOOKUP(CONCATENATE(D30,"_",T30),#REF!,17,0))</f>
        <v/>
      </c>
      <c r="W30" s="112" t="str">
        <f>IF(AND(R30&gt;0,D30=""),"Enter Unit Code",IF(AND(R30&gt;0,F30=""),"Enter Quantity",IF(AND(R30&lt;&gt;"",R30&lt;&gt;0),((R30*U30*F30)*(VLOOKUP(V30,Parameters!$J$11:$L$17,3,0)))*(1+H30),"")))</f>
        <v/>
      </c>
      <c r="X30" s="103"/>
      <c r="Y30" s="108"/>
      <c r="Z30" s="112" t="str">
        <f>IF(AND(Y30&gt;0,D30=""),"Enter Unit Code",IF(AND(Y30&gt;0,E30=""),"Enter Source Currency",IF(AND(Y30&gt;0,F30=""),"Enter Quantity",IF(AND(Y30&lt;&gt;"",Y30&lt;&gt;0),(Y30*F30*VLOOKUP(E30,Parameters!$J$11:$L$17,3,0)),""))))</f>
        <v/>
      </c>
      <c r="AA30" s="103"/>
      <c r="AB30" s="109"/>
      <c r="AC30" s="109"/>
      <c r="AD30" s="109"/>
      <c r="AE30" s="113" t="str">
        <f>IF(AD30="","",((AB30*VLOOKUP(AD30,Parameters!$C$28:$I$35,4,0)+(AC30-1)*AB30*VLOOKUP(AD30,Parameters!$C$28:$I$35,5,0)+AB30*AC30*VLOOKUP(AD30,Parameters!$C$28:$I$35,6,0)+AB30*VLOOKUP(AD30,Parameters!$C$28:$I$35,7,0))*VLOOKUP(VLOOKUP(AD30,Parameters!$C$28:$I$35,3,0),Parameters!$J$11:$L$18,3,0)*F30))</f>
        <v/>
      </c>
      <c r="AF30" s="103"/>
      <c r="AG30" s="109"/>
      <c r="AH30" s="109"/>
      <c r="AI30" s="109"/>
      <c r="AJ30" s="112" t="str">
        <f>IF(AND(SUM(AG30:AI30)&gt;0,D30=""),"Enter Unit Code",IF(AND(SUM(AG30:AI30)&gt;0,E30=""),"Enter Source Currency",IF(AND(SUM(AG30:AI30)&gt;0,F30=""),"Enter Quantity",IF(SUM(AG30:AI30)&gt;0,(AG30*(1+H30)*(1+I30)+AH30+AI30)*F30*VLOOKUP(E30,Parameters!$J$11:$L$17,3,0),""))))</f>
        <v/>
      </c>
      <c r="AK30" s="103"/>
      <c r="AL30" s="110">
        <f t="shared" si="6"/>
        <v>0</v>
      </c>
      <c r="AM30" s="110">
        <f>AL30/Parameters!$L$11</f>
        <v>0</v>
      </c>
      <c r="AN30" s="131"/>
      <c r="AO30" s="110">
        <f>AM30*(1+KNP)*1+INM</f>
        <v>0.05</v>
      </c>
      <c r="AP30" s="131"/>
      <c r="AS30" s="111"/>
    </row>
    <row r="31" spans="2:45" ht="16.5" hidden="1" outlineLevel="1" thickTop="1" thickBot="1">
      <c r="B31" s="99"/>
      <c r="D31" s="100"/>
      <c r="E31" s="101"/>
      <c r="F31" s="102"/>
      <c r="G31" s="103"/>
      <c r="H31" s="104" t="str">
        <f>IF(D31="","",VLOOKUP(Calculs!D31,#REF!,3,0)/100)</f>
        <v/>
      </c>
      <c r="I31" s="105" t="str">
        <f>IF(D31="","",VLOOKUP(Calculs!D31,#REF!,7,0)/100)</f>
        <v/>
      </c>
      <c r="J31" s="103"/>
      <c r="K31" s="106"/>
      <c r="L31" s="102"/>
      <c r="M31" s="112" t="str">
        <f>IF(AND(K31&gt;0,D31=""),"Enter Unit Code",IF(AND((K31)&gt;0,E31=""),"Enter Source Currency",IF(AND((K31)&gt;0,F31=""),"Enter Quantity",IF(AND((K31)&lt;&gt;"",(K31)&lt;&gt;0),(K31)*F31*(1+H31)*(1+I31)*VLOOKUP(E31,Parameters!$J$11:$L$17,3,0),""))))</f>
        <v/>
      </c>
      <c r="N31" s="103"/>
      <c r="O31" s="106"/>
      <c r="P31" s="113" t="str">
        <f>IF(AND(O31&gt;0,D31=""),"Enter Unit Code",IF(AND(O31&gt;0,E31=""),"Enter Source Currency",IF(AND(O31&gt;0,F31=""),"Enter Quantity",IF(AND(O31&lt;&gt;"",O31&lt;&gt;0),(O31*F31*VLOOKUP(E31,Parameters!$J$11:$L$17,3,0))*(1+$H31),""))))</f>
        <v/>
      </c>
      <c r="Q31" s="107"/>
      <c r="R31" s="102"/>
      <c r="S31" s="114" t="str">
        <f t="shared" si="5"/>
        <v/>
      </c>
      <c r="T31" s="100"/>
      <c r="U31" s="115" t="str">
        <f>IF(T31="","",VLOOKUP(CONCATENATE(D31,"_",T31),#REF!,19,0))</f>
        <v/>
      </c>
      <c r="V31" s="116" t="str">
        <f>IF(T31="","",VLOOKUP(CONCATENATE(D31,"_",T31),#REF!,17,0))</f>
        <v/>
      </c>
      <c r="W31" s="112" t="str">
        <f>IF(AND(R31&gt;0,D31=""),"Enter Unit Code",IF(AND(R31&gt;0,F31=""),"Enter Quantity",IF(AND(R31&lt;&gt;"",R31&lt;&gt;0),((R31*U31*F31)*(VLOOKUP(V31,Parameters!$J$11:$L$17,3,0)))*(1+H31),"")))</f>
        <v/>
      </c>
      <c r="X31" s="103"/>
      <c r="Y31" s="108"/>
      <c r="Z31" s="112" t="str">
        <f>IF(AND(Y31&gt;0,D31=""),"Enter Unit Code",IF(AND(Y31&gt;0,E31=""),"Enter Source Currency",IF(AND(Y31&gt;0,F31=""),"Enter Quantity",IF(AND(Y31&lt;&gt;"",Y31&lt;&gt;0),(Y31*F31*VLOOKUP(E31,Parameters!$J$11:$L$17,3,0)),""))))</f>
        <v/>
      </c>
      <c r="AA31" s="103"/>
      <c r="AB31" s="109"/>
      <c r="AC31" s="109"/>
      <c r="AD31" s="109"/>
      <c r="AE31" s="113" t="str">
        <f>IF(AD31="","",((AB31*VLOOKUP(AD31,Parameters!$C$28:$I$35,4,0)+(AC31-1)*AB31*VLOOKUP(AD31,Parameters!$C$28:$I$35,5,0)+AB31*AC31*VLOOKUP(AD31,Parameters!$C$28:$I$35,6,0)+AB31*VLOOKUP(AD31,Parameters!$C$28:$I$35,7,0))*VLOOKUP(VLOOKUP(AD31,Parameters!$C$28:$I$35,3,0),Parameters!$J$11:$L$18,3,0)*F31))</f>
        <v/>
      </c>
      <c r="AF31" s="103"/>
      <c r="AG31" s="109"/>
      <c r="AH31" s="109"/>
      <c r="AI31" s="109"/>
      <c r="AJ31" s="112" t="str">
        <f>IF(AND(SUM(AG31:AI31)&gt;0,D31=""),"Enter Unit Code",IF(AND(SUM(AG31:AI31)&gt;0,E31=""),"Enter Source Currency",IF(AND(SUM(AG31:AI31)&gt;0,F31=""),"Enter Quantity",IF(SUM(AG31:AI31)&gt;0,(AG31*(1+H31)*(1+I31)+AH31+AI31)*F31*VLOOKUP(E31,Parameters!$J$11:$L$17,3,0),""))))</f>
        <v/>
      </c>
      <c r="AK31" s="103"/>
      <c r="AL31" s="110">
        <f t="shared" si="6"/>
        <v>0</v>
      </c>
      <c r="AM31" s="110">
        <f>AL31/Parameters!$L$11</f>
        <v>0</v>
      </c>
      <c r="AN31" s="131"/>
      <c r="AO31" s="110">
        <f>AM31*(1+KNP)*1+INM</f>
        <v>0.05</v>
      </c>
      <c r="AP31" s="131"/>
      <c r="AS31" s="111"/>
    </row>
    <row r="32" spans="2:45" ht="16.5" hidden="1" outlineLevel="1" thickTop="1" thickBot="1">
      <c r="B32" s="99"/>
      <c r="D32" s="100"/>
      <c r="E32" s="101"/>
      <c r="F32" s="102"/>
      <c r="G32" s="103"/>
      <c r="H32" s="104" t="str">
        <f>IF(D32="","",VLOOKUP(Calculs!D32,#REF!,3,0)/100)</f>
        <v/>
      </c>
      <c r="I32" s="105" t="str">
        <f>IF(D32="","",VLOOKUP(Calculs!D32,#REF!,7,0)/100)</f>
        <v/>
      </c>
      <c r="J32" s="103"/>
      <c r="K32" s="106"/>
      <c r="L32" s="102"/>
      <c r="M32" s="112" t="str">
        <f>IF(AND(K32&gt;0,D32=""),"Enter Unit Code",IF(AND((K32)&gt;0,E32=""),"Enter Source Currency",IF(AND((K32)&gt;0,F32=""),"Enter Quantity",IF(AND((K32)&lt;&gt;"",(K32)&lt;&gt;0),(K32)*F32*(1+H32)*(1+I32)*VLOOKUP(E32,Parameters!$J$11:$L$17,3,0),""))))</f>
        <v/>
      </c>
      <c r="N32" s="103"/>
      <c r="O32" s="106"/>
      <c r="P32" s="113" t="str">
        <f>IF(AND(O32&gt;0,D32=""),"Enter Unit Code",IF(AND(O32&gt;0,E32=""),"Enter Source Currency",IF(AND(O32&gt;0,F32=""),"Enter Quantity",IF(AND(O32&lt;&gt;"",O32&lt;&gt;0),(O32*F32*VLOOKUP(E32,Parameters!$J$11:$L$17,3,0))*(1+$H32),""))))</f>
        <v/>
      </c>
      <c r="Q32" s="107"/>
      <c r="R32" s="102"/>
      <c r="S32" s="114" t="str">
        <f t="shared" si="5"/>
        <v/>
      </c>
      <c r="T32" s="100"/>
      <c r="U32" s="115" t="str">
        <f>IF(T32="","",VLOOKUP(CONCATENATE(D32,"_",T32),#REF!,19,0))</f>
        <v/>
      </c>
      <c r="V32" s="116" t="str">
        <f>IF(T32="","",VLOOKUP(CONCATENATE(D32,"_",T32),#REF!,17,0))</f>
        <v/>
      </c>
      <c r="W32" s="112" t="str">
        <f>IF(AND(R32&gt;0,D32=""),"Enter Unit Code",IF(AND(R32&gt;0,F32=""),"Enter Quantity",IF(AND(R32&lt;&gt;"",R32&lt;&gt;0),((R32*U32*F32)*(VLOOKUP(V32,Parameters!$J$11:$L$17,3,0)))*(1+H32),"")))</f>
        <v/>
      </c>
      <c r="X32" s="103"/>
      <c r="Y32" s="108"/>
      <c r="Z32" s="112" t="str">
        <f>IF(AND(Y32&gt;0,D32=""),"Enter Unit Code",IF(AND(Y32&gt;0,E32=""),"Enter Source Currency",IF(AND(Y32&gt;0,F32=""),"Enter Quantity",IF(AND(Y32&lt;&gt;"",Y32&lt;&gt;0),(Y32*F32*VLOOKUP(E32,Parameters!$J$11:$L$17,3,0)),""))))</f>
        <v/>
      </c>
      <c r="AA32" s="103"/>
      <c r="AB32" s="109"/>
      <c r="AC32" s="109"/>
      <c r="AD32" s="109"/>
      <c r="AE32" s="113" t="str">
        <f>IF(AD32="","",((AB32*VLOOKUP(AD32,Parameters!$C$28:$I$35,4,0)+(AC32-1)*AB32*VLOOKUP(AD32,Parameters!$C$28:$I$35,5,0)+AB32*AC32*VLOOKUP(AD32,Parameters!$C$28:$I$35,6,0)+AB32*VLOOKUP(AD32,Parameters!$C$28:$I$35,7,0))*VLOOKUP(VLOOKUP(AD32,Parameters!$C$28:$I$35,3,0),Parameters!$J$11:$L$18,3,0)*F32))</f>
        <v/>
      </c>
      <c r="AF32" s="103"/>
      <c r="AG32" s="109"/>
      <c r="AH32" s="109"/>
      <c r="AI32" s="109"/>
      <c r="AJ32" s="112" t="str">
        <f>IF(AND(SUM(AG32:AI32)&gt;0,D32=""),"Enter Unit Code",IF(AND(SUM(AG32:AI32)&gt;0,E32=""),"Enter Source Currency",IF(AND(SUM(AG32:AI32)&gt;0,F32=""),"Enter Quantity",IF(SUM(AG32:AI32)&gt;0,(AG32*(1+H32)*(1+I32)+AH32+AI32)*F32*VLOOKUP(E32,Parameters!$J$11:$L$17,3,0),""))))</f>
        <v/>
      </c>
      <c r="AK32" s="103"/>
      <c r="AL32" s="110">
        <f t="shared" si="6"/>
        <v>0</v>
      </c>
      <c r="AM32" s="110">
        <f>AL32/Parameters!$L$11</f>
        <v>0</v>
      </c>
      <c r="AN32" s="131"/>
      <c r="AO32" s="110">
        <f>AM32*(1+KNP)*1+INM</f>
        <v>0.05</v>
      </c>
      <c r="AP32" s="131"/>
      <c r="AS32" s="111"/>
    </row>
    <row r="33" spans="2:45" ht="16.5" hidden="1" outlineLevel="1" thickTop="1" thickBot="1">
      <c r="B33" s="99"/>
      <c r="D33" s="100"/>
      <c r="E33" s="101"/>
      <c r="F33" s="102"/>
      <c r="G33" s="103"/>
      <c r="H33" s="104" t="str">
        <f>IF(D33="","",VLOOKUP(Calculs!D33,#REF!,3,0)/100)</f>
        <v/>
      </c>
      <c r="I33" s="105" t="str">
        <f>IF(D33="","",VLOOKUP(Calculs!D33,#REF!,7,0)/100)</f>
        <v/>
      </c>
      <c r="J33" s="103"/>
      <c r="K33" s="106"/>
      <c r="L33" s="102"/>
      <c r="M33" s="112" t="str">
        <f>IF(AND(K33&gt;0,D33=""),"Enter Unit Code",IF(AND((K33)&gt;0,E33=""),"Enter Source Currency",IF(AND((K33)&gt;0,F33=""),"Enter Quantity",IF(AND((K33)&lt;&gt;"",(K33)&lt;&gt;0),(K33)*F33*(1+H33)*(1+I33)*VLOOKUP(E33,Parameters!$J$11:$L$17,3,0),""))))</f>
        <v/>
      </c>
      <c r="N33" s="103"/>
      <c r="O33" s="106"/>
      <c r="P33" s="113" t="str">
        <f>IF(AND(O33&gt;0,D33=""),"Enter Unit Code",IF(AND(O33&gt;0,E33=""),"Enter Source Currency",IF(AND(O33&gt;0,F33=""),"Enter Quantity",IF(AND(O33&lt;&gt;"",O33&lt;&gt;0),(O33*F33*VLOOKUP(E33,Parameters!$J$11:$L$17,3,0))*(1+$H33),""))))</f>
        <v/>
      </c>
      <c r="Q33" s="107"/>
      <c r="R33" s="102"/>
      <c r="S33" s="114" t="str">
        <f t="shared" si="5"/>
        <v/>
      </c>
      <c r="T33" s="100"/>
      <c r="U33" s="115" t="str">
        <f>IF(T33="","",VLOOKUP(CONCATENATE(D33,"_",T33),#REF!,19,0))</f>
        <v/>
      </c>
      <c r="V33" s="116" t="str">
        <f>IF(T33="","",VLOOKUP(CONCATENATE(D33,"_",T33),#REF!,17,0))</f>
        <v/>
      </c>
      <c r="W33" s="112" t="str">
        <f>IF(AND(R33&gt;0,D33=""),"Enter Unit Code",IF(AND(R33&gt;0,F33=""),"Enter Quantity",IF(AND(R33&lt;&gt;"",R33&lt;&gt;0),((R33*U33*F33)*(VLOOKUP(V33,Parameters!$J$11:$L$17,3,0)))*(1+H33),"")))</f>
        <v/>
      </c>
      <c r="X33" s="103"/>
      <c r="Y33" s="108"/>
      <c r="Z33" s="112" t="str">
        <f>IF(AND(Y33&gt;0,D33=""),"Enter Unit Code",IF(AND(Y33&gt;0,E33=""),"Enter Source Currency",IF(AND(Y33&gt;0,F33=""),"Enter Quantity",IF(AND(Y33&lt;&gt;"",Y33&lt;&gt;0),(Y33*F33*VLOOKUP(E33,Parameters!$J$11:$L$17,3,0)),""))))</f>
        <v/>
      </c>
      <c r="AA33" s="103"/>
      <c r="AB33" s="109"/>
      <c r="AC33" s="109"/>
      <c r="AD33" s="109"/>
      <c r="AE33" s="113" t="str">
        <f>IF(AD33="","",((AB33*VLOOKUP(AD33,Parameters!$C$28:$I$35,4,0)+(AC33-1)*AB33*VLOOKUP(AD33,Parameters!$C$28:$I$35,5,0)+AB33*AC33*VLOOKUP(AD33,Parameters!$C$28:$I$35,6,0)+AB33*VLOOKUP(AD33,Parameters!$C$28:$I$35,7,0))*VLOOKUP(VLOOKUP(AD33,Parameters!$C$28:$I$35,3,0),Parameters!$J$11:$L$18,3,0)*F33))</f>
        <v/>
      </c>
      <c r="AF33" s="103"/>
      <c r="AG33" s="109"/>
      <c r="AH33" s="109"/>
      <c r="AI33" s="109"/>
      <c r="AJ33" s="112" t="str">
        <f>IF(AND(SUM(AG33:AI33)&gt;0,D33=""),"Enter Unit Code",IF(AND(SUM(AG33:AI33)&gt;0,E33=""),"Enter Source Currency",IF(AND(SUM(AG33:AI33)&gt;0,F33=""),"Enter Quantity",IF(SUM(AG33:AI33)&gt;0,(AG33*(1+H33)*(1+I33)+AH33+AI33)*F33*VLOOKUP(E33,Parameters!$J$11:$L$17,3,0),""))))</f>
        <v/>
      </c>
      <c r="AK33" s="103"/>
      <c r="AL33" s="110">
        <f t="shared" si="6"/>
        <v>0</v>
      </c>
      <c r="AM33" s="110">
        <f>AL33/Parameters!$L$11</f>
        <v>0</v>
      </c>
      <c r="AN33" s="131"/>
      <c r="AO33" s="110">
        <f>AM33*(1+KNP)*1+INM</f>
        <v>0.05</v>
      </c>
      <c r="AP33" s="131"/>
      <c r="AS33" s="111"/>
    </row>
    <row r="34" spans="2:45" ht="16.5" hidden="1" outlineLevel="1" thickTop="1" thickBot="1">
      <c r="B34" s="99"/>
      <c r="D34" s="100"/>
      <c r="E34" s="101"/>
      <c r="F34" s="102"/>
      <c r="G34" s="103"/>
      <c r="H34" s="104" t="str">
        <f>IF(D34="","",VLOOKUP(Calculs!D34,#REF!,3,0)/100)</f>
        <v/>
      </c>
      <c r="I34" s="105" t="str">
        <f>IF(D34="","",VLOOKUP(Calculs!D34,#REF!,7,0)/100)</f>
        <v/>
      </c>
      <c r="J34" s="103"/>
      <c r="K34" s="106"/>
      <c r="L34" s="102"/>
      <c r="M34" s="112" t="str">
        <f>IF(AND(K34&gt;0,D34=""),"Enter Unit Code",IF(AND((K34)&gt;0,E34=""),"Enter Source Currency",IF(AND((K34)&gt;0,F34=""),"Enter Quantity",IF(AND((K34)&lt;&gt;"",(K34)&lt;&gt;0),(K34)*F34*(1+H34)*(1+I34)*VLOOKUP(E34,Parameters!$J$11:$L$17,3,0),""))))</f>
        <v/>
      </c>
      <c r="N34" s="103"/>
      <c r="O34" s="106"/>
      <c r="P34" s="113" t="str">
        <f>IF(AND(O34&gt;0,D34=""),"Enter Unit Code",IF(AND(O34&gt;0,E34=""),"Enter Source Currency",IF(AND(O34&gt;0,F34=""),"Enter Quantity",IF(AND(O34&lt;&gt;"",O34&lt;&gt;0),(O34*F34*VLOOKUP(E34,Parameters!$J$11:$L$17,3,0))*(1+$H34),""))))</f>
        <v/>
      </c>
      <c r="Q34" s="107"/>
      <c r="R34" s="102"/>
      <c r="S34" s="114" t="str">
        <f t="shared" ref="S34:S37" si="7">IF(R34&lt;&gt;"",R34*F34,"")</f>
        <v/>
      </c>
      <c r="T34" s="100"/>
      <c r="U34" s="115" t="str">
        <f>IF(T34="","",VLOOKUP(CONCATENATE(D34,"_",T34),#REF!,19,0))</f>
        <v/>
      </c>
      <c r="V34" s="116" t="str">
        <f>IF(T34="","",VLOOKUP(CONCATENATE(D34,"_",T34),#REF!,17,0))</f>
        <v/>
      </c>
      <c r="W34" s="112" t="str">
        <f>IF(AND(R34&gt;0,D34=""),"Enter Unit Code",IF(AND(R34&gt;0,F34=""),"Enter Quantity",IF(AND(R34&lt;&gt;"",R34&lt;&gt;0),((R34*U34*F34)*(VLOOKUP(V34,Parameters!$J$11:$L$17,3,0)))*(1+H34),"")))</f>
        <v/>
      </c>
      <c r="X34" s="103"/>
      <c r="Y34" s="108"/>
      <c r="Z34" s="112" t="str">
        <f>IF(AND(Y34&gt;0,D34=""),"Enter Unit Code",IF(AND(Y34&gt;0,E34=""),"Enter Source Currency",IF(AND(Y34&gt;0,F34=""),"Enter Quantity",IF(AND(Y34&lt;&gt;"",Y34&lt;&gt;0),(Y34*F34*VLOOKUP(E34,Parameters!$J$11:$L$17,3,0)),""))))</f>
        <v/>
      </c>
      <c r="AA34" s="103"/>
      <c r="AB34" s="109"/>
      <c r="AC34" s="109"/>
      <c r="AD34" s="109"/>
      <c r="AE34" s="113" t="str">
        <f>IF(AD34="","",((AB34*VLOOKUP(AD34,Parameters!$C$28:$I$35,4,0)+(AC34-1)*AB34*VLOOKUP(AD34,Parameters!$C$28:$I$35,5,0)+AB34*AC34*VLOOKUP(AD34,Parameters!$C$28:$I$35,6,0)+AB34*VLOOKUP(AD34,Parameters!$C$28:$I$35,7,0))*VLOOKUP(VLOOKUP(AD34,Parameters!$C$28:$I$35,3,0),Parameters!$J$11:$L$18,3,0)*F34))</f>
        <v/>
      </c>
      <c r="AF34" s="103"/>
      <c r="AG34" s="109"/>
      <c r="AH34" s="109"/>
      <c r="AI34" s="109"/>
      <c r="AJ34" s="112" t="str">
        <f>IF(AND(SUM(AG34:AI34)&gt;0,D34=""),"Enter Unit Code",IF(AND(SUM(AG34:AI34)&gt;0,E34=""),"Enter Source Currency",IF(AND(SUM(AG34:AI34)&gt;0,F34=""),"Enter Quantity",IF(SUM(AG34:AI34)&gt;0,(AG34*(1+H34)*(1+I34)+AH34+AI34)*F34*VLOOKUP(E34,Parameters!$J$11:$L$17,3,0),""))))</f>
        <v/>
      </c>
      <c r="AK34" s="103"/>
      <c r="AL34" s="110">
        <f t="shared" ref="AL34:AL37" si="8">SUM(AJ34,Z34,AE34,W34,P34,M34,)</f>
        <v>0</v>
      </c>
      <c r="AM34" s="110">
        <f>AL34/Parameters!$L$11</f>
        <v>0</v>
      </c>
      <c r="AN34" s="131"/>
      <c r="AO34" s="110">
        <f>AM34*(1+KNP)*1+INM</f>
        <v>0.05</v>
      </c>
      <c r="AP34" s="131"/>
      <c r="AS34" s="111"/>
    </row>
    <row r="35" spans="2:45" ht="16.5" hidden="1" outlineLevel="1" thickTop="1" thickBot="1">
      <c r="B35" s="99"/>
      <c r="D35" s="100"/>
      <c r="E35" s="101"/>
      <c r="F35" s="102"/>
      <c r="G35" s="103"/>
      <c r="H35" s="104" t="str">
        <f>IF(D35="","",VLOOKUP(Calculs!D35,#REF!,3,0)/100)</f>
        <v/>
      </c>
      <c r="I35" s="105" t="str">
        <f>IF(D35="","",VLOOKUP(Calculs!D35,#REF!,7,0)/100)</f>
        <v/>
      </c>
      <c r="J35" s="103"/>
      <c r="K35" s="106"/>
      <c r="L35" s="102"/>
      <c r="M35" s="112" t="str">
        <f>IF(AND(K35&gt;0,D35=""),"Enter Unit Code",IF(AND((K35)&gt;0,E35=""),"Enter Source Currency",IF(AND((K35)&gt;0,F35=""),"Enter Quantity",IF(AND((K35)&lt;&gt;"",(K35)&lt;&gt;0),(K35)*F35*(1+H35)*(1+I35)*VLOOKUP(E35,Parameters!$J$11:$L$17,3,0),""))))</f>
        <v/>
      </c>
      <c r="N35" s="103"/>
      <c r="O35" s="106"/>
      <c r="P35" s="113" t="str">
        <f>IF(AND(O35&gt;0,D35=""),"Enter Unit Code",IF(AND(O35&gt;0,E35=""),"Enter Source Currency",IF(AND(O35&gt;0,F35=""),"Enter Quantity",IF(AND(O35&lt;&gt;"",O35&lt;&gt;0),(O35*F35*VLOOKUP(E35,Parameters!$J$11:$L$17,3,0))*(1+$H35),""))))</f>
        <v/>
      </c>
      <c r="Q35" s="107"/>
      <c r="R35" s="102"/>
      <c r="S35" s="114" t="str">
        <f t="shared" si="7"/>
        <v/>
      </c>
      <c r="T35" s="100"/>
      <c r="U35" s="115" t="str">
        <f>IF(T35="","",VLOOKUP(CONCATENATE(D35,"_",T35),#REF!,19,0))</f>
        <v/>
      </c>
      <c r="V35" s="116" t="str">
        <f>IF(T35="","",VLOOKUP(CONCATENATE(D35,"_",T35),#REF!,17,0))</f>
        <v/>
      </c>
      <c r="W35" s="112" t="str">
        <f>IF(AND(R35&gt;0,D35=""),"Enter Unit Code",IF(AND(R35&gt;0,F35=""),"Enter Quantity",IF(AND(R35&lt;&gt;"",R35&lt;&gt;0),((R35*U35*F35)*(VLOOKUP(V35,Parameters!$J$11:$L$17,3,0)))*(1+H35),"")))</f>
        <v/>
      </c>
      <c r="X35" s="103"/>
      <c r="Y35" s="108"/>
      <c r="Z35" s="112" t="str">
        <f>IF(AND(Y35&gt;0,D35=""),"Enter Unit Code",IF(AND(Y35&gt;0,E35=""),"Enter Source Currency",IF(AND(Y35&gt;0,F35=""),"Enter Quantity",IF(AND(Y35&lt;&gt;"",Y35&lt;&gt;0),(Y35*F35*VLOOKUP(E35,Parameters!$J$11:$L$17,3,0)),""))))</f>
        <v/>
      </c>
      <c r="AA35" s="103"/>
      <c r="AB35" s="109"/>
      <c r="AC35" s="109"/>
      <c r="AD35" s="109"/>
      <c r="AE35" s="113" t="str">
        <f>IF(AD35="","",((AB35*VLOOKUP(AD35,Parameters!$C$28:$I$35,4,0)+(AC35-1)*AB35*VLOOKUP(AD35,Parameters!$C$28:$I$35,5,0)+AB35*AC35*VLOOKUP(AD35,Parameters!$C$28:$I$35,6,0)+AB35*VLOOKUP(AD35,Parameters!$C$28:$I$35,7,0))*VLOOKUP(VLOOKUP(AD35,Parameters!$C$28:$I$35,3,0),Parameters!$J$11:$L$18,3,0)*F35))</f>
        <v/>
      </c>
      <c r="AF35" s="103"/>
      <c r="AG35" s="109"/>
      <c r="AH35" s="109"/>
      <c r="AI35" s="109"/>
      <c r="AJ35" s="112" t="str">
        <f>IF(AND(SUM(AG35:AI35)&gt;0,D35=""),"Enter Unit Code",IF(AND(SUM(AG35:AI35)&gt;0,E35=""),"Enter Source Currency",IF(AND(SUM(AG35:AI35)&gt;0,F35=""),"Enter Quantity",IF(SUM(AG35:AI35)&gt;0,(AG35*(1+H35)*(1+I35)+AH35+AI35)*F35*VLOOKUP(E35,Parameters!$J$11:$L$17,3,0),""))))</f>
        <v/>
      </c>
      <c r="AK35" s="103"/>
      <c r="AL35" s="110">
        <f t="shared" si="8"/>
        <v>0</v>
      </c>
      <c r="AM35" s="110">
        <f>AL35/Parameters!$L$11</f>
        <v>0</v>
      </c>
      <c r="AN35" s="131"/>
      <c r="AO35" s="110">
        <f>AM35*(1+KNP)*1+INM</f>
        <v>0.05</v>
      </c>
      <c r="AP35" s="131"/>
      <c r="AS35" s="111"/>
    </row>
    <row r="36" spans="2:45" ht="16.5" hidden="1" outlineLevel="1" thickTop="1" thickBot="1">
      <c r="B36" s="99"/>
      <c r="D36" s="100"/>
      <c r="E36" s="101"/>
      <c r="F36" s="102"/>
      <c r="G36" s="103"/>
      <c r="H36" s="104" t="str">
        <f>IF(D36="","",VLOOKUP(Calculs!D36,#REF!,3,0)/100)</f>
        <v/>
      </c>
      <c r="I36" s="105" t="str">
        <f>IF(D36="","",VLOOKUP(Calculs!D36,#REF!,7,0)/100)</f>
        <v/>
      </c>
      <c r="J36" s="103"/>
      <c r="K36" s="106"/>
      <c r="L36" s="102"/>
      <c r="M36" s="112" t="str">
        <f>IF(AND(K36&gt;0,D36=""),"Enter Unit Code",IF(AND((K36)&gt;0,E36=""),"Enter Source Currency",IF(AND((K36)&gt;0,F36=""),"Enter Quantity",IF(AND((K36)&lt;&gt;"",(K36)&lt;&gt;0),(K36)*F36*(1+H36)*(1+I36)*VLOOKUP(E36,Parameters!$J$11:$L$17,3,0),""))))</f>
        <v/>
      </c>
      <c r="N36" s="103"/>
      <c r="O36" s="106"/>
      <c r="P36" s="113" t="str">
        <f>IF(AND(O36&gt;0,D36=""),"Enter Unit Code",IF(AND(O36&gt;0,E36=""),"Enter Source Currency",IF(AND(O36&gt;0,F36=""),"Enter Quantity",IF(AND(O36&lt;&gt;"",O36&lt;&gt;0),(O36*F36*VLOOKUP(E36,Parameters!$J$11:$L$17,3,0))*(1+$H36),""))))</f>
        <v/>
      </c>
      <c r="Q36" s="107"/>
      <c r="R36" s="102"/>
      <c r="S36" s="114" t="str">
        <f t="shared" si="7"/>
        <v/>
      </c>
      <c r="T36" s="100"/>
      <c r="U36" s="115" t="str">
        <f>IF(T36="","",VLOOKUP(CONCATENATE(D36,"_",T36),#REF!,19,0))</f>
        <v/>
      </c>
      <c r="V36" s="116" t="str">
        <f>IF(T36="","",VLOOKUP(CONCATENATE(D36,"_",T36),#REF!,17,0))</f>
        <v/>
      </c>
      <c r="W36" s="112" t="str">
        <f>IF(AND(R36&gt;0,D36=""),"Enter Unit Code",IF(AND(R36&gt;0,F36=""),"Enter Quantity",IF(AND(R36&lt;&gt;"",R36&lt;&gt;0),((R36*U36*F36)*(VLOOKUP(V36,Parameters!$J$11:$L$17,3,0)))*(1+H36),"")))</f>
        <v/>
      </c>
      <c r="X36" s="103"/>
      <c r="Y36" s="108"/>
      <c r="Z36" s="112" t="str">
        <f>IF(AND(Y36&gt;0,D36=""),"Enter Unit Code",IF(AND(Y36&gt;0,E36=""),"Enter Source Currency",IF(AND(Y36&gt;0,F36=""),"Enter Quantity",IF(AND(Y36&lt;&gt;"",Y36&lt;&gt;0),(Y36*F36*VLOOKUP(E36,Parameters!$J$11:$L$17,3,0)),""))))</f>
        <v/>
      </c>
      <c r="AA36" s="103"/>
      <c r="AB36" s="109"/>
      <c r="AC36" s="109"/>
      <c r="AD36" s="109"/>
      <c r="AE36" s="113" t="str">
        <f>IF(AD36="","",((AB36*VLOOKUP(AD36,Parameters!$C$28:$I$35,4,0)+(AC36-1)*AB36*VLOOKUP(AD36,Parameters!$C$28:$I$35,5,0)+AB36*AC36*VLOOKUP(AD36,Parameters!$C$28:$I$35,6,0)+AB36*VLOOKUP(AD36,Parameters!$C$28:$I$35,7,0))*VLOOKUP(VLOOKUP(AD36,Parameters!$C$28:$I$35,3,0),Parameters!$J$11:$L$18,3,0)*F36))</f>
        <v/>
      </c>
      <c r="AF36" s="103"/>
      <c r="AG36" s="109"/>
      <c r="AH36" s="109"/>
      <c r="AI36" s="109"/>
      <c r="AJ36" s="112" t="str">
        <f>IF(AND(SUM(AG36:AI36)&gt;0,D36=""),"Enter Unit Code",IF(AND(SUM(AG36:AI36)&gt;0,E36=""),"Enter Source Currency",IF(AND(SUM(AG36:AI36)&gt;0,F36=""),"Enter Quantity",IF(SUM(AG36:AI36)&gt;0,(AG36*(1+H36)*(1+I36)+AH36+AI36)*F36*VLOOKUP(E36,Parameters!$J$11:$L$17,3,0),""))))</f>
        <v/>
      </c>
      <c r="AK36" s="103"/>
      <c r="AL36" s="110">
        <f>SUM(AJ36,Z36,AE36,W36,P36,M36,)</f>
        <v>0</v>
      </c>
      <c r="AM36" s="110">
        <f>AL36/Parameters!$L$11</f>
        <v>0</v>
      </c>
      <c r="AN36" s="131"/>
      <c r="AO36" s="110">
        <f>AM36*(1+KNP)*1+INM</f>
        <v>0.05</v>
      </c>
      <c r="AP36" s="131"/>
      <c r="AS36" s="111"/>
    </row>
    <row r="37" spans="2:45" ht="16.5" hidden="1" outlineLevel="1" thickTop="1" thickBot="1">
      <c r="B37" s="99"/>
      <c r="D37" s="100"/>
      <c r="E37" s="101"/>
      <c r="F37" s="102"/>
      <c r="G37" s="103"/>
      <c r="H37" s="104" t="str">
        <f>IF(D37="","",VLOOKUP(Calculs!D37,#REF!,3,0)/100)</f>
        <v/>
      </c>
      <c r="I37" s="105" t="str">
        <f>IF(D37="","",VLOOKUP(Calculs!D37,#REF!,7,0)/100)</f>
        <v/>
      </c>
      <c r="J37" s="103"/>
      <c r="K37" s="106"/>
      <c r="L37" s="102"/>
      <c r="M37" s="112" t="str">
        <f>IF(AND(K37&gt;0,D37=""),"Enter Unit Code",IF(AND((K37)&gt;0,E37=""),"Enter Source Currency",IF(AND((K37)&gt;0,F37=""),"Enter Quantity",IF(AND((K37)&lt;&gt;"",(K37)&lt;&gt;0),(K37)*F37*(1+H37)*(1+I37)*VLOOKUP(E37,Parameters!$J$11:$L$17,3,0),""))))</f>
        <v/>
      </c>
      <c r="N37" s="103"/>
      <c r="O37" s="106"/>
      <c r="P37" s="113" t="str">
        <f>IF(AND(O37&gt;0,D37=""),"Enter Unit Code",IF(AND(O37&gt;0,E37=""),"Enter Source Currency",IF(AND(O37&gt;0,F37=""),"Enter Quantity",IF(AND(O37&lt;&gt;"",O37&lt;&gt;0),(O37*F37*VLOOKUP(E37,Parameters!$J$11:$L$17,3,0))*(1+$H37),""))))</f>
        <v/>
      </c>
      <c r="Q37" s="107"/>
      <c r="R37" s="102"/>
      <c r="S37" s="114" t="str">
        <f t="shared" si="7"/>
        <v/>
      </c>
      <c r="T37" s="100"/>
      <c r="U37" s="115" t="str">
        <f>IF(T37="","",VLOOKUP(CONCATENATE(D37,"_",T37),#REF!,19,0))</f>
        <v/>
      </c>
      <c r="V37" s="116" t="str">
        <f>IF(T37="","",VLOOKUP(CONCATENATE(D37,"_",T37),#REF!,17,0))</f>
        <v/>
      </c>
      <c r="W37" s="112" t="str">
        <f>IF(AND(R37&gt;0,D37=""),"Enter Unit Code",IF(AND(R37&gt;0,F37=""),"Enter Quantity",IF(AND(R37&lt;&gt;"",R37&lt;&gt;0),((R37*U37*F37)*(VLOOKUP(V37,Parameters!$J$11:$L$17,3,0)))*(1+H37),"")))</f>
        <v/>
      </c>
      <c r="X37" s="103"/>
      <c r="Y37" s="108"/>
      <c r="Z37" s="112" t="str">
        <f>IF(AND(Y37&gt;0,D37=""),"Enter Unit Code",IF(AND(Y37&gt;0,E37=""),"Enter Source Currency",IF(AND(Y37&gt;0,F37=""),"Enter Quantity",IF(AND(Y37&lt;&gt;"",Y37&lt;&gt;0),(Y37*F37*VLOOKUP(E37,Parameters!$J$11:$L$17,3,0)),""))))</f>
        <v/>
      </c>
      <c r="AA37" s="103"/>
      <c r="AB37" s="109"/>
      <c r="AC37" s="109"/>
      <c r="AD37" s="109"/>
      <c r="AE37" s="113" t="str">
        <f>IF(AD37="","",((AB37*VLOOKUP(AD37,Parameters!$C$28:$I$35,4,0)+(AC37-1)*AB37*VLOOKUP(AD37,Parameters!$C$28:$I$35,5,0)+AB37*AC37*VLOOKUP(AD37,Parameters!$C$28:$I$35,6,0)+AB37*VLOOKUP(AD37,Parameters!$C$28:$I$35,7,0))*VLOOKUP(VLOOKUP(AD37,Parameters!$C$28:$I$35,3,0),Parameters!$J$11:$L$18,3,0)*F37))</f>
        <v/>
      </c>
      <c r="AF37" s="103"/>
      <c r="AG37" s="109"/>
      <c r="AH37" s="109"/>
      <c r="AI37" s="109"/>
      <c r="AJ37" s="112" t="str">
        <f>IF(AND(SUM(AG37:AI37)&gt;0,D37=""),"Enter Unit Code",IF(AND(SUM(AG37:AI37)&gt;0,E37=""),"Enter Source Currency",IF(AND(SUM(AG37:AI37)&gt;0,F37=""),"Enter Quantity",IF(SUM(AG37:AI37)&gt;0,(AG37*(1+H37)*(1+I37)+AH37+AI37)*F37*VLOOKUP(E37,Parameters!$J$11:$L$17,3,0),""))))</f>
        <v/>
      </c>
      <c r="AK37" s="103"/>
      <c r="AL37" s="110">
        <f t="shared" si="8"/>
        <v>0</v>
      </c>
      <c r="AM37" s="110">
        <f>AL37/Parameters!$L$11</f>
        <v>0</v>
      </c>
      <c r="AN37" s="131"/>
      <c r="AO37" s="110">
        <f>AM37*(1+KNP)*1+INM</f>
        <v>0.05</v>
      </c>
      <c r="AP37" s="131"/>
      <c r="AS37" s="111"/>
    </row>
    <row r="38" spans="2:45" ht="16.5" hidden="1" outlineLevel="1" thickTop="1" thickBot="1">
      <c r="B38" s="99"/>
      <c r="D38" s="100"/>
      <c r="E38" s="101"/>
      <c r="F38" s="102"/>
      <c r="G38" s="103"/>
      <c r="H38" s="104" t="str">
        <f>IF(D38="","",VLOOKUP(Calculs!D38,#REF!,3,0)/100)</f>
        <v/>
      </c>
      <c r="I38" s="105" t="str">
        <f>IF(D38="","",VLOOKUP(Calculs!D38,#REF!,7,0)/100)</f>
        <v/>
      </c>
      <c r="J38" s="103"/>
      <c r="K38" s="106"/>
      <c r="L38" s="102"/>
      <c r="M38" s="112" t="str">
        <f>IF(AND(K38&gt;0,D38=""),"Enter Unit Code",IF(AND((K38)&gt;0,E38=""),"Enter Source Currency",IF(AND((K38)&gt;0,F38=""),"Enter Quantity",IF(AND((K38)&lt;&gt;"",(K38)&lt;&gt;0),(K38)*F38*(1+H38)*(1+I38)*VLOOKUP(E38,Parameters!$J$11:$L$17,3,0),""))))</f>
        <v/>
      </c>
      <c r="N38" s="103"/>
      <c r="O38" s="106"/>
      <c r="P38" s="113" t="str">
        <f>IF(AND(O38&gt;0,D38=""),"Enter Unit Code",IF(AND(O38&gt;0,E38=""),"Enter Source Currency",IF(AND(O38&gt;0,F38=""),"Enter Quantity",IF(AND(O38&lt;&gt;"",O38&lt;&gt;0),(O38*F38*VLOOKUP(E38,Parameters!$J$11:$L$17,3,0))*(1+$H38),""))))</f>
        <v/>
      </c>
      <c r="Q38" s="107"/>
      <c r="R38" s="102"/>
      <c r="S38" s="114" t="str">
        <f>IF(R38&lt;&gt;"",R38*F38,"")</f>
        <v/>
      </c>
      <c r="T38" s="100"/>
      <c r="U38" s="115" t="str">
        <f>IF(T38="","",VLOOKUP(CONCATENATE(D38,"_",T38),#REF!,19,0))</f>
        <v/>
      </c>
      <c r="V38" s="116" t="str">
        <f>IF(T38="","",VLOOKUP(CONCATENATE(D38,"_",T38),#REF!,17,0))</f>
        <v/>
      </c>
      <c r="W38" s="112" t="str">
        <f>IF(AND(R38&gt;0,D38=""),"Enter Unit Code",IF(AND(R38&gt;0,F38=""),"Enter Quantity",IF(AND(R38&lt;&gt;"",R38&lt;&gt;0),((R38*U38*F38)*(VLOOKUP(V38,Parameters!$J$11:$L$17,3,0)))*(1+H38),"")))</f>
        <v/>
      </c>
      <c r="X38" s="103"/>
      <c r="Y38" s="108"/>
      <c r="Z38" s="112" t="str">
        <f>IF(AND(Y38&gt;0,D38=""),"Enter Unit Code",IF(AND(Y38&gt;0,E38=""),"Enter Source Currency",IF(AND(Y38&gt;0,F38=""),"Enter Quantity",IF(AND(Y38&lt;&gt;"",Y38&lt;&gt;0),(Y38*F38*VLOOKUP(E38,Parameters!$J$11:$L$17,3,0)),""))))</f>
        <v/>
      </c>
      <c r="AA38" s="103"/>
      <c r="AB38" s="109"/>
      <c r="AC38" s="109"/>
      <c r="AD38" s="109"/>
      <c r="AE38" s="113" t="str">
        <f>IF(AD38="","",((AB38*VLOOKUP(AD38,Parameters!$C$28:$I$35,4,0)+(AC38-1)*AB38*VLOOKUP(AD38,Parameters!$C$28:$I$35,5,0)+AB38*AC38*VLOOKUP(AD38,Parameters!$C$28:$I$35,6,0)+AB38*VLOOKUP(AD38,Parameters!$C$28:$I$35,7,0))*VLOOKUP(VLOOKUP(AD38,Parameters!$C$28:$I$35,3,0),Parameters!$J$11:$L$18,3,0)*F38))</f>
        <v/>
      </c>
      <c r="AF38" s="103"/>
      <c r="AG38" s="109"/>
      <c r="AH38" s="109"/>
      <c r="AI38" s="109"/>
      <c r="AJ38" s="112" t="str">
        <f>IF(AND(SUM(AG38:AI38)&gt;0,D38=""),"Enter Unit Code",IF(AND(SUM(AG38:AI38)&gt;0,E38=""),"Enter Source Currency",IF(AND(SUM(AG38:AI38)&gt;0,F38=""),"Enter Quantity",IF(SUM(AG38:AI38)&gt;0,(AG38*(1+H38)*(1+I38)+AH38+AI38)*F38*VLOOKUP(E38,Parameters!$J$11:$L$17,3,0),""))))</f>
        <v/>
      </c>
      <c r="AK38" s="103"/>
      <c r="AL38" s="110">
        <f>SUM(AJ38,Z38,AE38,W38,P38,M38,)</f>
        <v>0</v>
      </c>
      <c r="AM38" s="110">
        <f>AL38/Parameters!$L$11</f>
        <v>0</v>
      </c>
      <c r="AN38" s="131"/>
      <c r="AO38" s="110">
        <f>AM38*(1+KNP)*1+INM</f>
        <v>0.05</v>
      </c>
      <c r="AP38" s="131"/>
      <c r="AS38" s="111"/>
    </row>
    <row r="39" spans="2:45" ht="16.5" hidden="1" outlineLevel="1" thickTop="1" thickBot="1">
      <c r="B39" s="99"/>
      <c r="D39" s="100"/>
      <c r="E39" s="101"/>
      <c r="F39" s="102"/>
      <c r="G39" s="103"/>
      <c r="H39" s="104" t="str">
        <f>IF(D39="","",VLOOKUP(Calculs!D39,#REF!,3,0)/100)</f>
        <v/>
      </c>
      <c r="I39" s="105" t="str">
        <f>IF(D39="","",VLOOKUP(Calculs!D39,#REF!,7,0)/100)</f>
        <v/>
      </c>
      <c r="J39" s="103"/>
      <c r="K39" s="106"/>
      <c r="L39" s="102"/>
      <c r="M39" s="112" t="str">
        <f>IF(AND(K39&gt;0,D39=""),"Enter Unit Code",IF(AND((K39)&gt;0,E39=""),"Enter Source Currency",IF(AND((K39)&gt;0,F39=""),"Enter Quantity",IF(AND((K39)&lt;&gt;"",(K39)&lt;&gt;0),(K39)*F39*(1+H39)*(1+I39)*VLOOKUP(E39,Parameters!$J$11:$L$17,3,0),""))))</f>
        <v/>
      </c>
      <c r="N39" s="103"/>
      <c r="O39" s="106"/>
      <c r="P39" s="113" t="str">
        <f>IF(AND(O39&gt;0,D39=""),"Enter Unit Code",IF(AND(O39&gt;0,E39=""),"Enter Source Currency",IF(AND(O39&gt;0,F39=""),"Enter Quantity",IF(AND(O39&lt;&gt;"",O39&lt;&gt;0),(O39*F39*VLOOKUP(E39,Parameters!$J$11:$L$17,3,0))*(1+$H39),""))))</f>
        <v/>
      </c>
      <c r="Q39" s="107"/>
      <c r="R39" s="102"/>
      <c r="S39" s="114" t="str">
        <f>IF(R39&lt;&gt;"",R39*F39,"")</f>
        <v/>
      </c>
      <c r="T39" s="100"/>
      <c r="U39" s="115" t="str">
        <f>IF(T39="","",VLOOKUP(CONCATENATE(D39,"_",T39),#REF!,19,0))</f>
        <v/>
      </c>
      <c r="V39" s="116" t="str">
        <f>IF(T39="","",VLOOKUP(CONCATENATE(D39,"_",T39),#REF!,17,0))</f>
        <v/>
      </c>
      <c r="W39" s="112" t="str">
        <f>IF(AND(R39&gt;0,D39=""),"Enter Unit Code",IF(AND(R39&gt;0,F39=""),"Enter Quantity",IF(AND(R39&lt;&gt;"",R39&lt;&gt;0),((R39*U39*F39)*(VLOOKUP(V39,Parameters!$J$11:$L$17,3,0)))*(1+H39),"")))</f>
        <v/>
      </c>
      <c r="X39" s="103"/>
      <c r="Y39" s="108"/>
      <c r="Z39" s="112" t="str">
        <f>IF(AND(Y39&gt;0,D39=""),"Enter Unit Code",IF(AND(Y39&gt;0,E39=""),"Enter Source Currency",IF(AND(Y39&gt;0,F39=""),"Enter Quantity",IF(AND(Y39&lt;&gt;"",Y39&lt;&gt;0),(Y39*F39*VLOOKUP(E39,Parameters!$J$11:$L$17,3,0)),""))))</f>
        <v/>
      </c>
      <c r="AA39" s="103"/>
      <c r="AB39" s="109"/>
      <c r="AC39" s="109"/>
      <c r="AD39" s="109"/>
      <c r="AE39" s="113" t="str">
        <f>IF(AD39="","",((AB39*VLOOKUP(AD39,Parameters!$C$28:$I$35,4,0)+(AC39-1)*AB39*VLOOKUP(AD39,Parameters!$C$28:$I$35,5,0)+AB39*AC39*VLOOKUP(AD39,Parameters!$C$28:$I$35,6,0)+AB39*VLOOKUP(AD39,Parameters!$C$28:$I$35,7,0))*VLOOKUP(VLOOKUP(AD39,Parameters!$C$28:$I$35,3,0),Parameters!$J$11:$L$18,3,0)*F39))</f>
        <v/>
      </c>
      <c r="AF39" s="103"/>
      <c r="AG39" s="109"/>
      <c r="AH39" s="109"/>
      <c r="AI39" s="109"/>
      <c r="AJ39" s="112" t="str">
        <f>IF(AND(SUM(AG39:AI39)&gt;0,D39=""),"Enter Unit Code",IF(AND(SUM(AG39:AI39)&gt;0,E39=""),"Enter Source Currency",IF(AND(SUM(AG39:AI39)&gt;0,F39=""),"Enter Quantity",IF(SUM(AG39:AI39)&gt;0,(AG39*(1+H39)*(1+I39)+AH39+AI39)*F39*VLOOKUP(E39,Parameters!$J$11:$L$17,3,0),""))))</f>
        <v/>
      </c>
      <c r="AK39" s="103"/>
      <c r="AL39" s="110">
        <f>SUM(AJ39,Z39,AE39,W39,P39,M39,)</f>
        <v>0</v>
      </c>
      <c r="AM39" s="110">
        <f>AL39/Parameters!$L$11</f>
        <v>0</v>
      </c>
      <c r="AN39" s="131"/>
      <c r="AO39" s="110">
        <f>AM39*(1+KNP)*1+INM</f>
        <v>0.05</v>
      </c>
      <c r="AP39" s="131"/>
      <c r="AS39" s="111"/>
    </row>
    <row r="40" spans="2:45" ht="16.5" hidden="1" outlineLevel="1" thickTop="1" thickBot="1">
      <c r="B40" s="99"/>
      <c r="D40" s="100"/>
      <c r="E40" s="101"/>
      <c r="F40" s="102"/>
      <c r="G40" s="103"/>
      <c r="H40" s="104" t="str">
        <f>IF(D40="","",VLOOKUP(Calculs!D40,#REF!,3,0)/100)</f>
        <v/>
      </c>
      <c r="I40" s="105" t="str">
        <f>IF(D40="","",VLOOKUP(Calculs!D40,#REF!,7,0)/100)</f>
        <v/>
      </c>
      <c r="J40" s="103"/>
      <c r="K40" s="106"/>
      <c r="L40" s="102"/>
      <c r="M40" s="112" t="str">
        <f>IF(AND(K40&gt;0,D40=""),"Enter Unit Code",IF(AND((K40)&gt;0,E40=""),"Enter Source Currency",IF(AND((K40)&gt;0,F40=""),"Enter Quantity",IF(AND((K40)&lt;&gt;"",(K40)&lt;&gt;0),(K40)*F40*(1+H40)*(1+I40)*VLOOKUP(E40,Parameters!$J$11:$L$17,3,0),""))))</f>
        <v/>
      </c>
      <c r="N40" s="103"/>
      <c r="O40" s="106"/>
      <c r="P40" s="113" t="str">
        <f>IF(AND(O40&gt;0,D40=""),"Enter Unit Code",IF(AND(O40&gt;0,E40=""),"Enter Source Currency",IF(AND(O40&gt;0,F40=""),"Enter Quantity",IF(AND(O40&lt;&gt;"",O40&lt;&gt;0),(O40*F40*VLOOKUP(E40,Parameters!$J$11:$L$17,3,0))*(1+$H40),""))))</f>
        <v/>
      </c>
      <c r="Q40" s="107"/>
      <c r="R40" s="102"/>
      <c r="S40" s="114" t="str">
        <f t="shared" ref="S40:S41" si="9">IF(R40&lt;&gt;"",R40*F40,"")</f>
        <v/>
      </c>
      <c r="T40" s="100"/>
      <c r="U40" s="115" t="str">
        <f>IF(T40="","",VLOOKUP(CONCATENATE(D40,"_",T40),#REF!,19,0))</f>
        <v/>
      </c>
      <c r="V40" s="116" t="str">
        <f>IF(T40="","",VLOOKUP(CONCATENATE(D40,"_",T40),#REF!,17,0))</f>
        <v/>
      </c>
      <c r="W40" s="112" t="str">
        <f>IF(AND(R40&gt;0,D40=""),"Enter Unit Code",IF(AND(R40&gt;0,F40=""),"Enter Quantity",IF(AND(R40&lt;&gt;"",R40&lt;&gt;0),((R40*U40*F40)*(VLOOKUP(V40,Parameters!$J$11:$L$17,3,0)))*(1+H40),"")))</f>
        <v/>
      </c>
      <c r="X40" s="103"/>
      <c r="Y40" s="108"/>
      <c r="Z40" s="112" t="str">
        <f>IF(AND(Y40&gt;0,D40=""),"Enter Unit Code",IF(AND(Y40&gt;0,E40=""),"Enter Source Currency",IF(AND(Y40&gt;0,F40=""),"Enter Quantity",IF(AND(Y40&lt;&gt;"",Y40&lt;&gt;0),(Y40*F40*VLOOKUP(E40,Parameters!$J$11:$L$17,3,0)),""))))</f>
        <v/>
      </c>
      <c r="AA40" s="103"/>
      <c r="AB40" s="109"/>
      <c r="AC40" s="109"/>
      <c r="AD40" s="109"/>
      <c r="AE40" s="113" t="str">
        <f>IF(AD40="","",((AB40*VLOOKUP(AD40,Parameters!$C$28:$I$35,4,0)+(AC40-1)*AB40*VLOOKUP(AD40,Parameters!$C$28:$I$35,5,0)+AB40*AC40*VLOOKUP(AD40,Parameters!$C$28:$I$35,6,0)+AB40*VLOOKUP(AD40,Parameters!$C$28:$I$35,7,0))*VLOOKUP(VLOOKUP(AD40,Parameters!$C$28:$I$35,3,0),Parameters!$J$11:$L$18,3,0)*F40))</f>
        <v/>
      </c>
      <c r="AF40" s="103"/>
      <c r="AG40" s="109"/>
      <c r="AH40" s="109"/>
      <c r="AI40" s="109"/>
      <c r="AJ40" s="112" t="str">
        <f>IF(AND(SUM(AG40:AI40)&gt;0,D40=""),"Enter Unit Code",IF(AND(SUM(AG40:AI40)&gt;0,E40=""),"Enter Source Currency",IF(AND(SUM(AG40:AI40)&gt;0,F40=""),"Enter Quantity",IF(SUM(AG40:AI40)&gt;0,(AG40*(1+H40)*(1+I40)+AH40+AI40)*F40*VLOOKUP(E40,Parameters!$J$11:$L$17,3,0),""))))</f>
        <v/>
      </c>
      <c r="AK40" s="103"/>
      <c r="AL40" s="110">
        <f t="shared" ref="AL40:AL41" si="10">SUM(AJ40,Z40,AE40,W40,P40,M40,)</f>
        <v>0</v>
      </c>
      <c r="AM40" s="110">
        <f>AL40/Parameters!$L$11</f>
        <v>0</v>
      </c>
      <c r="AN40" s="131"/>
      <c r="AO40" s="110">
        <f>AM40*(1+KNP)*1+INM</f>
        <v>0.05</v>
      </c>
      <c r="AP40" s="131"/>
      <c r="AS40" s="111"/>
    </row>
    <row r="41" spans="2:45" ht="16.5" hidden="1" outlineLevel="1" thickTop="1" thickBot="1">
      <c r="B41" s="99"/>
      <c r="D41" s="100"/>
      <c r="E41" s="101"/>
      <c r="F41" s="102"/>
      <c r="G41" s="103"/>
      <c r="H41" s="104" t="str">
        <f>IF(D41="","",VLOOKUP(Calculs!D41,#REF!,3,0)/100)</f>
        <v/>
      </c>
      <c r="I41" s="105" t="str">
        <f>IF(D41="","",VLOOKUP(Calculs!D41,#REF!,7,0)/100)</f>
        <v/>
      </c>
      <c r="J41" s="103"/>
      <c r="K41" s="106"/>
      <c r="L41" s="102"/>
      <c r="M41" s="112" t="str">
        <f>IF(AND(K41&gt;0,D41=""),"Enter Unit Code",IF(AND((K41)&gt;0,E41=""),"Enter Source Currency",IF(AND((K41)&gt;0,F41=""),"Enter Quantity",IF(AND((K41)&lt;&gt;"",(K41)&lt;&gt;0),(K41)*F41*(1+H41)*(1+I41)*VLOOKUP(E41,Parameters!$J$11:$L$17,3,0),""))))</f>
        <v/>
      </c>
      <c r="N41" s="103"/>
      <c r="O41" s="106"/>
      <c r="P41" s="113" t="str">
        <f>IF(AND(O41&gt;0,D41=""),"Enter Unit Code",IF(AND(O41&gt;0,E41=""),"Enter Source Currency",IF(AND(O41&gt;0,F41=""),"Enter Quantity",IF(AND(O41&lt;&gt;"",O41&lt;&gt;0),(O41*F41*VLOOKUP(E41,Parameters!$J$11:$L$17,3,0))*(1+$H41),""))))</f>
        <v/>
      </c>
      <c r="Q41" s="107"/>
      <c r="R41" s="102"/>
      <c r="S41" s="114" t="str">
        <f t="shared" si="9"/>
        <v/>
      </c>
      <c r="T41" s="100"/>
      <c r="U41" s="115" t="str">
        <f>IF(T41="","",VLOOKUP(CONCATENATE(D41,"_",T41),#REF!,19,0))</f>
        <v/>
      </c>
      <c r="V41" s="116" t="str">
        <f>IF(T41="","",VLOOKUP(CONCATENATE(D41,"_",T41),#REF!,17,0))</f>
        <v/>
      </c>
      <c r="W41" s="112" t="str">
        <f>IF(AND(R41&gt;0,D41=""),"Enter Unit Code",IF(AND(R41&gt;0,F41=""),"Enter Quantity",IF(AND(R41&lt;&gt;"",R41&lt;&gt;0),((R41*U41*F41)*(VLOOKUP(V41,Parameters!$J$11:$L$17,3,0)))*(1+H41),"")))</f>
        <v/>
      </c>
      <c r="X41" s="103"/>
      <c r="Y41" s="108"/>
      <c r="Z41" s="112" t="str">
        <f>IF(AND(Y41&gt;0,D41=""),"Enter Unit Code",IF(AND(Y41&gt;0,E41=""),"Enter Source Currency",IF(AND(Y41&gt;0,F41=""),"Enter Quantity",IF(AND(Y41&lt;&gt;"",Y41&lt;&gt;0),(Y41*F41*VLOOKUP(E41,Parameters!$J$11:$L$17,3,0)),""))))</f>
        <v/>
      </c>
      <c r="AA41" s="103"/>
      <c r="AB41" s="109"/>
      <c r="AC41" s="109"/>
      <c r="AD41" s="109"/>
      <c r="AE41" s="113" t="str">
        <f>IF(AD41="","",((AB41*VLOOKUP(AD41,Parameters!$C$28:$I$35,4,0)+(AC41-1)*AB41*VLOOKUP(AD41,Parameters!$C$28:$I$35,5,0)+AB41*AC41*VLOOKUP(AD41,Parameters!$C$28:$I$35,6,0)+AB41*VLOOKUP(AD41,Parameters!$C$28:$I$35,7,0))*VLOOKUP(VLOOKUP(AD41,Parameters!$C$28:$I$35,3,0),Parameters!$J$11:$L$18,3,0)*F41))</f>
        <v/>
      </c>
      <c r="AF41" s="103"/>
      <c r="AG41" s="109"/>
      <c r="AH41" s="109"/>
      <c r="AI41" s="109"/>
      <c r="AJ41" s="112" t="str">
        <f>IF(AND(SUM(AG41:AI41)&gt;0,D41=""),"Enter Unit Code",IF(AND(SUM(AG41:AI41)&gt;0,E41=""),"Enter Source Currency",IF(AND(SUM(AG41:AI41)&gt;0,F41=""),"Enter Quantity",IF(SUM(AG41:AI41)&gt;0,(AG41*(1+H41)*(1+I41)+AH41+AI41)*F41*VLOOKUP(E41,Parameters!$J$11:$L$17,3,0),""))))</f>
        <v/>
      </c>
      <c r="AK41" s="103"/>
      <c r="AL41" s="110">
        <f t="shared" si="10"/>
        <v>0</v>
      </c>
      <c r="AM41" s="110">
        <f>AL41/Parameters!$L$11</f>
        <v>0</v>
      </c>
      <c r="AN41" s="131"/>
      <c r="AO41" s="110">
        <f>AM41*(1+KNP)*1+INM</f>
        <v>0.05</v>
      </c>
      <c r="AP41" s="131"/>
      <c r="AS41" s="111"/>
    </row>
    <row r="42" spans="2:45" ht="16.5" hidden="1" outlineLevel="1" thickTop="1" thickBot="1">
      <c r="B42" s="99"/>
      <c r="D42" s="100"/>
      <c r="E42" s="101"/>
      <c r="F42" s="102"/>
      <c r="G42" s="103"/>
      <c r="H42" s="104" t="str">
        <f>IF(D42="","",VLOOKUP(Calculs!D42,#REF!,3,0)/100)</f>
        <v/>
      </c>
      <c r="I42" s="105" t="str">
        <f>IF(D42="","",VLOOKUP(Calculs!D42,#REF!,7,0)/100)</f>
        <v/>
      </c>
      <c r="J42" s="103"/>
      <c r="K42" s="106"/>
      <c r="L42" s="102"/>
      <c r="M42" s="112" t="str">
        <f>IF(AND(K42&gt;0,D42=""),"Enter Unit Code",IF(AND((K42)&gt;0,E42=""),"Enter Source Currency",IF(AND((K42)&gt;0,F42=""),"Enter Quantity",IF(AND((K42)&lt;&gt;"",(K42)&lt;&gt;0),(K42)*F42*(1+H42)*(1+I42)*VLOOKUP(E42,Parameters!$J$11:$L$17,3,0),""))))</f>
        <v/>
      </c>
      <c r="N42" s="103"/>
      <c r="O42" s="106"/>
      <c r="P42" s="113" t="str">
        <f>IF(AND(O42&gt;0,D42=""),"Enter Unit Code",IF(AND(O42&gt;0,E42=""),"Enter Source Currency",IF(AND(O42&gt;0,F42=""),"Enter Quantity",IF(AND(O42&lt;&gt;"",O42&lt;&gt;0),(O42*F42*VLOOKUP(E42,Parameters!$J$11:$L$17,3,0))*(1+$H42),""))))</f>
        <v/>
      </c>
      <c r="Q42" s="107"/>
      <c r="R42" s="102"/>
      <c r="S42" s="114" t="str">
        <f t="shared" ref="S42" si="11">IF(R42&lt;&gt;"",R42*F42,"")</f>
        <v/>
      </c>
      <c r="T42" s="100"/>
      <c r="U42" s="115" t="str">
        <f>IF(T42="","",VLOOKUP(CONCATENATE(D42,"_",T42),#REF!,19,0))</f>
        <v/>
      </c>
      <c r="V42" s="116" t="str">
        <f>IF(T42="","",VLOOKUP(CONCATENATE(D42,"_",T42),#REF!,17,0))</f>
        <v/>
      </c>
      <c r="W42" s="112" t="str">
        <f>IF(AND(R42&gt;0,D42=""),"Enter Unit Code",IF(AND(R42&gt;0,F42=""),"Enter Quantity",IF(AND(R42&lt;&gt;"",R42&lt;&gt;0),((R42*U42*F42)*(VLOOKUP(V42,Parameters!$J$11:$L$17,3,0)))*(1+H42),"")))</f>
        <v/>
      </c>
      <c r="X42" s="103"/>
      <c r="Y42" s="108"/>
      <c r="Z42" s="112" t="str">
        <f>IF(AND(Y42&gt;0,D42=""),"Enter Unit Code",IF(AND(Y42&gt;0,E42=""),"Enter Source Currency",IF(AND(Y42&gt;0,F42=""),"Enter Quantity",IF(AND(Y42&lt;&gt;"",Y42&lt;&gt;0),(Y42*F42*VLOOKUP(E42,Parameters!$J$11:$L$17,3,0)),""))))</f>
        <v/>
      </c>
      <c r="AA42" s="103"/>
      <c r="AB42" s="109"/>
      <c r="AC42" s="109"/>
      <c r="AD42" s="109"/>
      <c r="AE42" s="113" t="str">
        <f>IF(AD42="","",((AB42*VLOOKUP(AD42,Parameters!$C$28:$I$35,4,0)+(AC42-1)*AB42*VLOOKUP(AD42,Parameters!$C$28:$I$35,5,0)+AB42*AC42*VLOOKUP(AD42,Parameters!$C$28:$I$35,6,0)+AB42*VLOOKUP(AD42,Parameters!$C$28:$I$35,7,0))*VLOOKUP(VLOOKUP(AD42,Parameters!$C$28:$I$35,3,0),Parameters!$J$11:$L$18,3,0)*F42))</f>
        <v/>
      </c>
      <c r="AF42" s="103"/>
      <c r="AG42" s="109"/>
      <c r="AH42" s="109"/>
      <c r="AI42" s="109"/>
      <c r="AJ42" s="112" t="str">
        <f>IF(AND(SUM(AG42:AI42)&gt;0,D42=""),"Enter Unit Code",IF(AND(SUM(AG42:AI42)&gt;0,E42=""),"Enter Source Currency",IF(AND(SUM(AG42:AI42)&gt;0,F42=""),"Enter Quantity",IF(SUM(AG42:AI42)&gt;0,(AG42*(1+H42)*(1+I42)+AH42+AI42)*F42*VLOOKUP(E42,Parameters!$J$11:$L$17,3,0),""))))</f>
        <v/>
      </c>
      <c r="AK42" s="103"/>
      <c r="AL42" s="110">
        <f t="shared" ref="AL42" si="12">SUM(AJ42,Z42,AE42,W42,P42,M42,)</f>
        <v>0</v>
      </c>
      <c r="AM42" s="110">
        <f>AL42/Parameters!$L$11</f>
        <v>0</v>
      </c>
      <c r="AN42" s="131"/>
      <c r="AO42" s="110">
        <f>AM42*(1+KNP)*1+INM</f>
        <v>0.05</v>
      </c>
      <c r="AP42" s="131"/>
      <c r="AS42" s="111"/>
    </row>
    <row r="43" spans="2:45" ht="16.5" hidden="1" outlineLevel="1" thickTop="1" thickBot="1">
      <c r="B43" s="99"/>
      <c r="D43" s="100"/>
      <c r="E43" s="101"/>
      <c r="F43" s="102"/>
      <c r="G43" s="103"/>
      <c r="H43" s="104" t="str">
        <f>IF(D43="","",VLOOKUP(Calculs!D43,#REF!,3,0)/100)</f>
        <v/>
      </c>
      <c r="I43" s="105" t="str">
        <f>IF(D43="","",VLOOKUP(Calculs!D43,#REF!,7,0)/100)</f>
        <v/>
      </c>
      <c r="J43" s="103"/>
      <c r="K43" s="106"/>
      <c r="L43" s="102"/>
      <c r="M43" s="112" t="str">
        <f>IF(AND(K43&gt;0,D43=""),"Enter Unit Code",IF(AND((K43)&gt;0,E43=""),"Enter Source Currency",IF(AND((K43)&gt;0,F43=""),"Enter Quantity",IF(AND((K43)&lt;&gt;"",(K43)&lt;&gt;0),(K43)*F43*(1+H43)*(1+I43)*VLOOKUP(E43,Parameters!$J$11:$L$17,3,0),""))))</f>
        <v/>
      </c>
      <c r="N43" s="103"/>
      <c r="O43" s="106"/>
      <c r="P43" s="113" t="str">
        <f>IF(AND(O43&gt;0,D43=""),"Enter Unit Code",IF(AND(O43&gt;0,E43=""),"Enter Source Currency",IF(AND(O43&gt;0,F43=""),"Enter Quantity",IF(AND(O43&lt;&gt;"",O43&lt;&gt;0),(O43*F43*VLOOKUP(E43,Parameters!$J$11:$L$17,3,0))*(1+$H43),""))))</f>
        <v/>
      </c>
      <c r="Q43" s="107"/>
      <c r="R43" s="102"/>
      <c r="S43" s="114" t="str">
        <f>IF(R43&lt;&gt;"",R43*F43,"")</f>
        <v/>
      </c>
      <c r="T43" s="100"/>
      <c r="U43" s="115" t="str">
        <f>IF(T43="","",VLOOKUP(CONCATENATE(D43,"_",T43),#REF!,19,0))</f>
        <v/>
      </c>
      <c r="V43" s="116" t="str">
        <f>IF(T43="","",VLOOKUP(CONCATENATE(D43,"_",T43),#REF!,17,0))</f>
        <v/>
      </c>
      <c r="W43" s="112" t="str">
        <f>IF(AND(R43&gt;0,D43=""),"Enter Unit Code",IF(AND(R43&gt;0,F43=""),"Enter Quantity",IF(AND(R43&lt;&gt;"",R43&lt;&gt;0),((R43*U43*F43)*(VLOOKUP(V43,Parameters!$J$11:$L$17,3,0)))*(1+H43),"")))</f>
        <v/>
      </c>
      <c r="X43" s="103"/>
      <c r="Y43" s="108"/>
      <c r="Z43" s="112" t="str">
        <f>IF(AND(Y43&gt;0,D43=""),"Enter Unit Code",IF(AND(Y43&gt;0,E43=""),"Enter Source Currency",IF(AND(Y43&gt;0,F43=""),"Enter Quantity",IF(AND(Y43&lt;&gt;"",Y43&lt;&gt;0),(Y43*F43*VLOOKUP(E43,Parameters!$J$11:$L$17,3,0)),""))))</f>
        <v/>
      </c>
      <c r="AA43" s="103"/>
      <c r="AB43" s="109"/>
      <c r="AC43" s="109"/>
      <c r="AD43" s="109"/>
      <c r="AE43" s="113" t="str">
        <f>IF(AD43="","",((AB43*VLOOKUP(AD43,Parameters!$C$28:$I$35,4,0)+(AC43-1)*AB43*VLOOKUP(AD43,Parameters!$C$28:$I$35,5,0)+AB43*AC43*VLOOKUP(AD43,Parameters!$C$28:$I$35,6,0)+AB43*VLOOKUP(AD43,Parameters!$C$28:$I$35,7,0))*VLOOKUP(VLOOKUP(AD43,Parameters!$C$28:$I$35,3,0),Parameters!$J$11:$L$18,3,0)*F43))</f>
        <v/>
      </c>
      <c r="AF43" s="103"/>
      <c r="AG43" s="109"/>
      <c r="AH43" s="109"/>
      <c r="AI43" s="109"/>
      <c r="AJ43" s="112" t="str">
        <f>IF(AND(SUM(AG43:AI43)&gt;0,D43=""),"Enter Unit Code",IF(AND(SUM(AG43:AI43)&gt;0,E43=""),"Enter Source Currency",IF(AND(SUM(AG43:AI43)&gt;0,F43=""),"Enter Quantity",IF(SUM(AG43:AI43)&gt;0,(AG43*(1+H43)*(1+I43)+AH43+AI43)*F43*VLOOKUP(E43,Parameters!$J$11:$L$17,3,0),""))))</f>
        <v/>
      </c>
      <c r="AK43" s="103"/>
      <c r="AL43" s="110">
        <f>SUM(AJ43,Z43,AE43,W43,P43,M43,)</f>
        <v>0</v>
      </c>
      <c r="AM43" s="110">
        <f>AL43/Parameters!$L$11</f>
        <v>0</v>
      </c>
      <c r="AN43" s="131"/>
      <c r="AO43" s="110">
        <f>AM43*(1+KNP)*1+INM</f>
        <v>0.05</v>
      </c>
      <c r="AP43" s="131"/>
      <c r="AS43" s="111"/>
    </row>
    <row r="44" spans="2:45" ht="16.5" hidden="1" outlineLevel="1" thickTop="1" thickBot="1">
      <c r="B44" s="99"/>
      <c r="D44" s="100"/>
      <c r="E44" s="101"/>
      <c r="F44" s="102"/>
      <c r="G44" s="103"/>
      <c r="H44" s="104" t="str">
        <f>IF(D44="","",VLOOKUP(Calculs!D44,#REF!,3,0)/100)</f>
        <v/>
      </c>
      <c r="I44" s="105" t="str">
        <f>IF(D44="","",VLOOKUP(Calculs!D44,#REF!,7,0)/100)</f>
        <v/>
      </c>
      <c r="J44" s="103"/>
      <c r="K44" s="106"/>
      <c r="L44" s="102"/>
      <c r="M44" s="112" t="str">
        <f>IF(AND(K44&gt;0,D44=""),"Enter Unit Code",IF(AND((K44)&gt;0,E44=""),"Enter Source Currency",IF(AND((K44)&gt;0,F44=""),"Enter Quantity",IF(AND((K44)&lt;&gt;"",(K44)&lt;&gt;0),(K44)*F44*(1+H44)*(1+I44)*VLOOKUP(E44,Parameters!$J$11:$L$17,3,0),""))))</f>
        <v/>
      </c>
      <c r="N44" s="103"/>
      <c r="O44" s="106"/>
      <c r="P44" s="113" t="str">
        <f>IF(AND(O44&gt;0,D44=""),"Enter Unit Code",IF(AND(O44&gt;0,E44=""),"Enter Source Currency",IF(AND(O44&gt;0,F44=""),"Enter Quantity",IF(AND(O44&lt;&gt;"",O44&lt;&gt;0),(O44*F44*VLOOKUP(E44,Parameters!$J$11:$L$17,3,0))*(1+$H44),""))))</f>
        <v/>
      </c>
      <c r="Q44" s="107"/>
      <c r="R44" s="102"/>
      <c r="S44" s="114" t="str">
        <f>IF(R44&lt;&gt;"",R44*F44,"")</f>
        <v/>
      </c>
      <c r="T44" s="100"/>
      <c r="U44" s="115" t="str">
        <f>IF(T44="","",VLOOKUP(CONCATENATE(D44,"_",T44),#REF!,19,0))</f>
        <v/>
      </c>
      <c r="V44" s="116" t="str">
        <f>IF(T44="","",VLOOKUP(CONCATENATE(D44,"_",T44),#REF!,17,0))</f>
        <v/>
      </c>
      <c r="W44" s="112" t="str">
        <f>IF(AND(R44&gt;0,D44=""),"Enter Unit Code",IF(AND(R44&gt;0,F44=""),"Enter Quantity",IF(AND(R44&lt;&gt;"",R44&lt;&gt;0),((R44*U44*F44)*(VLOOKUP(V44,Parameters!$J$11:$L$17,3,0)))*(1+H44),"")))</f>
        <v/>
      </c>
      <c r="X44" s="103"/>
      <c r="Y44" s="108"/>
      <c r="Z44" s="112" t="str">
        <f>IF(AND(Y44&gt;0,D44=""),"Enter Unit Code",IF(AND(Y44&gt;0,E44=""),"Enter Source Currency",IF(AND(Y44&gt;0,F44=""),"Enter Quantity",IF(AND(Y44&lt;&gt;"",Y44&lt;&gt;0),(Y44*F44*VLOOKUP(E44,Parameters!$J$11:$L$17,3,0)),""))))</f>
        <v/>
      </c>
      <c r="AA44" s="103"/>
      <c r="AB44" s="109"/>
      <c r="AC44" s="109"/>
      <c r="AD44" s="109"/>
      <c r="AE44" s="113" t="str">
        <f>IF(AD44="","",((AB44*VLOOKUP(AD44,Parameters!$C$28:$I$35,4,0)+(AC44-1)*AB44*VLOOKUP(AD44,Parameters!$C$28:$I$35,5,0)+AB44*AC44*VLOOKUP(AD44,Parameters!$C$28:$I$35,6,0)+AB44*VLOOKUP(AD44,Parameters!$C$28:$I$35,7,0))*VLOOKUP(VLOOKUP(AD44,Parameters!$C$28:$I$35,3,0),Parameters!$J$11:$L$18,3,0)*F44))</f>
        <v/>
      </c>
      <c r="AF44" s="103"/>
      <c r="AG44" s="109"/>
      <c r="AH44" s="109"/>
      <c r="AI44" s="109"/>
      <c r="AJ44" s="112" t="str">
        <f>IF(AND(SUM(AG44:AI44)&gt;0,D44=""),"Enter Unit Code",IF(AND(SUM(AG44:AI44)&gt;0,E44=""),"Enter Source Currency",IF(AND(SUM(AG44:AI44)&gt;0,F44=""),"Enter Quantity",IF(SUM(AG44:AI44)&gt;0,(AG44*(1+H44)*(1+I44)+AH44+AI44)*F44*VLOOKUP(E44,Parameters!$J$11:$L$17,3,0),""))))</f>
        <v/>
      </c>
      <c r="AK44" s="103"/>
      <c r="AL44" s="110">
        <f>SUM(AJ44,Z44,AE44,W44,P44,M44,)</f>
        <v>0</v>
      </c>
      <c r="AM44" s="110">
        <f>AL44/Parameters!$L$11</f>
        <v>0</v>
      </c>
      <c r="AN44" s="131"/>
      <c r="AO44" s="110">
        <f>AM44*(1+KNP)*1+INM</f>
        <v>0.05</v>
      </c>
      <c r="AP44" s="131"/>
      <c r="AS44" s="111"/>
    </row>
    <row r="45" spans="2:45" ht="16.5" hidden="1" outlineLevel="1" thickTop="1" thickBot="1">
      <c r="B45" s="99"/>
      <c r="D45" s="100"/>
      <c r="E45" s="101"/>
      <c r="F45" s="102"/>
      <c r="G45" s="103"/>
      <c r="H45" s="104"/>
      <c r="I45" s="105"/>
      <c r="J45" s="103"/>
      <c r="K45" s="106"/>
      <c r="L45" s="102"/>
      <c r="M45" s="112" t="str">
        <f>IF(AND(K45&gt;0,D45=""),"Enter Unit Code",IF(AND((K45)&gt;0,E45=""),"Enter Source Currency",IF(AND((K45)&gt;0,F45=""),"Enter Quantity",IF(AND((K45)&lt;&gt;"",(K45)&lt;&gt;0),(K45)*F45*(1+H45)*(1+I45)*VLOOKUP(E45,Parameters!$J$11:$L$17,3,0),""))))</f>
        <v/>
      </c>
      <c r="N45" s="103"/>
      <c r="O45" s="106"/>
      <c r="P45" s="113" t="str">
        <f>IF(AND(O45&gt;0,D45=""),"Enter Unit Code",IF(AND(O45&gt;0,E45=""),"Enter Source Currency",IF(AND(O45&gt;0,F45=""),"Enter Quantity",IF(AND(O45&lt;&gt;"",O45&lt;&gt;0),(O45*F45*VLOOKUP(E45,Parameters!$J$11:$L$17,3,0))*(1+$H45),""))))</f>
        <v/>
      </c>
      <c r="Q45" s="107"/>
      <c r="R45" s="102"/>
      <c r="S45" s="114" t="str">
        <f t="shared" ref="S45:S46" si="13">IF(R45&lt;&gt;"",R45*F45,"")</f>
        <v/>
      </c>
      <c r="T45" s="100"/>
      <c r="U45" s="115" t="str">
        <f>IF(T45="","",VLOOKUP(CONCATENATE(D45,"_",T45),#REF!,19,0))</f>
        <v/>
      </c>
      <c r="V45" s="116" t="str">
        <f>IF(T45="","",VLOOKUP(CONCATENATE(D45,"_",T45),#REF!,17,0))</f>
        <v/>
      </c>
      <c r="W45" s="112" t="str">
        <f>IF(AND(R45&gt;0,D45=""),"Enter Unit Code",IF(AND(R45&gt;0,F45=""),"Enter Quantity",IF(AND(R45&lt;&gt;"",R45&lt;&gt;0),((R45*U45*F45)*(VLOOKUP(V45,Parameters!$J$11:$L$17,3,0)))*(1+H45),"")))</f>
        <v/>
      </c>
      <c r="X45" s="103"/>
      <c r="Y45" s="108"/>
      <c r="Z45" s="112" t="str">
        <f>IF(AND(Y45&gt;0,D45=""),"Enter Unit Code",IF(AND(Y45&gt;0,E45=""),"Enter Source Currency",IF(AND(Y45&gt;0,F45=""),"Enter Quantity",IF(AND(Y45&lt;&gt;"",Y45&lt;&gt;0),(Y45*F45*VLOOKUP(E45,Parameters!$J$11:$L$17,3,0)),""))))</f>
        <v/>
      </c>
      <c r="AA45" s="103"/>
      <c r="AB45" s="109"/>
      <c r="AC45" s="109"/>
      <c r="AD45" s="109"/>
      <c r="AE45" s="113" t="str">
        <f>IF(AD45="","",((AB45*VLOOKUP(AD45,Parameters!$C$28:$I$35,4,0)+(AC45-1)*AB45*VLOOKUP(AD45,Parameters!$C$28:$I$35,5,0)+AB45*AC45*VLOOKUP(AD45,Parameters!$C$28:$I$35,6,0)+AB45*VLOOKUP(AD45,Parameters!$C$28:$I$35,7,0))*VLOOKUP(VLOOKUP(AD45,Parameters!$C$28:$I$35,3,0),Parameters!$J$11:$L$18,3,0)*F45))</f>
        <v/>
      </c>
      <c r="AF45" s="103"/>
      <c r="AG45" s="109"/>
      <c r="AH45" s="109"/>
      <c r="AI45" s="109"/>
      <c r="AJ45" s="112" t="str">
        <f>IF(AND(SUM(AG45:AI45)&gt;0,D45=""),"Enter Unit Code",IF(AND(SUM(AG45:AI45)&gt;0,E45=""),"Enter Source Currency",IF(AND(SUM(AG45:AI45)&gt;0,F45=""),"Enter Quantity",IF(SUM(AG45:AI45)&gt;0,(AG45*(1+H45)*(1+I45)+AH45+AI45)*F45*VLOOKUP(E45,Parameters!$J$11:$L$17,3,0),""))))</f>
        <v/>
      </c>
      <c r="AK45" s="103"/>
      <c r="AL45" s="110">
        <f t="shared" ref="AL45:AL46" si="14">SUM(AJ45,Z45,AE45,W45,P45,M45,)</f>
        <v>0</v>
      </c>
      <c r="AM45" s="110">
        <f>AL45/Parameters!$L$11</f>
        <v>0</v>
      </c>
      <c r="AN45" s="131"/>
      <c r="AO45" s="110">
        <f>AM45*(1+KNP)*1+INM</f>
        <v>0.05</v>
      </c>
      <c r="AP45" s="131"/>
      <c r="AS45" s="111"/>
    </row>
    <row r="46" spans="2:45" ht="16.5" hidden="1" outlineLevel="1" thickTop="1" thickBot="1">
      <c r="B46" s="99"/>
      <c r="D46" s="100"/>
      <c r="E46" s="101"/>
      <c r="F46" s="102"/>
      <c r="G46" s="103"/>
      <c r="H46" s="104" t="str">
        <f>IF(D46="","",VLOOKUP(Calculs!D46,#REF!,3,0)/100)</f>
        <v/>
      </c>
      <c r="I46" s="105" t="str">
        <f>IF(D46="","",VLOOKUP(Calculs!D46,#REF!,7,0)/100)</f>
        <v/>
      </c>
      <c r="J46" s="103"/>
      <c r="K46" s="106"/>
      <c r="L46" s="102"/>
      <c r="M46" s="112" t="str">
        <f>IF(AND(K46&gt;0,D46=""),"Enter Unit Code",IF(AND((K46)&gt;0,E46=""),"Enter Source Currency",IF(AND((K46)&gt;0,F46=""),"Enter Quantity",IF(AND((K46)&lt;&gt;"",(K46)&lt;&gt;0),(K46)*F46*(1+H46)*(1+I46)*VLOOKUP(E46,Parameters!$J$11:$L$17,3,0),""))))</f>
        <v/>
      </c>
      <c r="N46" s="103"/>
      <c r="O46" s="106"/>
      <c r="P46" s="113" t="str">
        <f>IF(AND(O46&gt;0,D46=""),"Enter Unit Code",IF(AND(O46&gt;0,E46=""),"Enter Source Currency",IF(AND(O46&gt;0,F46=""),"Enter Quantity",IF(AND(O46&lt;&gt;"",O46&lt;&gt;0),(O46*F46*VLOOKUP(E46,Parameters!$J$11:$L$17,3,0))*(1+$H46),""))))</f>
        <v/>
      </c>
      <c r="Q46" s="107"/>
      <c r="R46" s="102"/>
      <c r="S46" s="114" t="str">
        <f t="shared" si="13"/>
        <v/>
      </c>
      <c r="T46" s="100"/>
      <c r="U46" s="115" t="str">
        <f>IF(T46="","",VLOOKUP(CONCATENATE(D46,"_",T46),#REF!,19,0))</f>
        <v/>
      </c>
      <c r="V46" s="116" t="str">
        <f>IF(T46="","",VLOOKUP(CONCATENATE(D46,"_",T46),#REF!,17,0))</f>
        <v/>
      </c>
      <c r="W46" s="112" t="str">
        <f>IF(AND(R46&gt;0,D46=""),"Enter Unit Code",IF(AND(R46&gt;0,F46=""),"Enter Quantity",IF(AND(R46&lt;&gt;"",R46&lt;&gt;0),((R46*U46*F46)*(VLOOKUP(V46,Parameters!$J$11:$L$17,3,0)))*(1+H46),"")))</f>
        <v/>
      </c>
      <c r="X46" s="103"/>
      <c r="Y46" s="108"/>
      <c r="Z46" s="112" t="str">
        <f>IF(AND(Y46&gt;0,D46=""),"Enter Unit Code",IF(AND(Y46&gt;0,E46=""),"Enter Source Currency",IF(AND(Y46&gt;0,F46=""),"Enter Quantity",IF(AND(Y46&lt;&gt;"",Y46&lt;&gt;0),(Y46*F46*VLOOKUP(E46,Parameters!$J$11:$L$17,3,0)),""))))</f>
        <v/>
      </c>
      <c r="AA46" s="103"/>
      <c r="AB46" s="109"/>
      <c r="AC46" s="109"/>
      <c r="AD46" s="109"/>
      <c r="AE46" s="113" t="str">
        <f>IF(AD46="","",((AB46*VLOOKUP(AD46,Parameters!$C$28:$I$35,4,0)+(AC46-1)*AB46*VLOOKUP(AD46,Parameters!$C$28:$I$35,5,0)+AB46*AC46*VLOOKUP(AD46,Parameters!$C$28:$I$35,6,0)+AB46*VLOOKUP(AD46,Parameters!$C$28:$I$35,7,0))*VLOOKUP(VLOOKUP(AD46,Parameters!$C$28:$I$35,3,0),Parameters!$J$11:$L$18,3,0)*F46))</f>
        <v/>
      </c>
      <c r="AF46" s="103"/>
      <c r="AG46" s="109"/>
      <c r="AH46" s="109"/>
      <c r="AI46" s="109"/>
      <c r="AJ46" s="112" t="str">
        <f>IF(AND(SUM(AG46:AI46)&gt;0,D46=""),"Enter Unit Code",IF(AND(SUM(AG46:AI46)&gt;0,E46=""),"Enter Source Currency",IF(AND(SUM(AG46:AI46)&gt;0,F46=""),"Enter Quantity",IF(SUM(AG46:AI46)&gt;0,(AG46*(1+H46)*(1+I46)+AH46+AI46)*F46*VLOOKUP(E46,Parameters!$J$11:$L$17,3,0),""))))</f>
        <v/>
      </c>
      <c r="AK46" s="103"/>
      <c r="AL46" s="110">
        <f t="shared" si="14"/>
        <v>0</v>
      </c>
      <c r="AM46" s="110">
        <f>AL46/Parameters!$L$11</f>
        <v>0</v>
      </c>
      <c r="AN46" s="131"/>
      <c r="AO46" s="110">
        <f>AM46*(1+KNP)*1+INM</f>
        <v>0.05</v>
      </c>
      <c r="AP46" s="131"/>
      <c r="AS46" s="111"/>
    </row>
    <row r="47" spans="2:45" ht="16.5" hidden="1" outlineLevel="1" thickTop="1" thickBot="1">
      <c r="B47" s="99"/>
      <c r="D47" s="100"/>
      <c r="E47" s="101"/>
      <c r="F47" s="102"/>
      <c r="G47" s="103"/>
      <c r="H47" s="104" t="str">
        <f>IF(D47="","",VLOOKUP(Calculs!D47,#REF!,3,0)/100)</f>
        <v/>
      </c>
      <c r="I47" s="105" t="str">
        <f>IF(D47="","",VLOOKUP(Calculs!D47,#REF!,7,0)/100)</f>
        <v/>
      </c>
      <c r="J47" s="103"/>
      <c r="K47" s="106"/>
      <c r="L47" s="102"/>
      <c r="M47" s="112" t="str">
        <f>IF(AND(K47&gt;0,D47=""),"Enter Unit Code",IF(AND((K47)&gt;0,E47=""),"Enter Source Currency",IF(AND((K47)&gt;0,F47=""),"Enter Quantity",IF(AND((K47)&lt;&gt;"",(K47)&lt;&gt;0),(K47)*F47*(1+H47)*(1+I47)*VLOOKUP(E47,Parameters!$J$11:$L$17,3,0),""))))</f>
        <v/>
      </c>
      <c r="N47" s="103"/>
      <c r="O47" s="106"/>
      <c r="P47" s="113" t="str">
        <f>IF(AND(O47&gt;0,D47=""),"Enter Unit Code",IF(AND(O47&gt;0,E47=""),"Enter Source Currency",IF(AND(O47&gt;0,F47=""),"Enter Quantity",IF(AND(O47&lt;&gt;"",O47&lt;&gt;0),(O47*F47*VLOOKUP(E47,Parameters!$J$11:$L$17,3,0))*(1+$H47),""))))</f>
        <v/>
      </c>
      <c r="Q47" s="107"/>
      <c r="R47" s="102"/>
      <c r="S47" s="114" t="str">
        <f>IF(R47&lt;&gt;"",R47*F47,"")</f>
        <v/>
      </c>
      <c r="T47" s="100"/>
      <c r="U47" s="115" t="str">
        <f>IF(T47="","",VLOOKUP(CONCATENATE(D47,"_",T47),#REF!,19,0))</f>
        <v/>
      </c>
      <c r="V47" s="116" t="str">
        <f>IF(T47="","",VLOOKUP(CONCATENATE(D47,"_",T47),#REF!,17,0))</f>
        <v/>
      </c>
      <c r="W47" s="112" t="str">
        <f>IF(AND(R47&gt;0,D47=""),"Enter Unit Code",IF(AND(R47&gt;0,F47=""),"Enter Quantity",IF(AND(R47&lt;&gt;"",R47&lt;&gt;0),((R47*U47*F47)*(VLOOKUP(V47,Parameters!$J$11:$L$17,3,0)))*(1+H47),"")))</f>
        <v/>
      </c>
      <c r="X47" s="103"/>
      <c r="Y47" s="108"/>
      <c r="Z47" s="112" t="str">
        <f>IF(AND(Y47&gt;0,D47=""),"Enter Unit Code",IF(AND(Y47&gt;0,E47=""),"Enter Source Currency",IF(AND(Y47&gt;0,F47=""),"Enter Quantity",IF(AND(Y47&lt;&gt;"",Y47&lt;&gt;0),(Y47*F47*VLOOKUP(E47,Parameters!$J$11:$L$17,3,0)),""))))</f>
        <v/>
      </c>
      <c r="AA47" s="103"/>
      <c r="AB47" s="109"/>
      <c r="AC47" s="109"/>
      <c r="AD47" s="109"/>
      <c r="AE47" s="113" t="str">
        <f>IF(AD47="","",((AB47*VLOOKUP(AD47,Parameters!$C$28:$I$35,4,0)+(AC47-1)*AB47*VLOOKUP(AD47,Parameters!$C$28:$I$35,5,0)+AB47*AC47*VLOOKUP(AD47,Parameters!$C$28:$I$35,6,0)+AB47*VLOOKUP(AD47,Parameters!$C$28:$I$35,7,0))*VLOOKUP(VLOOKUP(AD47,Parameters!$C$28:$I$35,3,0),Parameters!$J$11:$L$18,3,0)*F47))</f>
        <v/>
      </c>
      <c r="AF47" s="103"/>
      <c r="AG47" s="109"/>
      <c r="AH47" s="109"/>
      <c r="AI47" s="109"/>
      <c r="AJ47" s="112" t="str">
        <f>IF(AND(SUM(AG47:AI47)&gt;0,D47=""),"Enter Unit Code",IF(AND(SUM(AG47:AI47)&gt;0,E47=""),"Enter Source Currency",IF(AND(SUM(AG47:AI47)&gt;0,F47=""),"Enter Quantity",IF(SUM(AG47:AI47)&gt;0,(AG47*(1+H47)*(1+I47)+AH47+AI47)*F47*VLOOKUP(E47,Parameters!$J$11:$L$17,3,0),""))))</f>
        <v/>
      </c>
      <c r="AK47" s="103"/>
      <c r="AL47" s="110">
        <f>SUM(AJ47,Z47,AE47,W47,P47,M47,)</f>
        <v>0</v>
      </c>
      <c r="AM47" s="110">
        <f>AL47/Parameters!$L$11</f>
        <v>0</v>
      </c>
      <c r="AN47" s="131"/>
      <c r="AO47" s="110">
        <f>AM47*(1+KNP)*1+INM</f>
        <v>0.05</v>
      </c>
      <c r="AP47" s="131"/>
      <c r="AS47" s="111"/>
    </row>
    <row r="48" spans="2:45" ht="17.25" collapsed="1" thickTop="1" thickBot="1">
      <c r="B48" s="98" t="s">
        <v>78</v>
      </c>
      <c r="M48" s="117">
        <f>SUBTOTAL(9,M49:M63)</f>
        <v>0</v>
      </c>
      <c r="P48" s="117">
        <f>SUBTOTAL(9,P49:P63)</f>
        <v>0</v>
      </c>
      <c r="S48" s="117">
        <f>SUBTOTAL(9,S49:S63)</f>
        <v>0</v>
      </c>
      <c r="W48" s="117">
        <f>SUBTOTAL(9,W49:W63)</f>
        <v>0</v>
      </c>
      <c r="Z48" s="117">
        <f>SUBTOTAL(9,Z49:Z63)</f>
        <v>0</v>
      </c>
      <c r="AE48" s="117">
        <f>SUBTOTAL(9,AE49:AE63)</f>
        <v>0</v>
      </c>
      <c r="AJ48" s="117">
        <f>SUBTOTAL(9,AJ49:AJ63)</f>
        <v>0</v>
      </c>
      <c r="AL48" s="117">
        <f>SUBTOTAL(9,AL49:AL63)</f>
        <v>0</v>
      </c>
      <c r="AM48" s="117">
        <f>SUBTOTAL(9,AM49:AM63)</f>
        <v>0</v>
      </c>
      <c r="AO48" s="117">
        <f>SUBTOTAL(9,AO49:AO63)</f>
        <v>0.75000000000000011</v>
      </c>
      <c r="AQ48" s="129"/>
      <c r="AS48" s="111"/>
    </row>
    <row r="49" spans="2:45" ht="16.5" hidden="1" outlineLevel="1" thickTop="1" thickBot="1">
      <c r="B49" s="99" t="s">
        <v>56</v>
      </c>
      <c r="D49" s="100"/>
      <c r="E49" s="101"/>
      <c r="F49" s="102"/>
      <c r="G49" s="103"/>
      <c r="H49" s="104" t="str">
        <f>IF(D49="","",VLOOKUP(Calculs!D49,#REF!,3,0)/100)</f>
        <v/>
      </c>
      <c r="I49" s="105" t="str">
        <f>IF(D49="","",VLOOKUP(Calculs!D49,#REF!,7,0)/100)</f>
        <v/>
      </c>
      <c r="J49" s="103"/>
      <c r="K49" s="106"/>
      <c r="L49" s="102"/>
      <c r="M49" s="112" t="str">
        <f>IF(AND(K49&gt;0,D49=""),"Enter Unit Code",IF(AND((K49)&gt;0,E49=""),"Enter Source Currency",IF(AND((K49)&gt;0,F49=""),"Enter Quantity",IF(AND((K49)&lt;&gt;"",(K49)&lt;&gt;0),(K49)*F49*(1+H49)*(1+I49)*VLOOKUP(E49,Parameters!$J$11:$L$17,3,0),""))))</f>
        <v/>
      </c>
      <c r="N49" s="103"/>
      <c r="O49" s="106"/>
      <c r="P49" s="113" t="str">
        <f>IF(AND(O49&gt;0,D49=""),"Enter Unit Code",IF(AND(O49&gt;0,E49=""),"Enter Source Currency",IF(AND(O49&gt;0,F49=""),"Enter Quantity",IF(AND(O49&lt;&gt;"",O49&lt;&gt;0),(O49*F49*VLOOKUP(E49,Parameters!$J$11:$L$17,3,0))*(1+$H49),""))))</f>
        <v/>
      </c>
      <c r="Q49" s="107"/>
      <c r="R49" s="102"/>
      <c r="S49" s="114" t="str">
        <f t="shared" ref="S49:S63" si="15">IF(R49&lt;&gt;"",R49*F49,"")</f>
        <v/>
      </c>
      <c r="T49" s="100"/>
      <c r="U49" s="115" t="str">
        <f>IF(T49="","",VLOOKUP(CONCATENATE(D49,"_",T49),#REF!,19,0))</f>
        <v/>
      </c>
      <c r="V49" s="116" t="str">
        <f>IF(T49="","",VLOOKUP(CONCATENATE(D49,"_",T49),#REF!,17,0))</f>
        <v/>
      </c>
      <c r="W49" s="112" t="str">
        <f>IF(AND(R49&gt;0,D49=""),"Enter Unit Code",IF(AND(R49&gt;0,F49=""),"Enter Quantity",IF(AND(R49&lt;&gt;"",R49&lt;&gt;0),((R49*U49*F49)*(VLOOKUP(V49,Parameters!$J$11:$L$17,3,0)))*(1+H49),"")))</f>
        <v/>
      </c>
      <c r="X49" s="103"/>
      <c r="Y49" s="108"/>
      <c r="Z49" s="112" t="str">
        <f>IF(AND(Y49&gt;0,D49=""),"Enter Unit Code",IF(AND(Y49&gt;0,E49=""),"Enter Source Currency",IF(AND(Y49&gt;0,F49=""),"Enter Quantity",IF(AND(Y49&lt;&gt;"",Y49&lt;&gt;0),(Y49*F49*VLOOKUP(E49,Parameters!$J$11:$L$17,3,0)),""))))</f>
        <v/>
      </c>
      <c r="AA49" s="103"/>
      <c r="AB49" s="109"/>
      <c r="AC49" s="109"/>
      <c r="AD49" s="109"/>
      <c r="AE49" s="113" t="str">
        <f>IF(AD49="","",((AB49*VLOOKUP(AD49,Parameters!$C$28:$I$35,4,0)+(AC49-1)*AB49*VLOOKUP(AD49,Parameters!$C$28:$I$35,5,0)+AB49*AC49*VLOOKUP(AD49,Parameters!$C$28:$I$35,6,0)+AB49*VLOOKUP(AD49,Parameters!$C$28:$I$35,7,0))*VLOOKUP(VLOOKUP(AD49,Parameters!$C$28:$I$35,3,0),Parameters!$J$11:$L$18,3,0)*F49))</f>
        <v/>
      </c>
      <c r="AF49" s="103"/>
      <c r="AG49" s="109"/>
      <c r="AH49" s="109"/>
      <c r="AI49" s="109"/>
      <c r="AJ49" s="112" t="str">
        <f>IF(AND(SUM(AG49:AI49)&gt;0,D49=""),"Enter Unit Code",IF(AND(SUM(AG49:AI49)&gt;0,E49=""),"Enter Source Currency",IF(AND(SUM(AG49:AI49)&gt;0,F49=""),"Enter Quantity",IF(SUM(AG49:AI49)&gt;0,(AG49*(1+H49)*(1+I49)+AH49+AI49)*F49*VLOOKUP(E49,Parameters!$J$11:$L$17,3,0),""))))</f>
        <v/>
      </c>
      <c r="AK49" s="103"/>
      <c r="AL49" s="110">
        <f t="shared" ref="AL49:AL63" si="16">SUM(AJ49,Z49,AE49,W49,P49,M49,)</f>
        <v>0</v>
      </c>
      <c r="AM49" s="110">
        <f>AL49/Parameters!$L$11</f>
        <v>0</v>
      </c>
      <c r="AN49" s="131"/>
      <c r="AO49" s="110">
        <f>AM49*(1+KNP)*1+INM</f>
        <v>0.05</v>
      </c>
      <c r="AP49" s="131"/>
      <c r="AS49" s="111"/>
    </row>
    <row r="50" spans="2:45" ht="16.5" hidden="1" outlineLevel="1" thickTop="1" thickBot="1">
      <c r="B50" s="99" t="s">
        <v>57</v>
      </c>
      <c r="D50" s="100"/>
      <c r="E50" s="101"/>
      <c r="F50" s="102"/>
      <c r="G50" s="103"/>
      <c r="H50" s="104" t="str">
        <f>IF(D50="","",VLOOKUP(Calculs!D50,#REF!,3,0)/100)</f>
        <v/>
      </c>
      <c r="I50" s="105" t="str">
        <f>IF(D50="","",VLOOKUP(Calculs!D50,#REF!,7,0)/100)</f>
        <v/>
      </c>
      <c r="J50" s="103"/>
      <c r="K50" s="106"/>
      <c r="L50" s="102"/>
      <c r="M50" s="112" t="str">
        <f>IF(AND(K50&gt;0,D50=""),"Enter Unit Code",IF(AND((K50)&gt;0,E50=""),"Enter Source Currency",IF(AND((K50)&gt;0,F50=""),"Enter Quantity",IF(AND((K50)&lt;&gt;"",(K50)&lt;&gt;0),(K50)*F50*(1+H50)*(1+I50)*VLOOKUP(E50,Parameters!$J$11:$L$17,3,0),""))))</f>
        <v/>
      </c>
      <c r="N50" s="103"/>
      <c r="O50" s="106"/>
      <c r="P50" s="113" t="str">
        <f>IF(AND(O50&gt;0,D50=""),"Enter Unit Code",IF(AND(O50&gt;0,E50=""),"Enter Source Currency",IF(AND(O50&gt;0,F50=""),"Enter Quantity",IF(AND(O50&lt;&gt;"",O50&lt;&gt;0),(O50*F50*VLOOKUP(E50,Parameters!$J$11:$L$17,3,0))*(1+$H50),""))))</f>
        <v/>
      </c>
      <c r="Q50" s="107"/>
      <c r="R50" s="102"/>
      <c r="S50" s="114" t="str">
        <f t="shared" si="15"/>
        <v/>
      </c>
      <c r="T50" s="100"/>
      <c r="U50" s="115" t="str">
        <f>IF(T50="","",VLOOKUP(CONCATENATE(D50,"_",T50),#REF!,19,0))</f>
        <v/>
      </c>
      <c r="V50" s="116" t="str">
        <f>IF(T50="","",VLOOKUP(CONCATENATE(D50,"_",T50),#REF!,17,0))</f>
        <v/>
      </c>
      <c r="W50" s="112" t="str">
        <f>IF(AND(R50&gt;0,D50=""),"Enter Unit Code",IF(AND(R50&gt;0,F50=""),"Enter Quantity",IF(AND(R50&lt;&gt;"",R50&lt;&gt;0),((R50*U50*F50)*(VLOOKUP(V50,Parameters!$J$11:$L$17,3,0)))*(1+H50),"")))</f>
        <v/>
      </c>
      <c r="X50" s="103"/>
      <c r="Y50" s="108"/>
      <c r="Z50" s="112" t="str">
        <f>IF(AND(Y50&gt;0,D50=""),"Enter Unit Code",IF(AND(Y50&gt;0,E50=""),"Enter Source Currency",IF(AND(Y50&gt;0,F50=""),"Enter Quantity",IF(AND(Y50&lt;&gt;"",Y50&lt;&gt;0),(Y50*F50*VLOOKUP(E50,Parameters!$J$11:$L$17,3,0)),""))))</f>
        <v/>
      </c>
      <c r="AA50" s="103"/>
      <c r="AB50" s="109"/>
      <c r="AC50" s="109"/>
      <c r="AD50" s="109"/>
      <c r="AE50" s="113" t="str">
        <f>IF(AD50="","",((AB50*VLOOKUP(AD50,Parameters!$C$28:$I$35,4,0)+(AC50-1)*AB50*VLOOKUP(AD50,Parameters!$C$28:$I$35,5,0)+AB50*AC50*VLOOKUP(AD50,Parameters!$C$28:$I$35,6,0)+AB50*VLOOKUP(AD50,Parameters!$C$28:$I$35,7,0))*VLOOKUP(VLOOKUP(AD50,Parameters!$C$28:$I$35,3,0),Parameters!$J$11:$L$18,3,0)*F50))</f>
        <v/>
      </c>
      <c r="AF50" s="103"/>
      <c r="AG50" s="109"/>
      <c r="AH50" s="109"/>
      <c r="AI50" s="109"/>
      <c r="AJ50" s="112" t="str">
        <f>IF(AND(SUM(AG50:AI50)&gt;0,D50=""),"Enter Unit Code",IF(AND(SUM(AG50:AI50)&gt;0,E50=""),"Enter Source Currency",IF(AND(SUM(AG50:AI50)&gt;0,F50=""),"Enter Quantity",IF(SUM(AG50:AI50)&gt;0,(AG50*(1+H50)*(1+I50)+AH50+AI50)*F50*VLOOKUP(E50,Parameters!$J$11:$L$17,3,0),""))))</f>
        <v/>
      </c>
      <c r="AK50" s="103"/>
      <c r="AL50" s="110">
        <f t="shared" si="16"/>
        <v>0</v>
      </c>
      <c r="AM50" s="110">
        <f>AL50/Parameters!$L$11</f>
        <v>0</v>
      </c>
      <c r="AN50" s="131"/>
      <c r="AO50" s="110">
        <f>AM50*(1+KNP)*1+INM</f>
        <v>0.05</v>
      </c>
      <c r="AP50" s="131"/>
      <c r="AS50" s="111"/>
    </row>
    <row r="51" spans="2:45" ht="16.5" hidden="1" outlineLevel="1" thickTop="1" thickBot="1">
      <c r="B51" s="99" t="s">
        <v>58</v>
      </c>
      <c r="D51" s="100"/>
      <c r="E51" s="101"/>
      <c r="F51" s="102"/>
      <c r="G51" s="103"/>
      <c r="H51" s="104" t="str">
        <f>IF(D51="","",VLOOKUP(Calculs!D51,#REF!,3,0)/100)</f>
        <v/>
      </c>
      <c r="I51" s="105" t="str">
        <f>IF(D51="","",VLOOKUP(Calculs!D51,#REF!,7,0)/100)</f>
        <v/>
      </c>
      <c r="J51" s="103"/>
      <c r="K51" s="106"/>
      <c r="L51" s="102"/>
      <c r="M51" s="112" t="str">
        <f>IF(AND(K51&gt;0,D51=""),"Enter Unit Code",IF(AND((K51)&gt;0,E51=""),"Enter Source Currency",IF(AND((K51)&gt;0,F51=""),"Enter Quantity",IF(AND((K51)&lt;&gt;"",(K51)&lt;&gt;0),(K51)*F51*(1+H51)*(1+I51)*VLOOKUP(E51,Parameters!$J$11:$L$17,3,0),""))))</f>
        <v/>
      </c>
      <c r="N51" s="103"/>
      <c r="O51" s="106"/>
      <c r="P51" s="113" t="str">
        <f>IF(AND(O51&gt;0,D51=""),"Enter Unit Code",IF(AND(O51&gt;0,E51=""),"Enter Source Currency",IF(AND(O51&gt;0,F51=""),"Enter Quantity",IF(AND(O51&lt;&gt;"",O51&lt;&gt;0),(O51*F51*VLOOKUP(E51,Parameters!$J$11:$L$17,3,0))*(1+$H51),""))))</f>
        <v/>
      </c>
      <c r="Q51" s="107"/>
      <c r="R51" s="102"/>
      <c r="S51" s="114" t="str">
        <f t="shared" si="15"/>
        <v/>
      </c>
      <c r="T51" s="100"/>
      <c r="U51" s="115" t="str">
        <f>IF(T51="","",VLOOKUP(CONCATENATE(D51,"_",T51),#REF!,19,0))</f>
        <v/>
      </c>
      <c r="V51" s="116" t="str">
        <f>IF(T51="","",VLOOKUP(CONCATENATE(D51,"_",T51),#REF!,17,0))</f>
        <v/>
      </c>
      <c r="W51" s="112" t="str">
        <f>IF(AND(R51&gt;0,D51=""),"Enter Unit Code",IF(AND(R51&gt;0,F51=""),"Enter Quantity",IF(AND(R51&lt;&gt;"",R51&lt;&gt;0),((R51*U51*F51)*(VLOOKUP(V51,Parameters!$J$11:$L$17,3,0)))*(1+H51),"")))</f>
        <v/>
      </c>
      <c r="X51" s="103"/>
      <c r="Y51" s="108"/>
      <c r="Z51" s="112" t="str">
        <f>IF(AND(Y51&gt;0,D51=""),"Enter Unit Code",IF(AND(Y51&gt;0,E51=""),"Enter Source Currency",IF(AND(Y51&gt;0,F51=""),"Enter Quantity",IF(AND(Y51&lt;&gt;"",Y51&lt;&gt;0),(Y51*F51*VLOOKUP(E51,Parameters!$J$11:$L$17,3,0)),""))))</f>
        <v/>
      </c>
      <c r="AA51" s="103"/>
      <c r="AB51" s="109"/>
      <c r="AC51" s="109"/>
      <c r="AD51" s="109"/>
      <c r="AE51" s="113" t="str">
        <f>IF(AD51="","",((AB51*VLOOKUP(AD51,Parameters!$C$28:$I$35,4,0)+(AC51-1)*AB51*VLOOKUP(AD51,Parameters!$C$28:$I$35,5,0)+AB51*AC51*VLOOKUP(AD51,Parameters!$C$28:$I$35,6,0)+AB51*VLOOKUP(AD51,Parameters!$C$28:$I$35,7,0))*VLOOKUP(VLOOKUP(AD51,Parameters!$C$28:$I$35,3,0),Parameters!$J$11:$L$18,3,0)*F51))</f>
        <v/>
      </c>
      <c r="AF51" s="103"/>
      <c r="AG51" s="109"/>
      <c r="AH51" s="109"/>
      <c r="AI51" s="109"/>
      <c r="AJ51" s="112" t="str">
        <f>IF(AND(SUM(AG51:AI51)&gt;0,D51=""),"Enter Unit Code",IF(AND(SUM(AG51:AI51)&gt;0,E51=""),"Enter Source Currency",IF(AND(SUM(AG51:AI51)&gt;0,F51=""),"Enter Quantity",IF(SUM(AG51:AI51)&gt;0,(AG51*(1+H51)*(1+I51)+AH51+AI51)*F51*VLOOKUP(E51,Parameters!$J$11:$L$17,3,0),""))))</f>
        <v/>
      </c>
      <c r="AK51" s="103"/>
      <c r="AL51" s="110">
        <f t="shared" si="16"/>
        <v>0</v>
      </c>
      <c r="AM51" s="110">
        <f>AL51/Parameters!$L$11</f>
        <v>0</v>
      </c>
      <c r="AN51" s="131"/>
      <c r="AO51" s="110">
        <f>AM51*(1+KNP)*1+INM</f>
        <v>0.05</v>
      </c>
      <c r="AP51" s="131"/>
      <c r="AS51" s="111"/>
    </row>
    <row r="52" spans="2:45" ht="16.5" hidden="1" outlineLevel="1" thickTop="1" thickBot="1">
      <c r="B52" s="99" t="s">
        <v>59</v>
      </c>
      <c r="D52" s="100"/>
      <c r="E52" s="101"/>
      <c r="F52" s="102"/>
      <c r="G52" s="103"/>
      <c r="H52" s="104" t="str">
        <f>IF(D52="","",VLOOKUP(Calculs!D52,#REF!,3,0)/100)</f>
        <v/>
      </c>
      <c r="I52" s="105" t="str">
        <f>IF(D52="","",VLOOKUP(Calculs!D52,#REF!,7,0)/100)</f>
        <v/>
      </c>
      <c r="J52" s="103"/>
      <c r="K52" s="106"/>
      <c r="L52" s="102"/>
      <c r="M52" s="112" t="str">
        <f>IF(AND(K52&gt;0,D52=""),"Enter Unit Code",IF(AND((K52)&gt;0,E52=""),"Enter Source Currency",IF(AND((K52)&gt;0,F52=""),"Enter Quantity",IF(AND((K52)&lt;&gt;"",(K52)&lt;&gt;0),(K52)*F52*(1+H52)*(1+I52)*VLOOKUP(E52,Parameters!$J$11:$L$17,3,0),""))))</f>
        <v/>
      </c>
      <c r="N52" s="103"/>
      <c r="O52" s="106"/>
      <c r="P52" s="113" t="str">
        <f>IF(AND(O52&gt;0,D52=""),"Enter Unit Code",IF(AND(O52&gt;0,E52=""),"Enter Source Currency",IF(AND(O52&gt;0,F52=""),"Enter Quantity",IF(AND(O52&lt;&gt;"",O52&lt;&gt;0),(O52*F52*VLOOKUP(E52,Parameters!$J$11:$L$17,3,0))*(1+$H52),""))))</f>
        <v/>
      </c>
      <c r="Q52" s="107"/>
      <c r="R52" s="102"/>
      <c r="S52" s="114" t="str">
        <f t="shared" si="15"/>
        <v/>
      </c>
      <c r="T52" s="100"/>
      <c r="U52" s="115" t="str">
        <f>IF(T52="","",VLOOKUP(CONCATENATE(D52,"_",T52),#REF!,19,0))</f>
        <v/>
      </c>
      <c r="V52" s="116" t="str">
        <f>IF(T52="","",VLOOKUP(CONCATENATE(D52,"_",T52),#REF!,17,0))</f>
        <v/>
      </c>
      <c r="W52" s="112" t="str">
        <f>IF(AND(R52&gt;0,D52=""),"Enter Unit Code",IF(AND(R52&gt;0,F52=""),"Enter Quantity",IF(AND(R52&lt;&gt;"",R52&lt;&gt;0),((R52*U52*F52)*(VLOOKUP(V52,Parameters!$J$11:$L$17,3,0)))*(1+H52),"")))</f>
        <v/>
      </c>
      <c r="X52" s="103"/>
      <c r="Y52" s="108"/>
      <c r="Z52" s="112" t="str">
        <f>IF(AND(Y52&gt;0,D52=""),"Enter Unit Code",IF(AND(Y52&gt;0,E52=""),"Enter Source Currency",IF(AND(Y52&gt;0,F52=""),"Enter Quantity",IF(AND(Y52&lt;&gt;"",Y52&lt;&gt;0),(Y52*F52*VLOOKUP(E52,Parameters!$J$11:$L$17,3,0)),""))))</f>
        <v/>
      </c>
      <c r="AA52" s="103"/>
      <c r="AB52" s="109"/>
      <c r="AC52" s="109"/>
      <c r="AD52" s="109"/>
      <c r="AE52" s="113" t="str">
        <f>IF(AD52="","",((AB52*VLOOKUP(AD52,Parameters!$C$28:$I$35,4,0)+(AC52-1)*AB52*VLOOKUP(AD52,Parameters!$C$28:$I$35,5,0)+AB52*AC52*VLOOKUP(AD52,Parameters!$C$28:$I$35,6,0)+AB52*VLOOKUP(AD52,Parameters!$C$28:$I$35,7,0))*VLOOKUP(VLOOKUP(AD52,Parameters!$C$28:$I$35,3,0),Parameters!$J$11:$L$18,3,0)*F52))</f>
        <v/>
      </c>
      <c r="AF52" s="103"/>
      <c r="AG52" s="109"/>
      <c r="AH52" s="109"/>
      <c r="AI52" s="109"/>
      <c r="AJ52" s="112" t="str">
        <f>IF(AND(SUM(AG52:AI52)&gt;0,D52=""),"Enter Unit Code",IF(AND(SUM(AG52:AI52)&gt;0,E52=""),"Enter Source Currency",IF(AND(SUM(AG52:AI52)&gt;0,F52=""),"Enter Quantity",IF(SUM(AG52:AI52)&gt;0,(AG52*(1+H52)*(1+I52)+AH52+AI52)*F52*VLOOKUP(E52,Parameters!$J$11:$L$17,3,0),""))))</f>
        <v/>
      </c>
      <c r="AK52" s="103"/>
      <c r="AL52" s="110">
        <f t="shared" si="16"/>
        <v>0</v>
      </c>
      <c r="AM52" s="110">
        <f>AL52/Parameters!$L$11</f>
        <v>0</v>
      </c>
      <c r="AN52" s="131"/>
      <c r="AO52" s="110">
        <f>AM52*(1+KNP)*1+INM</f>
        <v>0.05</v>
      </c>
      <c r="AP52" s="131"/>
      <c r="AS52" s="111"/>
    </row>
    <row r="53" spans="2:45" ht="16.5" hidden="1" outlineLevel="1" thickTop="1" thickBot="1">
      <c r="B53" s="99" t="s">
        <v>56</v>
      </c>
      <c r="D53" s="100"/>
      <c r="E53" s="101"/>
      <c r="F53" s="102"/>
      <c r="G53" s="103"/>
      <c r="H53" s="104" t="str">
        <f>IF(D53="","",VLOOKUP(Calculs!D53,#REF!,3,0)/100)</f>
        <v/>
      </c>
      <c r="I53" s="105" t="str">
        <f>IF(D53="","",VLOOKUP(Calculs!D53,#REF!,7,0)/100)</f>
        <v/>
      </c>
      <c r="J53" s="103"/>
      <c r="K53" s="106"/>
      <c r="L53" s="102"/>
      <c r="M53" s="112" t="str">
        <f>IF(AND(K53&gt;0,D53=""),"Enter Unit Code",IF(AND((K53)&gt;0,E53=""),"Enter Source Currency",IF(AND((K53)&gt;0,F53=""),"Enter Quantity",IF(AND((K53)&lt;&gt;"",(K53)&lt;&gt;0),(K53)*F53*(1+H53)*(1+I53)*VLOOKUP(E53,Parameters!$J$11:$L$17,3,0),""))))</f>
        <v/>
      </c>
      <c r="N53" s="103"/>
      <c r="O53" s="106"/>
      <c r="P53" s="113" t="str">
        <f>IF(AND(O53&gt;0,D53=""),"Enter Unit Code",IF(AND(O53&gt;0,E53=""),"Enter Source Currency",IF(AND(O53&gt;0,F53=""),"Enter Quantity",IF(AND(O53&lt;&gt;"",O53&lt;&gt;0),(O53*F53*VLOOKUP(E53,Parameters!$J$11:$L$17,3,0))*(1+$H53),""))))</f>
        <v/>
      </c>
      <c r="Q53" s="107"/>
      <c r="R53" s="102"/>
      <c r="S53" s="114" t="str">
        <f t="shared" si="15"/>
        <v/>
      </c>
      <c r="T53" s="100"/>
      <c r="U53" s="115" t="str">
        <f>IF(T53="","",VLOOKUP(CONCATENATE(D53,"_",T53),#REF!,19,0))</f>
        <v/>
      </c>
      <c r="V53" s="116" t="str">
        <f>IF(T53="","",VLOOKUP(CONCATENATE(D53,"_",T53),#REF!,17,0))</f>
        <v/>
      </c>
      <c r="W53" s="112" t="str">
        <f>IF(AND(R53&gt;0,D53=""),"Enter Unit Code",IF(AND(R53&gt;0,F53=""),"Enter Quantity",IF(AND(R53&lt;&gt;"",R53&lt;&gt;0),((R53*U53*F53)*(VLOOKUP(V53,Parameters!$J$11:$L$17,3,0)))*(1+H53),"")))</f>
        <v/>
      </c>
      <c r="X53" s="103"/>
      <c r="Y53" s="108"/>
      <c r="Z53" s="112" t="str">
        <f>IF(AND(Y53&gt;0,D53=""),"Enter Unit Code",IF(AND(Y53&gt;0,E53=""),"Enter Source Currency",IF(AND(Y53&gt;0,F53=""),"Enter Quantity",IF(AND(Y53&lt;&gt;"",Y53&lt;&gt;0),(Y53*F53*VLOOKUP(E53,Parameters!$J$11:$L$17,3,0)),""))))</f>
        <v/>
      </c>
      <c r="AA53" s="103"/>
      <c r="AB53" s="109"/>
      <c r="AC53" s="109"/>
      <c r="AD53" s="109"/>
      <c r="AE53" s="113" t="str">
        <f>IF(AD53="","",((AB53*VLOOKUP(AD53,Parameters!$C$28:$I$35,4,0)+(AC53-1)*AB53*VLOOKUP(AD53,Parameters!$C$28:$I$35,5,0)+AB53*AC53*VLOOKUP(AD53,Parameters!$C$28:$I$35,6,0)+AB53*VLOOKUP(AD53,Parameters!$C$28:$I$35,7,0))*VLOOKUP(VLOOKUP(AD53,Parameters!$C$28:$I$35,3,0),Parameters!$J$11:$L$18,3,0)*F53))</f>
        <v/>
      </c>
      <c r="AF53" s="103"/>
      <c r="AG53" s="109"/>
      <c r="AH53" s="109"/>
      <c r="AI53" s="109"/>
      <c r="AJ53" s="112" t="str">
        <f>IF(AND(SUM(AG53:AI53)&gt;0,D53=""),"Enter Unit Code",IF(AND(SUM(AG53:AI53)&gt;0,E53=""),"Enter Source Currency",IF(AND(SUM(AG53:AI53)&gt;0,F53=""),"Enter Quantity",IF(SUM(AG53:AI53)&gt;0,(AG53*(1+H53)*(1+I53)+AH53+AI53)*F53*VLOOKUP(E53,Parameters!$J$11:$L$17,3,0),""))))</f>
        <v/>
      </c>
      <c r="AK53" s="103"/>
      <c r="AL53" s="110">
        <f t="shared" si="16"/>
        <v>0</v>
      </c>
      <c r="AM53" s="110">
        <f>AL53/Parameters!$L$11</f>
        <v>0</v>
      </c>
      <c r="AN53" s="131"/>
      <c r="AO53" s="110">
        <f>AM53*(1+KNP)*1+INM</f>
        <v>0.05</v>
      </c>
      <c r="AP53" s="131"/>
      <c r="AS53" s="111"/>
    </row>
    <row r="54" spans="2:45" ht="16.5" hidden="1" outlineLevel="1" thickTop="1" thickBot="1">
      <c r="B54" s="99" t="s">
        <v>60</v>
      </c>
      <c r="D54" s="100"/>
      <c r="E54" s="101"/>
      <c r="F54" s="102"/>
      <c r="G54" s="103"/>
      <c r="H54" s="104" t="str">
        <f>IF(D54="","",VLOOKUP(Calculs!D54,#REF!,3,0)/100)</f>
        <v/>
      </c>
      <c r="I54" s="105" t="str">
        <f>IF(D54="","",VLOOKUP(Calculs!D54,#REF!,7,0)/100)</f>
        <v/>
      </c>
      <c r="J54" s="103"/>
      <c r="K54" s="106"/>
      <c r="L54" s="102"/>
      <c r="M54" s="112" t="str">
        <f>IF(AND(K54&gt;0,D54=""),"Enter Unit Code",IF(AND((K54)&gt;0,E54=""),"Enter Source Currency",IF(AND((K54)&gt;0,F54=""),"Enter Quantity",IF(AND((K54)&lt;&gt;"",(K54)&lt;&gt;0),(K54)*F54*(1+H54)*(1+I54)*VLOOKUP(E54,Parameters!$J$11:$L$17,3,0),""))))</f>
        <v/>
      </c>
      <c r="N54" s="103"/>
      <c r="O54" s="106"/>
      <c r="P54" s="113" t="str">
        <f>IF(AND(O54&gt;0,D54=""),"Enter Unit Code",IF(AND(O54&gt;0,E54=""),"Enter Source Currency",IF(AND(O54&gt;0,F54=""),"Enter Quantity",IF(AND(O54&lt;&gt;"",O54&lt;&gt;0),(O54*F54*VLOOKUP(E54,Parameters!$J$11:$L$17,3,0))*(1+$H54),""))))</f>
        <v/>
      </c>
      <c r="Q54" s="107"/>
      <c r="R54" s="102"/>
      <c r="S54" s="114" t="str">
        <f t="shared" si="15"/>
        <v/>
      </c>
      <c r="T54" s="100"/>
      <c r="U54" s="115" t="str">
        <f>IF(T54="","",VLOOKUP(CONCATENATE(D54,"_",T54),#REF!,19,0))</f>
        <v/>
      </c>
      <c r="V54" s="116" t="str">
        <f>IF(T54="","",VLOOKUP(CONCATENATE(D54,"_",T54),#REF!,17,0))</f>
        <v/>
      </c>
      <c r="W54" s="112" t="str">
        <f>IF(AND(R54&gt;0,D54=""),"Enter Unit Code",IF(AND(R54&gt;0,F54=""),"Enter Quantity",IF(AND(R54&lt;&gt;"",R54&lt;&gt;0),((R54*U54*F54)*(VLOOKUP(V54,Parameters!$J$11:$L$17,3,0)))*(1+H54),"")))</f>
        <v/>
      </c>
      <c r="X54" s="103"/>
      <c r="Y54" s="108"/>
      <c r="Z54" s="112" t="str">
        <f>IF(AND(Y54&gt;0,D54=""),"Enter Unit Code",IF(AND(Y54&gt;0,E54=""),"Enter Source Currency",IF(AND(Y54&gt;0,F54=""),"Enter Quantity",IF(AND(Y54&lt;&gt;"",Y54&lt;&gt;0),(Y54*F54*VLOOKUP(E54,Parameters!$J$11:$L$17,3,0)),""))))</f>
        <v/>
      </c>
      <c r="AA54" s="103"/>
      <c r="AB54" s="109"/>
      <c r="AC54" s="109"/>
      <c r="AD54" s="109"/>
      <c r="AE54" s="113" t="str">
        <f>IF(AD54="","",((AB54*VLOOKUP(AD54,Parameters!$C$28:$I$35,4,0)+(AC54-1)*AB54*VLOOKUP(AD54,Parameters!$C$28:$I$35,5,0)+AB54*AC54*VLOOKUP(AD54,Parameters!$C$28:$I$35,6,0)+AB54*VLOOKUP(AD54,Parameters!$C$28:$I$35,7,0))*VLOOKUP(VLOOKUP(AD54,Parameters!$C$28:$I$35,3,0),Parameters!$J$11:$L$18,3,0)*F54))</f>
        <v/>
      </c>
      <c r="AF54" s="103"/>
      <c r="AG54" s="109"/>
      <c r="AH54" s="109"/>
      <c r="AI54" s="109"/>
      <c r="AJ54" s="112" t="str">
        <f>IF(AND(SUM(AG54:AI54)&gt;0,D54=""),"Enter Unit Code",IF(AND(SUM(AG54:AI54)&gt;0,E54=""),"Enter Source Currency",IF(AND(SUM(AG54:AI54)&gt;0,F54=""),"Enter Quantity",IF(SUM(AG54:AI54)&gt;0,(AG54*(1+H54)*(1+I54)+AH54+AI54)*F54*VLOOKUP(E54,Parameters!$J$11:$L$17,3,0),""))))</f>
        <v/>
      </c>
      <c r="AK54" s="103"/>
      <c r="AL54" s="110">
        <f t="shared" si="16"/>
        <v>0</v>
      </c>
      <c r="AM54" s="110">
        <f>AL54/Parameters!$L$11</f>
        <v>0</v>
      </c>
      <c r="AN54" s="131"/>
      <c r="AO54" s="110">
        <f>AM54*(1+KNP)*1+INM</f>
        <v>0.05</v>
      </c>
      <c r="AP54" s="131"/>
      <c r="AS54" s="111"/>
    </row>
    <row r="55" spans="2:45" ht="16.5" hidden="1" outlineLevel="1" thickTop="1" thickBot="1">
      <c r="B55" s="99"/>
      <c r="D55" s="100"/>
      <c r="E55" s="101"/>
      <c r="F55" s="102"/>
      <c r="G55" s="103"/>
      <c r="H55" s="104" t="str">
        <f>IF(D55="","",VLOOKUP(Calculs!D55,#REF!,3,0)/100)</f>
        <v/>
      </c>
      <c r="I55" s="105" t="str">
        <f>IF(D55="","",VLOOKUP(Calculs!D55,#REF!,7,0)/100)</f>
        <v/>
      </c>
      <c r="J55" s="103"/>
      <c r="K55" s="106"/>
      <c r="L55" s="102"/>
      <c r="M55" s="112" t="str">
        <f>IF(AND(K55&gt;0,D55=""),"Enter Unit Code",IF(AND((K55)&gt;0,E55=""),"Enter Source Currency",IF(AND((K55)&gt;0,F55=""),"Enter Quantity",IF(AND((K55)&lt;&gt;"",(K55)&lt;&gt;0),(K55)*F55*(1+H55)*(1+I55)*VLOOKUP(E55,Parameters!$J$11:$L$17,3,0),""))))</f>
        <v/>
      </c>
      <c r="N55" s="103"/>
      <c r="O55" s="106"/>
      <c r="P55" s="113" t="str">
        <f>IF(AND(O55&gt;0,D55=""),"Enter Unit Code",IF(AND(O55&gt;0,E55=""),"Enter Source Currency",IF(AND(O55&gt;0,F55=""),"Enter Quantity",IF(AND(O55&lt;&gt;"",O55&lt;&gt;0),(O55*F55*VLOOKUP(E55,Parameters!$J$11:$L$17,3,0))*(1+$H55),""))))</f>
        <v/>
      </c>
      <c r="Q55" s="107"/>
      <c r="R55" s="102"/>
      <c r="S55" s="114" t="str">
        <f t="shared" si="15"/>
        <v/>
      </c>
      <c r="T55" s="100"/>
      <c r="U55" s="115" t="str">
        <f>IF(T55="","",VLOOKUP(CONCATENATE(D55,"_",T55),#REF!,19,0))</f>
        <v/>
      </c>
      <c r="V55" s="116" t="str">
        <f>IF(T55="","",VLOOKUP(CONCATENATE(D55,"_",T55),#REF!,17,0))</f>
        <v/>
      </c>
      <c r="W55" s="112" t="str">
        <f>IF(AND(R55&gt;0,D55=""),"Enter Unit Code",IF(AND(R55&gt;0,F55=""),"Enter Quantity",IF(AND(R55&lt;&gt;"",R55&lt;&gt;0),((R55*U55*F55)*(VLOOKUP(V55,Parameters!$J$11:$L$17,3,0)))*(1+H55),"")))</f>
        <v/>
      </c>
      <c r="X55" s="103"/>
      <c r="Y55" s="108"/>
      <c r="Z55" s="112" t="str">
        <f>IF(AND(Y55&gt;0,D55=""),"Enter Unit Code",IF(AND(Y55&gt;0,E55=""),"Enter Source Currency",IF(AND(Y55&gt;0,F55=""),"Enter Quantity",IF(AND(Y55&lt;&gt;"",Y55&lt;&gt;0),(Y55*F55*VLOOKUP(E55,Parameters!$J$11:$L$17,3,0)),""))))</f>
        <v/>
      </c>
      <c r="AA55" s="103"/>
      <c r="AB55" s="109"/>
      <c r="AC55" s="109"/>
      <c r="AD55" s="109"/>
      <c r="AE55" s="113" t="str">
        <f>IF(AD55="","",((AB55*VLOOKUP(AD55,Parameters!$C$28:$I$35,4,0)+(AC55-1)*AB55*VLOOKUP(AD55,Parameters!$C$28:$I$35,5,0)+AB55*AC55*VLOOKUP(AD55,Parameters!$C$28:$I$35,6,0)+AB55*VLOOKUP(AD55,Parameters!$C$28:$I$35,7,0))*VLOOKUP(VLOOKUP(AD55,Parameters!$C$28:$I$35,3,0),Parameters!$J$11:$L$18,3,0)*F55))</f>
        <v/>
      </c>
      <c r="AF55" s="103"/>
      <c r="AG55" s="109"/>
      <c r="AH55" s="109"/>
      <c r="AI55" s="109"/>
      <c r="AJ55" s="112" t="str">
        <f>IF(AND(SUM(AG55:AI55)&gt;0,D55=""),"Enter Unit Code",IF(AND(SUM(AG55:AI55)&gt;0,E55=""),"Enter Source Currency",IF(AND(SUM(AG55:AI55)&gt;0,F55=""),"Enter Quantity",IF(SUM(AG55:AI55)&gt;0,(AG55*(1+H55)*(1+I55)+AH55+AI55)*F55*VLOOKUP(E55,Parameters!$J$11:$L$17,3,0),""))))</f>
        <v/>
      </c>
      <c r="AK55" s="103"/>
      <c r="AL55" s="110">
        <f t="shared" si="16"/>
        <v>0</v>
      </c>
      <c r="AM55" s="110">
        <f>AL55/Parameters!$L$11</f>
        <v>0</v>
      </c>
      <c r="AN55" s="131"/>
      <c r="AO55" s="110">
        <f>AM55*(1+KNP)*1+INM</f>
        <v>0.05</v>
      </c>
      <c r="AP55" s="131"/>
      <c r="AS55" s="111"/>
    </row>
    <row r="56" spans="2:45" ht="16.5" hidden="1" outlineLevel="1" thickTop="1" thickBot="1">
      <c r="B56" s="99"/>
      <c r="D56" s="100"/>
      <c r="E56" s="101"/>
      <c r="F56" s="102"/>
      <c r="G56" s="103"/>
      <c r="H56" s="104" t="str">
        <f>IF(D56="","",VLOOKUP(Calculs!D56,#REF!,3,0)/100)</f>
        <v/>
      </c>
      <c r="I56" s="105" t="str">
        <f>IF(D56="","",VLOOKUP(Calculs!D56,#REF!,7,0)/100)</f>
        <v/>
      </c>
      <c r="J56" s="103"/>
      <c r="K56" s="106"/>
      <c r="L56" s="102"/>
      <c r="M56" s="112" t="str">
        <f>IF(AND(K56&gt;0,D56=""),"Enter Unit Code",IF(AND((K56)&gt;0,E56=""),"Enter Source Currency",IF(AND((K56)&gt;0,F56=""),"Enter Quantity",IF(AND((K56)&lt;&gt;"",(K56)&lt;&gt;0),(K56)*F56*(1+H56)*(1+I56)*VLOOKUP(E56,Parameters!$J$11:$L$17,3,0),""))))</f>
        <v/>
      </c>
      <c r="N56" s="103"/>
      <c r="O56" s="106"/>
      <c r="P56" s="113" t="str">
        <f>IF(AND(O56&gt;0,D56=""),"Enter Unit Code",IF(AND(O56&gt;0,E56=""),"Enter Source Currency",IF(AND(O56&gt;0,F56=""),"Enter Quantity",IF(AND(O56&lt;&gt;"",O56&lt;&gt;0),(O56*F56*VLOOKUP(E56,Parameters!$J$11:$L$17,3,0))*(1+$H56),""))))</f>
        <v/>
      </c>
      <c r="Q56" s="107"/>
      <c r="R56" s="102"/>
      <c r="S56" s="114" t="str">
        <f t="shared" si="15"/>
        <v/>
      </c>
      <c r="T56" s="100"/>
      <c r="U56" s="115" t="str">
        <f>IF(T56="","",VLOOKUP(CONCATENATE(D56,"_",T56),#REF!,19,0))</f>
        <v/>
      </c>
      <c r="V56" s="116" t="str">
        <f>IF(T56="","",VLOOKUP(CONCATENATE(D56,"_",T56),#REF!,17,0))</f>
        <v/>
      </c>
      <c r="W56" s="112" t="str">
        <f>IF(AND(R56&gt;0,D56=""),"Enter Unit Code",IF(AND(R56&gt;0,F56=""),"Enter Quantity",IF(AND(R56&lt;&gt;"",R56&lt;&gt;0),((R56*U56*F56)*(VLOOKUP(V56,Parameters!$J$11:$L$17,3,0)))*(1+H56),"")))</f>
        <v/>
      </c>
      <c r="X56" s="103"/>
      <c r="Y56" s="108"/>
      <c r="Z56" s="112" t="str">
        <f>IF(AND(Y56&gt;0,D56=""),"Enter Unit Code",IF(AND(Y56&gt;0,E56=""),"Enter Source Currency",IF(AND(Y56&gt;0,F56=""),"Enter Quantity",IF(AND(Y56&lt;&gt;"",Y56&lt;&gt;0),(Y56*F56*VLOOKUP(E56,Parameters!$J$11:$L$17,3,0)),""))))</f>
        <v/>
      </c>
      <c r="AA56" s="103"/>
      <c r="AB56" s="109"/>
      <c r="AC56" s="109"/>
      <c r="AD56" s="109"/>
      <c r="AE56" s="113" t="str">
        <f>IF(AD56="","",((AB56*VLOOKUP(AD56,Parameters!$C$28:$I$35,4,0)+(AC56-1)*AB56*VLOOKUP(AD56,Parameters!$C$28:$I$35,5,0)+AB56*AC56*VLOOKUP(AD56,Parameters!$C$28:$I$35,6,0)+AB56*VLOOKUP(AD56,Parameters!$C$28:$I$35,7,0))*VLOOKUP(VLOOKUP(AD56,Parameters!$C$28:$I$35,3,0),Parameters!$J$11:$L$18,3,0)*F56))</f>
        <v/>
      </c>
      <c r="AF56" s="103"/>
      <c r="AG56" s="109"/>
      <c r="AH56" s="109"/>
      <c r="AI56" s="109"/>
      <c r="AJ56" s="112" t="str">
        <f>IF(AND(SUM(AG56:AI56)&gt;0,D56=""),"Enter Unit Code",IF(AND(SUM(AG56:AI56)&gt;0,E56=""),"Enter Source Currency",IF(AND(SUM(AG56:AI56)&gt;0,F56=""),"Enter Quantity",IF(SUM(AG56:AI56)&gt;0,(AG56*(1+H56)*(1+I56)+AH56+AI56)*F56*VLOOKUP(E56,Parameters!$J$11:$L$17,3,0),""))))</f>
        <v/>
      </c>
      <c r="AK56" s="103"/>
      <c r="AL56" s="110">
        <f t="shared" si="16"/>
        <v>0</v>
      </c>
      <c r="AM56" s="110">
        <f>AL56/Parameters!$L$11</f>
        <v>0</v>
      </c>
      <c r="AN56" s="131"/>
      <c r="AO56" s="110">
        <f>AM56*(1+KNP)*1+INM</f>
        <v>0.05</v>
      </c>
      <c r="AP56" s="131"/>
      <c r="AS56" s="111"/>
    </row>
    <row r="57" spans="2:45" ht="16.5" hidden="1" outlineLevel="1" thickTop="1" thickBot="1">
      <c r="B57" s="99"/>
      <c r="D57" s="100"/>
      <c r="E57" s="101"/>
      <c r="F57" s="102"/>
      <c r="G57" s="103"/>
      <c r="H57" s="104" t="str">
        <f>IF(D57="","",VLOOKUP(Calculs!D57,#REF!,3,0)/100)</f>
        <v/>
      </c>
      <c r="I57" s="105" t="str">
        <f>IF(D57="","",VLOOKUP(Calculs!D57,#REF!,7,0)/100)</f>
        <v/>
      </c>
      <c r="J57" s="103"/>
      <c r="K57" s="106"/>
      <c r="L57" s="102"/>
      <c r="M57" s="112" t="str">
        <f>IF(AND(K57&gt;0,D57=""),"Enter Unit Code",IF(AND((K57)&gt;0,E57=""),"Enter Source Currency",IF(AND((K57)&gt;0,F57=""),"Enter Quantity",IF(AND((K57)&lt;&gt;"",(K57)&lt;&gt;0),(K57)*F57*(1+H57)*(1+I57)*VLOOKUP(E57,Parameters!$J$11:$L$17,3,0),""))))</f>
        <v/>
      </c>
      <c r="N57" s="103"/>
      <c r="O57" s="106"/>
      <c r="P57" s="113" t="str">
        <f>IF(AND(O57&gt;0,D57=""),"Enter Unit Code",IF(AND(O57&gt;0,E57=""),"Enter Source Currency",IF(AND(O57&gt;0,F57=""),"Enter Quantity",IF(AND(O57&lt;&gt;"",O57&lt;&gt;0),(O57*F57*VLOOKUP(E57,Parameters!$J$11:$L$17,3,0))*(1+$H57),""))))</f>
        <v/>
      </c>
      <c r="Q57" s="107"/>
      <c r="R57" s="102"/>
      <c r="S57" s="114" t="str">
        <f t="shared" si="15"/>
        <v/>
      </c>
      <c r="T57" s="100"/>
      <c r="U57" s="115" t="str">
        <f>IF(T57="","",VLOOKUP(CONCATENATE(D57,"_",T57),#REF!,19,0))</f>
        <v/>
      </c>
      <c r="V57" s="116" t="str">
        <f>IF(T57="","",VLOOKUP(CONCATENATE(D57,"_",T57),#REF!,17,0))</f>
        <v/>
      </c>
      <c r="W57" s="112" t="str">
        <f>IF(AND(R57&gt;0,D57=""),"Enter Unit Code",IF(AND(R57&gt;0,F57=""),"Enter Quantity",IF(AND(R57&lt;&gt;"",R57&lt;&gt;0),((R57*U57*F57)*(VLOOKUP(V57,Parameters!$J$11:$L$17,3,0)))*(1+H57),"")))</f>
        <v/>
      </c>
      <c r="X57" s="103"/>
      <c r="Y57" s="108"/>
      <c r="Z57" s="112" t="str">
        <f>IF(AND(Y57&gt;0,D57=""),"Enter Unit Code",IF(AND(Y57&gt;0,E57=""),"Enter Source Currency",IF(AND(Y57&gt;0,F57=""),"Enter Quantity",IF(AND(Y57&lt;&gt;"",Y57&lt;&gt;0),(Y57*F57*VLOOKUP(E57,Parameters!$J$11:$L$17,3,0)),""))))</f>
        <v/>
      </c>
      <c r="AA57" s="103"/>
      <c r="AB57" s="109"/>
      <c r="AC57" s="109"/>
      <c r="AD57" s="109"/>
      <c r="AE57" s="113" t="str">
        <f>IF(AD57="","",((AB57*VLOOKUP(AD57,Parameters!$C$28:$I$35,4,0)+(AC57-1)*AB57*VLOOKUP(AD57,Parameters!$C$28:$I$35,5,0)+AB57*AC57*VLOOKUP(AD57,Parameters!$C$28:$I$35,6,0)+AB57*VLOOKUP(AD57,Parameters!$C$28:$I$35,7,0))*VLOOKUP(VLOOKUP(AD57,Parameters!$C$28:$I$35,3,0),Parameters!$J$11:$L$18,3,0)*F57))</f>
        <v/>
      </c>
      <c r="AF57" s="103"/>
      <c r="AG57" s="109"/>
      <c r="AH57" s="109"/>
      <c r="AI57" s="109"/>
      <c r="AJ57" s="112" t="str">
        <f>IF(AND(SUM(AG57:AI57)&gt;0,D57=""),"Enter Unit Code",IF(AND(SUM(AG57:AI57)&gt;0,E57=""),"Enter Source Currency",IF(AND(SUM(AG57:AI57)&gt;0,F57=""),"Enter Quantity",IF(SUM(AG57:AI57)&gt;0,(AG57*(1+H57)*(1+I57)+AH57+AI57)*F57*VLOOKUP(E57,Parameters!$J$11:$L$17,3,0),""))))</f>
        <v/>
      </c>
      <c r="AK57" s="103"/>
      <c r="AL57" s="110">
        <f t="shared" si="16"/>
        <v>0</v>
      </c>
      <c r="AM57" s="110">
        <f>AL57/Parameters!$L$11</f>
        <v>0</v>
      </c>
      <c r="AN57" s="131"/>
      <c r="AO57" s="110">
        <f>AM57*(1+KNP)*1+INM</f>
        <v>0.05</v>
      </c>
      <c r="AP57" s="131"/>
      <c r="AS57" s="111"/>
    </row>
    <row r="58" spans="2:45" ht="16.5" hidden="1" outlineLevel="1" thickTop="1" thickBot="1">
      <c r="B58" s="99"/>
      <c r="D58" s="100"/>
      <c r="E58" s="101"/>
      <c r="F58" s="102"/>
      <c r="G58" s="103"/>
      <c r="H58" s="104" t="str">
        <f>IF(D58="","",VLOOKUP(Calculs!D58,#REF!,3,0)/100)</f>
        <v/>
      </c>
      <c r="I58" s="105" t="str">
        <f>IF(D58="","",VLOOKUP(Calculs!D58,#REF!,7,0)/100)</f>
        <v/>
      </c>
      <c r="J58" s="103"/>
      <c r="K58" s="106"/>
      <c r="L58" s="102"/>
      <c r="M58" s="112" t="str">
        <f>IF(AND(K58&gt;0,D58=""),"Enter Unit Code",IF(AND((K58)&gt;0,E58=""),"Enter Source Currency",IF(AND((K58)&gt;0,F58=""),"Enter Quantity",IF(AND((K58)&lt;&gt;"",(K58)&lt;&gt;0),(K58)*F58*(1+H58)*(1+I58)*VLOOKUP(E58,Parameters!$J$11:$L$17,3,0),""))))</f>
        <v/>
      </c>
      <c r="N58" s="103"/>
      <c r="O58" s="106"/>
      <c r="P58" s="113" t="str">
        <f>IF(AND(O58&gt;0,D58=""),"Enter Unit Code",IF(AND(O58&gt;0,E58=""),"Enter Source Currency",IF(AND(O58&gt;0,F58=""),"Enter Quantity",IF(AND(O58&lt;&gt;"",O58&lt;&gt;0),(O58*F58*VLOOKUP(E58,Parameters!$J$11:$L$17,3,0))*(1+$H58),""))))</f>
        <v/>
      </c>
      <c r="Q58" s="107"/>
      <c r="R58" s="102"/>
      <c r="S58" s="114" t="str">
        <f t="shared" si="15"/>
        <v/>
      </c>
      <c r="T58" s="100"/>
      <c r="U58" s="115" t="str">
        <f>IF(T58="","",VLOOKUP(CONCATENATE(D58,"_",T58),#REF!,19,0))</f>
        <v/>
      </c>
      <c r="V58" s="116" t="str">
        <f>IF(T58="","",VLOOKUP(CONCATENATE(D58,"_",T58),#REF!,17,0))</f>
        <v/>
      </c>
      <c r="W58" s="112" t="str">
        <f>IF(AND(R58&gt;0,D58=""),"Enter Unit Code",IF(AND(R58&gt;0,F58=""),"Enter Quantity",IF(AND(R58&lt;&gt;"",R58&lt;&gt;0),((R58*U58*F58)*(VLOOKUP(V58,Parameters!$J$11:$L$17,3,0)))*(1+H58),"")))</f>
        <v/>
      </c>
      <c r="X58" s="103"/>
      <c r="Y58" s="108"/>
      <c r="Z58" s="112" t="str">
        <f>IF(AND(Y58&gt;0,D58=""),"Enter Unit Code",IF(AND(Y58&gt;0,E58=""),"Enter Source Currency",IF(AND(Y58&gt;0,F58=""),"Enter Quantity",IF(AND(Y58&lt;&gt;"",Y58&lt;&gt;0),(Y58*F58*VLOOKUP(E58,Parameters!$J$11:$L$17,3,0)),""))))</f>
        <v/>
      </c>
      <c r="AA58" s="103"/>
      <c r="AB58" s="109"/>
      <c r="AC58" s="109"/>
      <c r="AD58" s="109"/>
      <c r="AE58" s="113" t="str">
        <f>IF(AD58="","",((AB58*VLOOKUP(AD58,Parameters!$C$28:$I$35,4,0)+(AC58-1)*AB58*VLOOKUP(AD58,Parameters!$C$28:$I$35,5,0)+AB58*AC58*VLOOKUP(AD58,Parameters!$C$28:$I$35,6,0)+AB58*VLOOKUP(AD58,Parameters!$C$28:$I$35,7,0))*VLOOKUP(VLOOKUP(AD58,Parameters!$C$28:$I$35,3,0),Parameters!$J$11:$L$18,3,0)*F58))</f>
        <v/>
      </c>
      <c r="AF58" s="103"/>
      <c r="AG58" s="109"/>
      <c r="AH58" s="109"/>
      <c r="AI58" s="109"/>
      <c r="AJ58" s="112" t="str">
        <f>IF(AND(SUM(AG58:AI58)&gt;0,D58=""),"Enter Unit Code",IF(AND(SUM(AG58:AI58)&gt;0,E58=""),"Enter Source Currency",IF(AND(SUM(AG58:AI58)&gt;0,F58=""),"Enter Quantity",IF(SUM(AG58:AI58)&gt;0,(AG58*(1+H58)*(1+I58)+AH58+AI58)*F58*VLOOKUP(E58,Parameters!$J$11:$L$17,3,0),""))))</f>
        <v/>
      </c>
      <c r="AK58" s="103"/>
      <c r="AL58" s="110">
        <f t="shared" si="16"/>
        <v>0</v>
      </c>
      <c r="AM58" s="110">
        <f>AL58/Parameters!$L$11</f>
        <v>0</v>
      </c>
      <c r="AN58" s="131"/>
      <c r="AO58" s="110">
        <f>AM58*(1+KNP)*1+INM</f>
        <v>0.05</v>
      </c>
      <c r="AP58" s="131"/>
      <c r="AS58" s="111"/>
    </row>
    <row r="59" spans="2:45" ht="16.5" hidden="1" outlineLevel="1" thickTop="1" thickBot="1">
      <c r="B59" s="99"/>
      <c r="D59" s="100"/>
      <c r="E59" s="101"/>
      <c r="F59" s="102"/>
      <c r="G59" s="103"/>
      <c r="H59" s="104" t="str">
        <f>IF(D59="","",VLOOKUP(Calculs!D59,#REF!,3,0)/100)</f>
        <v/>
      </c>
      <c r="I59" s="105" t="str">
        <f>IF(D59="","",VLOOKUP(Calculs!D59,#REF!,7,0)/100)</f>
        <v/>
      </c>
      <c r="J59" s="103"/>
      <c r="K59" s="106"/>
      <c r="L59" s="102"/>
      <c r="M59" s="112" t="str">
        <f>IF(AND(K59&gt;0,D59=""),"Enter Unit Code",IF(AND((K59)&gt;0,E59=""),"Enter Source Currency",IF(AND((K59)&gt;0,F59=""),"Enter Quantity",IF(AND((K59)&lt;&gt;"",(K59)&lt;&gt;0),(K59)*F59*(1+H59)*(1+I59)*VLOOKUP(E59,Parameters!$J$11:$L$17,3,0),""))))</f>
        <v/>
      </c>
      <c r="N59" s="103"/>
      <c r="O59" s="106"/>
      <c r="P59" s="113" t="str">
        <f>IF(AND(O59&gt;0,D59=""),"Enter Unit Code",IF(AND(O59&gt;0,E59=""),"Enter Source Currency",IF(AND(O59&gt;0,F59=""),"Enter Quantity",IF(AND(O59&lt;&gt;"",O59&lt;&gt;0),(O59*F59*VLOOKUP(E59,Parameters!$J$11:$L$17,3,0))*(1+$H59),""))))</f>
        <v/>
      </c>
      <c r="Q59" s="107"/>
      <c r="R59" s="102"/>
      <c r="S59" s="114" t="str">
        <f t="shared" si="15"/>
        <v/>
      </c>
      <c r="T59" s="100"/>
      <c r="U59" s="115" t="str">
        <f>IF(T59="","",VLOOKUP(CONCATENATE(D59,"_",T59),#REF!,19,0))</f>
        <v/>
      </c>
      <c r="V59" s="116" t="str">
        <f>IF(T59="","",VLOOKUP(CONCATENATE(D59,"_",T59),#REF!,17,0))</f>
        <v/>
      </c>
      <c r="W59" s="112" t="str">
        <f>IF(AND(R59&gt;0,D59=""),"Enter Unit Code",IF(AND(R59&gt;0,F59=""),"Enter Quantity",IF(AND(R59&lt;&gt;"",R59&lt;&gt;0),((R59*U59*F59)*(VLOOKUP(V59,Parameters!$J$11:$L$17,3,0)))*(1+H59),"")))</f>
        <v/>
      </c>
      <c r="X59" s="103"/>
      <c r="Y59" s="108"/>
      <c r="Z59" s="112" t="str">
        <f>IF(AND(Y59&gt;0,D59=""),"Enter Unit Code",IF(AND(Y59&gt;0,E59=""),"Enter Source Currency",IF(AND(Y59&gt;0,F59=""),"Enter Quantity",IF(AND(Y59&lt;&gt;"",Y59&lt;&gt;0),(Y59*F59*VLOOKUP(E59,Parameters!$J$11:$L$17,3,0)),""))))</f>
        <v/>
      </c>
      <c r="AA59" s="103"/>
      <c r="AB59" s="109"/>
      <c r="AC59" s="109"/>
      <c r="AD59" s="109"/>
      <c r="AE59" s="113" t="str">
        <f>IF(AD59="","",((AB59*VLOOKUP(AD59,Parameters!$C$28:$I$35,4,0)+(AC59-1)*AB59*VLOOKUP(AD59,Parameters!$C$28:$I$35,5,0)+AB59*AC59*VLOOKUP(AD59,Parameters!$C$28:$I$35,6,0)+AB59*VLOOKUP(AD59,Parameters!$C$28:$I$35,7,0))*VLOOKUP(VLOOKUP(AD59,Parameters!$C$28:$I$35,3,0),Parameters!$J$11:$L$18,3,0)*F59))</f>
        <v/>
      </c>
      <c r="AF59" s="103"/>
      <c r="AG59" s="109"/>
      <c r="AH59" s="109"/>
      <c r="AI59" s="109"/>
      <c r="AJ59" s="112" t="str">
        <f>IF(AND(SUM(AG59:AI59)&gt;0,D59=""),"Enter Unit Code",IF(AND(SUM(AG59:AI59)&gt;0,E59=""),"Enter Source Currency",IF(AND(SUM(AG59:AI59)&gt;0,F59=""),"Enter Quantity",IF(SUM(AG59:AI59)&gt;0,(AG59*(1+H59)*(1+I59)+AH59+AI59)*F59*VLOOKUP(E59,Parameters!$J$11:$L$17,3,0),""))))</f>
        <v/>
      </c>
      <c r="AK59" s="103"/>
      <c r="AL59" s="110">
        <f t="shared" si="16"/>
        <v>0</v>
      </c>
      <c r="AM59" s="110">
        <f>AL59/Parameters!$L$11</f>
        <v>0</v>
      </c>
      <c r="AN59" s="131"/>
      <c r="AO59" s="110">
        <f>AM59*(1+KNP)*1+INM</f>
        <v>0.05</v>
      </c>
      <c r="AP59" s="131"/>
      <c r="AS59" s="111"/>
    </row>
    <row r="60" spans="2:45" ht="16.5" hidden="1" outlineLevel="1" thickTop="1" thickBot="1">
      <c r="B60" s="99"/>
      <c r="D60" s="100"/>
      <c r="E60" s="101"/>
      <c r="F60" s="102"/>
      <c r="G60" s="103"/>
      <c r="H60" s="104" t="str">
        <f>IF(D60="","",VLOOKUP(Calculs!D60,#REF!,3,0)/100)</f>
        <v/>
      </c>
      <c r="I60" s="105" t="str">
        <f>IF(D60="","",VLOOKUP(Calculs!D60,#REF!,7,0)/100)</f>
        <v/>
      </c>
      <c r="J60" s="103"/>
      <c r="K60" s="106"/>
      <c r="L60" s="102"/>
      <c r="M60" s="112" t="str">
        <f>IF(AND(K60&gt;0,D60=""),"Enter Unit Code",IF(AND((K60)&gt;0,E60=""),"Enter Source Currency",IF(AND((K60)&gt;0,F60=""),"Enter Quantity",IF(AND((K60)&lt;&gt;"",(K60)&lt;&gt;0),(K60)*F60*(1+H60)*(1+I60)*VLOOKUP(E60,Parameters!$J$11:$L$17,3,0),""))))</f>
        <v/>
      </c>
      <c r="N60" s="103"/>
      <c r="O60" s="106"/>
      <c r="P60" s="113" t="str">
        <f>IF(AND(O60&gt;0,D60=""),"Enter Unit Code",IF(AND(O60&gt;0,E60=""),"Enter Source Currency",IF(AND(O60&gt;0,F60=""),"Enter Quantity",IF(AND(O60&lt;&gt;"",O60&lt;&gt;0),(O60*F60*VLOOKUP(E60,Parameters!$J$11:$L$17,3,0))*(1+$H60),""))))</f>
        <v/>
      </c>
      <c r="Q60" s="107"/>
      <c r="R60" s="102"/>
      <c r="S60" s="114" t="str">
        <f t="shared" si="15"/>
        <v/>
      </c>
      <c r="T60" s="100"/>
      <c r="U60" s="115" t="str">
        <f>IF(T60="","",VLOOKUP(CONCATENATE(D60,"_",T60),#REF!,19,0))</f>
        <v/>
      </c>
      <c r="V60" s="116" t="str">
        <f>IF(T60="","",VLOOKUP(CONCATENATE(D60,"_",T60),#REF!,17,0))</f>
        <v/>
      </c>
      <c r="W60" s="112" t="str">
        <f>IF(AND(R60&gt;0,D60=""),"Enter Unit Code",IF(AND(R60&gt;0,F60=""),"Enter Quantity",IF(AND(R60&lt;&gt;"",R60&lt;&gt;0),((R60*U60*F60)*(VLOOKUP(V60,Parameters!$J$11:$L$17,3,0)))*(1+H60),"")))</f>
        <v/>
      </c>
      <c r="X60" s="103"/>
      <c r="Y60" s="108"/>
      <c r="Z60" s="112" t="str">
        <f>IF(AND(Y60&gt;0,D60=""),"Enter Unit Code",IF(AND(Y60&gt;0,E60=""),"Enter Source Currency",IF(AND(Y60&gt;0,F60=""),"Enter Quantity",IF(AND(Y60&lt;&gt;"",Y60&lt;&gt;0),(Y60*F60*VLOOKUP(E60,Parameters!$J$11:$L$17,3,0)),""))))</f>
        <v/>
      </c>
      <c r="AA60" s="103"/>
      <c r="AB60" s="109"/>
      <c r="AC60" s="109"/>
      <c r="AD60" s="109"/>
      <c r="AE60" s="113" t="str">
        <f>IF(AD60="","",((AB60*VLOOKUP(AD60,Parameters!$C$28:$I$35,4,0)+(AC60-1)*AB60*VLOOKUP(AD60,Parameters!$C$28:$I$35,5,0)+AB60*AC60*VLOOKUP(AD60,Parameters!$C$28:$I$35,6,0)+AB60*VLOOKUP(AD60,Parameters!$C$28:$I$35,7,0))*VLOOKUP(VLOOKUP(AD60,Parameters!$C$28:$I$35,3,0),Parameters!$J$11:$L$18,3,0)*F60))</f>
        <v/>
      </c>
      <c r="AF60" s="103"/>
      <c r="AG60" s="109"/>
      <c r="AH60" s="109"/>
      <c r="AI60" s="109"/>
      <c r="AJ60" s="112" t="str">
        <f>IF(AND(SUM(AG60:AI60)&gt;0,D60=""),"Enter Unit Code",IF(AND(SUM(AG60:AI60)&gt;0,E60=""),"Enter Source Currency",IF(AND(SUM(AG60:AI60)&gt;0,F60=""),"Enter Quantity",IF(SUM(AG60:AI60)&gt;0,(AG60*(1+H60)*(1+I60)+AH60+AI60)*F60*VLOOKUP(E60,Parameters!$J$11:$L$17,3,0),""))))</f>
        <v/>
      </c>
      <c r="AK60" s="103"/>
      <c r="AL60" s="110">
        <f t="shared" si="16"/>
        <v>0</v>
      </c>
      <c r="AM60" s="110">
        <f>AL60/Parameters!$L$11</f>
        <v>0</v>
      </c>
      <c r="AN60" s="131"/>
      <c r="AO60" s="110">
        <f>AM60*(1+KNP)*1+INM</f>
        <v>0.05</v>
      </c>
      <c r="AP60" s="131"/>
      <c r="AS60" s="111"/>
    </row>
    <row r="61" spans="2:45" ht="16.5" hidden="1" outlineLevel="1" thickTop="1" thickBot="1">
      <c r="B61" s="99"/>
      <c r="D61" s="100"/>
      <c r="E61" s="101"/>
      <c r="F61" s="102"/>
      <c r="G61" s="103"/>
      <c r="H61" s="104" t="str">
        <f>IF(D61="","",VLOOKUP(Calculs!D61,#REF!,3,0)/100)</f>
        <v/>
      </c>
      <c r="I61" s="105" t="str">
        <f>IF(D61="","",VLOOKUP(Calculs!D61,#REF!,7,0)/100)</f>
        <v/>
      </c>
      <c r="J61" s="103"/>
      <c r="K61" s="106"/>
      <c r="L61" s="102"/>
      <c r="M61" s="112" t="str">
        <f>IF(AND(K61&gt;0,D61=""),"Enter Unit Code",IF(AND((K61)&gt;0,E61=""),"Enter Source Currency",IF(AND((K61)&gt;0,F61=""),"Enter Quantity",IF(AND((K61)&lt;&gt;"",(K61)&lt;&gt;0),(K61)*F61*(1+H61)*(1+I61)*VLOOKUP(E61,Parameters!$J$11:$L$17,3,0),""))))</f>
        <v/>
      </c>
      <c r="N61" s="103"/>
      <c r="O61" s="106"/>
      <c r="P61" s="113" t="str">
        <f>IF(AND(O61&gt;0,D61=""),"Enter Unit Code",IF(AND(O61&gt;0,E61=""),"Enter Source Currency",IF(AND(O61&gt;0,F61=""),"Enter Quantity",IF(AND(O61&lt;&gt;"",O61&lt;&gt;0),(O61*F61*VLOOKUP(E61,Parameters!$J$11:$L$17,3,0))*(1+$H61),""))))</f>
        <v/>
      </c>
      <c r="Q61" s="107"/>
      <c r="R61" s="102"/>
      <c r="S61" s="114" t="str">
        <f t="shared" si="15"/>
        <v/>
      </c>
      <c r="T61" s="100"/>
      <c r="U61" s="115" t="str">
        <f>IF(T61="","",VLOOKUP(CONCATENATE(D61,"_",T61),#REF!,19,0))</f>
        <v/>
      </c>
      <c r="V61" s="116" t="str">
        <f>IF(T61="","",VLOOKUP(CONCATENATE(D61,"_",T61),#REF!,17,0))</f>
        <v/>
      </c>
      <c r="W61" s="112" t="str">
        <f>IF(AND(R61&gt;0,D61=""),"Enter Unit Code",IF(AND(R61&gt;0,F61=""),"Enter Quantity",IF(AND(R61&lt;&gt;"",R61&lt;&gt;0),((R61*U61*F61)*(VLOOKUP(V61,Parameters!$J$11:$L$17,3,0)))*(1+H61),"")))</f>
        <v/>
      </c>
      <c r="X61" s="103"/>
      <c r="Y61" s="108"/>
      <c r="Z61" s="112" t="str">
        <f>IF(AND(Y61&gt;0,D61=""),"Enter Unit Code",IF(AND(Y61&gt;0,E61=""),"Enter Source Currency",IF(AND(Y61&gt;0,F61=""),"Enter Quantity",IF(AND(Y61&lt;&gt;"",Y61&lt;&gt;0),(Y61*F61*VLOOKUP(E61,Parameters!$J$11:$L$17,3,0)),""))))</f>
        <v/>
      </c>
      <c r="AA61" s="103"/>
      <c r="AB61" s="109"/>
      <c r="AC61" s="109"/>
      <c r="AD61" s="109"/>
      <c r="AE61" s="113" t="str">
        <f>IF(AD61="","",((AB61*VLOOKUP(AD61,Parameters!$C$28:$I$35,4,0)+(AC61-1)*AB61*VLOOKUP(AD61,Parameters!$C$28:$I$35,5,0)+AB61*AC61*VLOOKUP(AD61,Parameters!$C$28:$I$35,6,0)+AB61*VLOOKUP(AD61,Parameters!$C$28:$I$35,7,0))*VLOOKUP(VLOOKUP(AD61,Parameters!$C$28:$I$35,3,0),Parameters!$J$11:$L$18,3,0)*F61))</f>
        <v/>
      </c>
      <c r="AF61" s="103"/>
      <c r="AG61" s="109"/>
      <c r="AH61" s="109"/>
      <c r="AI61" s="109"/>
      <c r="AJ61" s="112" t="str">
        <f>IF(AND(SUM(AG61:AI61)&gt;0,D61=""),"Enter Unit Code",IF(AND(SUM(AG61:AI61)&gt;0,E61=""),"Enter Source Currency",IF(AND(SUM(AG61:AI61)&gt;0,F61=""),"Enter Quantity",IF(SUM(AG61:AI61)&gt;0,(AG61*(1+H61)*(1+I61)+AH61+AI61)*F61*VLOOKUP(E61,Parameters!$J$11:$L$17,3,0),""))))</f>
        <v/>
      </c>
      <c r="AK61" s="103"/>
      <c r="AL61" s="110">
        <f t="shared" si="16"/>
        <v>0</v>
      </c>
      <c r="AM61" s="110">
        <f>AL61/Parameters!$L$11</f>
        <v>0</v>
      </c>
      <c r="AN61" s="131"/>
      <c r="AO61" s="110">
        <f>AM61*(1+KNP)*1+INM</f>
        <v>0.05</v>
      </c>
      <c r="AP61" s="131"/>
      <c r="AS61" s="111"/>
    </row>
    <row r="62" spans="2:45" ht="16.5" hidden="1" outlineLevel="1" thickTop="1" thickBot="1">
      <c r="B62" s="99"/>
      <c r="D62" s="100"/>
      <c r="E62" s="101"/>
      <c r="F62" s="102"/>
      <c r="G62" s="103"/>
      <c r="H62" s="104" t="str">
        <f>IF(D62="","",VLOOKUP(Calculs!D62,#REF!,3,0)/100)</f>
        <v/>
      </c>
      <c r="I62" s="105" t="str">
        <f>IF(D62="","",VLOOKUP(Calculs!D62,#REF!,7,0)/100)</f>
        <v/>
      </c>
      <c r="J62" s="103"/>
      <c r="K62" s="106"/>
      <c r="L62" s="102"/>
      <c r="M62" s="112" t="str">
        <f>IF(AND(K62&gt;0,D62=""),"Enter Unit Code",IF(AND((K62)&gt;0,E62=""),"Enter Source Currency",IF(AND((K62)&gt;0,F62=""),"Enter Quantity",IF(AND((K62)&lt;&gt;"",(K62)&lt;&gt;0),(K62)*F62*(1+H62)*(1+I62)*VLOOKUP(E62,Parameters!$J$11:$L$17,3,0),""))))</f>
        <v/>
      </c>
      <c r="N62" s="103"/>
      <c r="O62" s="106"/>
      <c r="P62" s="113" t="str">
        <f>IF(AND(O62&gt;0,D62=""),"Enter Unit Code",IF(AND(O62&gt;0,E62=""),"Enter Source Currency",IF(AND(O62&gt;0,F62=""),"Enter Quantity",IF(AND(O62&lt;&gt;"",O62&lt;&gt;0),(O62*F62*VLOOKUP(E62,Parameters!$J$11:$L$17,3,0))*(1+$H62),""))))</f>
        <v/>
      </c>
      <c r="Q62" s="107"/>
      <c r="R62" s="102"/>
      <c r="S62" s="114" t="str">
        <f t="shared" si="15"/>
        <v/>
      </c>
      <c r="T62" s="100"/>
      <c r="U62" s="115" t="str">
        <f>IF(T62="","",VLOOKUP(CONCATENATE(D62,"_",T62),#REF!,19,0))</f>
        <v/>
      </c>
      <c r="V62" s="116" t="str">
        <f>IF(T62="","",VLOOKUP(CONCATENATE(D62,"_",T62),#REF!,17,0))</f>
        <v/>
      </c>
      <c r="W62" s="112" t="str">
        <f>IF(AND(R62&gt;0,D62=""),"Enter Unit Code",IF(AND(R62&gt;0,F62=""),"Enter Quantity",IF(AND(R62&lt;&gt;"",R62&lt;&gt;0),((R62*U62*F62)*(VLOOKUP(V62,Parameters!$J$11:$L$17,3,0)))*(1+H62),"")))</f>
        <v/>
      </c>
      <c r="X62" s="103"/>
      <c r="Y62" s="108"/>
      <c r="Z62" s="112" t="str">
        <f>IF(AND(Y62&gt;0,D62=""),"Enter Unit Code",IF(AND(Y62&gt;0,E62=""),"Enter Source Currency",IF(AND(Y62&gt;0,F62=""),"Enter Quantity",IF(AND(Y62&lt;&gt;"",Y62&lt;&gt;0),(Y62*F62*VLOOKUP(E62,Parameters!$J$11:$L$17,3,0)),""))))</f>
        <v/>
      </c>
      <c r="AA62" s="103"/>
      <c r="AB62" s="109"/>
      <c r="AC62" s="109"/>
      <c r="AD62" s="109"/>
      <c r="AE62" s="113" t="str">
        <f>IF(AD62="","",((AB62*VLOOKUP(AD62,Parameters!$C$28:$I$35,4,0)+(AC62-1)*AB62*VLOOKUP(AD62,Parameters!$C$28:$I$35,5,0)+AB62*AC62*VLOOKUP(AD62,Parameters!$C$28:$I$35,6,0)+AB62*VLOOKUP(AD62,Parameters!$C$28:$I$35,7,0))*VLOOKUP(VLOOKUP(AD62,Parameters!$C$28:$I$35,3,0),Parameters!$J$11:$L$18,3,0)*F62))</f>
        <v/>
      </c>
      <c r="AF62" s="103"/>
      <c r="AG62" s="109"/>
      <c r="AH62" s="109"/>
      <c r="AI62" s="109"/>
      <c r="AJ62" s="112" t="str">
        <f>IF(AND(SUM(AG62:AI62)&gt;0,D62=""),"Enter Unit Code",IF(AND(SUM(AG62:AI62)&gt;0,E62=""),"Enter Source Currency",IF(AND(SUM(AG62:AI62)&gt;0,F62=""),"Enter Quantity",IF(SUM(AG62:AI62)&gt;0,(AG62*(1+H62)*(1+I62)+AH62+AI62)*F62*VLOOKUP(E62,Parameters!$J$11:$L$17,3,0),""))))</f>
        <v/>
      </c>
      <c r="AK62" s="103"/>
      <c r="AL62" s="110">
        <f t="shared" si="16"/>
        <v>0</v>
      </c>
      <c r="AM62" s="110">
        <f>AL62/Parameters!$L$11</f>
        <v>0</v>
      </c>
      <c r="AN62" s="131"/>
      <c r="AO62" s="110">
        <f>AM62*(1+KNP)*1+INM</f>
        <v>0.05</v>
      </c>
      <c r="AP62" s="131"/>
      <c r="AS62" s="111"/>
    </row>
    <row r="63" spans="2:45" ht="16.5" hidden="1" outlineLevel="1" thickTop="1" thickBot="1">
      <c r="B63" s="99"/>
      <c r="D63" s="100"/>
      <c r="E63" s="101"/>
      <c r="F63" s="102"/>
      <c r="G63" s="103"/>
      <c r="H63" s="104" t="str">
        <f>IF(D63="","",VLOOKUP(Calculs!D63,#REF!,3,0)/100)</f>
        <v/>
      </c>
      <c r="I63" s="105" t="str">
        <f>IF(D63="","",VLOOKUP(Calculs!D63,#REF!,7,0)/100)</f>
        <v/>
      </c>
      <c r="J63" s="103"/>
      <c r="K63" s="106"/>
      <c r="L63" s="102"/>
      <c r="M63" s="112" t="str">
        <f>IF(AND(K63&gt;0,D63=""),"Enter Unit Code",IF(AND((K63)&gt;0,E63=""),"Enter Source Currency",IF(AND((K63)&gt;0,F63=""),"Enter Quantity",IF(AND((K63)&lt;&gt;"",(K63)&lt;&gt;0),(K63)*F63*(1+H63)*(1+I63)*VLOOKUP(E63,Parameters!$J$11:$L$17,3,0),""))))</f>
        <v/>
      </c>
      <c r="N63" s="103"/>
      <c r="O63" s="106"/>
      <c r="P63" s="113" t="str">
        <f>IF(AND(O63&gt;0,D63=""),"Enter Unit Code",IF(AND(O63&gt;0,E63=""),"Enter Source Currency",IF(AND(O63&gt;0,F63=""),"Enter Quantity",IF(AND(O63&lt;&gt;"",O63&lt;&gt;0),(O63*F63*VLOOKUP(E63,Parameters!$J$11:$L$17,3,0))*(1+$H63),""))))</f>
        <v/>
      </c>
      <c r="Q63" s="107"/>
      <c r="R63" s="102"/>
      <c r="S63" s="114" t="str">
        <f t="shared" si="15"/>
        <v/>
      </c>
      <c r="T63" s="100"/>
      <c r="U63" s="115" t="str">
        <f>IF(T63="","",VLOOKUP(CONCATENATE(D63,"_",T63),#REF!,19,0))</f>
        <v/>
      </c>
      <c r="V63" s="116" t="str">
        <f>IF(T63="","",VLOOKUP(CONCATENATE(D63,"_",T63),#REF!,17,0))</f>
        <v/>
      </c>
      <c r="W63" s="112" t="str">
        <f>IF(AND(R63&gt;0,D63=""),"Enter Unit Code",IF(AND(R63&gt;0,F63=""),"Enter Quantity",IF(AND(R63&lt;&gt;"",R63&lt;&gt;0),((R63*U63*F63)*(VLOOKUP(V63,Parameters!$J$11:$L$17,3,0)))*(1+H63),"")))</f>
        <v/>
      </c>
      <c r="X63" s="103"/>
      <c r="Y63" s="108"/>
      <c r="Z63" s="112" t="str">
        <f>IF(AND(Y63&gt;0,D63=""),"Enter Unit Code",IF(AND(Y63&gt;0,E63=""),"Enter Source Currency",IF(AND(Y63&gt;0,F63=""),"Enter Quantity",IF(AND(Y63&lt;&gt;"",Y63&lt;&gt;0),(Y63*F63*VLOOKUP(E63,Parameters!$J$11:$L$17,3,0)),""))))</f>
        <v/>
      </c>
      <c r="AA63" s="103"/>
      <c r="AB63" s="109"/>
      <c r="AC63" s="109"/>
      <c r="AD63" s="109"/>
      <c r="AE63" s="113" t="str">
        <f>IF(AD63="","",((AB63*VLOOKUP(AD63,Parameters!$C$28:$I$35,4,0)+(AC63-1)*AB63*VLOOKUP(AD63,Parameters!$C$28:$I$35,5,0)+AB63*AC63*VLOOKUP(AD63,Parameters!$C$28:$I$35,6,0)+AB63*VLOOKUP(AD63,Parameters!$C$28:$I$35,7,0))*VLOOKUP(VLOOKUP(AD63,Parameters!$C$28:$I$35,3,0),Parameters!$J$11:$L$18,3,0)*F63))</f>
        <v/>
      </c>
      <c r="AF63" s="103"/>
      <c r="AG63" s="109"/>
      <c r="AH63" s="109"/>
      <c r="AI63" s="109"/>
      <c r="AJ63" s="112" t="str">
        <f>IF(AND(SUM(AG63:AI63)&gt;0,D63=""),"Enter Unit Code",IF(AND(SUM(AG63:AI63)&gt;0,E63=""),"Enter Source Currency",IF(AND(SUM(AG63:AI63)&gt;0,F63=""),"Enter Quantity",IF(SUM(AG63:AI63)&gt;0,(AG63*(1+H63)*(1+I63)+AH63+AI63)*F63*VLOOKUP(E63,Parameters!$J$11:$L$17,3,0),""))))</f>
        <v/>
      </c>
      <c r="AK63" s="103"/>
      <c r="AL63" s="110">
        <f t="shared" si="16"/>
        <v>0</v>
      </c>
      <c r="AM63" s="110">
        <f>AL63/Parameters!$L$11</f>
        <v>0</v>
      </c>
      <c r="AN63" s="131"/>
      <c r="AO63" s="110">
        <f>AM63*(1+KNP)*1+INM</f>
        <v>0.05</v>
      </c>
      <c r="AP63" s="131"/>
      <c r="AS63" s="111"/>
    </row>
    <row r="64" spans="2:45" ht="17.25" collapsed="1" thickTop="1" thickBot="1">
      <c r="B64" s="98" t="s">
        <v>79</v>
      </c>
      <c r="M64" s="117">
        <f>SUBTOTAL(9,M65:M78)</f>
        <v>0</v>
      </c>
      <c r="P64" s="117">
        <f>SUBTOTAL(9,P65:P78)</f>
        <v>0</v>
      </c>
      <c r="S64" s="117">
        <f>SUBTOTAL(9,S65:S78)</f>
        <v>0</v>
      </c>
      <c r="W64" s="117">
        <f>SUBTOTAL(9,W65:W78)</f>
        <v>0</v>
      </c>
      <c r="Z64" s="117">
        <f>SUBTOTAL(9,Z65:Z78)</f>
        <v>0</v>
      </c>
      <c r="AE64" s="117">
        <f>SUBTOTAL(9,AE65:AE78)</f>
        <v>0</v>
      </c>
      <c r="AJ64" s="117">
        <f>SUBTOTAL(9,AJ65:AJ78)</f>
        <v>0</v>
      </c>
      <c r="AL64" s="117">
        <f>SUBTOTAL(9,AL65:AL78)</f>
        <v>0</v>
      </c>
      <c r="AM64" s="117">
        <f>SUBTOTAL(9,AM65:AM78)</f>
        <v>0</v>
      </c>
      <c r="AO64" s="117">
        <f>SUBTOTAL(9,AO65:AO78)</f>
        <v>0.70000000000000007</v>
      </c>
      <c r="AQ64" s="129"/>
    </row>
    <row r="65" spans="2:45" ht="16.5" hidden="1" outlineLevel="1" thickTop="1" thickBot="1">
      <c r="B65" s="99" t="s">
        <v>61</v>
      </c>
      <c r="D65" s="100"/>
      <c r="E65" s="101"/>
      <c r="F65" s="102"/>
      <c r="G65" s="103"/>
      <c r="H65" s="104" t="str">
        <f>IF(D65="","",VLOOKUP(Calculs!D65,#REF!,3,0)/100)</f>
        <v/>
      </c>
      <c r="I65" s="105" t="str">
        <f>IF(D65="","",VLOOKUP(Calculs!D65,#REF!,7,0)/100)</f>
        <v/>
      </c>
      <c r="J65" s="103"/>
      <c r="K65" s="106"/>
      <c r="L65" s="102"/>
      <c r="M65" s="112" t="str">
        <f>IF(AND(K65&gt;0,D65=""),"Enter Unit Code",IF(AND((K65)&gt;0,E65=""),"Enter Source Currency",IF(AND((K65)&gt;0,F65=""),"Enter Quantity",IF(AND((K65)&lt;&gt;"",(K65)&lt;&gt;0),(K65)*F65*(1+H65)*(1+I65)*VLOOKUP(E65,Parameters!$J$11:$L$17,3,0),""))))</f>
        <v/>
      </c>
      <c r="N65" s="103"/>
      <c r="O65" s="106"/>
      <c r="P65" s="113" t="str">
        <f>IF(AND(O65&gt;0,D65=""),"Enter Unit Code",IF(AND(O65&gt;0,E65=""),"Enter Source Currency",IF(AND(O65&gt;0,F65=""),"Enter Quantity",IF(AND(O65&lt;&gt;"",O65&lt;&gt;0),(O65*F65*VLOOKUP(E65,Parameters!$J$11:$L$17,3,0))*(1+$H65),""))))</f>
        <v/>
      </c>
      <c r="Q65" s="107"/>
      <c r="R65" s="102"/>
      <c r="S65" s="114" t="str">
        <f t="shared" ref="S65:S78" si="17">IF(R65&lt;&gt;"",R65*F65,"")</f>
        <v/>
      </c>
      <c r="T65" s="100"/>
      <c r="U65" s="115" t="str">
        <f>IF(T65="","",VLOOKUP(CONCATENATE(D65,"_",T65),#REF!,19,0))</f>
        <v/>
      </c>
      <c r="V65" s="116" t="str">
        <f>IF(T65="","",VLOOKUP(CONCATENATE(D65,"_",T65),#REF!,17,0))</f>
        <v/>
      </c>
      <c r="W65" s="112" t="str">
        <f>IF(AND(R65&gt;0,D65=""),"Enter Unit Code",IF(AND(R65&gt;0,F65=""),"Enter Quantity",IF(AND(R65&lt;&gt;"",R65&lt;&gt;0),((R65*U65*F65)*(VLOOKUP(V65,Parameters!$J$11:$L$17,3,0)))*(1+H65),"")))</f>
        <v/>
      </c>
      <c r="X65" s="103"/>
      <c r="Y65" s="108"/>
      <c r="Z65" s="112" t="str">
        <f>IF(AND(Y65&gt;0,D65=""),"Enter Unit Code",IF(AND(Y65&gt;0,E65=""),"Enter Source Currency",IF(AND(Y65&gt;0,F65=""),"Enter Quantity",IF(AND(Y65&lt;&gt;"",Y65&lt;&gt;0),(Y65*F65*VLOOKUP(E65,Parameters!$J$11:$L$17,3,0)),""))))</f>
        <v/>
      </c>
      <c r="AA65" s="103"/>
      <c r="AB65" s="109"/>
      <c r="AC65" s="109"/>
      <c r="AD65" s="109"/>
      <c r="AE65" s="113" t="str">
        <f>IF(AD65="","",((AB65*VLOOKUP(AD65,Parameters!$C$28:$I$35,4,0)+(AC65-1)*AB65*VLOOKUP(AD65,Parameters!$C$28:$I$35,5,0)+AB65*AC65*VLOOKUP(AD65,Parameters!$C$28:$I$35,6,0)+AB65*VLOOKUP(AD65,Parameters!$C$28:$I$35,7,0))*VLOOKUP(VLOOKUP(AD65,Parameters!$C$28:$I$35,3,0),Parameters!$J$11:$L$18,3,0)*F65))</f>
        <v/>
      </c>
      <c r="AF65" s="103"/>
      <c r="AG65" s="109"/>
      <c r="AH65" s="109"/>
      <c r="AI65" s="109"/>
      <c r="AJ65" s="112" t="str">
        <f>IF(AND(SUM(AG65:AI65)&gt;0,D65=""),"Enter Unit Code",IF(AND(SUM(AG65:AI65)&gt;0,E65=""),"Enter Source Currency",IF(AND(SUM(AG65:AI65)&gt;0,F65=""),"Enter Quantity",IF(SUM(AG65:AI65)&gt;0,(AG65*(1+H65)*(1+I65)+AH65+AI65)*F65*VLOOKUP(E65,Parameters!$J$11:$L$17,3,0),""))))</f>
        <v/>
      </c>
      <c r="AK65" s="103"/>
      <c r="AL65" s="110">
        <f t="shared" ref="AL65:AL78" si="18">SUM(AJ65,Z65,AE65,W65,P65,M65,)</f>
        <v>0</v>
      </c>
      <c r="AM65" s="110">
        <f>AL65/Parameters!$L$11</f>
        <v>0</v>
      </c>
      <c r="AN65" s="131"/>
      <c r="AO65" s="110">
        <f>AM65*(1+KNP)*1+INM</f>
        <v>0.05</v>
      </c>
      <c r="AP65" s="131"/>
      <c r="AS65" s="111"/>
    </row>
    <row r="66" spans="2:45" ht="16.5" hidden="1" outlineLevel="1" thickTop="1" thickBot="1">
      <c r="B66" s="99"/>
      <c r="D66" s="100"/>
      <c r="E66" s="101"/>
      <c r="F66" s="102"/>
      <c r="G66" s="103"/>
      <c r="H66" s="104" t="str">
        <f>IF(D66="","",VLOOKUP(Calculs!D66,#REF!,3,0)/100)</f>
        <v/>
      </c>
      <c r="I66" s="105" t="str">
        <f>IF(D66="","",VLOOKUP(Calculs!D66,#REF!,7,0)/100)</f>
        <v/>
      </c>
      <c r="J66" s="103"/>
      <c r="K66" s="106"/>
      <c r="L66" s="102"/>
      <c r="M66" s="112" t="str">
        <f>IF(AND(K66&gt;0,D66=""),"Enter Unit Code",IF(AND((K66)&gt;0,E66=""),"Enter Source Currency",IF(AND((K66)&gt;0,F66=""),"Enter Quantity",IF(AND((K66)&lt;&gt;"",(K66)&lt;&gt;0),(K66)*F66*(1+H66)*(1+I66)*VLOOKUP(E66,Parameters!$J$11:$L$17,3,0),""))))</f>
        <v/>
      </c>
      <c r="N66" s="103"/>
      <c r="O66" s="106"/>
      <c r="P66" s="113" t="str">
        <f>IF(AND(O66&gt;0,D66=""),"Enter Unit Code",IF(AND(O66&gt;0,E66=""),"Enter Source Currency",IF(AND(O66&gt;0,F66=""),"Enter Quantity",IF(AND(O66&lt;&gt;"",O66&lt;&gt;0),(O66*F66*VLOOKUP(E66,Parameters!$J$11:$L$17,3,0))*(1+$H66),""))))</f>
        <v/>
      </c>
      <c r="Q66" s="107"/>
      <c r="R66" s="102"/>
      <c r="S66" s="114" t="str">
        <f t="shared" si="17"/>
        <v/>
      </c>
      <c r="T66" s="100"/>
      <c r="U66" s="115" t="str">
        <f>IF(T66="","",VLOOKUP(CONCATENATE(D66,"_",T66),#REF!,19,0))</f>
        <v/>
      </c>
      <c r="V66" s="116" t="str">
        <f>IF(T66="","",VLOOKUP(CONCATENATE(D66,"_",T66),#REF!,17,0))</f>
        <v/>
      </c>
      <c r="W66" s="112" t="str">
        <f>IF(AND(R66&gt;0,D66=""),"Enter Unit Code",IF(AND(R66&gt;0,F66=""),"Enter Quantity",IF(AND(R66&lt;&gt;"",R66&lt;&gt;0),((R66*U66*F66)*(VLOOKUP(V66,Parameters!$J$11:$L$17,3,0)))*(1+H66),"")))</f>
        <v/>
      </c>
      <c r="X66" s="103"/>
      <c r="Y66" s="108"/>
      <c r="Z66" s="112" t="str">
        <f>IF(AND(Y66&gt;0,D66=""),"Enter Unit Code",IF(AND(Y66&gt;0,E66=""),"Enter Source Currency",IF(AND(Y66&gt;0,F66=""),"Enter Quantity",IF(AND(Y66&lt;&gt;"",Y66&lt;&gt;0),(Y66*F66*VLOOKUP(E66,Parameters!$J$11:$L$17,3,0)),""))))</f>
        <v/>
      </c>
      <c r="AA66" s="103"/>
      <c r="AB66" s="109"/>
      <c r="AC66" s="109"/>
      <c r="AD66" s="109"/>
      <c r="AE66" s="113" t="str">
        <f>IF(AD66="","",((AB66*VLOOKUP(AD66,Parameters!$C$28:$I$35,4,0)+(AC66-1)*AB66*VLOOKUP(AD66,Parameters!$C$28:$I$35,5,0)+AB66*AC66*VLOOKUP(AD66,Parameters!$C$28:$I$35,6,0)+AB66*VLOOKUP(AD66,Parameters!$C$28:$I$35,7,0))*VLOOKUP(VLOOKUP(AD66,Parameters!$C$28:$I$35,3,0),Parameters!$J$11:$L$18,3,0)*F66))</f>
        <v/>
      </c>
      <c r="AF66" s="103"/>
      <c r="AG66" s="109"/>
      <c r="AH66" s="109"/>
      <c r="AI66" s="109"/>
      <c r="AJ66" s="112" t="str">
        <f>IF(AND(SUM(AG66:AI66)&gt;0,D66=""),"Enter Unit Code",IF(AND(SUM(AG66:AI66)&gt;0,E66=""),"Enter Source Currency",IF(AND(SUM(AG66:AI66)&gt;0,F66=""),"Enter Quantity",IF(SUM(AG66:AI66)&gt;0,(AG66*(1+H66)*(1+I66)+AH66+AI66)*F66*VLOOKUP(E66,Parameters!$J$11:$L$17,3,0),""))))</f>
        <v/>
      </c>
      <c r="AK66" s="103"/>
      <c r="AL66" s="110">
        <f t="shared" si="18"/>
        <v>0</v>
      </c>
      <c r="AM66" s="110">
        <f>AL66/Parameters!$L$11</f>
        <v>0</v>
      </c>
      <c r="AN66" s="131"/>
      <c r="AO66" s="110">
        <f>AM66*(1+KNP)*1+INM</f>
        <v>0.05</v>
      </c>
      <c r="AP66" s="131"/>
      <c r="AS66" s="111"/>
    </row>
    <row r="67" spans="2:45" ht="16.5" hidden="1" outlineLevel="1" thickTop="1" thickBot="1">
      <c r="B67" s="99"/>
      <c r="D67" s="100"/>
      <c r="E67" s="101"/>
      <c r="F67" s="102"/>
      <c r="G67" s="103"/>
      <c r="H67" s="104" t="str">
        <f>IF(D67="","",VLOOKUP(Calculs!D67,#REF!,3,0)/100)</f>
        <v/>
      </c>
      <c r="I67" s="105" t="str">
        <f>IF(D67="","",VLOOKUP(Calculs!D67,#REF!,7,0)/100)</f>
        <v/>
      </c>
      <c r="J67" s="103"/>
      <c r="K67" s="106"/>
      <c r="L67" s="102"/>
      <c r="M67" s="112" t="str">
        <f>IF(AND(K67&gt;0,D67=""),"Enter Unit Code",IF(AND((K67)&gt;0,E67=""),"Enter Source Currency",IF(AND((K67)&gt;0,F67=""),"Enter Quantity",IF(AND((K67)&lt;&gt;"",(K67)&lt;&gt;0),(K67)*F67*(1+H67)*(1+I67)*VLOOKUP(E67,Parameters!$J$11:$L$17,3,0),""))))</f>
        <v/>
      </c>
      <c r="N67" s="103"/>
      <c r="O67" s="106"/>
      <c r="P67" s="113" t="str">
        <f>IF(AND(O67&gt;0,D67=""),"Enter Unit Code",IF(AND(O67&gt;0,E67=""),"Enter Source Currency",IF(AND(O67&gt;0,F67=""),"Enter Quantity",IF(AND(O67&lt;&gt;"",O67&lt;&gt;0),(O67*F67*VLOOKUP(E67,Parameters!$J$11:$L$17,3,0))*(1+$H67),""))))</f>
        <v/>
      </c>
      <c r="Q67" s="107"/>
      <c r="R67" s="102"/>
      <c r="S67" s="114" t="str">
        <f t="shared" si="17"/>
        <v/>
      </c>
      <c r="T67" s="100"/>
      <c r="U67" s="115" t="str">
        <f>IF(T67="","",VLOOKUP(CONCATENATE(D67,"_",T67),#REF!,19,0))</f>
        <v/>
      </c>
      <c r="V67" s="116" t="str">
        <f>IF(T67="","",VLOOKUP(CONCATENATE(D67,"_",T67),#REF!,17,0))</f>
        <v/>
      </c>
      <c r="W67" s="112" t="str">
        <f>IF(AND(R67&gt;0,D67=""),"Enter Unit Code",IF(AND(R67&gt;0,F67=""),"Enter Quantity",IF(AND(R67&lt;&gt;"",R67&lt;&gt;0),((R67*U67*F67)*(VLOOKUP(V67,Parameters!$J$11:$L$17,3,0)))*(1+H67),"")))</f>
        <v/>
      </c>
      <c r="X67" s="103"/>
      <c r="Y67" s="108"/>
      <c r="Z67" s="112" t="str">
        <f>IF(AND(Y67&gt;0,D67=""),"Enter Unit Code",IF(AND(Y67&gt;0,E67=""),"Enter Source Currency",IF(AND(Y67&gt;0,F67=""),"Enter Quantity",IF(AND(Y67&lt;&gt;"",Y67&lt;&gt;0),(Y67*F67*VLOOKUP(E67,Parameters!$J$11:$L$17,3,0)),""))))</f>
        <v/>
      </c>
      <c r="AA67" s="103"/>
      <c r="AB67" s="109"/>
      <c r="AC67" s="109"/>
      <c r="AD67" s="109"/>
      <c r="AE67" s="113" t="str">
        <f>IF(AD67="","",((AB67*VLOOKUP(AD67,Parameters!$C$28:$I$35,4,0)+(AC67-1)*AB67*VLOOKUP(AD67,Parameters!$C$28:$I$35,5,0)+AB67*AC67*VLOOKUP(AD67,Parameters!$C$28:$I$35,6,0)+AB67*VLOOKUP(AD67,Parameters!$C$28:$I$35,7,0))*VLOOKUP(VLOOKUP(AD67,Parameters!$C$28:$I$35,3,0),Parameters!$J$11:$L$18,3,0)*F67))</f>
        <v/>
      </c>
      <c r="AF67" s="103"/>
      <c r="AG67" s="109"/>
      <c r="AH67" s="109"/>
      <c r="AI67" s="109"/>
      <c r="AJ67" s="112" t="str">
        <f>IF(AND(SUM(AG67:AI67)&gt;0,D67=""),"Enter Unit Code",IF(AND(SUM(AG67:AI67)&gt;0,E67=""),"Enter Source Currency",IF(AND(SUM(AG67:AI67)&gt;0,F67=""),"Enter Quantity",IF(SUM(AG67:AI67)&gt;0,(AG67*(1+H67)*(1+I67)+AH67+AI67)*F67*VLOOKUP(E67,Parameters!$J$11:$L$17,3,0),""))))</f>
        <v/>
      </c>
      <c r="AK67" s="103"/>
      <c r="AL67" s="110">
        <f t="shared" si="18"/>
        <v>0</v>
      </c>
      <c r="AM67" s="110">
        <f>AL67/Parameters!$L$11</f>
        <v>0</v>
      </c>
      <c r="AN67" s="131"/>
      <c r="AO67" s="110">
        <f>AM67*(1+KNP)*1+INM</f>
        <v>0.05</v>
      </c>
      <c r="AP67" s="131"/>
      <c r="AS67" s="111"/>
    </row>
    <row r="68" spans="2:45" ht="16.5" hidden="1" outlineLevel="1" thickTop="1" thickBot="1">
      <c r="B68" s="99"/>
      <c r="D68" s="100"/>
      <c r="E68" s="101"/>
      <c r="F68" s="102"/>
      <c r="G68" s="103"/>
      <c r="H68" s="104" t="str">
        <f>IF(D68="","",VLOOKUP(Calculs!D68,#REF!,3,0)/100)</f>
        <v/>
      </c>
      <c r="I68" s="105" t="str">
        <f>IF(D68="","",VLOOKUP(Calculs!D68,#REF!,7,0)/100)</f>
        <v/>
      </c>
      <c r="J68" s="103"/>
      <c r="K68" s="106"/>
      <c r="L68" s="102"/>
      <c r="M68" s="112" t="str">
        <f>IF(AND(K68&gt;0,D68=""),"Enter Unit Code",IF(AND((K68)&gt;0,E68=""),"Enter Source Currency",IF(AND((K68)&gt;0,F68=""),"Enter Quantity",IF(AND((K68)&lt;&gt;"",(K68)&lt;&gt;0),(K68)*F68*(1+H68)*(1+I68)*VLOOKUP(E68,Parameters!$J$11:$L$17,3,0),""))))</f>
        <v/>
      </c>
      <c r="N68" s="103"/>
      <c r="O68" s="106"/>
      <c r="P68" s="113" t="str">
        <f>IF(AND(O68&gt;0,D68=""),"Enter Unit Code",IF(AND(O68&gt;0,E68=""),"Enter Source Currency",IF(AND(O68&gt;0,F68=""),"Enter Quantity",IF(AND(O68&lt;&gt;"",O68&lt;&gt;0),(O68*F68*VLOOKUP(E68,Parameters!$J$11:$L$17,3,0))*(1+$H68),""))))</f>
        <v/>
      </c>
      <c r="Q68" s="107"/>
      <c r="R68" s="102"/>
      <c r="S68" s="114" t="str">
        <f t="shared" si="17"/>
        <v/>
      </c>
      <c r="T68" s="100"/>
      <c r="U68" s="115" t="str">
        <f>IF(T68="","",VLOOKUP(CONCATENATE(D68,"_",T68),#REF!,19,0))</f>
        <v/>
      </c>
      <c r="V68" s="116" t="str">
        <f>IF(T68="","",VLOOKUP(CONCATENATE(D68,"_",T68),#REF!,17,0))</f>
        <v/>
      </c>
      <c r="W68" s="112" t="str">
        <f>IF(AND(R68&gt;0,D68=""),"Enter Unit Code",IF(AND(R68&gt;0,F68=""),"Enter Quantity",IF(AND(R68&lt;&gt;"",R68&lt;&gt;0),((R68*U68*F68)*(VLOOKUP(V68,Parameters!$J$11:$L$17,3,0)))*(1+H68),"")))</f>
        <v/>
      </c>
      <c r="X68" s="103"/>
      <c r="Y68" s="108"/>
      <c r="Z68" s="112" t="str">
        <f>IF(AND(Y68&gt;0,D68=""),"Enter Unit Code",IF(AND(Y68&gt;0,E68=""),"Enter Source Currency",IF(AND(Y68&gt;0,F68=""),"Enter Quantity",IF(AND(Y68&lt;&gt;"",Y68&lt;&gt;0),(Y68*F68*VLOOKUP(E68,Parameters!$J$11:$L$17,3,0)),""))))</f>
        <v/>
      </c>
      <c r="AA68" s="103"/>
      <c r="AB68" s="109"/>
      <c r="AC68" s="109"/>
      <c r="AD68" s="109"/>
      <c r="AE68" s="113" t="str">
        <f>IF(AD68="","",((AB68*VLOOKUP(AD68,Parameters!$C$28:$I$35,4,0)+(AC68-1)*AB68*VLOOKUP(AD68,Parameters!$C$28:$I$35,5,0)+AB68*AC68*VLOOKUP(AD68,Parameters!$C$28:$I$35,6,0)+AB68*VLOOKUP(AD68,Parameters!$C$28:$I$35,7,0))*VLOOKUP(VLOOKUP(AD68,Parameters!$C$28:$I$35,3,0),Parameters!$J$11:$L$18,3,0)*F68))</f>
        <v/>
      </c>
      <c r="AF68" s="103"/>
      <c r="AG68" s="109"/>
      <c r="AH68" s="109"/>
      <c r="AI68" s="109"/>
      <c r="AJ68" s="112" t="str">
        <f>IF(AND(SUM(AG68:AI68)&gt;0,D68=""),"Enter Unit Code",IF(AND(SUM(AG68:AI68)&gt;0,E68=""),"Enter Source Currency",IF(AND(SUM(AG68:AI68)&gt;0,F68=""),"Enter Quantity",IF(SUM(AG68:AI68)&gt;0,(AG68*(1+H68)*(1+I68)+AH68+AI68)*F68*VLOOKUP(E68,Parameters!$J$11:$L$17,3,0),""))))</f>
        <v/>
      </c>
      <c r="AK68" s="103"/>
      <c r="AL68" s="110">
        <f t="shared" si="18"/>
        <v>0</v>
      </c>
      <c r="AM68" s="110">
        <f>AL68/Parameters!$L$11</f>
        <v>0</v>
      </c>
      <c r="AN68" s="131"/>
      <c r="AO68" s="110">
        <f>AM68*(1+KNP)*1+INM</f>
        <v>0.05</v>
      </c>
      <c r="AP68" s="131"/>
      <c r="AS68" s="111"/>
    </row>
    <row r="69" spans="2:45" ht="16.5" hidden="1" outlineLevel="1" thickTop="1" thickBot="1">
      <c r="B69" s="99"/>
      <c r="D69" s="100"/>
      <c r="E69" s="101"/>
      <c r="F69" s="102"/>
      <c r="G69" s="103"/>
      <c r="H69" s="104" t="str">
        <f>IF(D69="","",VLOOKUP(Calculs!D69,#REF!,3,0)/100)</f>
        <v/>
      </c>
      <c r="I69" s="105" t="str">
        <f>IF(D69="","",VLOOKUP(Calculs!D69,#REF!,7,0)/100)</f>
        <v/>
      </c>
      <c r="J69" s="103"/>
      <c r="K69" s="106"/>
      <c r="L69" s="102"/>
      <c r="M69" s="112" t="str">
        <f>IF(AND(K69&gt;0,D69=""),"Enter Unit Code",IF(AND((K69)&gt;0,E69=""),"Enter Source Currency",IF(AND((K69)&gt;0,F69=""),"Enter Quantity",IF(AND((K69)&lt;&gt;"",(K69)&lt;&gt;0),(K69)*F69*(1+H69)*(1+I69)*VLOOKUP(E69,Parameters!$J$11:$L$17,3,0),""))))</f>
        <v/>
      </c>
      <c r="N69" s="103"/>
      <c r="O69" s="106"/>
      <c r="P69" s="113" t="str">
        <f>IF(AND(O69&gt;0,D69=""),"Enter Unit Code",IF(AND(O69&gt;0,E69=""),"Enter Source Currency",IF(AND(O69&gt;0,F69=""),"Enter Quantity",IF(AND(O69&lt;&gt;"",O69&lt;&gt;0),(O69*F69*VLOOKUP(E69,Parameters!$J$11:$L$17,3,0))*(1+$H69),""))))</f>
        <v/>
      </c>
      <c r="Q69" s="107"/>
      <c r="R69" s="102"/>
      <c r="S69" s="114" t="str">
        <f t="shared" si="17"/>
        <v/>
      </c>
      <c r="T69" s="100"/>
      <c r="U69" s="115" t="str">
        <f>IF(T69="","",VLOOKUP(CONCATENATE(D69,"_",T69),#REF!,19,0))</f>
        <v/>
      </c>
      <c r="V69" s="116" t="str">
        <f>IF(T69="","",VLOOKUP(CONCATENATE(D69,"_",T69),#REF!,17,0))</f>
        <v/>
      </c>
      <c r="W69" s="112" t="str">
        <f>IF(AND(R69&gt;0,D69=""),"Enter Unit Code",IF(AND(R69&gt;0,F69=""),"Enter Quantity",IF(AND(R69&lt;&gt;"",R69&lt;&gt;0),((R69*U69*F69)*(VLOOKUP(V69,Parameters!$J$11:$L$17,3,0)))*(1+H69),"")))</f>
        <v/>
      </c>
      <c r="X69" s="103"/>
      <c r="Y69" s="108"/>
      <c r="Z69" s="112" t="str">
        <f>IF(AND(Y69&gt;0,D69=""),"Enter Unit Code",IF(AND(Y69&gt;0,E69=""),"Enter Source Currency",IF(AND(Y69&gt;0,F69=""),"Enter Quantity",IF(AND(Y69&lt;&gt;"",Y69&lt;&gt;0),(Y69*F69*VLOOKUP(E69,Parameters!$J$11:$L$17,3,0)),""))))</f>
        <v/>
      </c>
      <c r="AA69" s="103"/>
      <c r="AB69" s="109"/>
      <c r="AC69" s="109"/>
      <c r="AD69" s="109"/>
      <c r="AE69" s="113" t="str">
        <f>IF(AD69="","",((AB69*VLOOKUP(AD69,Parameters!$C$28:$I$35,4,0)+(AC69-1)*AB69*VLOOKUP(AD69,Parameters!$C$28:$I$35,5,0)+AB69*AC69*VLOOKUP(AD69,Parameters!$C$28:$I$35,6,0)+AB69*VLOOKUP(AD69,Parameters!$C$28:$I$35,7,0))*VLOOKUP(VLOOKUP(AD69,Parameters!$C$28:$I$35,3,0),Parameters!$J$11:$L$18,3,0)*F69))</f>
        <v/>
      </c>
      <c r="AF69" s="103"/>
      <c r="AG69" s="109"/>
      <c r="AH69" s="109"/>
      <c r="AI69" s="109"/>
      <c r="AJ69" s="112" t="str">
        <f>IF(AND(SUM(AG69:AI69)&gt;0,D69=""),"Enter Unit Code",IF(AND(SUM(AG69:AI69)&gt;0,E69=""),"Enter Source Currency",IF(AND(SUM(AG69:AI69)&gt;0,F69=""),"Enter Quantity",IF(SUM(AG69:AI69)&gt;0,(AG69*(1+H69)*(1+I69)+AH69+AI69)*F69*VLOOKUP(E69,Parameters!$J$11:$L$17,3,0),""))))</f>
        <v/>
      </c>
      <c r="AK69" s="103"/>
      <c r="AL69" s="110">
        <f t="shared" si="18"/>
        <v>0</v>
      </c>
      <c r="AM69" s="110">
        <f>AL69/Parameters!$L$11</f>
        <v>0</v>
      </c>
      <c r="AN69" s="131"/>
      <c r="AO69" s="110">
        <f>AM69*(1+KNP)*1+INM</f>
        <v>0.05</v>
      </c>
      <c r="AP69" s="131"/>
      <c r="AS69" s="111"/>
    </row>
    <row r="70" spans="2:45" ht="16.5" hidden="1" outlineLevel="1" thickTop="1" thickBot="1">
      <c r="B70" s="99"/>
      <c r="D70" s="100"/>
      <c r="E70" s="101"/>
      <c r="F70" s="102"/>
      <c r="G70" s="103"/>
      <c r="H70" s="104" t="str">
        <f>IF(D70="","",VLOOKUP(Calculs!D70,#REF!,3,0)/100)</f>
        <v/>
      </c>
      <c r="I70" s="105" t="str">
        <f>IF(D70="","",VLOOKUP(Calculs!D70,#REF!,7,0)/100)</f>
        <v/>
      </c>
      <c r="J70" s="103"/>
      <c r="K70" s="106"/>
      <c r="L70" s="102"/>
      <c r="M70" s="112" t="str">
        <f>IF(AND(K70&gt;0,D70=""),"Enter Unit Code",IF(AND((K70)&gt;0,E70=""),"Enter Source Currency",IF(AND((K70)&gt;0,F70=""),"Enter Quantity",IF(AND((K70)&lt;&gt;"",(K70)&lt;&gt;0),(K70)*F70*(1+H70)*(1+I70)*VLOOKUP(E70,Parameters!$J$11:$L$17,3,0),""))))</f>
        <v/>
      </c>
      <c r="N70" s="103"/>
      <c r="O70" s="106"/>
      <c r="P70" s="113" t="str">
        <f>IF(AND(O70&gt;0,D70=""),"Enter Unit Code",IF(AND(O70&gt;0,E70=""),"Enter Source Currency",IF(AND(O70&gt;0,F70=""),"Enter Quantity",IF(AND(O70&lt;&gt;"",O70&lt;&gt;0),(O70*F70*VLOOKUP(E70,Parameters!$J$11:$L$17,3,0))*(1+$H70),""))))</f>
        <v/>
      </c>
      <c r="Q70" s="107"/>
      <c r="R70" s="102"/>
      <c r="S70" s="114" t="str">
        <f t="shared" si="17"/>
        <v/>
      </c>
      <c r="T70" s="100"/>
      <c r="U70" s="115" t="str">
        <f>IF(T70="","",VLOOKUP(CONCATENATE(D70,"_",T70),#REF!,19,0))</f>
        <v/>
      </c>
      <c r="V70" s="116" t="str">
        <f>IF(T70="","",VLOOKUP(CONCATENATE(D70,"_",T70),#REF!,17,0))</f>
        <v/>
      </c>
      <c r="W70" s="112" t="str">
        <f>IF(AND(R70&gt;0,D70=""),"Enter Unit Code",IF(AND(R70&gt;0,F70=""),"Enter Quantity",IF(AND(R70&lt;&gt;"",R70&lt;&gt;0),((R70*U70*F70)*(VLOOKUP(V70,Parameters!$J$11:$L$17,3,0)))*(1+H70),"")))</f>
        <v/>
      </c>
      <c r="X70" s="103"/>
      <c r="Y70" s="108"/>
      <c r="Z70" s="112" t="str">
        <f>IF(AND(Y70&gt;0,D70=""),"Enter Unit Code",IF(AND(Y70&gt;0,E70=""),"Enter Source Currency",IF(AND(Y70&gt;0,F70=""),"Enter Quantity",IF(AND(Y70&lt;&gt;"",Y70&lt;&gt;0),(Y70*F70*VLOOKUP(E70,Parameters!$J$11:$L$17,3,0)),""))))</f>
        <v/>
      </c>
      <c r="AA70" s="103"/>
      <c r="AB70" s="109"/>
      <c r="AC70" s="109"/>
      <c r="AD70" s="109"/>
      <c r="AE70" s="113" t="str">
        <f>IF(AD70="","",((AB70*VLOOKUP(AD70,Parameters!$C$28:$I$35,4,0)+(AC70-1)*AB70*VLOOKUP(AD70,Parameters!$C$28:$I$35,5,0)+AB70*AC70*VLOOKUP(AD70,Parameters!$C$28:$I$35,6,0)+AB70*VLOOKUP(AD70,Parameters!$C$28:$I$35,7,0))*VLOOKUP(VLOOKUP(AD70,Parameters!$C$28:$I$35,3,0),Parameters!$J$11:$L$18,3,0)*F70))</f>
        <v/>
      </c>
      <c r="AF70" s="103"/>
      <c r="AG70" s="109"/>
      <c r="AH70" s="109"/>
      <c r="AI70" s="109"/>
      <c r="AJ70" s="112" t="str">
        <f>IF(AND(SUM(AG70:AI70)&gt;0,D70=""),"Enter Unit Code",IF(AND(SUM(AG70:AI70)&gt;0,E70=""),"Enter Source Currency",IF(AND(SUM(AG70:AI70)&gt;0,F70=""),"Enter Quantity",IF(SUM(AG70:AI70)&gt;0,(AG70*(1+H70)*(1+I70)+AH70+AI70)*F70*VLOOKUP(E70,Parameters!$J$11:$L$17,3,0),""))))</f>
        <v/>
      </c>
      <c r="AK70" s="103"/>
      <c r="AL70" s="110">
        <f t="shared" si="18"/>
        <v>0</v>
      </c>
      <c r="AM70" s="110">
        <f>AL70/Parameters!$L$11</f>
        <v>0</v>
      </c>
      <c r="AN70" s="131"/>
      <c r="AO70" s="110">
        <f>AM70*(1+KNP)*1+INM</f>
        <v>0.05</v>
      </c>
      <c r="AP70" s="131"/>
      <c r="AS70" s="111"/>
    </row>
    <row r="71" spans="2:45" ht="16.5" hidden="1" outlineLevel="1" thickTop="1" thickBot="1">
      <c r="B71" s="99"/>
      <c r="D71" s="100"/>
      <c r="E71" s="101"/>
      <c r="F71" s="102"/>
      <c r="G71" s="103"/>
      <c r="H71" s="104" t="str">
        <f>IF(D71="","",VLOOKUP(Calculs!D71,#REF!,3,0)/100)</f>
        <v/>
      </c>
      <c r="I71" s="105" t="str">
        <f>IF(D71="","",VLOOKUP(Calculs!D71,#REF!,7,0)/100)</f>
        <v/>
      </c>
      <c r="J71" s="103"/>
      <c r="K71" s="106"/>
      <c r="L71" s="102"/>
      <c r="M71" s="112" t="str">
        <f>IF(AND(K71&gt;0,D71=""),"Enter Unit Code",IF(AND((K71)&gt;0,E71=""),"Enter Source Currency",IF(AND((K71)&gt;0,F71=""),"Enter Quantity",IF(AND((K71)&lt;&gt;"",(K71)&lt;&gt;0),(K71)*F71*(1+H71)*(1+I71)*VLOOKUP(E71,Parameters!$J$11:$L$17,3,0),""))))</f>
        <v/>
      </c>
      <c r="N71" s="103"/>
      <c r="O71" s="106"/>
      <c r="P71" s="113" t="str">
        <f>IF(AND(O71&gt;0,D71=""),"Enter Unit Code",IF(AND(O71&gt;0,E71=""),"Enter Source Currency",IF(AND(O71&gt;0,F71=""),"Enter Quantity",IF(AND(O71&lt;&gt;"",O71&lt;&gt;0),(O71*F71*VLOOKUP(E71,Parameters!$J$11:$L$17,3,0))*(1+$H71),""))))</f>
        <v/>
      </c>
      <c r="Q71" s="107"/>
      <c r="R71" s="102"/>
      <c r="S71" s="114" t="str">
        <f t="shared" si="17"/>
        <v/>
      </c>
      <c r="T71" s="100"/>
      <c r="U71" s="115" t="str">
        <f>IF(T71="","",VLOOKUP(CONCATENATE(D71,"_",T71),#REF!,19,0))</f>
        <v/>
      </c>
      <c r="V71" s="116" t="str">
        <f>IF(T71="","",VLOOKUP(CONCATENATE(D71,"_",T71),#REF!,17,0))</f>
        <v/>
      </c>
      <c r="W71" s="112" t="str">
        <f>IF(AND(R71&gt;0,D71=""),"Enter Unit Code",IF(AND(R71&gt;0,F71=""),"Enter Quantity",IF(AND(R71&lt;&gt;"",R71&lt;&gt;0),((R71*U71*F71)*(VLOOKUP(V71,Parameters!$J$11:$L$17,3,0)))*(1+H71),"")))</f>
        <v/>
      </c>
      <c r="X71" s="103"/>
      <c r="Y71" s="108"/>
      <c r="Z71" s="112" t="str">
        <f>IF(AND(Y71&gt;0,D71=""),"Enter Unit Code",IF(AND(Y71&gt;0,E71=""),"Enter Source Currency",IF(AND(Y71&gt;0,F71=""),"Enter Quantity",IF(AND(Y71&lt;&gt;"",Y71&lt;&gt;0),(Y71*F71*VLOOKUP(E71,Parameters!$J$11:$L$17,3,0)),""))))</f>
        <v/>
      </c>
      <c r="AA71" s="103"/>
      <c r="AB71" s="109"/>
      <c r="AC71" s="109"/>
      <c r="AD71" s="109"/>
      <c r="AE71" s="113" t="str">
        <f>IF(AD71="","",((AB71*VLOOKUP(AD71,Parameters!$C$28:$I$35,4,0)+(AC71-1)*AB71*VLOOKUP(AD71,Parameters!$C$28:$I$35,5,0)+AB71*AC71*VLOOKUP(AD71,Parameters!$C$28:$I$35,6,0)+AB71*VLOOKUP(AD71,Parameters!$C$28:$I$35,7,0))*VLOOKUP(VLOOKUP(AD71,Parameters!$C$28:$I$35,3,0),Parameters!$J$11:$L$18,3,0)*F71))</f>
        <v/>
      </c>
      <c r="AF71" s="103"/>
      <c r="AG71" s="109"/>
      <c r="AH71" s="109"/>
      <c r="AI71" s="109"/>
      <c r="AJ71" s="112" t="str">
        <f>IF(AND(SUM(AG71:AI71)&gt;0,D71=""),"Enter Unit Code",IF(AND(SUM(AG71:AI71)&gt;0,E71=""),"Enter Source Currency",IF(AND(SUM(AG71:AI71)&gt;0,F71=""),"Enter Quantity",IF(SUM(AG71:AI71)&gt;0,(AG71*(1+H71)*(1+I71)+AH71+AI71)*F71*VLOOKUP(E71,Parameters!$J$11:$L$17,3,0),""))))</f>
        <v/>
      </c>
      <c r="AK71" s="103"/>
      <c r="AL71" s="110">
        <f t="shared" si="18"/>
        <v>0</v>
      </c>
      <c r="AM71" s="110">
        <f>AL71/Parameters!$L$11</f>
        <v>0</v>
      </c>
      <c r="AN71" s="131"/>
      <c r="AO71" s="110">
        <f>AM71*(1+KNP)*1+INM</f>
        <v>0.05</v>
      </c>
      <c r="AP71" s="131"/>
      <c r="AS71" s="111"/>
    </row>
    <row r="72" spans="2:45" ht="16.5" hidden="1" outlineLevel="1" thickTop="1" thickBot="1">
      <c r="B72" s="99"/>
      <c r="D72" s="100"/>
      <c r="E72" s="101"/>
      <c r="F72" s="102"/>
      <c r="G72" s="103"/>
      <c r="H72" s="104" t="str">
        <f>IF(D72="","",VLOOKUP(Calculs!D72,#REF!,3,0)/100)</f>
        <v/>
      </c>
      <c r="I72" s="105" t="str">
        <f>IF(D72="","",VLOOKUP(Calculs!D72,#REF!,7,0)/100)</f>
        <v/>
      </c>
      <c r="J72" s="103"/>
      <c r="K72" s="106"/>
      <c r="L72" s="102"/>
      <c r="M72" s="112" t="str">
        <f>IF(AND(K72&gt;0,D72=""),"Enter Unit Code",IF(AND((K72)&gt;0,E72=""),"Enter Source Currency",IF(AND((K72)&gt;0,F72=""),"Enter Quantity",IF(AND((K72)&lt;&gt;"",(K72)&lt;&gt;0),(K72)*F72*(1+H72)*(1+I72)*VLOOKUP(E72,Parameters!$J$11:$L$17,3,0),""))))</f>
        <v/>
      </c>
      <c r="N72" s="103"/>
      <c r="O72" s="106"/>
      <c r="P72" s="113" t="str">
        <f>IF(AND(O72&gt;0,D72=""),"Enter Unit Code",IF(AND(O72&gt;0,E72=""),"Enter Source Currency",IF(AND(O72&gt;0,F72=""),"Enter Quantity",IF(AND(O72&lt;&gt;"",O72&lt;&gt;0),(O72*F72*VLOOKUP(E72,Parameters!$J$11:$L$17,3,0))*(1+$H72),""))))</f>
        <v/>
      </c>
      <c r="Q72" s="107"/>
      <c r="R72" s="102"/>
      <c r="S72" s="114" t="str">
        <f t="shared" si="17"/>
        <v/>
      </c>
      <c r="T72" s="100"/>
      <c r="U72" s="115" t="str">
        <f>IF(T72="","",VLOOKUP(CONCATENATE(D72,"_",T72),#REF!,19,0))</f>
        <v/>
      </c>
      <c r="V72" s="116" t="str">
        <f>IF(T72="","",VLOOKUP(CONCATENATE(D72,"_",T72),#REF!,17,0))</f>
        <v/>
      </c>
      <c r="W72" s="112" t="str">
        <f>IF(AND(R72&gt;0,D72=""),"Enter Unit Code",IF(AND(R72&gt;0,F72=""),"Enter Quantity",IF(AND(R72&lt;&gt;"",R72&lt;&gt;0),((R72*U72*F72)*(VLOOKUP(V72,Parameters!$J$11:$L$17,3,0)))*(1+H72),"")))</f>
        <v/>
      </c>
      <c r="X72" s="103"/>
      <c r="Y72" s="108"/>
      <c r="Z72" s="112" t="str">
        <f>IF(AND(Y72&gt;0,D72=""),"Enter Unit Code",IF(AND(Y72&gt;0,E72=""),"Enter Source Currency",IF(AND(Y72&gt;0,F72=""),"Enter Quantity",IF(AND(Y72&lt;&gt;"",Y72&lt;&gt;0),(Y72*F72*VLOOKUP(E72,Parameters!$J$11:$L$17,3,0)),""))))</f>
        <v/>
      </c>
      <c r="AA72" s="103"/>
      <c r="AB72" s="109"/>
      <c r="AC72" s="109"/>
      <c r="AD72" s="109"/>
      <c r="AE72" s="113" t="str">
        <f>IF(AD72="","",((AB72*VLOOKUP(AD72,Parameters!$C$28:$I$35,4,0)+(AC72-1)*AB72*VLOOKUP(AD72,Parameters!$C$28:$I$35,5,0)+AB72*AC72*VLOOKUP(AD72,Parameters!$C$28:$I$35,6,0)+AB72*VLOOKUP(AD72,Parameters!$C$28:$I$35,7,0))*VLOOKUP(VLOOKUP(AD72,Parameters!$C$28:$I$35,3,0),Parameters!$J$11:$L$18,3,0)*F72))</f>
        <v/>
      </c>
      <c r="AF72" s="103"/>
      <c r="AG72" s="109"/>
      <c r="AH72" s="109"/>
      <c r="AI72" s="109"/>
      <c r="AJ72" s="112" t="str">
        <f>IF(AND(SUM(AG72:AI72)&gt;0,D72=""),"Enter Unit Code",IF(AND(SUM(AG72:AI72)&gt;0,E72=""),"Enter Source Currency",IF(AND(SUM(AG72:AI72)&gt;0,F72=""),"Enter Quantity",IF(SUM(AG72:AI72)&gt;0,(AG72*(1+H72)*(1+I72)+AH72+AI72)*F72*VLOOKUP(E72,Parameters!$J$11:$L$17,3,0),""))))</f>
        <v/>
      </c>
      <c r="AK72" s="103"/>
      <c r="AL72" s="110">
        <f t="shared" si="18"/>
        <v>0</v>
      </c>
      <c r="AM72" s="110">
        <f>AL72/Parameters!$L$11</f>
        <v>0</v>
      </c>
      <c r="AN72" s="131"/>
      <c r="AO72" s="110">
        <f>AM72*(1+KNP)*1+INM</f>
        <v>0.05</v>
      </c>
      <c r="AP72" s="131"/>
      <c r="AS72" s="111"/>
    </row>
    <row r="73" spans="2:45" ht="16.5" hidden="1" outlineLevel="1" thickTop="1" thickBot="1">
      <c r="B73" s="99"/>
      <c r="D73" s="100"/>
      <c r="E73" s="101"/>
      <c r="F73" s="102"/>
      <c r="G73" s="103"/>
      <c r="H73" s="104" t="str">
        <f>IF(D73="","",VLOOKUP(Calculs!D73,#REF!,3,0)/100)</f>
        <v/>
      </c>
      <c r="I73" s="105" t="str">
        <f>IF(D73="","",VLOOKUP(Calculs!D73,#REF!,7,0)/100)</f>
        <v/>
      </c>
      <c r="J73" s="103"/>
      <c r="K73" s="106"/>
      <c r="L73" s="102"/>
      <c r="M73" s="112" t="str">
        <f>IF(AND(K73&gt;0,D73=""),"Enter Unit Code",IF(AND((K73)&gt;0,E73=""),"Enter Source Currency",IF(AND((K73)&gt;0,F73=""),"Enter Quantity",IF(AND((K73)&lt;&gt;"",(K73)&lt;&gt;0),(K73)*F73*(1+H73)*(1+I73)*VLOOKUP(E73,Parameters!$J$11:$L$17,3,0),""))))</f>
        <v/>
      </c>
      <c r="N73" s="103"/>
      <c r="O73" s="106"/>
      <c r="P73" s="113" t="str">
        <f>IF(AND(O73&gt;0,D73=""),"Enter Unit Code",IF(AND(O73&gt;0,E73=""),"Enter Source Currency",IF(AND(O73&gt;0,F73=""),"Enter Quantity",IF(AND(O73&lt;&gt;"",O73&lt;&gt;0),(O73*F73*VLOOKUP(E73,Parameters!$J$11:$L$17,3,0))*(1+$H73),""))))</f>
        <v/>
      </c>
      <c r="Q73" s="107"/>
      <c r="R73" s="102"/>
      <c r="S73" s="114" t="str">
        <f t="shared" si="17"/>
        <v/>
      </c>
      <c r="T73" s="100"/>
      <c r="U73" s="115" t="str">
        <f>IF(T73="","",VLOOKUP(CONCATENATE(D73,"_",T73),#REF!,19,0))</f>
        <v/>
      </c>
      <c r="V73" s="116" t="str">
        <f>IF(T73="","",VLOOKUP(CONCATENATE(D73,"_",T73),#REF!,17,0))</f>
        <v/>
      </c>
      <c r="W73" s="112" t="str">
        <f>IF(AND(R73&gt;0,D73=""),"Enter Unit Code",IF(AND(R73&gt;0,F73=""),"Enter Quantity",IF(AND(R73&lt;&gt;"",R73&lt;&gt;0),((R73*U73*F73)*(VLOOKUP(V73,Parameters!$J$11:$L$17,3,0)))*(1+H73),"")))</f>
        <v/>
      </c>
      <c r="X73" s="103"/>
      <c r="Y73" s="108"/>
      <c r="Z73" s="112" t="str">
        <f>IF(AND(Y73&gt;0,D73=""),"Enter Unit Code",IF(AND(Y73&gt;0,E73=""),"Enter Source Currency",IF(AND(Y73&gt;0,F73=""),"Enter Quantity",IF(AND(Y73&lt;&gt;"",Y73&lt;&gt;0),(Y73*F73*VLOOKUP(E73,Parameters!$J$11:$L$17,3,0)),""))))</f>
        <v/>
      </c>
      <c r="AA73" s="103"/>
      <c r="AB73" s="109"/>
      <c r="AC73" s="109"/>
      <c r="AD73" s="109"/>
      <c r="AE73" s="113" t="str">
        <f>IF(AD73="","",((AB73*VLOOKUP(AD73,Parameters!$C$28:$I$35,4,0)+(AC73-1)*AB73*VLOOKUP(AD73,Parameters!$C$28:$I$35,5,0)+AB73*AC73*VLOOKUP(AD73,Parameters!$C$28:$I$35,6,0)+AB73*VLOOKUP(AD73,Parameters!$C$28:$I$35,7,0))*VLOOKUP(VLOOKUP(AD73,Parameters!$C$28:$I$35,3,0),Parameters!$J$11:$L$18,3,0)*F73))</f>
        <v/>
      </c>
      <c r="AF73" s="103"/>
      <c r="AG73" s="109"/>
      <c r="AH73" s="109"/>
      <c r="AI73" s="109"/>
      <c r="AJ73" s="112" t="str">
        <f>IF(AND(SUM(AG73:AI73)&gt;0,D73=""),"Enter Unit Code",IF(AND(SUM(AG73:AI73)&gt;0,E73=""),"Enter Source Currency",IF(AND(SUM(AG73:AI73)&gt;0,F73=""),"Enter Quantity",IF(SUM(AG73:AI73)&gt;0,(AG73*(1+H73)*(1+I73)+AH73+AI73)*F73*VLOOKUP(E73,Parameters!$J$11:$L$17,3,0),""))))</f>
        <v/>
      </c>
      <c r="AK73" s="103"/>
      <c r="AL73" s="110">
        <f t="shared" si="18"/>
        <v>0</v>
      </c>
      <c r="AM73" s="110">
        <f>AL73/Parameters!$L$11</f>
        <v>0</v>
      </c>
      <c r="AN73" s="131"/>
      <c r="AO73" s="110">
        <f>AM73*(1+KNP)*1+INM</f>
        <v>0.05</v>
      </c>
      <c r="AP73" s="131"/>
      <c r="AS73" s="111"/>
    </row>
    <row r="74" spans="2:45" ht="16.5" hidden="1" outlineLevel="1" thickTop="1" thickBot="1">
      <c r="B74" s="99"/>
      <c r="D74" s="100"/>
      <c r="E74" s="101"/>
      <c r="F74" s="102"/>
      <c r="G74" s="103"/>
      <c r="H74" s="104" t="str">
        <f>IF(D74="","",VLOOKUP(Calculs!D74,#REF!,3,0)/100)</f>
        <v/>
      </c>
      <c r="I74" s="105" t="str">
        <f>IF(D74="","",VLOOKUP(Calculs!D74,#REF!,7,0)/100)</f>
        <v/>
      </c>
      <c r="J74" s="103"/>
      <c r="K74" s="106"/>
      <c r="L74" s="102"/>
      <c r="M74" s="112" t="str">
        <f>IF(AND(K74&gt;0,D74=""),"Enter Unit Code",IF(AND((K74)&gt;0,E74=""),"Enter Source Currency",IF(AND((K74)&gt;0,F74=""),"Enter Quantity",IF(AND((K74)&lt;&gt;"",(K74)&lt;&gt;0),(K74)*F74*(1+H74)*(1+I74)*VLOOKUP(E74,Parameters!$J$11:$L$17,3,0),""))))</f>
        <v/>
      </c>
      <c r="N74" s="103"/>
      <c r="O74" s="106"/>
      <c r="P74" s="113" t="str">
        <f>IF(AND(O74&gt;0,D74=""),"Enter Unit Code",IF(AND(O74&gt;0,E74=""),"Enter Source Currency",IF(AND(O74&gt;0,F74=""),"Enter Quantity",IF(AND(O74&lt;&gt;"",O74&lt;&gt;0),(O74*F74*VLOOKUP(E74,Parameters!$J$11:$L$17,3,0))*(1+$H74),""))))</f>
        <v/>
      </c>
      <c r="Q74" s="107"/>
      <c r="R74" s="102"/>
      <c r="S74" s="114" t="str">
        <f t="shared" si="17"/>
        <v/>
      </c>
      <c r="T74" s="100"/>
      <c r="U74" s="115" t="str">
        <f>IF(T74="","",VLOOKUP(CONCATENATE(D74,"_",T74),#REF!,19,0))</f>
        <v/>
      </c>
      <c r="V74" s="116" t="str">
        <f>IF(T74="","",VLOOKUP(CONCATENATE(D74,"_",T74),#REF!,17,0))</f>
        <v/>
      </c>
      <c r="W74" s="112" t="str">
        <f>IF(AND(R74&gt;0,D74=""),"Enter Unit Code",IF(AND(R74&gt;0,F74=""),"Enter Quantity",IF(AND(R74&lt;&gt;"",R74&lt;&gt;0),((R74*U74*F74)*(VLOOKUP(V74,Parameters!$J$11:$L$17,3,0)))*(1+H74),"")))</f>
        <v/>
      </c>
      <c r="X74" s="103"/>
      <c r="Y74" s="108"/>
      <c r="Z74" s="112" t="str">
        <f>IF(AND(Y74&gt;0,D74=""),"Enter Unit Code",IF(AND(Y74&gt;0,E74=""),"Enter Source Currency",IF(AND(Y74&gt;0,F74=""),"Enter Quantity",IF(AND(Y74&lt;&gt;"",Y74&lt;&gt;0),(Y74*F74*VLOOKUP(E74,Parameters!$J$11:$L$17,3,0)),""))))</f>
        <v/>
      </c>
      <c r="AA74" s="103"/>
      <c r="AB74" s="109"/>
      <c r="AC74" s="109"/>
      <c r="AD74" s="109"/>
      <c r="AE74" s="113" t="str">
        <f>IF(AD74="","",((AB74*VLOOKUP(AD74,Parameters!$C$28:$I$35,4,0)+(AC74-1)*AB74*VLOOKUP(AD74,Parameters!$C$28:$I$35,5,0)+AB74*AC74*VLOOKUP(AD74,Parameters!$C$28:$I$35,6,0)+AB74*VLOOKUP(AD74,Parameters!$C$28:$I$35,7,0))*VLOOKUP(VLOOKUP(AD74,Parameters!$C$28:$I$35,3,0),Parameters!$J$11:$L$18,3,0)*F74))</f>
        <v/>
      </c>
      <c r="AF74" s="103"/>
      <c r="AG74" s="109"/>
      <c r="AH74" s="109"/>
      <c r="AI74" s="109"/>
      <c r="AJ74" s="112" t="str">
        <f>IF(AND(SUM(AG74:AI74)&gt;0,D74=""),"Enter Unit Code",IF(AND(SUM(AG74:AI74)&gt;0,E74=""),"Enter Source Currency",IF(AND(SUM(AG74:AI74)&gt;0,F74=""),"Enter Quantity",IF(SUM(AG74:AI74)&gt;0,(AG74*(1+H74)*(1+I74)+AH74+AI74)*F74*VLOOKUP(E74,Parameters!$J$11:$L$17,3,0),""))))</f>
        <v/>
      </c>
      <c r="AK74" s="103"/>
      <c r="AL74" s="110">
        <f t="shared" si="18"/>
        <v>0</v>
      </c>
      <c r="AM74" s="110">
        <f>AL74/Parameters!$L$11</f>
        <v>0</v>
      </c>
      <c r="AN74" s="131"/>
      <c r="AO74" s="110">
        <f>AM74*(1+KNP)*1+INM</f>
        <v>0.05</v>
      </c>
      <c r="AP74" s="131"/>
      <c r="AS74" s="111"/>
    </row>
    <row r="75" spans="2:45" ht="16.5" hidden="1" outlineLevel="1" thickTop="1" thickBot="1">
      <c r="B75" s="99"/>
      <c r="D75" s="100"/>
      <c r="E75" s="101"/>
      <c r="F75" s="102"/>
      <c r="G75" s="103"/>
      <c r="H75" s="104" t="str">
        <f>IF(D75="","",VLOOKUP(Calculs!D75,#REF!,3,0)/100)</f>
        <v/>
      </c>
      <c r="I75" s="105" t="str">
        <f>IF(D75="","",VLOOKUP(Calculs!D75,#REF!,7,0)/100)</f>
        <v/>
      </c>
      <c r="J75" s="103"/>
      <c r="K75" s="106"/>
      <c r="L75" s="102"/>
      <c r="M75" s="112" t="str">
        <f>IF(AND(K75&gt;0,D75=""),"Enter Unit Code",IF(AND((K75)&gt;0,E75=""),"Enter Source Currency",IF(AND((K75)&gt;0,F75=""),"Enter Quantity",IF(AND((K75)&lt;&gt;"",(K75)&lt;&gt;0),(K75)*F75*(1+H75)*(1+I75)*VLOOKUP(E75,Parameters!$J$11:$L$17,3,0),""))))</f>
        <v/>
      </c>
      <c r="N75" s="103"/>
      <c r="O75" s="106"/>
      <c r="P75" s="113" t="str">
        <f>IF(AND(O75&gt;0,D75=""),"Enter Unit Code",IF(AND(O75&gt;0,E75=""),"Enter Source Currency",IF(AND(O75&gt;0,F75=""),"Enter Quantity",IF(AND(O75&lt;&gt;"",O75&lt;&gt;0),(O75*F75*VLOOKUP(E75,Parameters!$J$11:$L$17,3,0))*(1+$H75),""))))</f>
        <v/>
      </c>
      <c r="Q75" s="107"/>
      <c r="R75" s="102"/>
      <c r="S75" s="114" t="str">
        <f t="shared" si="17"/>
        <v/>
      </c>
      <c r="T75" s="100"/>
      <c r="U75" s="115" t="str">
        <f>IF(T75="","",VLOOKUP(CONCATENATE(D75,"_",T75),#REF!,19,0))</f>
        <v/>
      </c>
      <c r="V75" s="116" t="str">
        <f>IF(T75="","",VLOOKUP(CONCATENATE(D75,"_",T75),#REF!,17,0))</f>
        <v/>
      </c>
      <c r="W75" s="112" t="str">
        <f>IF(AND(R75&gt;0,D75=""),"Enter Unit Code",IF(AND(R75&gt;0,F75=""),"Enter Quantity",IF(AND(R75&lt;&gt;"",R75&lt;&gt;0),((R75*U75*F75)*(VLOOKUP(V75,Parameters!$J$11:$L$17,3,0)))*(1+H75),"")))</f>
        <v/>
      </c>
      <c r="X75" s="103"/>
      <c r="Y75" s="108"/>
      <c r="Z75" s="112" t="str">
        <f>IF(AND(Y75&gt;0,D75=""),"Enter Unit Code",IF(AND(Y75&gt;0,E75=""),"Enter Source Currency",IF(AND(Y75&gt;0,F75=""),"Enter Quantity",IF(AND(Y75&lt;&gt;"",Y75&lt;&gt;0),(Y75*F75*VLOOKUP(E75,Parameters!$J$11:$L$17,3,0)),""))))</f>
        <v/>
      </c>
      <c r="AA75" s="103"/>
      <c r="AB75" s="109"/>
      <c r="AC75" s="109"/>
      <c r="AD75" s="109"/>
      <c r="AE75" s="113" t="str">
        <f>IF(AD75="","",((AB75*VLOOKUP(AD75,Parameters!$C$28:$I$35,4,0)+(AC75-1)*AB75*VLOOKUP(AD75,Parameters!$C$28:$I$35,5,0)+AB75*AC75*VLOOKUP(AD75,Parameters!$C$28:$I$35,6,0)+AB75*VLOOKUP(AD75,Parameters!$C$28:$I$35,7,0))*VLOOKUP(VLOOKUP(AD75,Parameters!$C$28:$I$35,3,0),Parameters!$J$11:$L$18,3,0)*F75))</f>
        <v/>
      </c>
      <c r="AF75" s="103"/>
      <c r="AG75" s="109"/>
      <c r="AH75" s="109"/>
      <c r="AI75" s="109"/>
      <c r="AJ75" s="112" t="str">
        <f>IF(AND(SUM(AG75:AI75)&gt;0,D75=""),"Enter Unit Code",IF(AND(SUM(AG75:AI75)&gt;0,E75=""),"Enter Source Currency",IF(AND(SUM(AG75:AI75)&gt;0,F75=""),"Enter Quantity",IF(SUM(AG75:AI75)&gt;0,(AG75*(1+H75)*(1+I75)+AH75+AI75)*F75*VLOOKUP(E75,Parameters!$J$11:$L$17,3,0),""))))</f>
        <v/>
      </c>
      <c r="AK75" s="103"/>
      <c r="AL75" s="110">
        <f t="shared" si="18"/>
        <v>0</v>
      </c>
      <c r="AM75" s="110">
        <f>AL75/Parameters!$L$11</f>
        <v>0</v>
      </c>
      <c r="AN75" s="131"/>
      <c r="AO75" s="110">
        <f>AM75*(1+KNP)*1+INM</f>
        <v>0.05</v>
      </c>
      <c r="AP75" s="131"/>
      <c r="AS75" s="111"/>
    </row>
    <row r="76" spans="2:45" ht="16.5" hidden="1" outlineLevel="1" thickTop="1" thickBot="1">
      <c r="B76" s="99"/>
      <c r="D76" s="100"/>
      <c r="E76" s="101"/>
      <c r="F76" s="102"/>
      <c r="G76" s="103"/>
      <c r="H76" s="104" t="str">
        <f>IF(D76="","",VLOOKUP(Calculs!D76,#REF!,3,0)/100)</f>
        <v/>
      </c>
      <c r="I76" s="105" t="str">
        <f>IF(D76="","",VLOOKUP(Calculs!D76,#REF!,7,0)/100)</f>
        <v/>
      </c>
      <c r="J76" s="103"/>
      <c r="K76" s="106"/>
      <c r="L76" s="102"/>
      <c r="M76" s="112" t="str">
        <f>IF(AND(K76&gt;0,D76=""),"Enter Unit Code",IF(AND((K76)&gt;0,E76=""),"Enter Source Currency",IF(AND((K76)&gt;0,F76=""),"Enter Quantity",IF(AND((K76)&lt;&gt;"",(K76)&lt;&gt;0),(K76)*F76*(1+H76)*(1+I76)*VLOOKUP(E76,Parameters!$J$11:$L$17,3,0),""))))</f>
        <v/>
      </c>
      <c r="N76" s="103"/>
      <c r="O76" s="106"/>
      <c r="P76" s="113" t="str">
        <f>IF(AND(O76&gt;0,D76=""),"Enter Unit Code",IF(AND(O76&gt;0,E76=""),"Enter Source Currency",IF(AND(O76&gt;0,F76=""),"Enter Quantity",IF(AND(O76&lt;&gt;"",O76&lt;&gt;0),(O76*F76*VLOOKUP(E76,Parameters!$J$11:$L$17,3,0))*(1+$H76),""))))</f>
        <v/>
      </c>
      <c r="Q76" s="107"/>
      <c r="R76" s="102"/>
      <c r="S76" s="114" t="str">
        <f t="shared" si="17"/>
        <v/>
      </c>
      <c r="T76" s="100"/>
      <c r="U76" s="115" t="str">
        <f>IF(T76="","",VLOOKUP(CONCATENATE(D76,"_",T76),#REF!,19,0))</f>
        <v/>
      </c>
      <c r="V76" s="116" t="str">
        <f>IF(T76="","",VLOOKUP(CONCATENATE(D76,"_",T76),#REF!,17,0))</f>
        <v/>
      </c>
      <c r="W76" s="112" t="str">
        <f>IF(AND(R76&gt;0,D76=""),"Enter Unit Code",IF(AND(R76&gt;0,F76=""),"Enter Quantity",IF(AND(R76&lt;&gt;"",R76&lt;&gt;0),((R76*U76*F76)*(VLOOKUP(V76,Parameters!$J$11:$L$17,3,0)))*(1+H76),"")))</f>
        <v/>
      </c>
      <c r="X76" s="103"/>
      <c r="Y76" s="108"/>
      <c r="Z76" s="112" t="str">
        <f>IF(AND(Y76&gt;0,D76=""),"Enter Unit Code",IF(AND(Y76&gt;0,E76=""),"Enter Source Currency",IF(AND(Y76&gt;0,F76=""),"Enter Quantity",IF(AND(Y76&lt;&gt;"",Y76&lt;&gt;0),(Y76*F76*VLOOKUP(E76,Parameters!$J$11:$L$17,3,0)),""))))</f>
        <v/>
      </c>
      <c r="AA76" s="103"/>
      <c r="AB76" s="109"/>
      <c r="AC76" s="109"/>
      <c r="AD76" s="109"/>
      <c r="AE76" s="113" t="str">
        <f>IF(AD76="","",((AB76*VLOOKUP(AD76,Parameters!$C$28:$I$35,4,0)+(AC76-1)*AB76*VLOOKUP(AD76,Parameters!$C$28:$I$35,5,0)+AB76*AC76*VLOOKUP(AD76,Parameters!$C$28:$I$35,6,0)+AB76*VLOOKUP(AD76,Parameters!$C$28:$I$35,7,0))*VLOOKUP(VLOOKUP(AD76,Parameters!$C$28:$I$35,3,0),Parameters!$J$11:$L$18,3,0)*F76))</f>
        <v/>
      </c>
      <c r="AF76" s="103"/>
      <c r="AG76" s="109"/>
      <c r="AH76" s="109"/>
      <c r="AI76" s="109"/>
      <c r="AJ76" s="112" t="str">
        <f>IF(AND(SUM(AG76:AI76)&gt;0,D76=""),"Enter Unit Code",IF(AND(SUM(AG76:AI76)&gt;0,E76=""),"Enter Source Currency",IF(AND(SUM(AG76:AI76)&gt;0,F76=""),"Enter Quantity",IF(SUM(AG76:AI76)&gt;0,(AG76*(1+H76)*(1+I76)+AH76+AI76)*F76*VLOOKUP(E76,Parameters!$J$11:$L$17,3,0),""))))</f>
        <v/>
      </c>
      <c r="AK76" s="103"/>
      <c r="AL76" s="110">
        <f t="shared" si="18"/>
        <v>0</v>
      </c>
      <c r="AM76" s="110">
        <f>AL76/Parameters!$L$11</f>
        <v>0</v>
      </c>
      <c r="AN76" s="131"/>
      <c r="AO76" s="110">
        <f>AM76*(1+KNP)*1+INM</f>
        <v>0.05</v>
      </c>
      <c r="AP76" s="131"/>
      <c r="AS76" s="111"/>
    </row>
    <row r="77" spans="2:45" ht="16.5" hidden="1" outlineLevel="1" thickTop="1" thickBot="1">
      <c r="B77" s="99"/>
      <c r="D77" s="100"/>
      <c r="E77" s="101"/>
      <c r="F77" s="102"/>
      <c r="G77" s="103"/>
      <c r="H77" s="104" t="str">
        <f>IF(D77="","",VLOOKUP(Calculs!D77,#REF!,3,0)/100)</f>
        <v/>
      </c>
      <c r="I77" s="105" t="str">
        <f>IF(D77="","",VLOOKUP(Calculs!D77,#REF!,7,0)/100)</f>
        <v/>
      </c>
      <c r="J77" s="103"/>
      <c r="K77" s="106"/>
      <c r="L77" s="102"/>
      <c r="M77" s="112" t="str">
        <f>IF(AND(K77&gt;0,D77=""),"Enter Unit Code",IF(AND((K77)&gt;0,E77=""),"Enter Source Currency",IF(AND((K77)&gt;0,F77=""),"Enter Quantity",IF(AND((K77)&lt;&gt;"",(K77)&lt;&gt;0),(K77)*F77*(1+H77)*(1+I77)*VLOOKUP(E77,Parameters!$J$11:$L$17,3,0),""))))</f>
        <v/>
      </c>
      <c r="N77" s="103"/>
      <c r="O77" s="106"/>
      <c r="P77" s="113" t="str">
        <f>IF(AND(O77&gt;0,D77=""),"Enter Unit Code",IF(AND(O77&gt;0,E77=""),"Enter Source Currency",IF(AND(O77&gt;0,F77=""),"Enter Quantity",IF(AND(O77&lt;&gt;"",O77&lt;&gt;0),(O77*F77*VLOOKUP(E77,Parameters!$J$11:$L$17,3,0))*(1+$H77),""))))</f>
        <v/>
      </c>
      <c r="Q77" s="107"/>
      <c r="R77" s="102"/>
      <c r="S77" s="114" t="str">
        <f t="shared" si="17"/>
        <v/>
      </c>
      <c r="T77" s="100"/>
      <c r="U77" s="115" t="str">
        <f>IF(T77="","",VLOOKUP(CONCATENATE(D77,"_",T77),#REF!,19,0))</f>
        <v/>
      </c>
      <c r="V77" s="116" t="str">
        <f>IF(T77="","",VLOOKUP(CONCATENATE(D77,"_",T77),#REF!,17,0))</f>
        <v/>
      </c>
      <c r="W77" s="112" t="str">
        <f>IF(AND(R77&gt;0,D77=""),"Enter Unit Code",IF(AND(R77&gt;0,F77=""),"Enter Quantity",IF(AND(R77&lt;&gt;"",R77&lt;&gt;0),((R77*U77*F77)*(VLOOKUP(V77,Parameters!$J$11:$L$17,3,0)))*(1+H77),"")))</f>
        <v/>
      </c>
      <c r="X77" s="103"/>
      <c r="Y77" s="108"/>
      <c r="Z77" s="112" t="str">
        <f>IF(AND(Y77&gt;0,D77=""),"Enter Unit Code",IF(AND(Y77&gt;0,E77=""),"Enter Source Currency",IF(AND(Y77&gt;0,F77=""),"Enter Quantity",IF(AND(Y77&lt;&gt;"",Y77&lt;&gt;0),(Y77*F77*VLOOKUP(E77,Parameters!$J$11:$L$17,3,0)),""))))</f>
        <v/>
      </c>
      <c r="AA77" s="103"/>
      <c r="AB77" s="109"/>
      <c r="AC77" s="109"/>
      <c r="AD77" s="109"/>
      <c r="AE77" s="113" t="str">
        <f>IF(AD77="","",((AB77*VLOOKUP(AD77,Parameters!$C$28:$I$35,4,0)+(AC77-1)*AB77*VLOOKUP(AD77,Parameters!$C$28:$I$35,5,0)+AB77*AC77*VLOOKUP(AD77,Parameters!$C$28:$I$35,6,0)+AB77*VLOOKUP(AD77,Parameters!$C$28:$I$35,7,0))*VLOOKUP(VLOOKUP(AD77,Parameters!$C$28:$I$35,3,0),Parameters!$J$11:$L$18,3,0)*F77))</f>
        <v/>
      </c>
      <c r="AF77" s="103"/>
      <c r="AG77" s="109"/>
      <c r="AH77" s="109"/>
      <c r="AI77" s="109"/>
      <c r="AJ77" s="112" t="str">
        <f>IF(AND(SUM(AG77:AI77)&gt;0,D77=""),"Enter Unit Code",IF(AND(SUM(AG77:AI77)&gt;0,E77=""),"Enter Source Currency",IF(AND(SUM(AG77:AI77)&gt;0,F77=""),"Enter Quantity",IF(SUM(AG77:AI77)&gt;0,(AG77*(1+H77)*(1+I77)+AH77+AI77)*F77*VLOOKUP(E77,Parameters!$J$11:$L$17,3,0),""))))</f>
        <v/>
      </c>
      <c r="AK77" s="103"/>
      <c r="AL77" s="110">
        <f t="shared" si="18"/>
        <v>0</v>
      </c>
      <c r="AM77" s="110">
        <f>AL77/Parameters!$L$11</f>
        <v>0</v>
      </c>
      <c r="AN77" s="131"/>
      <c r="AO77" s="110">
        <f>AM77*(1+KNP)*1+INM</f>
        <v>0.05</v>
      </c>
      <c r="AP77" s="131"/>
      <c r="AS77" s="111"/>
    </row>
    <row r="78" spans="2:45" ht="16.5" hidden="1" outlineLevel="1" thickTop="1" thickBot="1">
      <c r="B78" s="99"/>
      <c r="D78" s="100"/>
      <c r="E78" s="101"/>
      <c r="F78" s="102"/>
      <c r="G78" s="103"/>
      <c r="H78" s="104" t="str">
        <f>IF(D78="","",VLOOKUP(Calculs!D78,#REF!,3,0)/100)</f>
        <v/>
      </c>
      <c r="I78" s="105" t="str">
        <f>IF(D78="","",VLOOKUP(Calculs!D78,#REF!,7,0)/100)</f>
        <v/>
      </c>
      <c r="J78" s="103"/>
      <c r="K78" s="106"/>
      <c r="L78" s="102"/>
      <c r="M78" s="112" t="str">
        <f>IF(AND(K78&gt;0,D78=""),"Enter Unit Code",IF(AND((K78)&gt;0,E78=""),"Enter Source Currency",IF(AND((K78)&gt;0,F78=""),"Enter Quantity",IF(AND((K78)&lt;&gt;"",(K78)&lt;&gt;0),(K78)*F78*(1+H78)*(1+I78)*VLOOKUP(E78,Parameters!$J$11:$L$17,3,0),""))))</f>
        <v/>
      </c>
      <c r="N78" s="103"/>
      <c r="O78" s="106"/>
      <c r="P78" s="113" t="str">
        <f>IF(AND(O78&gt;0,D78=""),"Enter Unit Code",IF(AND(O78&gt;0,E78=""),"Enter Source Currency",IF(AND(O78&gt;0,F78=""),"Enter Quantity",IF(AND(O78&lt;&gt;"",O78&lt;&gt;0),(O78*F78*VLOOKUP(E78,Parameters!$J$11:$L$17,3,0))*(1+$H78),""))))</f>
        <v/>
      </c>
      <c r="Q78" s="107"/>
      <c r="R78" s="102"/>
      <c r="S78" s="114" t="str">
        <f t="shared" si="17"/>
        <v/>
      </c>
      <c r="T78" s="100"/>
      <c r="U78" s="115" t="str">
        <f>IF(T78="","",VLOOKUP(CONCATENATE(D78,"_",T78),#REF!,19,0))</f>
        <v/>
      </c>
      <c r="V78" s="116" t="str">
        <f>IF(T78="","",VLOOKUP(CONCATENATE(D78,"_",T78),#REF!,17,0))</f>
        <v/>
      </c>
      <c r="W78" s="112" t="str">
        <f>IF(AND(R78&gt;0,D78=""),"Enter Unit Code",IF(AND(R78&gt;0,F78=""),"Enter Quantity",IF(AND(R78&lt;&gt;"",R78&lt;&gt;0),((R78*U78*F78)*(VLOOKUP(V78,Parameters!$J$11:$L$17,3,0)))*(1+H78),"")))</f>
        <v/>
      </c>
      <c r="X78" s="103"/>
      <c r="Y78" s="108"/>
      <c r="Z78" s="112" t="str">
        <f>IF(AND(Y78&gt;0,D78=""),"Enter Unit Code",IF(AND(Y78&gt;0,E78=""),"Enter Source Currency",IF(AND(Y78&gt;0,F78=""),"Enter Quantity",IF(AND(Y78&lt;&gt;"",Y78&lt;&gt;0),(Y78*F78*VLOOKUP(E78,Parameters!$J$11:$L$17,3,0)),""))))</f>
        <v/>
      </c>
      <c r="AA78" s="103"/>
      <c r="AB78" s="109"/>
      <c r="AC78" s="109"/>
      <c r="AD78" s="109"/>
      <c r="AE78" s="113" t="str">
        <f>IF(AD78="","",((AB78*VLOOKUP(AD78,Parameters!$C$28:$I$35,4,0)+(AC78-1)*AB78*VLOOKUP(AD78,Parameters!$C$28:$I$35,5,0)+AB78*AC78*VLOOKUP(AD78,Parameters!$C$28:$I$35,6,0)+AB78*VLOOKUP(AD78,Parameters!$C$28:$I$35,7,0))*VLOOKUP(VLOOKUP(AD78,Parameters!$C$28:$I$35,3,0),Parameters!$J$11:$L$18,3,0)*F78))</f>
        <v/>
      </c>
      <c r="AF78" s="103"/>
      <c r="AG78" s="109"/>
      <c r="AH78" s="109"/>
      <c r="AI78" s="109"/>
      <c r="AJ78" s="112" t="str">
        <f>IF(AND(SUM(AG78:AI78)&gt;0,D78=""),"Enter Unit Code",IF(AND(SUM(AG78:AI78)&gt;0,E78=""),"Enter Source Currency",IF(AND(SUM(AG78:AI78)&gt;0,F78=""),"Enter Quantity",IF(SUM(AG78:AI78)&gt;0,(AG78*(1+H78)*(1+I78)+AH78+AI78)*F78*VLOOKUP(E78,Parameters!$J$11:$L$17,3,0),""))))</f>
        <v/>
      </c>
      <c r="AK78" s="103"/>
      <c r="AL78" s="110">
        <f t="shared" si="18"/>
        <v>0</v>
      </c>
      <c r="AM78" s="110">
        <f>AL78/Parameters!$L$11</f>
        <v>0</v>
      </c>
      <c r="AN78" s="131"/>
      <c r="AO78" s="110">
        <f>AM78*(1+KNP)*1+INM</f>
        <v>0.05</v>
      </c>
      <c r="AP78" s="131"/>
      <c r="AS78" s="111"/>
    </row>
    <row r="79" spans="2:45" ht="17.25" collapsed="1" thickTop="1" thickBot="1">
      <c r="B79" s="98" t="s">
        <v>65</v>
      </c>
      <c r="M79" s="117">
        <f>SUBTOTAL(9,M80:M82)</f>
        <v>0</v>
      </c>
      <c r="P79" s="117">
        <f>SUBTOTAL(9,P80:P82)</f>
        <v>0</v>
      </c>
      <c r="S79" s="117">
        <f>SUBTOTAL(9,S80:S82)</f>
        <v>0</v>
      </c>
      <c r="W79" s="117">
        <f>SUBTOTAL(9,W80:W82)</f>
        <v>0</v>
      </c>
      <c r="Z79" s="117">
        <f>SUBTOTAL(9,Z80:Z82)</f>
        <v>0</v>
      </c>
      <c r="AE79" s="117">
        <f>SUBTOTAL(9,AE80:AE82)</f>
        <v>0</v>
      </c>
      <c r="AJ79" s="117">
        <f>SUBTOTAL(9,AJ80:AJ82)</f>
        <v>0</v>
      </c>
      <c r="AL79" s="117">
        <f>SUBTOTAL(9,AL80:AL82)</f>
        <v>0</v>
      </c>
      <c r="AM79" s="117">
        <f>SUBTOTAL(9,AM80:AM82)</f>
        <v>0</v>
      </c>
      <c r="AO79" s="117">
        <f>SUBTOTAL(9,AO80:AO82)</f>
        <v>0.15000000000000002</v>
      </c>
      <c r="AQ79" s="129"/>
    </row>
    <row r="80" spans="2:45" ht="16.5" hidden="1" outlineLevel="1" thickTop="1" thickBot="1">
      <c r="B80" s="99" t="s">
        <v>62</v>
      </c>
      <c r="D80" s="100"/>
      <c r="E80" s="101"/>
      <c r="F80" s="102"/>
      <c r="G80" s="103"/>
      <c r="H80" s="104" t="str">
        <f>IF(D80="","",VLOOKUP(Calculs!D80,#REF!,3,0)/100)</f>
        <v/>
      </c>
      <c r="I80" s="105" t="str">
        <f>IF(D80="","",VLOOKUP(Calculs!D80,#REF!,7,0)/100)</f>
        <v/>
      </c>
      <c r="J80" s="103"/>
      <c r="K80" s="106"/>
      <c r="L80" s="102"/>
      <c r="M80" s="112" t="str">
        <f>IF(AND(K80&gt;0,D80=""),"Enter Unit Code",IF(AND((K80)&gt;0,E80=""),"Enter Source Currency",IF(AND((K80)&gt;0,F80=""),"Enter Quantity",IF(AND((K80)&lt;&gt;"",(K80)&lt;&gt;0),(K80)*F80*(1+H80)*(1+I80)*VLOOKUP(E80,Parameters!$J$11:$L$17,3,0),""))))</f>
        <v/>
      </c>
      <c r="N80" s="103"/>
      <c r="O80" s="106"/>
      <c r="P80" s="113" t="str">
        <f>IF(AND(O80&gt;0,D80=""),"Enter Unit Code",IF(AND(O80&gt;0,E80=""),"Enter Source Currency",IF(AND(O80&gt;0,F80=""),"Enter Quantity",IF(AND(O80&lt;&gt;"",O80&lt;&gt;0),(O80*F80*VLOOKUP(E80,Parameters!$J$11:$L$17,3,0))*(1+$H80),""))))</f>
        <v/>
      </c>
      <c r="Q80" s="107"/>
      <c r="R80" s="102"/>
      <c r="S80" s="114" t="str">
        <f>IF(R80&lt;&gt;"",R80*F80,"")</f>
        <v/>
      </c>
      <c r="T80" s="100"/>
      <c r="U80" s="115" t="str">
        <f>IF(T80="","",VLOOKUP(CONCATENATE(D80,"_",T80),#REF!,19,0))</f>
        <v/>
      </c>
      <c r="V80" s="116" t="str">
        <f>IF(T80="","",VLOOKUP(CONCATENATE(D80,"_",T80),#REF!,17,0))</f>
        <v/>
      </c>
      <c r="W80" s="112" t="str">
        <f>IF(AND(R80&gt;0,D80=""),"Enter Unit Code",IF(AND(R80&gt;0,F80=""),"Enter Quantity",IF(AND(R80&lt;&gt;"",R80&lt;&gt;0),((R80*U80*F80)*(VLOOKUP(V80,Parameters!$J$11:$L$17,3,0)))*(1+H80),"")))</f>
        <v/>
      </c>
      <c r="X80" s="103"/>
      <c r="Y80" s="108"/>
      <c r="Z80" s="112" t="str">
        <f>IF(AND(Y80&gt;0,D80=""),"Enter Unit Code",IF(AND(Y80&gt;0,E80=""),"Enter Source Currency",IF(AND(Y80&gt;0,F80=""),"Enter Quantity",IF(AND(Y80&lt;&gt;"",Y80&lt;&gt;0),(Y80*F80*VLOOKUP(E80,Parameters!$J$11:$L$17,3,0)),""))))</f>
        <v/>
      </c>
      <c r="AA80" s="103"/>
      <c r="AB80" s="109"/>
      <c r="AC80" s="109"/>
      <c r="AD80" s="109"/>
      <c r="AE80" s="113" t="str">
        <f>IF(AD80="","",((AB80*VLOOKUP(AD80,Parameters!$C$28:$I$35,4,0)+(AC80-1)*AB80*VLOOKUP(AD80,Parameters!$C$28:$I$35,5,0)+AB80*AC80*VLOOKUP(AD80,Parameters!$C$28:$I$35,6,0)+AB80*VLOOKUP(AD80,Parameters!$C$28:$I$35,7,0))*VLOOKUP(VLOOKUP(AD80,Parameters!$C$28:$I$35,3,0),Parameters!$J$11:$L$18,3,0)*F80))</f>
        <v/>
      </c>
      <c r="AF80" s="103"/>
      <c r="AG80" s="109"/>
      <c r="AH80" s="109"/>
      <c r="AI80" s="109"/>
      <c r="AJ80" s="112" t="str">
        <f>IF(AND(SUM(AG80:AI80)&gt;0,D80=""),"Enter Unit Code",IF(AND(SUM(AG80:AI80)&gt;0,E80=""),"Enter Source Currency",IF(AND(SUM(AG80:AI80)&gt;0,F80=""),"Enter Quantity",IF(SUM(AG80:AI80)&gt;0,(AG80*(1+H80)*(1+I80)+AH80+AI80)*F80*VLOOKUP(E80,Parameters!$J$11:$L$17,3,0),""))))</f>
        <v/>
      </c>
      <c r="AK80" s="103"/>
      <c r="AL80" s="110">
        <f>SUM(AJ80,Z80,AE80,W80,P80,M80,)</f>
        <v>0</v>
      </c>
      <c r="AM80" s="110">
        <f>AL80/Parameters!$L$11</f>
        <v>0</v>
      </c>
      <c r="AN80" s="131"/>
      <c r="AO80" s="110">
        <f>AM80*(1+KNP)*1+INM</f>
        <v>0.05</v>
      </c>
      <c r="AP80" s="131"/>
      <c r="AS80" s="111"/>
    </row>
    <row r="81" spans="2:45" ht="16.5" hidden="1" outlineLevel="1" thickTop="1" thickBot="1">
      <c r="B81" s="99" t="s">
        <v>63</v>
      </c>
      <c r="D81" s="100"/>
      <c r="E81" s="101"/>
      <c r="F81" s="102"/>
      <c r="G81" s="103"/>
      <c r="H81" s="104" t="str">
        <f>IF(D81="","",VLOOKUP(Calculs!D81,#REF!,3,0)/100)</f>
        <v/>
      </c>
      <c r="I81" s="105" t="str">
        <f>IF(D81="","",VLOOKUP(Calculs!D81,#REF!,7,0)/100)</f>
        <v/>
      </c>
      <c r="J81" s="103"/>
      <c r="K81" s="106"/>
      <c r="L81" s="102"/>
      <c r="M81" s="112" t="str">
        <f>IF(AND(K81&gt;0,D81=""),"Enter Unit Code",IF(AND((K81)&gt;0,E81=""),"Enter Source Currency",IF(AND((K81)&gt;0,F81=""),"Enter Quantity",IF(AND((K81)&lt;&gt;"",(K81)&lt;&gt;0),(K81)*F81*(1+H81)*(1+I81)*VLOOKUP(E81,Parameters!$J$11:$L$17,3,0),""))))</f>
        <v/>
      </c>
      <c r="N81" s="103"/>
      <c r="O81" s="106"/>
      <c r="P81" s="113" t="str">
        <f>IF(AND(O81&gt;0,D81=""),"Enter Unit Code",IF(AND(O81&gt;0,E81=""),"Enter Source Currency",IF(AND(O81&gt;0,F81=""),"Enter Quantity",IF(AND(O81&lt;&gt;"",O81&lt;&gt;0),(O81*F81*VLOOKUP(E81,Parameters!$J$11:$L$17,3,0))*(1+$H81),""))))</f>
        <v/>
      </c>
      <c r="Q81" s="107"/>
      <c r="R81" s="102"/>
      <c r="S81" s="114" t="str">
        <f>IF(R81&lt;&gt;"",R81*F81,"")</f>
        <v/>
      </c>
      <c r="T81" s="100"/>
      <c r="U81" s="115" t="str">
        <f>IF(T81="","",VLOOKUP(CONCATENATE(D81,"_",T81),#REF!,19,0))</f>
        <v/>
      </c>
      <c r="V81" s="116" t="str">
        <f>IF(T81="","",VLOOKUP(CONCATENATE(D81,"_",T81),#REF!,17,0))</f>
        <v/>
      </c>
      <c r="W81" s="112" t="str">
        <f>IF(AND(R81&gt;0,D81=""),"Enter Unit Code",IF(AND(R81&gt;0,F81=""),"Enter Quantity",IF(AND(R81&lt;&gt;"",R81&lt;&gt;0),((R81*U81*F81)*(VLOOKUP(V81,Parameters!$J$11:$L$17,3,0)))*(1+H81),"")))</f>
        <v/>
      </c>
      <c r="X81" s="103"/>
      <c r="Y81" s="108"/>
      <c r="Z81" s="112" t="str">
        <f>IF(AND(Y81&gt;0,D81=""),"Enter Unit Code",IF(AND(Y81&gt;0,E81=""),"Enter Source Currency",IF(AND(Y81&gt;0,F81=""),"Enter Quantity",IF(AND(Y81&lt;&gt;"",Y81&lt;&gt;0),(Y81*F81*VLOOKUP(E81,Parameters!$J$11:$L$17,3,0)),""))))</f>
        <v/>
      </c>
      <c r="AA81" s="103"/>
      <c r="AB81" s="109"/>
      <c r="AC81" s="109"/>
      <c r="AD81" s="109"/>
      <c r="AE81" s="113" t="str">
        <f>IF(AD81="","",((AB81*VLOOKUP(AD81,Parameters!$C$28:$I$35,4,0)+(AC81-1)*AB81*VLOOKUP(AD81,Parameters!$C$28:$I$35,5,0)+AB81*AC81*VLOOKUP(AD81,Parameters!$C$28:$I$35,6,0)+AB81*VLOOKUP(AD81,Parameters!$C$28:$I$35,7,0))*VLOOKUP(VLOOKUP(AD81,Parameters!$C$28:$I$35,3,0),Parameters!$J$11:$L$18,3,0)*F81))</f>
        <v/>
      </c>
      <c r="AF81" s="103"/>
      <c r="AG81" s="109"/>
      <c r="AH81" s="109"/>
      <c r="AI81" s="109"/>
      <c r="AJ81" s="112" t="str">
        <f>IF(AND(SUM(AG81:AI81)&gt;0,D81=""),"Enter Unit Code",IF(AND(SUM(AG81:AI81)&gt;0,E81=""),"Enter Source Currency",IF(AND(SUM(AG81:AI81)&gt;0,F81=""),"Enter Quantity",IF(SUM(AG81:AI81)&gt;0,(AG81*(1+H81)*(1+I81)+AH81+AI81)*F81*VLOOKUP(E81,Parameters!$J$11:$L$17,3,0),""))))</f>
        <v/>
      </c>
      <c r="AK81" s="103"/>
      <c r="AL81" s="110">
        <f>SUM(AJ81,Z81,AE81,W81,P81,M81,)</f>
        <v>0</v>
      </c>
      <c r="AM81" s="110">
        <f>AL81/Parameters!$L$11</f>
        <v>0</v>
      </c>
      <c r="AN81" s="131"/>
      <c r="AO81" s="110">
        <f>AM81*(1+KNP)*1+INM</f>
        <v>0.05</v>
      </c>
      <c r="AP81" s="131"/>
      <c r="AS81" s="111"/>
    </row>
    <row r="82" spans="2:45" ht="16.5" hidden="1" outlineLevel="1" thickTop="1" thickBot="1">
      <c r="B82" s="99"/>
      <c r="D82" s="100"/>
      <c r="E82" s="101"/>
      <c r="F82" s="102"/>
      <c r="G82" s="103"/>
      <c r="H82" s="104" t="str">
        <f>IF(D82="","",VLOOKUP(Calculs!D82,#REF!,3,0)/100)</f>
        <v/>
      </c>
      <c r="I82" s="105" t="str">
        <f>IF(D82="","",VLOOKUP(Calculs!D82,#REF!,7,0)/100)</f>
        <v/>
      </c>
      <c r="J82" s="103"/>
      <c r="K82" s="106"/>
      <c r="L82" s="102"/>
      <c r="M82" s="112" t="str">
        <f>IF(AND(K82&gt;0,D82=""),"Enter Unit Code",IF(AND((K82)&gt;0,E82=""),"Enter Source Currency",IF(AND((K82)&gt;0,F82=""),"Enter Quantity",IF(AND((K82)&lt;&gt;"",(K82)&lt;&gt;0),(K82)*F82*(1+H82)*(1+I82)*VLOOKUP(E82,Parameters!$J$11:$L$17,3,0),""))))</f>
        <v/>
      </c>
      <c r="N82" s="103"/>
      <c r="O82" s="106"/>
      <c r="P82" s="113" t="str">
        <f>IF(AND(O82&gt;0,D82=""),"Enter Unit Code",IF(AND(O82&gt;0,E82=""),"Enter Source Currency",IF(AND(O82&gt;0,F82=""),"Enter Quantity",IF(AND(O82&lt;&gt;"",O82&lt;&gt;0),(O82*F82*VLOOKUP(E82,Parameters!$J$11:$L$17,3,0))*(1+$H82),""))))</f>
        <v/>
      </c>
      <c r="Q82" s="107"/>
      <c r="R82" s="102"/>
      <c r="S82" s="114" t="str">
        <f>IF(R82&lt;&gt;"",R82*F82,"")</f>
        <v/>
      </c>
      <c r="T82" s="100"/>
      <c r="U82" s="115" t="str">
        <f>IF(T82="","",VLOOKUP(CONCATENATE(D82,"_",T82),#REF!,19,0))</f>
        <v/>
      </c>
      <c r="V82" s="116" t="str">
        <f>IF(T82="","",VLOOKUP(CONCATENATE(D82,"_",T82),#REF!,17,0))</f>
        <v/>
      </c>
      <c r="W82" s="112" t="str">
        <f>IF(AND(R82&gt;0,D82=""),"Enter Unit Code",IF(AND(R82&gt;0,F82=""),"Enter Quantity",IF(AND(R82&lt;&gt;"",R82&lt;&gt;0),((R82*U82*F82)*(VLOOKUP(V82,Parameters!$J$11:$L$17,3,0)))*(1+H82),"")))</f>
        <v/>
      </c>
      <c r="X82" s="103"/>
      <c r="Y82" s="108"/>
      <c r="Z82" s="112" t="str">
        <f>IF(AND(Y82&gt;0,D82=""),"Enter Unit Code",IF(AND(Y82&gt;0,E82=""),"Enter Source Currency",IF(AND(Y82&gt;0,F82=""),"Enter Quantity",IF(AND(Y82&lt;&gt;"",Y82&lt;&gt;0),(Y82*F82*VLOOKUP(E82,Parameters!$J$11:$L$17,3,0)),""))))</f>
        <v/>
      </c>
      <c r="AA82" s="103"/>
      <c r="AB82" s="109"/>
      <c r="AC82" s="109"/>
      <c r="AD82" s="109"/>
      <c r="AE82" s="113" t="str">
        <f>IF(AD82="","",((AB82*VLOOKUP(AD82,Parameters!$C$28:$I$35,4,0)+(AC82-1)*AB82*VLOOKUP(AD82,Parameters!$C$28:$I$35,5,0)+AB82*AC82*VLOOKUP(AD82,Parameters!$C$28:$I$35,6,0)+AB82*VLOOKUP(AD82,Parameters!$C$28:$I$35,7,0))*VLOOKUP(VLOOKUP(AD82,Parameters!$C$28:$I$35,3,0),Parameters!$J$11:$L$18,3,0)*F82))</f>
        <v/>
      </c>
      <c r="AF82" s="103"/>
      <c r="AG82" s="109"/>
      <c r="AH82" s="109"/>
      <c r="AI82" s="109"/>
      <c r="AJ82" s="112" t="str">
        <f>IF(AND(SUM(AG82:AI82)&gt;0,D82=""),"Enter Unit Code",IF(AND(SUM(AG82:AI82)&gt;0,E82=""),"Enter Source Currency",IF(AND(SUM(AG82:AI82)&gt;0,F82=""),"Enter Quantity",IF(SUM(AG82:AI82)&gt;0,(AG82*(1+H82)*(1+I82)+AH82+AI82)*F82*VLOOKUP(E82,Parameters!$J$11:$L$17,3,0),""))))</f>
        <v/>
      </c>
      <c r="AK82" s="103"/>
      <c r="AL82" s="110">
        <f>SUM(AJ82,Z82,AE82,W82,P82,M82,)</f>
        <v>0</v>
      </c>
      <c r="AM82" s="110">
        <f>AL82/Parameters!$L$11</f>
        <v>0</v>
      </c>
      <c r="AN82" s="131"/>
      <c r="AO82" s="110">
        <f>AM82*(1+KNP)*1+INM</f>
        <v>0.05</v>
      </c>
      <c r="AP82" s="131"/>
      <c r="AS82" s="111"/>
    </row>
    <row r="83" spans="2:45" ht="17.25" collapsed="1" thickTop="1" thickBot="1">
      <c r="B83" s="126" t="s">
        <v>66</v>
      </c>
      <c r="M83" s="117">
        <f>SUBTOTAL(9,M84:M86)</f>
        <v>0</v>
      </c>
      <c r="P83" s="117">
        <f>SUBTOTAL(9,P84:P86)</f>
        <v>0</v>
      </c>
      <c r="S83" s="117">
        <f>SUBTOTAL(9,S84:S86)</f>
        <v>0</v>
      </c>
      <c r="W83" s="117">
        <f>SUBTOTAL(9,W84:W86)</f>
        <v>0</v>
      </c>
      <c r="Z83" s="117">
        <f>SUBTOTAL(9,Z84:Z86)</f>
        <v>0</v>
      </c>
      <c r="AE83" s="117">
        <f>SUBTOTAL(9,AE84:AE86)</f>
        <v>0</v>
      </c>
      <c r="AJ83" s="117">
        <f>SUBTOTAL(9,AJ84:AJ86)</f>
        <v>0</v>
      </c>
      <c r="AL83" s="117">
        <f>SUBTOTAL(9,AL84:AL86)</f>
        <v>0</v>
      </c>
      <c r="AM83" s="117">
        <f>SUBTOTAL(9,AM84:AM86)</f>
        <v>0</v>
      </c>
      <c r="AO83" s="117">
        <f>SUBTOTAL(9,AO84:AO86)</f>
        <v>0.15000000000000002</v>
      </c>
      <c r="AQ83" s="129"/>
    </row>
    <row r="84" spans="2:45" ht="16.5" hidden="1" outlineLevel="1" thickTop="1" thickBot="1">
      <c r="B84" s="99"/>
      <c r="D84" s="100"/>
      <c r="E84" s="101"/>
      <c r="F84" s="102"/>
      <c r="G84" s="103"/>
      <c r="H84" s="104" t="str">
        <f>IF(D84="","",VLOOKUP(Calculs!D84,#REF!,3,0)/100)</f>
        <v/>
      </c>
      <c r="I84" s="105" t="str">
        <f>IF(D84="","",VLOOKUP(Calculs!D84,#REF!,7,0)/100)</f>
        <v/>
      </c>
      <c r="J84" s="103"/>
      <c r="K84" s="106"/>
      <c r="L84" s="102"/>
      <c r="M84" s="112" t="str">
        <f>IF(AND(K84&gt;0,D84=""),"Enter Unit Code",IF(AND((K84)&gt;0,E84=""),"Enter Source Currency",IF(AND((K84)&gt;0,F84=""),"Enter Quantity",IF(AND((K84)&lt;&gt;"",(K84)&lt;&gt;0),(K84)*F84*(1+H84)*(1+I84)*VLOOKUP(E84,Parameters!$J$11:$L$17,3,0),""))))</f>
        <v/>
      </c>
      <c r="N84" s="103"/>
      <c r="O84" s="106"/>
      <c r="P84" s="113" t="str">
        <f>IF(AND(O84&gt;0,D84=""),"Enter Unit Code",IF(AND(O84&gt;0,E84=""),"Enter Source Currency",IF(AND(O84&gt;0,F84=""),"Enter Quantity",IF(AND(O84&lt;&gt;"",O84&lt;&gt;0),(O84*F84*VLOOKUP(E84,Parameters!$J$11:$L$17,3,0))*(1+$H84),""))))</f>
        <v/>
      </c>
      <c r="Q84" s="107"/>
      <c r="R84" s="102"/>
      <c r="S84" s="114" t="str">
        <f>IF(R84&lt;&gt;"",R84*F84,"")</f>
        <v/>
      </c>
      <c r="T84" s="100"/>
      <c r="U84" s="115" t="str">
        <f>IF(T84="","",VLOOKUP(CONCATENATE(D84,"_",T84),#REF!,19,0))</f>
        <v/>
      </c>
      <c r="V84" s="116" t="str">
        <f>IF(T84="","",VLOOKUP(CONCATENATE(D84,"_",T84),#REF!,17,0))</f>
        <v/>
      </c>
      <c r="W84" s="112" t="str">
        <f>IF(AND(R84&gt;0,D84=""),"Enter Unit Code",IF(AND(R84&gt;0,F84=""),"Enter Quantity",IF(AND(R84&lt;&gt;"",R84&lt;&gt;0),((R84*U84*F84)*(VLOOKUP(V84,Parameters!$J$11:$L$17,3,0)))*(1+H84),"")))</f>
        <v/>
      </c>
      <c r="X84" s="103"/>
      <c r="Y84" s="108"/>
      <c r="Z84" s="112" t="str">
        <f>IF(AND(Y84&gt;0,D84=""),"Enter Unit Code",IF(AND(Y84&gt;0,E84=""),"Enter Source Currency",IF(AND(Y84&gt;0,F84=""),"Enter Quantity",IF(AND(Y84&lt;&gt;"",Y84&lt;&gt;0),(Y84*F84*VLOOKUP(E84,Parameters!$J$11:$L$17,3,0)),""))))</f>
        <v/>
      </c>
      <c r="AA84" s="103"/>
      <c r="AB84" s="109"/>
      <c r="AC84" s="109"/>
      <c r="AD84" s="109"/>
      <c r="AE84" s="113" t="str">
        <f>IF(AD84="","",((AB84*VLOOKUP(AD84,Parameters!$C$28:$I$35,4,0)+(AC84-1)*AB84*VLOOKUP(AD84,Parameters!$C$28:$I$35,5,0)+AB84*AC84*VLOOKUP(AD84,Parameters!$C$28:$I$35,6,0)+AB84*VLOOKUP(AD84,Parameters!$C$28:$I$35,7,0))*VLOOKUP(VLOOKUP(AD84,Parameters!$C$28:$I$35,3,0),Parameters!$J$11:$L$18,3,0)*F84))</f>
        <v/>
      </c>
      <c r="AF84" s="103"/>
      <c r="AG84" s="109"/>
      <c r="AH84" s="109"/>
      <c r="AI84" s="109"/>
      <c r="AJ84" s="112" t="str">
        <f>IF(AND(SUM(AG84:AI84)&gt;0,D84=""),"Enter Unit Code",IF(AND(SUM(AG84:AI84)&gt;0,E84=""),"Enter Source Currency",IF(AND(SUM(AG84:AI84)&gt;0,F84=""),"Enter Quantity",IF(SUM(AG84:AI84)&gt;0,(AG84*(1+H84)*(1+I84)+AH84+AI84)*F84*VLOOKUP(E84,Parameters!$J$11:$L$17,3,0),""))))</f>
        <v/>
      </c>
      <c r="AK84" s="103"/>
      <c r="AL84" s="110">
        <f>SUM(AJ84,Z84,AE84,W84,P84,M84,)</f>
        <v>0</v>
      </c>
      <c r="AM84" s="110">
        <f>AL84/Parameters!$L$11</f>
        <v>0</v>
      </c>
      <c r="AN84" s="131"/>
      <c r="AO84" s="110">
        <f>AM84*(1+KNP)*1+INM</f>
        <v>0.05</v>
      </c>
      <c r="AP84" s="131"/>
      <c r="AS84" s="111"/>
    </row>
    <row r="85" spans="2:45" ht="16.5" hidden="1" outlineLevel="1" thickTop="1" thickBot="1">
      <c r="B85" s="99"/>
      <c r="D85" s="100"/>
      <c r="E85" s="101"/>
      <c r="F85" s="102"/>
      <c r="G85" s="103"/>
      <c r="H85" s="104" t="str">
        <f>IF(D85="","",VLOOKUP(Calculs!D85,#REF!,3,0)/100)</f>
        <v/>
      </c>
      <c r="I85" s="105" t="str">
        <f>IF(D85="","",VLOOKUP(Calculs!D85,#REF!,7,0)/100)</f>
        <v/>
      </c>
      <c r="J85" s="103"/>
      <c r="K85" s="106"/>
      <c r="L85" s="102"/>
      <c r="M85" s="112" t="str">
        <f>IF(AND(K85&gt;0,D85=""),"Enter Unit Code",IF(AND((K85)&gt;0,E85=""),"Enter Source Currency",IF(AND((K85)&gt;0,F85=""),"Enter Quantity",IF(AND((K85)&lt;&gt;"",(K85)&lt;&gt;0),(K85)*F85*(1+H85)*(1+I85)*VLOOKUP(E85,Parameters!$J$11:$L$17,3,0),""))))</f>
        <v/>
      </c>
      <c r="N85" s="103"/>
      <c r="O85" s="106"/>
      <c r="P85" s="113" t="str">
        <f>IF(AND(O85&gt;0,D85=""),"Enter Unit Code",IF(AND(O85&gt;0,E85=""),"Enter Source Currency",IF(AND(O85&gt;0,F85=""),"Enter Quantity",IF(AND(O85&lt;&gt;"",O85&lt;&gt;0),(O85*F85*VLOOKUP(E85,Parameters!$J$11:$L$17,3,0))*(1+$H85),""))))</f>
        <v/>
      </c>
      <c r="Q85" s="107"/>
      <c r="R85" s="102"/>
      <c r="S85" s="114" t="str">
        <f>IF(R85&lt;&gt;"",R85*F85,"")</f>
        <v/>
      </c>
      <c r="T85" s="100"/>
      <c r="U85" s="115" t="str">
        <f>IF(T85="","",VLOOKUP(CONCATENATE(D85,"_",T85),#REF!,19,0))</f>
        <v/>
      </c>
      <c r="V85" s="116" t="str">
        <f>IF(T85="","",VLOOKUP(CONCATENATE(D85,"_",T85),#REF!,17,0))</f>
        <v/>
      </c>
      <c r="W85" s="112" t="str">
        <f>IF(AND(R85&gt;0,D85=""),"Enter Unit Code",IF(AND(R85&gt;0,F85=""),"Enter Quantity",IF(AND(R85&lt;&gt;"",R85&lt;&gt;0),((R85*U85*F85)*(VLOOKUP(V85,Parameters!$J$11:$L$17,3,0)))*(1+H85),"")))</f>
        <v/>
      </c>
      <c r="X85" s="103"/>
      <c r="Y85" s="108"/>
      <c r="Z85" s="112" t="str">
        <f>IF(AND(Y85&gt;0,D85=""),"Enter Unit Code",IF(AND(Y85&gt;0,E85=""),"Enter Source Currency",IF(AND(Y85&gt;0,F85=""),"Enter Quantity",IF(AND(Y85&lt;&gt;"",Y85&lt;&gt;0),(Y85*F85*VLOOKUP(E85,Parameters!$J$11:$L$17,3,0)),""))))</f>
        <v/>
      </c>
      <c r="AA85" s="103"/>
      <c r="AB85" s="109"/>
      <c r="AC85" s="109"/>
      <c r="AD85" s="109"/>
      <c r="AE85" s="113" t="str">
        <f>IF(AD85="","",((AB85*VLOOKUP(AD85,Parameters!$C$28:$I$35,4,0)+(AC85-1)*AB85*VLOOKUP(AD85,Parameters!$C$28:$I$35,5,0)+AB85*AC85*VLOOKUP(AD85,Parameters!$C$28:$I$35,6,0)+AB85*VLOOKUP(AD85,Parameters!$C$28:$I$35,7,0))*VLOOKUP(VLOOKUP(AD85,Parameters!$C$28:$I$35,3,0),Parameters!$J$11:$L$18,3,0)*F85))</f>
        <v/>
      </c>
      <c r="AF85" s="103"/>
      <c r="AG85" s="109"/>
      <c r="AH85" s="109"/>
      <c r="AI85" s="109"/>
      <c r="AJ85" s="112" t="str">
        <f>IF(AND(SUM(AG85:AI85)&gt;0,D85=""),"Enter Unit Code",IF(AND(SUM(AG85:AI85)&gt;0,E85=""),"Enter Source Currency",IF(AND(SUM(AG85:AI85)&gt;0,F85=""),"Enter Quantity",IF(SUM(AG85:AI85)&gt;0,(AG85*(1+H85)*(1+I85)+AH85+AI85)*F85*VLOOKUP(E85,Parameters!$J$11:$L$17,3,0),""))))</f>
        <v/>
      </c>
      <c r="AK85" s="103"/>
      <c r="AL85" s="110">
        <f>SUM(AJ85,Z85,AE85,W85,P85,M85,)</f>
        <v>0</v>
      </c>
      <c r="AM85" s="110">
        <f>AL85/Parameters!$L$11</f>
        <v>0</v>
      </c>
      <c r="AN85" s="131"/>
      <c r="AO85" s="110">
        <f>AM85*(1+KNP)*1+INM</f>
        <v>0.05</v>
      </c>
      <c r="AP85" s="131"/>
      <c r="AS85" s="111"/>
    </row>
    <row r="86" spans="2:45" ht="16.5" hidden="1" outlineLevel="1" thickTop="1" thickBot="1">
      <c r="B86" s="99"/>
      <c r="D86" s="100"/>
      <c r="E86" s="101"/>
      <c r="F86" s="102"/>
      <c r="G86" s="103"/>
      <c r="H86" s="104" t="str">
        <f>IF(D86="","",VLOOKUP(Calculs!D86,#REF!,3,0)/100)</f>
        <v/>
      </c>
      <c r="I86" s="105" t="str">
        <f>IF(D86="","",VLOOKUP(Calculs!D86,#REF!,7,0)/100)</f>
        <v/>
      </c>
      <c r="J86" s="103"/>
      <c r="K86" s="106"/>
      <c r="L86" s="102"/>
      <c r="M86" s="112" t="str">
        <f>IF(AND(K86&gt;0,D86=""),"Enter Unit Code",IF(AND((K86)&gt;0,E86=""),"Enter Source Currency",IF(AND((K86)&gt;0,F86=""),"Enter Quantity",IF(AND((K86)&lt;&gt;"",(K86)&lt;&gt;0),(K86)*F86*(1+H86)*(1+I86)*VLOOKUP(E86,Parameters!$J$11:$L$17,3,0),""))))</f>
        <v/>
      </c>
      <c r="N86" s="103"/>
      <c r="O86" s="106"/>
      <c r="P86" s="113" t="str">
        <f>IF(AND(O86&gt;0,D86=""),"Enter Unit Code",IF(AND(O86&gt;0,E86=""),"Enter Source Currency",IF(AND(O86&gt;0,F86=""),"Enter Quantity",IF(AND(O86&lt;&gt;"",O86&lt;&gt;0),(O86*F86*VLOOKUP(E86,Parameters!$J$11:$L$17,3,0))*(1+$H86),""))))</f>
        <v/>
      </c>
      <c r="Q86" s="107"/>
      <c r="R86" s="102"/>
      <c r="S86" s="114" t="str">
        <f>IF(R86&lt;&gt;"",R86*F86,"")</f>
        <v/>
      </c>
      <c r="T86" s="100"/>
      <c r="U86" s="115" t="str">
        <f>IF(T86="","",VLOOKUP(CONCATENATE(D86,"_",T86),#REF!,19,0))</f>
        <v/>
      </c>
      <c r="V86" s="116" t="str">
        <f>IF(T86="","",VLOOKUP(CONCATENATE(D86,"_",T86),#REF!,17,0))</f>
        <v/>
      </c>
      <c r="W86" s="112" t="str">
        <f>IF(AND(R86&gt;0,D86=""),"Enter Unit Code",IF(AND(R86&gt;0,F86=""),"Enter Quantity",IF(AND(R86&lt;&gt;"",R86&lt;&gt;0),((R86*U86*F86)*(VLOOKUP(V86,Parameters!$J$11:$L$17,3,0)))*(1+H86),"")))</f>
        <v/>
      </c>
      <c r="X86" s="103"/>
      <c r="Y86" s="108"/>
      <c r="Z86" s="112" t="str">
        <f>IF(AND(Y86&gt;0,D86=""),"Enter Unit Code",IF(AND(Y86&gt;0,E86=""),"Enter Source Currency",IF(AND(Y86&gt;0,F86=""),"Enter Quantity",IF(AND(Y86&lt;&gt;"",Y86&lt;&gt;0),(Y86*F86*VLOOKUP(E86,Parameters!$J$11:$L$17,3,0)),""))))</f>
        <v/>
      </c>
      <c r="AA86" s="103"/>
      <c r="AB86" s="109"/>
      <c r="AC86" s="109"/>
      <c r="AD86" s="109"/>
      <c r="AE86" s="113" t="str">
        <f>IF(AD86="","",((AB86*VLOOKUP(AD86,Parameters!$C$28:$I$35,4,0)+(AC86-1)*AB86*VLOOKUP(AD86,Parameters!$C$28:$I$35,5,0)+AB86*AC86*VLOOKUP(AD86,Parameters!$C$28:$I$35,6,0)+AB86*VLOOKUP(AD86,Parameters!$C$28:$I$35,7,0))*VLOOKUP(VLOOKUP(AD86,Parameters!$C$28:$I$35,3,0),Parameters!$J$11:$L$18,3,0)*F86))</f>
        <v/>
      </c>
      <c r="AF86" s="103"/>
      <c r="AG86" s="109"/>
      <c r="AH86" s="109"/>
      <c r="AI86" s="109"/>
      <c r="AJ86" s="112" t="str">
        <f>IF(AND(SUM(AG86:AI86)&gt;0,D86=""),"Enter Unit Code",IF(AND(SUM(AG86:AI86)&gt;0,E86=""),"Enter Source Currency",IF(AND(SUM(AG86:AI86)&gt;0,F86=""),"Enter Quantity",IF(SUM(AG86:AI86)&gt;0,(AG86*(1+H86)*(1+I86)+AH86+AI86)*F86*VLOOKUP(E86,Parameters!$J$11:$L$17,3,0),""))))</f>
        <v/>
      </c>
      <c r="AK86" s="103"/>
      <c r="AL86" s="110">
        <f>SUM(AJ86,Z86,AE86,W86,P86,M86,)</f>
        <v>0</v>
      </c>
      <c r="AM86" s="110">
        <f>AL86/Parameters!$L$11</f>
        <v>0</v>
      </c>
      <c r="AN86" s="131"/>
      <c r="AO86" s="110">
        <f>AM86*(1+KNP)*1+INM</f>
        <v>0.05</v>
      </c>
      <c r="AP86" s="131"/>
      <c r="AS86" s="111"/>
    </row>
    <row r="87" spans="2:45" ht="5.25" customHeight="1" collapsed="1" thickTop="1" thickBot="1"/>
    <row r="88" spans="2:45" ht="17.25" thickTop="1" thickBot="1">
      <c r="B88" s="119" t="s">
        <v>64</v>
      </c>
      <c r="M88" s="118">
        <f>SUBTOTAL(9,M4:M87)</f>
        <v>0</v>
      </c>
      <c r="P88" s="118">
        <f>SUBTOTAL(9,P4:P87)</f>
        <v>0</v>
      </c>
      <c r="S88" s="118">
        <f>SUBTOTAL(9,S4:S87)</f>
        <v>0</v>
      </c>
      <c r="W88" s="118">
        <f>SUBTOTAL(9,W4:W87)</f>
        <v>0</v>
      </c>
      <c r="Z88" s="118">
        <f>SUBTOTAL(9,Z4:Z87)</f>
        <v>0</v>
      </c>
      <c r="AE88" s="118">
        <f>SUBTOTAL(9,AE4:AE87)</f>
        <v>0</v>
      </c>
      <c r="AJ88" s="118">
        <f>SUBTOTAL(9,AJ4:AJ87)</f>
        <v>0</v>
      </c>
      <c r="AL88" s="118">
        <f>SUBTOTAL(9,AL4:AL87)</f>
        <v>0</v>
      </c>
      <c r="AM88" s="118">
        <f>SUBTOTAL(9,AM4:AM87)</f>
        <v>0</v>
      </c>
      <c r="AO88" s="118"/>
      <c r="AQ88" s="129"/>
    </row>
    <row r="89" spans="2:45" ht="5.25" customHeight="1" thickTop="1" thickBot="1"/>
    <row r="90" spans="2:45" ht="17.25" thickTop="1" thickBot="1">
      <c r="B90" s="120" t="s">
        <v>43</v>
      </c>
      <c r="AL90" s="122"/>
      <c r="AM90" s="122"/>
      <c r="AO90" s="122"/>
      <c r="AQ90" s="123"/>
    </row>
    <row r="91" spans="2:45" ht="15.75" thickTop="1">
      <c r="B91" s="121" t="s">
        <v>44</v>
      </c>
      <c r="AL91" s="124" t="e">
        <f>(AL88-AL90)/AL88</f>
        <v>#DIV/0!</v>
      </c>
      <c r="AM91" s="124" t="e">
        <f>(AM88-AM90)/AM88</f>
        <v>#DIV/0!</v>
      </c>
      <c r="AO91" s="124"/>
      <c r="AQ91" s="125"/>
    </row>
  </sheetData>
  <protectedRanges>
    <protectedRange password="CF7A" sqref="D3:F3 H3:I3" name="Range1"/>
  </protectedRanges>
  <conditionalFormatting sqref="S6 S10:S14 Z10:Z14 W10:W14 P10:P14 M10:M14 AE10:AE14 AJ10:AJ14 S78 Z78 W78 P78 M78 AE78 AJ78 S84:S86 Z84:Z86 W84:W86 P84:P86 M84:M86 AE84:AE86 AJ84:AJ86 AE63 M63 P63 W63 Z63 S63 S23 Z23:Z24 W23:W24 P23:P24 M23:M24 AE23:AE24 AJ23:AJ24 AJ27:AJ33 AE27:AE33 M27:M33 P27:P33 W27:W33 Z27:Z33 S27:S33 AJ43:AJ44 AE43:AE44 M43:M44 P43:P44 W43:W44 Z43:Z44 S43:S44 S39:S41 Z39:Z41 W39:W41 P39:P41 M39:M41 AE39:AE41 AJ39:AJ41">
    <cfRule type="cellIs" dxfId="244" priority="629" operator="equal">
      <formula>"Enter Source Currency"</formula>
    </cfRule>
  </conditionalFormatting>
  <conditionalFormatting sqref="S6 S10:S14 Z10:Z14 W10:W14 P10:P14 M10:M14 AE10:AE14 AJ10:AJ14 S78 Z78 W78 P78 M78 AE78 AJ78 S84:S86 Z84:Z86 W84:W86 P84:P86 M84:M86 AE84:AE86 AJ84:AJ86 AE63 M63 P63 W63 Z63 S63 S23 Z23:Z24 W23:W24 P23:P24 M23:M24 AE23:AE24 AJ23:AJ24 AJ27:AJ33 AE27:AE33 M27:M33 P27:P33 W27:W33 Z27:Z33 S27:S33 AJ43:AJ44 AE43:AE44 M43:M44 P43:P44 W43:W44 Z43:Z44 S43:S44 S39:S41 Z39:Z41 W39:W41 P39:P41 M39:M41 AE39:AE41 AJ39:AJ41">
    <cfRule type="cellIs" dxfId="243" priority="628" operator="equal">
      <formula>"Enter Quantity"</formula>
    </cfRule>
  </conditionalFormatting>
  <conditionalFormatting sqref="Z6 Z10:Z14 W10:W14 P10:P14 M10:M14 AE10:AE14 AJ10:AJ14 Z78 W78 P78 M78 AE78 AJ78 Z84:Z86 W84:W86 P84:P86 M84:M86 AE84:AE86 AJ84:AJ86 AE63 M63 P63 W63 Z63 Z23:Z24 W23:W24 P23:P24 M23:M24 AE23:AE24 AJ23:AJ24 AJ27:AJ33 AE27:AE33 M27:M33 P27:P33 W27:W33 Z27:Z33 AJ43:AJ44 AE43:AE44 M43:M44 P43:P44 W43:W44 Z43:Z44 Z39:Z41 W39:W41 P39:P41 M39:M41 AE39:AE41 AJ39:AJ41">
    <cfRule type="cellIs" dxfId="242" priority="625" operator="equal">
      <formula>"Enter Unit Code"</formula>
    </cfRule>
  </conditionalFormatting>
  <conditionalFormatting sqref="Z6">
    <cfRule type="cellIs" dxfId="241" priority="627" operator="equal">
      <formula>"Enter Source Currency"</formula>
    </cfRule>
  </conditionalFormatting>
  <conditionalFormatting sqref="Z6">
    <cfRule type="cellIs" dxfId="240" priority="626" operator="equal">
      <formula>"Enter Quantity"</formula>
    </cfRule>
  </conditionalFormatting>
  <conditionalFormatting sqref="W6">
    <cfRule type="cellIs" dxfId="239" priority="624" operator="equal">
      <formula>"Enter Source Currency"</formula>
    </cfRule>
  </conditionalFormatting>
  <conditionalFormatting sqref="W6">
    <cfRule type="cellIs" dxfId="238" priority="623" operator="equal">
      <formula>"Enter Quantity"</formula>
    </cfRule>
  </conditionalFormatting>
  <conditionalFormatting sqref="W6">
    <cfRule type="cellIs" dxfId="237" priority="622" operator="equal">
      <formula>"Enter Unit Code"</formula>
    </cfRule>
  </conditionalFormatting>
  <conditionalFormatting sqref="P6">
    <cfRule type="cellIs" dxfId="236" priority="621" operator="equal">
      <formula>"Enter Source Currency"</formula>
    </cfRule>
  </conditionalFormatting>
  <conditionalFormatting sqref="P6">
    <cfRule type="cellIs" dxfId="235" priority="620" operator="equal">
      <formula>"Enter Quantity"</formula>
    </cfRule>
  </conditionalFormatting>
  <conditionalFormatting sqref="P6">
    <cfRule type="cellIs" dxfId="234" priority="619" operator="equal">
      <formula>"Enter Unit Code"</formula>
    </cfRule>
  </conditionalFormatting>
  <conditionalFormatting sqref="M6">
    <cfRule type="cellIs" dxfId="233" priority="618" operator="equal">
      <formula>"Enter Source Currency"</formula>
    </cfRule>
  </conditionalFormatting>
  <conditionalFormatting sqref="M6">
    <cfRule type="cellIs" dxfId="232" priority="617" operator="equal">
      <formula>"Enter Quantity"</formula>
    </cfRule>
  </conditionalFormatting>
  <conditionalFormatting sqref="M6">
    <cfRule type="cellIs" dxfId="231" priority="616" operator="equal">
      <formula>"Enter Unit Code"</formula>
    </cfRule>
  </conditionalFormatting>
  <conditionalFormatting sqref="AE6">
    <cfRule type="cellIs" dxfId="230" priority="613" operator="equal">
      <formula>"Enter Unit Code"</formula>
    </cfRule>
  </conditionalFormatting>
  <conditionalFormatting sqref="AE6">
    <cfRule type="cellIs" dxfId="229" priority="615" operator="equal">
      <formula>"Enter Source Currency"</formula>
    </cfRule>
  </conditionalFormatting>
  <conditionalFormatting sqref="AE6">
    <cfRule type="cellIs" dxfId="228" priority="614" operator="equal">
      <formula>"Enter Quantity"</formula>
    </cfRule>
  </conditionalFormatting>
  <conditionalFormatting sqref="AJ6">
    <cfRule type="cellIs" dxfId="227" priority="610" operator="equal">
      <formula>"Enter Unit Code"</formula>
    </cfRule>
  </conditionalFormatting>
  <conditionalFormatting sqref="AJ6">
    <cfRule type="cellIs" dxfId="226" priority="612" operator="equal">
      <formula>"Enter Source Currency"</formula>
    </cfRule>
  </conditionalFormatting>
  <conditionalFormatting sqref="AJ6">
    <cfRule type="cellIs" dxfId="225" priority="611" operator="equal">
      <formula>"Enter Quantity"</formula>
    </cfRule>
  </conditionalFormatting>
  <conditionalFormatting sqref="S7">
    <cfRule type="cellIs" dxfId="224" priority="609" operator="equal">
      <formula>"Enter Source Currency"</formula>
    </cfRule>
  </conditionalFormatting>
  <conditionalFormatting sqref="S7">
    <cfRule type="cellIs" dxfId="223" priority="608" operator="equal">
      <formula>"Enter Quantity"</formula>
    </cfRule>
  </conditionalFormatting>
  <conditionalFormatting sqref="Z7">
    <cfRule type="cellIs" dxfId="222" priority="605" operator="equal">
      <formula>"Enter Unit Code"</formula>
    </cfRule>
  </conditionalFormatting>
  <conditionalFormatting sqref="Z7">
    <cfRule type="cellIs" dxfId="221" priority="607" operator="equal">
      <formula>"Enter Source Currency"</formula>
    </cfRule>
  </conditionalFormatting>
  <conditionalFormatting sqref="Z7">
    <cfRule type="cellIs" dxfId="220" priority="606" operator="equal">
      <formula>"Enter Quantity"</formula>
    </cfRule>
  </conditionalFormatting>
  <conditionalFormatting sqref="W7">
    <cfRule type="cellIs" dxfId="219" priority="604" operator="equal">
      <formula>"Enter Source Currency"</formula>
    </cfRule>
  </conditionalFormatting>
  <conditionalFormatting sqref="W7">
    <cfRule type="cellIs" dxfId="218" priority="603" operator="equal">
      <formula>"Enter Quantity"</formula>
    </cfRule>
  </conditionalFormatting>
  <conditionalFormatting sqref="W7">
    <cfRule type="cellIs" dxfId="217" priority="602" operator="equal">
      <formula>"Enter Unit Code"</formula>
    </cfRule>
  </conditionalFormatting>
  <conditionalFormatting sqref="P7">
    <cfRule type="cellIs" dxfId="216" priority="601" operator="equal">
      <formula>"Enter Source Currency"</formula>
    </cfRule>
  </conditionalFormatting>
  <conditionalFormatting sqref="P7">
    <cfRule type="cellIs" dxfId="215" priority="600" operator="equal">
      <formula>"Enter Quantity"</formula>
    </cfRule>
  </conditionalFormatting>
  <conditionalFormatting sqref="P7">
    <cfRule type="cellIs" dxfId="214" priority="599" operator="equal">
      <formula>"Enter Unit Code"</formula>
    </cfRule>
  </conditionalFormatting>
  <conditionalFormatting sqref="M7">
    <cfRule type="cellIs" dxfId="213" priority="598" operator="equal">
      <formula>"Enter Source Currency"</formula>
    </cfRule>
  </conditionalFormatting>
  <conditionalFormatting sqref="M7">
    <cfRule type="cellIs" dxfId="212" priority="597" operator="equal">
      <formula>"Enter Quantity"</formula>
    </cfRule>
  </conditionalFormatting>
  <conditionalFormatting sqref="M7">
    <cfRule type="cellIs" dxfId="211" priority="596" operator="equal">
      <formula>"Enter Unit Code"</formula>
    </cfRule>
  </conditionalFormatting>
  <conditionalFormatting sqref="AE7">
    <cfRule type="cellIs" dxfId="210" priority="593" operator="equal">
      <formula>"Enter Unit Code"</formula>
    </cfRule>
  </conditionalFormatting>
  <conditionalFormatting sqref="AE7">
    <cfRule type="cellIs" dxfId="209" priority="595" operator="equal">
      <formula>"Enter Source Currency"</formula>
    </cfRule>
  </conditionalFormatting>
  <conditionalFormatting sqref="AE7">
    <cfRule type="cellIs" dxfId="208" priority="594" operator="equal">
      <formula>"Enter Quantity"</formula>
    </cfRule>
  </conditionalFormatting>
  <conditionalFormatting sqref="AJ7">
    <cfRule type="cellIs" dxfId="207" priority="590" operator="equal">
      <formula>"Enter Unit Code"</formula>
    </cfRule>
  </conditionalFormatting>
  <conditionalFormatting sqref="AJ7">
    <cfRule type="cellIs" dxfId="206" priority="592" operator="equal">
      <formula>"Enter Source Currency"</formula>
    </cfRule>
  </conditionalFormatting>
  <conditionalFormatting sqref="AJ7">
    <cfRule type="cellIs" dxfId="205" priority="591" operator="equal">
      <formula>"Enter Quantity"</formula>
    </cfRule>
  </conditionalFormatting>
  <conditionalFormatting sqref="S8">
    <cfRule type="cellIs" dxfId="204" priority="569" operator="equal">
      <formula>"Enter Source Currency"</formula>
    </cfRule>
  </conditionalFormatting>
  <conditionalFormatting sqref="S8">
    <cfRule type="cellIs" dxfId="203" priority="568" operator="equal">
      <formula>"Enter Quantity"</formula>
    </cfRule>
  </conditionalFormatting>
  <conditionalFormatting sqref="Z8">
    <cfRule type="cellIs" dxfId="202" priority="565" operator="equal">
      <formula>"Enter Unit Code"</formula>
    </cfRule>
  </conditionalFormatting>
  <conditionalFormatting sqref="Z8">
    <cfRule type="cellIs" dxfId="201" priority="567" operator="equal">
      <formula>"Enter Source Currency"</formula>
    </cfRule>
  </conditionalFormatting>
  <conditionalFormatting sqref="Z8">
    <cfRule type="cellIs" dxfId="200" priority="566" operator="equal">
      <formula>"Enter Quantity"</formula>
    </cfRule>
  </conditionalFormatting>
  <conditionalFormatting sqref="W8">
    <cfRule type="cellIs" dxfId="199" priority="564" operator="equal">
      <formula>"Enter Source Currency"</formula>
    </cfRule>
  </conditionalFormatting>
  <conditionalFormatting sqref="W8">
    <cfRule type="cellIs" dxfId="198" priority="563" operator="equal">
      <formula>"Enter Quantity"</formula>
    </cfRule>
  </conditionalFormatting>
  <conditionalFormatting sqref="W8">
    <cfRule type="cellIs" dxfId="197" priority="562" operator="equal">
      <formula>"Enter Unit Code"</formula>
    </cfRule>
  </conditionalFormatting>
  <conditionalFormatting sqref="P8">
    <cfRule type="cellIs" dxfId="196" priority="561" operator="equal">
      <formula>"Enter Source Currency"</formula>
    </cfRule>
  </conditionalFormatting>
  <conditionalFormatting sqref="P8">
    <cfRule type="cellIs" dxfId="195" priority="560" operator="equal">
      <formula>"Enter Quantity"</formula>
    </cfRule>
  </conditionalFormatting>
  <conditionalFormatting sqref="P8">
    <cfRule type="cellIs" dxfId="194" priority="559" operator="equal">
      <formula>"Enter Unit Code"</formula>
    </cfRule>
  </conditionalFormatting>
  <conditionalFormatting sqref="M8">
    <cfRule type="cellIs" dxfId="193" priority="558" operator="equal">
      <formula>"Enter Source Currency"</formula>
    </cfRule>
  </conditionalFormatting>
  <conditionalFormatting sqref="M8">
    <cfRule type="cellIs" dxfId="192" priority="557" operator="equal">
      <formula>"Enter Quantity"</formula>
    </cfRule>
  </conditionalFormatting>
  <conditionalFormatting sqref="M8">
    <cfRule type="cellIs" dxfId="191" priority="556" operator="equal">
      <formula>"Enter Unit Code"</formula>
    </cfRule>
  </conditionalFormatting>
  <conditionalFormatting sqref="AE8">
    <cfRule type="cellIs" dxfId="190" priority="553" operator="equal">
      <formula>"Enter Unit Code"</formula>
    </cfRule>
  </conditionalFormatting>
  <conditionalFormatting sqref="AE8">
    <cfRule type="cellIs" dxfId="189" priority="555" operator="equal">
      <formula>"Enter Source Currency"</formula>
    </cfRule>
  </conditionalFormatting>
  <conditionalFormatting sqref="AE8">
    <cfRule type="cellIs" dxfId="188" priority="554" operator="equal">
      <formula>"Enter Quantity"</formula>
    </cfRule>
  </conditionalFormatting>
  <conditionalFormatting sqref="AJ8">
    <cfRule type="cellIs" dxfId="187" priority="550" operator="equal">
      <formula>"Enter Unit Code"</formula>
    </cfRule>
  </conditionalFormatting>
  <conditionalFormatting sqref="AJ8">
    <cfRule type="cellIs" dxfId="186" priority="552" operator="equal">
      <formula>"Enter Source Currency"</formula>
    </cfRule>
  </conditionalFormatting>
  <conditionalFormatting sqref="AJ8">
    <cfRule type="cellIs" dxfId="185" priority="551" operator="equal">
      <formula>"Enter Quantity"</formula>
    </cfRule>
  </conditionalFormatting>
  <conditionalFormatting sqref="S16:S21">
    <cfRule type="cellIs" dxfId="184" priority="509" operator="equal">
      <formula>"Enter Source Currency"</formula>
    </cfRule>
  </conditionalFormatting>
  <conditionalFormatting sqref="S16:S21">
    <cfRule type="cellIs" dxfId="183" priority="508" operator="equal">
      <formula>"Enter Quantity"</formula>
    </cfRule>
  </conditionalFormatting>
  <conditionalFormatting sqref="Z16:Z21">
    <cfRule type="cellIs" dxfId="182" priority="505" operator="equal">
      <formula>"Enter Unit Code"</formula>
    </cfRule>
  </conditionalFormatting>
  <conditionalFormatting sqref="Z16:Z21">
    <cfRule type="cellIs" dxfId="181" priority="507" operator="equal">
      <formula>"Enter Source Currency"</formula>
    </cfRule>
  </conditionalFormatting>
  <conditionalFormatting sqref="Z16:Z21">
    <cfRule type="cellIs" dxfId="180" priority="506" operator="equal">
      <formula>"Enter Quantity"</formula>
    </cfRule>
  </conditionalFormatting>
  <conditionalFormatting sqref="W16:W21">
    <cfRule type="cellIs" dxfId="179" priority="504" operator="equal">
      <formula>"Enter Source Currency"</formula>
    </cfRule>
  </conditionalFormatting>
  <conditionalFormatting sqref="W16:W21">
    <cfRule type="cellIs" dxfId="178" priority="503" operator="equal">
      <formula>"Enter Quantity"</formula>
    </cfRule>
  </conditionalFormatting>
  <conditionalFormatting sqref="W16:W21">
    <cfRule type="cellIs" dxfId="177" priority="502" operator="equal">
      <formula>"Enter Unit Code"</formula>
    </cfRule>
  </conditionalFormatting>
  <conditionalFormatting sqref="P16:P21">
    <cfRule type="cellIs" dxfId="176" priority="501" operator="equal">
      <formula>"Enter Source Currency"</formula>
    </cfRule>
  </conditionalFormatting>
  <conditionalFormatting sqref="P16:P21">
    <cfRule type="cellIs" dxfId="175" priority="500" operator="equal">
      <formula>"Enter Quantity"</formula>
    </cfRule>
  </conditionalFormatting>
  <conditionalFormatting sqref="P16:P21">
    <cfRule type="cellIs" dxfId="174" priority="499" operator="equal">
      <formula>"Enter Unit Code"</formula>
    </cfRule>
  </conditionalFormatting>
  <conditionalFormatting sqref="M16:M21">
    <cfRule type="cellIs" dxfId="173" priority="498" operator="equal">
      <formula>"Enter Source Currency"</formula>
    </cfRule>
  </conditionalFormatting>
  <conditionalFormatting sqref="M16:M21">
    <cfRule type="cellIs" dxfId="172" priority="497" operator="equal">
      <formula>"Enter Quantity"</formula>
    </cfRule>
  </conditionalFormatting>
  <conditionalFormatting sqref="M16:M21">
    <cfRule type="cellIs" dxfId="171" priority="496" operator="equal">
      <formula>"Enter Unit Code"</formula>
    </cfRule>
  </conditionalFormatting>
  <conditionalFormatting sqref="AE16:AE21">
    <cfRule type="cellIs" dxfId="170" priority="493" operator="equal">
      <formula>"Enter Unit Code"</formula>
    </cfRule>
  </conditionalFormatting>
  <conditionalFormatting sqref="AE16:AE21">
    <cfRule type="cellIs" dxfId="169" priority="495" operator="equal">
      <formula>"Enter Source Currency"</formula>
    </cfRule>
  </conditionalFormatting>
  <conditionalFormatting sqref="AE16:AE21">
    <cfRule type="cellIs" dxfId="168" priority="494" operator="equal">
      <formula>"Enter Quantity"</formula>
    </cfRule>
  </conditionalFormatting>
  <conditionalFormatting sqref="AJ16:AJ21">
    <cfRule type="cellIs" dxfId="167" priority="490" operator="equal">
      <formula>"Enter Unit Code"</formula>
    </cfRule>
  </conditionalFormatting>
  <conditionalFormatting sqref="AJ16:AJ21">
    <cfRule type="cellIs" dxfId="166" priority="492" operator="equal">
      <formula>"Enter Source Currency"</formula>
    </cfRule>
  </conditionalFormatting>
  <conditionalFormatting sqref="AJ16:AJ21">
    <cfRule type="cellIs" dxfId="165" priority="491" operator="equal">
      <formula>"Enter Quantity"</formula>
    </cfRule>
  </conditionalFormatting>
  <conditionalFormatting sqref="S65">
    <cfRule type="cellIs" dxfId="164" priority="469" operator="equal">
      <formula>"Enter Source Currency"</formula>
    </cfRule>
  </conditionalFormatting>
  <conditionalFormatting sqref="S65">
    <cfRule type="cellIs" dxfId="163" priority="468" operator="equal">
      <formula>"Enter Quantity"</formula>
    </cfRule>
  </conditionalFormatting>
  <conditionalFormatting sqref="Z65">
    <cfRule type="cellIs" dxfId="162" priority="465" operator="equal">
      <formula>"Enter Unit Code"</formula>
    </cfRule>
  </conditionalFormatting>
  <conditionalFormatting sqref="Z65">
    <cfRule type="cellIs" dxfId="161" priority="467" operator="equal">
      <formula>"Enter Source Currency"</formula>
    </cfRule>
  </conditionalFormatting>
  <conditionalFormatting sqref="Z65">
    <cfRule type="cellIs" dxfId="160" priority="466" operator="equal">
      <formula>"Enter Quantity"</formula>
    </cfRule>
  </conditionalFormatting>
  <conditionalFormatting sqref="W65">
    <cfRule type="cellIs" dxfId="159" priority="464" operator="equal">
      <formula>"Enter Source Currency"</formula>
    </cfRule>
  </conditionalFormatting>
  <conditionalFormatting sqref="W65">
    <cfRule type="cellIs" dxfId="158" priority="463" operator="equal">
      <formula>"Enter Quantity"</formula>
    </cfRule>
  </conditionalFormatting>
  <conditionalFormatting sqref="W65">
    <cfRule type="cellIs" dxfId="157" priority="462" operator="equal">
      <formula>"Enter Unit Code"</formula>
    </cfRule>
  </conditionalFormatting>
  <conditionalFormatting sqref="P65">
    <cfRule type="cellIs" dxfId="156" priority="461" operator="equal">
      <formula>"Enter Source Currency"</formula>
    </cfRule>
  </conditionalFormatting>
  <conditionalFormatting sqref="P65">
    <cfRule type="cellIs" dxfId="155" priority="460" operator="equal">
      <formula>"Enter Quantity"</formula>
    </cfRule>
  </conditionalFormatting>
  <conditionalFormatting sqref="P65">
    <cfRule type="cellIs" dxfId="154" priority="459" operator="equal">
      <formula>"Enter Unit Code"</formula>
    </cfRule>
  </conditionalFormatting>
  <conditionalFormatting sqref="M65">
    <cfRule type="cellIs" dxfId="153" priority="458" operator="equal">
      <formula>"Enter Source Currency"</formula>
    </cfRule>
  </conditionalFormatting>
  <conditionalFormatting sqref="M65">
    <cfRule type="cellIs" dxfId="152" priority="457" operator="equal">
      <formula>"Enter Quantity"</formula>
    </cfRule>
  </conditionalFormatting>
  <conditionalFormatting sqref="M65">
    <cfRule type="cellIs" dxfId="151" priority="456" operator="equal">
      <formula>"Enter Unit Code"</formula>
    </cfRule>
  </conditionalFormatting>
  <conditionalFormatting sqref="AE65">
    <cfRule type="cellIs" dxfId="150" priority="453" operator="equal">
      <formula>"Enter Unit Code"</formula>
    </cfRule>
  </conditionalFormatting>
  <conditionalFormatting sqref="AE65">
    <cfRule type="cellIs" dxfId="149" priority="455" operator="equal">
      <formula>"Enter Source Currency"</formula>
    </cfRule>
  </conditionalFormatting>
  <conditionalFormatting sqref="AE65">
    <cfRule type="cellIs" dxfId="148" priority="454" operator="equal">
      <formula>"Enter Quantity"</formula>
    </cfRule>
  </conditionalFormatting>
  <conditionalFormatting sqref="AJ65">
    <cfRule type="cellIs" dxfId="147" priority="450" operator="equal">
      <formula>"Enter Unit Code"</formula>
    </cfRule>
  </conditionalFormatting>
  <conditionalFormatting sqref="AJ65">
    <cfRule type="cellIs" dxfId="146" priority="452" operator="equal">
      <formula>"Enter Source Currency"</formula>
    </cfRule>
  </conditionalFormatting>
  <conditionalFormatting sqref="AJ65">
    <cfRule type="cellIs" dxfId="145" priority="451" operator="equal">
      <formula>"Enter Quantity"</formula>
    </cfRule>
  </conditionalFormatting>
  <conditionalFormatting sqref="S80">
    <cfRule type="cellIs" dxfId="144" priority="429" operator="equal">
      <formula>"Enter Source Currency"</formula>
    </cfRule>
  </conditionalFormatting>
  <conditionalFormatting sqref="S80">
    <cfRule type="cellIs" dxfId="143" priority="428" operator="equal">
      <formula>"Enter Quantity"</formula>
    </cfRule>
  </conditionalFormatting>
  <conditionalFormatting sqref="Z80">
    <cfRule type="cellIs" dxfId="142" priority="425" operator="equal">
      <formula>"Enter Unit Code"</formula>
    </cfRule>
  </conditionalFormatting>
  <conditionalFormatting sqref="Z80">
    <cfRule type="cellIs" dxfId="141" priority="427" operator="equal">
      <formula>"Enter Source Currency"</formula>
    </cfRule>
  </conditionalFormatting>
  <conditionalFormatting sqref="Z80">
    <cfRule type="cellIs" dxfId="140" priority="426" operator="equal">
      <formula>"Enter Quantity"</formula>
    </cfRule>
  </conditionalFormatting>
  <conditionalFormatting sqref="W80">
    <cfRule type="cellIs" dxfId="139" priority="424" operator="equal">
      <formula>"Enter Source Currency"</formula>
    </cfRule>
  </conditionalFormatting>
  <conditionalFormatting sqref="W80">
    <cfRule type="cellIs" dxfId="138" priority="423" operator="equal">
      <formula>"Enter Quantity"</formula>
    </cfRule>
  </conditionalFormatting>
  <conditionalFormatting sqref="W80">
    <cfRule type="cellIs" dxfId="137" priority="422" operator="equal">
      <formula>"Enter Unit Code"</formula>
    </cfRule>
  </conditionalFormatting>
  <conditionalFormatting sqref="P80">
    <cfRule type="cellIs" dxfId="136" priority="421" operator="equal">
      <formula>"Enter Source Currency"</formula>
    </cfRule>
  </conditionalFormatting>
  <conditionalFormatting sqref="P80">
    <cfRule type="cellIs" dxfId="135" priority="420" operator="equal">
      <formula>"Enter Quantity"</formula>
    </cfRule>
  </conditionalFormatting>
  <conditionalFormatting sqref="P80">
    <cfRule type="cellIs" dxfId="134" priority="419" operator="equal">
      <formula>"Enter Unit Code"</formula>
    </cfRule>
  </conditionalFormatting>
  <conditionalFormatting sqref="M80">
    <cfRule type="cellIs" dxfId="133" priority="418" operator="equal">
      <formula>"Enter Source Currency"</formula>
    </cfRule>
  </conditionalFormatting>
  <conditionalFormatting sqref="M80">
    <cfRule type="cellIs" dxfId="132" priority="417" operator="equal">
      <formula>"Enter Quantity"</formula>
    </cfRule>
  </conditionalFormatting>
  <conditionalFormatting sqref="M80">
    <cfRule type="cellIs" dxfId="131" priority="416" operator="equal">
      <formula>"Enter Unit Code"</formula>
    </cfRule>
  </conditionalFormatting>
  <conditionalFormatting sqref="AE80">
    <cfRule type="cellIs" dxfId="130" priority="413" operator="equal">
      <formula>"Enter Unit Code"</formula>
    </cfRule>
  </conditionalFormatting>
  <conditionalFormatting sqref="AE80">
    <cfRule type="cellIs" dxfId="129" priority="415" operator="equal">
      <formula>"Enter Source Currency"</formula>
    </cfRule>
  </conditionalFormatting>
  <conditionalFormatting sqref="AE80">
    <cfRule type="cellIs" dxfId="128" priority="414" operator="equal">
      <formula>"Enter Quantity"</formula>
    </cfRule>
  </conditionalFormatting>
  <conditionalFormatting sqref="AJ80">
    <cfRule type="cellIs" dxfId="127" priority="410" operator="equal">
      <formula>"Enter Unit Code"</formula>
    </cfRule>
  </conditionalFormatting>
  <conditionalFormatting sqref="AJ80">
    <cfRule type="cellIs" dxfId="126" priority="412" operator="equal">
      <formula>"Enter Source Currency"</formula>
    </cfRule>
  </conditionalFormatting>
  <conditionalFormatting sqref="AJ80">
    <cfRule type="cellIs" dxfId="125" priority="411" operator="equal">
      <formula>"Enter Quantity"</formula>
    </cfRule>
  </conditionalFormatting>
  <conditionalFormatting sqref="S81">
    <cfRule type="cellIs" dxfId="124" priority="409" operator="equal">
      <formula>"Enter Source Currency"</formula>
    </cfRule>
  </conditionalFormatting>
  <conditionalFormatting sqref="S81">
    <cfRule type="cellIs" dxfId="123" priority="408" operator="equal">
      <formula>"Enter Quantity"</formula>
    </cfRule>
  </conditionalFormatting>
  <conditionalFormatting sqref="Z81">
    <cfRule type="cellIs" dxfId="122" priority="405" operator="equal">
      <formula>"Enter Unit Code"</formula>
    </cfRule>
  </conditionalFormatting>
  <conditionalFormatting sqref="Z81">
    <cfRule type="cellIs" dxfId="121" priority="407" operator="equal">
      <formula>"Enter Source Currency"</formula>
    </cfRule>
  </conditionalFormatting>
  <conditionalFormatting sqref="Z81">
    <cfRule type="cellIs" dxfId="120" priority="406" operator="equal">
      <formula>"Enter Quantity"</formula>
    </cfRule>
  </conditionalFormatting>
  <conditionalFormatting sqref="W81">
    <cfRule type="cellIs" dxfId="119" priority="404" operator="equal">
      <formula>"Enter Source Currency"</formula>
    </cfRule>
  </conditionalFormatting>
  <conditionalFormatting sqref="W81">
    <cfRule type="cellIs" dxfId="118" priority="403" operator="equal">
      <formula>"Enter Quantity"</formula>
    </cfRule>
  </conditionalFormatting>
  <conditionalFormatting sqref="W81">
    <cfRule type="cellIs" dxfId="117" priority="402" operator="equal">
      <formula>"Enter Unit Code"</formula>
    </cfRule>
  </conditionalFormatting>
  <conditionalFormatting sqref="P81">
    <cfRule type="cellIs" dxfId="116" priority="401" operator="equal">
      <formula>"Enter Source Currency"</formula>
    </cfRule>
  </conditionalFormatting>
  <conditionalFormatting sqref="P81">
    <cfRule type="cellIs" dxfId="115" priority="400" operator="equal">
      <formula>"Enter Quantity"</formula>
    </cfRule>
  </conditionalFormatting>
  <conditionalFormatting sqref="P81">
    <cfRule type="cellIs" dxfId="114" priority="399" operator="equal">
      <formula>"Enter Unit Code"</formula>
    </cfRule>
  </conditionalFormatting>
  <conditionalFormatting sqref="M81">
    <cfRule type="cellIs" dxfId="113" priority="398" operator="equal">
      <formula>"Enter Source Currency"</formula>
    </cfRule>
  </conditionalFormatting>
  <conditionalFormatting sqref="M81">
    <cfRule type="cellIs" dxfId="112" priority="397" operator="equal">
      <formula>"Enter Quantity"</formula>
    </cfRule>
  </conditionalFormatting>
  <conditionalFormatting sqref="M81">
    <cfRule type="cellIs" dxfId="111" priority="396" operator="equal">
      <formula>"Enter Unit Code"</formula>
    </cfRule>
  </conditionalFormatting>
  <conditionalFormatting sqref="AE81">
    <cfRule type="cellIs" dxfId="110" priority="393" operator="equal">
      <formula>"Enter Unit Code"</formula>
    </cfRule>
  </conditionalFormatting>
  <conditionalFormatting sqref="AE81">
    <cfRule type="cellIs" dxfId="109" priority="395" operator="equal">
      <formula>"Enter Source Currency"</formula>
    </cfRule>
  </conditionalFormatting>
  <conditionalFormatting sqref="AE81">
    <cfRule type="cellIs" dxfId="108" priority="394" operator="equal">
      <formula>"Enter Quantity"</formula>
    </cfRule>
  </conditionalFormatting>
  <conditionalFormatting sqref="AJ81">
    <cfRule type="cellIs" dxfId="107" priority="390" operator="equal">
      <formula>"Enter Unit Code"</formula>
    </cfRule>
  </conditionalFormatting>
  <conditionalFormatting sqref="AJ81">
    <cfRule type="cellIs" dxfId="106" priority="392" operator="equal">
      <formula>"Enter Source Currency"</formula>
    </cfRule>
  </conditionalFormatting>
  <conditionalFormatting sqref="AJ81">
    <cfRule type="cellIs" dxfId="105" priority="391" operator="equal">
      <formula>"Enter Quantity"</formula>
    </cfRule>
  </conditionalFormatting>
  <conditionalFormatting sqref="S82">
    <cfRule type="cellIs" dxfId="104" priority="369" operator="equal">
      <formula>"Enter Source Currency"</formula>
    </cfRule>
  </conditionalFormatting>
  <conditionalFormatting sqref="S82">
    <cfRule type="cellIs" dxfId="103" priority="368" operator="equal">
      <formula>"Enter Quantity"</formula>
    </cfRule>
  </conditionalFormatting>
  <conditionalFormatting sqref="Z82">
    <cfRule type="cellIs" dxfId="102" priority="365" operator="equal">
      <formula>"Enter Unit Code"</formula>
    </cfRule>
  </conditionalFormatting>
  <conditionalFormatting sqref="Z82">
    <cfRule type="cellIs" dxfId="101" priority="367" operator="equal">
      <formula>"Enter Source Currency"</formula>
    </cfRule>
  </conditionalFormatting>
  <conditionalFormatting sqref="Z82">
    <cfRule type="cellIs" dxfId="100" priority="366" operator="equal">
      <formula>"Enter Quantity"</formula>
    </cfRule>
  </conditionalFormatting>
  <conditionalFormatting sqref="W82">
    <cfRule type="cellIs" dxfId="99" priority="364" operator="equal">
      <formula>"Enter Source Currency"</formula>
    </cfRule>
  </conditionalFormatting>
  <conditionalFormatting sqref="W82">
    <cfRule type="cellIs" dxfId="98" priority="363" operator="equal">
      <formula>"Enter Quantity"</formula>
    </cfRule>
  </conditionalFormatting>
  <conditionalFormatting sqref="W82">
    <cfRule type="cellIs" dxfId="97" priority="362" operator="equal">
      <formula>"Enter Unit Code"</formula>
    </cfRule>
  </conditionalFormatting>
  <conditionalFormatting sqref="P82">
    <cfRule type="cellIs" dxfId="96" priority="361" operator="equal">
      <formula>"Enter Source Currency"</formula>
    </cfRule>
  </conditionalFormatting>
  <conditionalFormatting sqref="P82">
    <cfRule type="cellIs" dxfId="95" priority="360" operator="equal">
      <formula>"Enter Quantity"</formula>
    </cfRule>
  </conditionalFormatting>
  <conditionalFormatting sqref="P82">
    <cfRule type="cellIs" dxfId="94" priority="359" operator="equal">
      <formula>"Enter Unit Code"</formula>
    </cfRule>
  </conditionalFormatting>
  <conditionalFormatting sqref="M82">
    <cfRule type="cellIs" dxfId="93" priority="358" operator="equal">
      <formula>"Enter Source Currency"</formula>
    </cfRule>
  </conditionalFormatting>
  <conditionalFormatting sqref="M82">
    <cfRule type="cellIs" dxfId="92" priority="357" operator="equal">
      <formula>"Enter Quantity"</formula>
    </cfRule>
  </conditionalFormatting>
  <conditionalFormatting sqref="M82">
    <cfRule type="cellIs" dxfId="91" priority="356" operator="equal">
      <formula>"Enter Unit Code"</formula>
    </cfRule>
  </conditionalFormatting>
  <conditionalFormatting sqref="AE82">
    <cfRule type="cellIs" dxfId="90" priority="353" operator="equal">
      <formula>"Enter Unit Code"</formula>
    </cfRule>
  </conditionalFormatting>
  <conditionalFormatting sqref="AE82">
    <cfRule type="cellIs" dxfId="89" priority="355" operator="equal">
      <formula>"Enter Source Currency"</formula>
    </cfRule>
  </conditionalFormatting>
  <conditionalFormatting sqref="AE82">
    <cfRule type="cellIs" dxfId="88" priority="354" operator="equal">
      <formula>"Enter Quantity"</formula>
    </cfRule>
  </conditionalFormatting>
  <conditionalFormatting sqref="AJ82">
    <cfRule type="cellIs" dxfId="87" priority="350" operator="equal">
      <formula>"Enter Unit Code"</formula>
    </cfRule>
  </conditionalFormatting>
  <conditionalFormatting sqref="AJ82">
    <cfRule type="cellIs" dxfId="86" priority="352" operator="equal">
      <formula>"Enter Source Currency"</formula>
    </cfRule>
  </conditionalFormatting>
  <conditionalFormatting sqref="AJ82">
    <cfRule type="cellIs" dxfId="85" priority="351" operator="equal">
      <formula>"Enter Quantity"</formula>
    </cfRule>
  </conditionalFormatting>
  <conditionalFormatting sqref="S66 S72:S77">
    <cfRule type="cellIs" dxfId="84" priority="349" operator="equal">
      <formula>"Enter Source Currency"</formula>
    </cfRule>
  </conditionalFormatting>
  <conditionalFormatting sqref="S66 S72:S77">
    <cfRule type="cellIs" dxfId="83" priority="348" operator="equal">
      <formula>"Enter Quantity"</formula>
    </cfRule>
  </conditionalFormatting>
  <conditionalFormatting sqref="Z66 Z72:Z77">
    <cfRule type="cellIs" dxfId="82" priority="345" operator="equal">
      <formula>"Enter Unit Code"</formula>
    </cfRule>
  </conditionalFormatting>
  <conditionalFormatting sqref="Z66 Z72:Z77">
    <cfRule type="cellIs" dxfId="81" priority="347" operator="equal">
      <formula>"Enter Source Currency"</formula>
    </cfRule>
  </conditionalFormatting>
  <conditionalFormatting sqref="Z66 Z72:Z77">
    <cfRule type="cellIs" dxfId="80" priority="346" operator="equal">
      <formula>"Enter Quantity"</formula>
    </cfRule>
  </conditionalFormatting>
  <conditionalFormatting sqref="W66 W72:W77">
    <cfRule type="cellIs" dxfId="79" priority="344" operator="equal">
      <formula>"Enter Source Currency"</formula>
    </cfRule>
  </conditionalFormatting>
  <conditionalFormatting sqref="W66 W72:W77">
    <cfRule type="cellIs" dxfId="78" priority="343" operator="equal">
      <formula>"Enter Quantity"</formula>
    </cfRule>
  </conditionalFormatting>
  <conditionalFormatting sqref="W66 W72:W77">
    <cfRule type="cellIs" dxfId="77" priority="342" operator="equal">
      <formula>"Enter Unit Code"</formula>
    </cfRule>
  </conditionalFormatting>
  <conditionalFormatting sqref="P66 P72:P77">
    <cfRule type="cellIs" dxfId="76" priority="341" operator="equal">
      <formula>"Enter Source Currency"</formula>
    </cfRule>
  </conditionalFormatting>
  <conditionalFormatting sqref="P66 P72:P77">
    <cfRule type="cellIs" dxfId="75" priority="340" operator="equal">
      <formula>"Enter Quantity"</formula>
    </cfRule>
  </conditionalFormatting>
  <conditionalFormatting sqref="P66 P72:P77">
    <cfRule type="cellIs" dxfId="74" priority="339" operator="equal">
      <formula>"Enter Unit Code"</formula>
    </cfRule>
  </conditionalFormatting>
  <conditionalFormatting sqref="M66 M72:M77">
    <cfRule type="cellIs" dxfId="73" priority="338" operator="equal">
      <formula>"Enter Source Currency"</formula>
    </cfRule>
  </conditionalFormatting>
  <conditionalFormatting sqref="M66 M72:M77">
    <cfRule type="cellIs" dxfId="72" priority="337" operator="equal">
      <formula>"Enter Quantity"</formula>
    </cfRule>
  </conditionalFormatting>
  <conditionalFormatting sqref="M66 M72:M77">
    <cfRule type="cellIs" dxfId="71" priority="336" operator="equal">
      <formula>"Enter Unit Code"</formula>
    </cfRule>
  </conditionalFormatting>
  <conditionalFormatting sqref="AE66 AE72:AE77">
    <cfRule type="cellIs" dxfId="70" priority="333" operator="equal">
      <formula>"Enter Unit Code"</formula>
    </cfRule>
  </conditionalFormatting>
  <conditionalFormatting sqref="AE66 AE72:AE77">
    <cfRule type="cellIs" dxfId="69" priority="335" operator="equal">
      <formula>"Enter Source Currency"</formula>
    </cfRule>
  </conditionalFormatting>
  <conditionalFormatting sqref="AE66 AE72:AE77">
    <cfRule type="cellIs" dxfId="68" priority="334" operator="equal">
      <formula>"Enter Quantity"</formula>
    </cfRule>
  </conditionalFormatting>
  <conditionalFormatting sqref="AJ66 AJ72:AJ77">
    <cfRule type="cellIs" dxfId="67" priority="330" operator="equal">
      <formula>"Enter Unit Code"</formula>
    </cfRule>
  </conditionalFormatting>
  <conditionalFormatting sqref="AJ66 AJ72:AJ77">
    <cfRule type="cellIs" dxfId="66" priority="332" operator="equal">
      <formula>"Enter Source Currency"</formula>
    </cfRule>
  </conditionalFormatting>
  <conditionalFormatting sqref="AJ66 AJ72:AJ77">
    <cfRule type="cellIs" dxfId="65" priority="331" operator="equal">
      <formula>"Enter Quantity"</formula>
    </cfRule>
  </conditionalFormatting>
  <conditionalFormatting sqref="S67:S71">
    <cfRule type="cellIs" dxfId="64" priority="329" operator="equal">
      <formula>"Enter Source Currency"</formula>
    </cfRule>
  </conditionalFormatting>
  <conditionalFormatting sqref="S67:S71">
    <cfRule type="cellIs" dxfId="63" priority="328" operator="equal">
      <formula>"Enter Quantity"</formula>
    </cfRule>
  </conditionalFormatting>
  <conditionalFormatting sqref="Z67:Z71">
    <cfRule type="cellIs" dxfId="62" priority="325" operator="equal">
      <formula>"Enter Unit Code"</formula>
    </cfRule>
  </conditionalFormatting>
  <conditionalFormatting sqref="Z67:Z71">
    <cfRule type="cellIs" dxfId="61" priority="327" operator="equal">
      <formula>"Enter Source Currency"</formula>
    </cfRule>
  </conditionalFormatting>
  <conditionalFormatting sqref="Z67:Z71">
    <cfRule type="cellIs" dxfId="60" priority="326" operator="equal">
      <formula>"Enter Quantity"</formula>
    </cfRule>
  </conditionalFormatting>
  <conditionalFormatting sqref="W67:W71">
    <cfRule type="cellIs" dxfId="59" priority="324" operator="equal">
      <formula>"Enter Source Currency"</formula>
    </cfRule>
  </conditionalFormatting>
  <conditionalFormatting sqref="W67:W71">
    <cfRule type="cellIs" dxfId="58" priority="323" operator="equal">
      <formula>"Enter Quantity"</formula>
    </cfRule>
  </conditionalFormatting>
  <conditionalFormatting sqref="W67:W71">
    <cfRule type="cellIs" dxfId="57" priority="322" operator="equal">
      <formula>"Enter Unit Code"</formula>
    </cfRule>
  </conditionalFormatting>
  <conditionalFormatting sqref="P67:P71">
    <cfRule type="cellIs" dxfId="56" priority="321" operator="equal">
      <formula>"Enter Source Currency"</formula>
    </cfRule>
  </conditionalFormatting>
  <conditionalFormatting sqref="P67:P71">
    <cfRule type="cellIs" dxfId="55" priority="320" operator="equal">
      <formula>"Enter Quantity"</formula>
    </cfRule>
  </conditionalFormatting>
  <conditionalFormatting sqref="P67:P71">
    <cfRule type="cellIs" dxfId="54" priority="319" operator="equal">
      <formula>"Enter Unit Code"</formula>
    </cfRule>
  </conditionalFormatting>
  <conditionalFormatting sqref="M67:M71">
    <cfRule type="cellIs" dxfId="53" priority="318" operator="equal">
      <formula>"Enter Source Currency"</formula>
    </cfRule>
  </conditionalFormatting>
  <conditionalFormatting sqref="M67:M71">
    <cfRule type="cellIs" dxfId="52" priority="317" operator="equal">
      <formula>"Enter Quantity"</formula>
    </cfRule>
  </conditionalFormatting>
  <conditionalFormatting sqref="M67:M71">
    <cfRule type="cellIs" dxfId="51" priority="316" operator="equal">
      <formula>"Enter Unit Code"</formula>
    </cfRule>
  </conditionalFormatting>
  <conditionalFormatting sqref="AE67:AE71">
    <cfRule type="cellIs" dxfId="50" priority="313" operator="equal">
      <formula>"Enter Unit Code"</formula>
    </cfRule>
  </conditionalFormatting>
  <conditionalFormatting sqref="AE67:AE71">
    <cfRule type="cellIs" dxfId="49" priority="315" operator="equal">
      <formula>"Enter Source Currency"</formula>
    </cfRule>
  </conditionalFormatting>
  <conditionalFormatting sqref="AE67:AE71">
    <cfRule type="cellIs" dxfId="48" priority="314" operator="equal">
      <formula>"Enter Quantity"</formula>
    </cfRule>
  </conditionalFormatting>
  <conditionalFormatting sqref="AJ67:AJ71">
    <cfRule type="cellIs" dxfId="47" priority="310" operator="equal">
      <formula>"Enter Unit Code"</formula>
    </cfRule>
  </conditionalFormatting>
  <conditionalFormatting sqref="AJ67:AJ71">
    <cfRule type="cellIs" dxfId="46" priority="312" operator="equal">
      <formula>"Enter Source Currency"</formula>
    </cfRule>
  </conditionalFormatting>
  <conditionalFormatting sqref="AJ67:AJ71">
    <cfRule type="cellIs" dxfId="45" priority="311" operator="equal">
      <formula>"Enter Quantity"</formula>
    </cfRule>
  </conditionalFormatting>
  <conditionalFormatting sqref="S49:S59 Z49:Z59 W49:W59 P49:P59 M49:M59 AE49:AE59 AE62 M62 P62 W62 Z62 S62 AJ49:AJ63">
    <cfRule type="cellIs" dxfId="44" priority="309" operator="equal">
      <formula>"Enter Source Currency"</formula>
    </cfRule>
  </conditionalFormatting>
  <conditionalFormatting sqref="S49:S59 Z49:Z59 W49:W59 P49:P59 M49:M59 AE49:AE59 AE62 M62 P62 W62 Z62 S62 AJ49:AJ63">
    <cfRule type="cellIs" dxfId="43" priority="308" operator="equal">
      <formula>"Enter Quantity"</formula>
    </cfRule>
  </conditionalFormatting>
  <conditionalFormatting sqref="Z49:Z59 W49:W59 P49:P59 M49:M59 AE49:AE59 AE62 M62 P62 W62 Z62 AJ49:AJ63">
    <cfRule type="cellIs" dxfId="42" priority="307" operator="equal">
      <formula>"Enter Unit Code"</formula>
    </cfRule>
  </conditionalFormatting>
  <conditionalFormatting sqref="S47">
    <cfRule type="cellIs" dxfId="41" priority="306" operator="equal">
      <formula>"Enter Source Currency"</formula>
    </cfRule>
  </conditionalFormatting>
  <conditionalFormatting sqref="S47">
    <cfRule type="cellIs" dxfId="40" priority="305" operator="equal">
      <formula>"Enter Quantity"</formula>
    </cfRule>
  </conditionalFormatting>
  <conditionalFormatting sqref="Z47">
    <cfRule type="cellIs" dxfId="39" priority="302" operator="equal">
      <formula>"Enter Unit Code"</formula>
    </cfRule>
  </conditionalFormatting>
  <conditionalFormatting sqref="Z47">
    <cfRule type="cellIs" dxfId="38" priority="304" operator="equal">
      <formula>"Enter Source Currency"</formula>
    </cfRule>
  </conditionalFormatting>
  <conditionalFormatting sqref="Z47">
    <cfRule type="cellIs" dxfId="37" priority="303" operator="equal">
      <formula>"Enter Quantity"</formula>
    </cfRule>
  </conditionalFormatting>
  <conditionalFormatting sqref="W47">
    <cfRule type="cellIs" dxfId="36" priority="301" operator="equal">
      <formula>"Enter Source Currency"</formula>
    </cfRule>
  </conditionalFormatting>
  <conditionalFormatting sqref="W47">
    <cfRule type="cellIs" dxfId="35" priority="300" operator="equal">
      <formula>"Enter Quantity"</formula>
    </cfRule>
  </conditionalFormatting>
  <conditionalFormatting sqref="W47">
    <cfRule type="cellIs" dxfId="34" priority="299" operator="equal">
      <formula>"Enter Unit Code"</formula>
    </cfRule>
  </conditionalFormatting>
  <conditionalFormatting sqref="P47">
    <cfRule type="cellIs" dxfId="33" priority="298" operator="equal">
      <formula>"Enter Source Currency"</formula>
    </cfRule>
  </conditionalFormatting>
  <conditionalFormatting sqref="P47">
    <cfRule type="cellIs" dxfId="32" priority="297" operator="equal">
      <formula>"Enter Quantity"</formula>
    </cfRule>
  </conditionalFormatting>
  <conditionalFormatting sqref="P47">
    <cfRule type="cellIs" dxfId="31" priority="296" operator="equal">
      <formula>"Enter Unit Code"</formula>
    </cfRule>
  </conditionalFormatting>
  <conditionalFormatting sqref="M47">
    <cfRule type="cellIs" dxfId="30" priority="295" operator="equal">
      <formula>"Enter Source Currency"</formula>
    </cfRule>
  </conditionalFormatting>
  <conditionalFormatting sqref="M47">
    <cfRule type="cellIs" dxfId="29" priority="294" operator="equal">
      <formula>"Enter Quantity"</formula>
    </cfRule>
  </conditionalFormatting>
  <conditionalFormatting sqref="M47">
    <cfRule type="cellIs" dxfId="28" priority="293" operator="equal">
      <formula>"Enter Unit Code"</formula>
    </cfRule>
  </conditionalFormatting>
  <conditionalFormatting sqref="AE47">
    <cfRule type="cellIs" dxfId="27" priority="290" operator="equal">
      <formula>"Enter Unit Code"</formula>
    </cfRule>
  </conditionalFormatting>
  <conditionalFormatting sqref="AE47">
    <cfRule type="cellIs" dxfId="26" priority="292" operator="equal">
      <formula>"Enter Source Currency"</formula>
    </cfRule>
  </conditionalFormatting>
  <conditionalFormatting sqref="AE47">
    <cfRule type="cellIs" dxfId="25" priority="291" operator="equal">
      <formula>"Enter Quantity"</formula>
    </cfRule>
  </conditionalFormatting>
  <conditionalFormatting sqref="AE60 M60 P60 W60 Z60 S60">
    <cfRule type="cellIs" dxfId="24" priority="286" operator="equal">
      <formula>"Enter Source Currency"</formula>
    </cfRule>
  </conditionalFormatting>
  <conditionalFormatting sqref="AE60 M60 P60 W60 Z60 S60">
    <cfRule type="cellIs" dxfId="23" priority="285" operator="equal">
      <formula>"Enter Quantity"</formula>
    </cfRule>
  </conditionalFormatting>
  <conditionalFormatting sqref="AE60 M60 P60 W60 Z60">
    <cfRule type="cellIs" dxfId="22" priority="284" operator="equal">
      <formula>"Enter Unit Code"</formula>
    </cfRule>
  </conditionalFormatting>
  <conditionalFormatting sqref="Z25:Z26 W25:W26 P25:P26 M25:M26 AE25:AE26 AJ25:AJ26">
    <cfRule type="cellIs" dxfId="21" priority="32" operator="equal">
      <formula>"Enter Source Currency"</formula>
    </cfRule>
  </conditionalFormatting>
  <conditionalFormatting sqref="Z25:Z26 W25:W26 P25:P26 M25:M26 AE25:AE26 AJ25:AJ26">
    <cfRule type="cellIs" dxfId="20" priority="31" operator="equal">
      <formula>"Enter Quantity"</formula>
    </cfRule>
  </conditionalFormatting>
  <conditionalFormatting sqref="Z25:Z26 W25:W26 P25:P26 M25:M26 AE25:AE26 AJ25:AJ26">
    <cfRule type="cellIs" dxfId="19" priority="30" operator="equal">
      <formula>"Enter Unit Code"</formula>
    </cfRule>
  </conditionalFormatting>
  <conditionalFormatting sqref="AJ34:AJ37 AE34:AE37 M34:M37 P34:P37 W34:W37 Z34:Z37">
    <cfRule type="cellIs" dxfId="18" priority="29" operator="equal">
      <formula>"Enter Source Currency"</formula>
    </cfRule>
  </conditionalFormatting>
  <conditionalFormatting sqref="AJ34:AJ37 AE34:AE37 M34:M37 P34:P37 W34:W37 Z34:Z37">
    <cfRule type="cellIs" dxfId="17" priority="28" operator="equal">
      <formula>"Enter Quantity"</formula>
    </cfRule>
  </conditionalFormatting>
  <conditionalFormatting sqref="AJ34:AJ37 AE34:AE37 M34:M37 P34:P37 W34:W37 Z34:Z37">
    <cfRule type="cellIs" dxfId="16" priority="27" operator="equal">
      <formula>"Enter Unit Code"</formula>
    </cfRule>
  </conditionalFormatting>
  <conditionalFormatting sqref="Z38 W38 P38 M38 AE38 AJ38">
    <cfRule type="cellIs" dxfId="15" priority="26" operator="equal">
      <formula>"Enter Source Currency"</formula>
    </cfRule>
  </conditionalFormatting>
  <conditionalFormatting sqref="Z38 W38 P38 M38 AE38 AJ38">
    <cfRule type="cellIs" dxfId="14" priority="25" operator="equal">
      <formula>"Enter Quantity"</formula>
    </cfRule>
  </conditionalFormatting>
  <conditionalFormatting sqref="Z38 W38 P38 M38 AE38 AJ38">
    <cfRule type="cellIs" dxfId="13" priority="24" operator="equal">
      <formula>"Enter Unit Code"</formula>
    </cfRule>
  </conditionalFormatting>
  <conditionalFormatting sqref="S45:S46 Z45:Z46 W45:W46 P45:P46 M45:M46 AE45:AE46 AJ45:AJ47">
    <cfRule type="cellIs" dxfId="12" priority="15" operator="equal">
      <formula>"Enter Source Currency"</formula>
    </cfRule>
  </conditionalFormatting>
  <conditionalFormatting sqref="S45:S46 Z45:Z46 W45:W46 P45:P46 M45:M46 AE45:AE46 AJ45:AJ47">
    <cfRule type="cellIs" dxfId="11" priority="14" operator="equal">
      <formula>"Enter Quantity"</formula>
    </cfRule>
  </conditionalFormatting>
  <conditionalFormatting sqref="S34:S38">
    <cfRule type="cellIs" dxfId="10" priority="19" operator="equal">
      <formula>"Enter Source Currency"</formula>
    </cfRule>
  </conditionalFormatting>
  <conditionalFormatting sqref="S34:S38">
    <cfRule type="cellIs" dxfId="9" priority="18" operator="equal">
      <formula>"Enter Quantity"</formula>
    </cfRule>
  </conditionalFormatting>
  <conditionalFormatting sqref="S24:S26">
    <cfRule type="cellIs" dxfId="8" priority="17" operator="equal">
      <formula>"Enter Source Currency"</formula>
    </cfRule>
  </conditionalFormatting>
  <conditionalFormatting sqref="S24:S26">
    <cfRule type="cellIs" dxfId="7" priority="16" operator="equal">
      <formula>"Enter Quantity"</formula>
    </cfRule>
  </conditionalFormatting>
  <conditionalFormatting sqref="AE61 M61 P61 W61 Z61 S61">
    <cfRule type="cellIs" dxfId="6" priority="12" operator="equal">
      <formula>"Enter Source Currency"</formula>
    </cfRule>
  </conditionalFormatting>
  <conditionalFormatting sqref="AE61 M61 P61 W61 Z61 S61">
    <cfRule type="cellIs" dxfId="5" priority="11" operator="equal">
      <formula>"Enter Quantity"</formula>
    </cfRule>
  </conditionalFormatting>
  <conditionalFormatting sqref="Z45:Z46 W45:W46 P45:P46 M45:M46 AE45:AE46 AJ45:AJ47">
    <cfRule type="cellIs" dxfId="4" priority="13" operator="equal">
      <formula>"Enter Unit Code"</formula>
    </cfRule>
  </conditionalFormatting>
  <conditionalFormatting sqref="AE61 M61 P61 W61 Z61">
    <cfRule type="cellIs" dxfId="3" priority="10" operator="equal">
      <formula>"Enter Unit Code"</formula>
    </cfRule>
  </conditionalFormatting>
  <conditionalFormatting sqref="S42 Z42 W42 P42 M42 AE42 AJ42">
    <cfRule type="cellIs" dxfId="2" priority="6" operator="equal">
      <formula>"Enter Source Currency"</formula>
    </cfRule>
  </conditionalFormatting>
  <conditionalFormatting sqref="S42 Z42 W42 P42 M42 AE42 AJ42">
    <cfRule type="cellIs" dxfId="1" priority="5" operator="equal">
      <formula>"Enter Quantity"</formula>
    </cfRule>
  </conditionalFormatting>
  <conditionalFormatting sqref="Z42 W42 P42 M42 AE42 AJ42">
    <cfRule type="cellIs" dxfId="0" priority="4" operator="equal">
      <formula>"Enter Unit Code"</formula>
    </cfRule>
  </conditionalFormatting>
  <dataValidations count="1">
    <dataValidation type="list" allowBlank="1" showInputMessage="1" showErrorMessage="1" sqref="T49:T63 T84:T86 T10:T14 T6:T8 T65:T78 T80:T82 T16:T21 T23:T47" xr:uid="{A2ACA97D-7F55-4D67-9228-83925EF9FE67}">
      <formula1>OFFSET(#REF!,MATCH(D6,#REF!,0)-1,1,COUNTIF(#REF!,D6),1)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1000000}">
          <x14:formula1>
            <xm:f>Parameters!$D$11:$D$17</xm:f>
          </x14:formula1>
          <xm:sqref>E10:E14 E84:E86 E6:E8 E65:E78 E80:E82 E49:E63 E16:E21 E23:E47</xm:sqref>
        </x14:dataValidation>
        <x14:dataValidation type="list" allowBlank="1" showInputMessage="1" showErrorMessage="1" xr:uid="{00000000-0002-0000-0200-000003000000}">
          <x14:formula1>
            <xm:f>Parameters!$C$28:$C$35</xm:f>
          </x14:formula1>
          <xm:sqref>AD84:AD86 AD6:AD8 AD10:AD14 AD65:AD78 AD80:AD82 AD49:AD63 AD16:AD21 AD23:AD47</xm:sqref>
        </x14:dataValidation>
        <x14:dataValidation type="list" allowBlank="1" showInputMessage="1" showErrorMessage="1" xr:uid="{00000000-0002-0000-0200-000000000000}">
          <x14:formula1>
            <xm:f>Parameters!$T$15:$T$17</xm:f>
          </x14:formula1>
          <xm:sqref>D14 D63 D61 D76 D73 D68 D43 D82 D8 D86 D78 D21 D47</xm:sqref>
        </x14:dataValidation>
        <x14:dataValidation type="list" allowBlank="1" showInputMessage="1" showErrorMessage="1" xr:uid="{2B44BE8F-2298-43D1-A6D9-D71F15EE223B}">
          <x14:formula1>
            <xm:f>Parameters!$T$12:$T$17</xm:f>
          </x14:formula1>
          <xm:sqref>D6:D7 D49:D60 D62 D80:D81 D74:D75 D69:D72 D65:D67 D84:D85 D44:D46 D77 D10:D13 D16:D20 D23:D42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Parameters</vt:lpstr>
      <vt:lpstr>Calculs</vt:lpstr>
      <vt:lpstr>INM</vt:lpstr>
      <vt:lpstr>KNP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GARNIER Marianne</dc:creator>
  <cp:lastModifiedBy>Antony DE ALMEIDA</cp:lastModifiedBy>
  <dcterms:created xsi:type="dcterms:W3CDTF">2019-01-04T06:27:53Z</dcterms:created>
  <dcterms:modified xsi:type="dcterms:W3CDTF">2020-01-18T19:23:22Z</dcterms:modified>
</cp:coreProperties>
</file>