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28800" windowHeight="11895"/>
  </bookViews>
  <sheets>
    <sheet name="Plan Alimentaire" sheetId="1" r:id="rId1"/>
    <sheet name="Aliments" sheetId="2" r:id="rId2"/>
  </sheets>
  <definedNames>
    <definedName name="Aliments">Aliments!$B:$B</definedName>
    <definedName name="Lise_Aliments">Aliments!$B:$H</definedName>
    <definedName name="_xlnm.Print_Area" localSheetId="0">'Plan Alimentaire'!$A$1:$I$48</definedName>
  </definedNames>
  <calcPr calcId="162913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8" i="1" l="1"/>
  <c r="H7" i="1"/>
  <c r="G7" i="1"/>
  <c r="F7" i="1"/>
  <c r="E7" i="1"/>
  <c r="D7" i="1"/>
  <c r="H6" i="1"/>
  <c r="G6" i="1"/>
  <c r="F6" i="1"/>
  <c r="E6" i="1"/>
  <c r="D6" i="1"/>
  <c r="G8" i="1"/>
  <c r="F8" i="1"/>
  <c r="H8" i="1"/>
  <c r="F12" i="1"/>
  <c r="H35" i="1"/>
  <c r="G35" i="1"/>
  <c r="F35" i="1"/>
  <c r="G12" i="1"/>
  <c r="E12" i="1"/>
  <c r="H12" i="1"/>
  <c r="H32" i="1"/>
  <c r="G32" i="1"/>
  <c r="F32" i="1"/>
  <c r="E32" i="1"/>
  <c r="H20" i="1"/>
  <c r="G20" i="1"/>
  <c r="F20" i="1"/>
  <c r="E20" i="1"/>
  <c r="H16" i="1"/>
  <c r="G16" i="1"/>
  <c r="F16" i="1"/>
  <c r="E16" i="1"/>
  <c r="G28" i="1"/>
  <c r="F28" i="1"/>
  <c r="H28" i="1"/>
  <c r="E28" i="1"/>
  <c r="G24" i="1"/>
  <c r="E24" i="1"/>
  <c r="F24" i="1"/>
  <c r="H24" i="1"/>
  <c r="F34" i="1"/>
  <c r="H34" i="1"/>
  <c r="G34" i="1"/>
  <c r="E34" i="1"/>
  <c r="H36" i="1"/>
  <c r="G36" i="1"/>
  <c r="F36" i="1"/>
</calcChain>
</file>

<file path=xl/sharedStrings.xml><?xml version="1.0" encoding="utf-8"?>
<sst xmlns="http://schemas.openxmlformats.org/spreadsheetml/2006/main" count="206" uniqueCount="118">
  <si>
    <t>kcal</t>
  </si>
  <si>
    <t>P</t>
  </si>
  <si>
    <t>G</t>
  </si>
  <si>
    <t>L</t>
  </si>
  <si>
    <t>Aliment</t>
  </si>
  <si>
    <t>Unité</t>
  </si>
  <si>
    <t>grammes</t>
  </si>
  <si>
    <t>Thon</t>
  </si>
  <si>
    <t>Steak Haché 5%</t>
  </si>
  <si>
    <t>Poivron</t>
  </si>
  <si>
    <t>Concombre</t>
  </si>
  <si>
    <t>Macédoine</t>
  </si>
  <si>
    <t>Maïs</t>
  </si>
  <si>
    <t>Haricots Verts</t>
  </si>
  <si>
    <t>Épinards hachés</t>
  </si>
  <si>
    <t>Jardinière de légumes</t>
  </si>
  <si>
    <t>Confiture</t>
  </si>
  <si>
    <t>Lait</t>
  </si>
  <si>
    <t>ml</t>
  </si>
  <si>
    <t>Pain complet</t>
  </si>
  <si>
    <t>TOTAL</t>
  </si>
  <si>
    <t>Sirop Erable</t>
  </si>
  <si>
    <t>unité</t>
  </si>
  <si>
    <t>Sucre</t>
  </si>
  <si>
    <t>Pain de Mie Complet</t>
  </si>
  <si>
    <t>tranches</t>
  </si>
  <si>
    <t>Fromage fouetté</t>
  </si>
  <si>
    <t>Pain Burger</t>
  </si>
  <si>
    <t>Protéines</t>
  </si>
  <si>
    <t>Glucides</t>
  </si>
  <si>
    <t>Lipides</t>
  </si>
  <si>
    <t>Dinde</t>
  </si>
  <si>
    <t>Emmental</t>
  </si>
  <si>
    <t>Creme liquide 5%</t>
  </si>
  <si>
    <t>cl</t>
  </si>
  <si>
    <t>Dextrose</t>
  </si>
  <si>
    <t>Haricots Rouges</t>
  </si>
  <si>
    <t>Oignon</t>
  </si>
  <si>
    <t>Courgette</t>
  </si>
  <si>
    <t>Miel</t>
  </si>
  <si>
    <t>Pommes de terre</t>
  </si>
  <si>
    <t>Mayonnaise</t>
  </si>
  <si>
    <t>Framboises</t>
  </si>
  <si>
    <t>Maizena</t>
  </si>
  <si>
    <t>Farine de sarrasin</t>
  </si>
  <si>
    <t>Œufs</t>
  </si>
  <si>
    <t>Vinaigre Balsamique</t>
  </si>
  <si>
    <t>C. à Soupe</t>
  </si>
  <si>
    <t>Noisettes en poudre</t>
  </si>
  <si>
    <t>Tomate</t>
  </si>
  <si>
    <t>Pain</t>
  </si>
  <si>
    <t>Tomates pelées en conserve</t>
  </si>
  <si>
    <t>Gousse d'ail</t>
  </si>
  <si>
    <t>Huile d'olive</t>
  </si>
  <si>
    <t>Spiruline Bio</t>
  </si>
  <si>
    <t>Nesquick</t>
  </si>
  <si>
    <t>Smoothie "Innocent"</t>
  </si>
  <si>
    <t>Pomme</t>
  </si>
  <si>
    <t>Isolat de Whey</t>
  </si>
  <si>
    <t>Lait Amande</t>
  </si>
  <si>
    <t>Farine de riz</t>
  </si>
  <si>
    <t>Farine de pois chiches</t>
  </si>
  <si>
    <t>Pignons de pin</t>
  </si>
  <si>
    <t>Parmesan</t>
  </si>
  <si>
    <t>Lait de coco</t>
  </si>
  <si>
    <t>Eau</t>
  </si>
  <si>
    <t>Fruits rouges surgelés</t>
  </si>
  <si>
    <t>Nutella</t>
  </si>
  <si>
    <t>Jus d'orange</t>
  </si>
  <si>
    <t>Banane</t>
  </si>
  <si>
    <t>gélules</t>
  </si>
  <si>
    <t>Omégas-3</t>
  </si>
  <si>
    <t>capsules</t>
  </si>
  <si>
    <t>Créatine</t>
  </si>
  <si>
    <t>Raisin</t>
  </si>
  <si>
    <t>Quantité</t>
  </si>
  <si>
    <t>Repas 1</t>
  </si>
  <si>
    <t>Repas 2</t>
  </si>
  <si>
    <t>Repas 3</t>
  </si>
  <si>
    <t>Repas 4</t>
  </si>
  <si>
    <t>Repas 5</t>
  </si>
  <si>
    <t>Repas 6</t>
  </si>
  <si>
    <t>Repas 7</t>
  </si>
  <si>
    <t>Poids</t>
  </si>
  <si>
    <t>Aliments</t>
  </si>
  <si>
    <t>Votre Poids :</t>
  </si>
  <si>
    <t>TOTAL par Kg de Poids de Corps</t>
  </si>
  <si>
    <t>Oranges à jus</t>
  </si>
  <si>
    <t>fruits</t>
  </si>
  <si>
    <t>Whey</t>
  </si>
  <si>
    <t>Répartition en Pourcentages</t>
  </si>
  <si>
    <t>Poulet</t>
  </si>
  <si>
    <t>Farine de blé semi-complète</t>
  </si>
  <si>
    <t>Flocons de sarrasin en poudre</t>
  </si>
  <si>
    <t>Fromage Blanc Nature 0%</t>
  </si>
  <si>
    <t>Lait de soja</t>
  </si>
  <si>
    <t>Salade</t>
  </si>
  <si>
    <t>Maltodextrine</t>
  </si>
  <si>
    <t>Muesli chocolat</t>
  </si>
  <si>
    <t>Noisettes décortiquées</t>
  </si>
  <si>
    <t>Pâte brisée</t>
  </si>
  <si>
    <t>Pois chiches</t>
  </si>
  <si>
    <t>Pulpe de Tomate</t>
  </si>
  <si>
    <t>Riz Basmati (cuit)</t>
  </si>
  <si>
    <t>Riz Semi-Complet (cru)</t>
  </si>
  <si>
    <t>Riz Basmati (cru)</t>
  </si>
  <si>
    <t>Pâtes complètes (crues)</t>
  </si>
  <si>
    <t>C. à soupe</t>
  </si>
  <si>
    <t>Pâtes semi-complètes</t>
  </si>
  <si>
    <t>Sardines en boîte</t>
  </si>
  <si>
    <t>Blanc d'œuf</t>
  </si>
  <si>
    <t>Avoine instantané poudre (Prozis)</t>
  </si>
  <si>
    <t>Paim complet</t>
  </si>
  <si>
    <t>Jaune d'œuf</t>
  </si>
  <si>
    <t>Commentaire</t>
  </si>
  <si>
    <t>Quantité : 5</t>
  </si>
  <si>
    <t>Protéine Isolate (Prozis)</t>
  </si>
  <si>
    <t>Chocolat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</si>
</sst>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&quot; kcal&quot;"/>
    <numFmt numFmtId="165" formatCode="0.0&quot; g&quot;"/>
    <numFmt numFmtId="166" formatCode="#,##0.00\ &quot;€&quot;"/>
    <numFmt numFmtId="167" formatCode="General\ &quot;kg&quot;"/>
    <numFmt numFmtId="168" formatCode="0.0"/>
    <numFmt numFmtId="169" formatCode="#,#00&quot; g&quot;"/>
  </numFmts>
  <fonts count="18" x14ac:knownFonts="1">
    <font>
      <sz val="11"/>
      <name val="Arial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10"/>
      <color theme="1" tint="0.14999847407452621"/>
      <name val="Arial"/>
      <family val="2"/>
    </font>
    <font>
      <b/>
      <sz val="10"/>
      <color theme="1" tint="0.14999847407452621"/>
      <name val="Arial"/>
      <family val="2"/>
    </font>
    <font>
      <b/>
      <sz val="14"/>
      <color theme="1" tint="0.249977111117893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1" tint="0.249977111117893"/>
      <name val="Arial"/>
      <family val="2"/>
    </font>
    <font>
      <b/>
      <sz val="12"/>
      <color theme="5" tint="-0.499984740745262"/>
      <name val="Arial"/>
      <family val="2"/>
    </font>
    <font>
      <b/>
      <sz val="10"/>
      <color theme="5" tint="-0.499984740745262"/>
      <name val="Arial"/>
      <family val="2"/>
    </font>
    <font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8"/>
        <bgColor theme="8"/>
      </patternFill>
    </fill>
    <fill>
      <patternFill patternType="solid">
        <fgColor theme="6"/>
        <bgColor theme="6"/>
      </patternFill>
    </fill>
    <fill>
      <patternFill patternType="solid">
        <fgColor theme="9"/>
        <bgColor theme="9"/>
      </patternFill>
    </fill>
    <fill>
      <patternFill patternType="solid">
        <fgColor theme="4"/>
        <bgColor theme="4"/>
      </patternFill>
    </fill>
    <fill>
      <patternFill patternType="solid">
        <fgColor theme="5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6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dotted">
        <color theme="0" tint="-0.24994659260841701"/>
      </right>
      <top/>
      <bottom/>
      <diagonal/>
    </border>
    <border>
      <left style="dotted">
        <color theme="0" tint="-0.24994659260841701"/>
      </left>
      <right style="dotted">
        <color theme="0" tint="-0.24994659260841701"/>
      </right>
      <top/>
      <bottom/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>
      <alignment vertical="center"/>
    </xf>
    <xf numFmtId="9" fontId="5" fillId="0" borderId="0">
      <protection locked="0"/>
    </xf>
  </cellStyleXfs>
  <cellXfs count="57">
    <xf numFmtId="0" fontId="0" fillId="0" borderId="0" xfId="0">
      <alignment vertical="center"/>
    </xf>
    <xf numFmtId="0" fontId="1" fillId="8" borderId="0" xfId="0" applyFont="1" applyFill="1" applyAlignment="1" applyProtection="1">
      <alignment horizontal="center" vertical="center"/>
      <protection locked="0"/>
    </xf>
    <xf numFmtId="0" fontId="0" fillId="8" borderId="0" xfId="0" applyFill="1" applyProtection="1">
      <alignment vertical="center"/>
      <protection locked="0"/>
    </xf>
    <xf numFmtId="167" fontId="13" fillId="13" borderId="0" xfId="0" applyNumberFormat="1" applyFont="1" applyFill="1" applyBorder="1" applyAlignment="1" applyProtection="1">
      <alignment horizontal="center" vertical="center"/>
      <protection locked="0"/>
    </xf>
    <xf numFmtId="0" fontId="8" fillId="6" borderId="0" xfId="0" applyFont="1" applyFill="1" applyBorder="1" applyAlignment="1" applyProtection="1">
      <alignment horizontal="center" vertical="center"/>
      <protection locked="0"/>
    </xf>
    <xf numFmtId="0" fontId="11" fillId="8" borderId="4" xfId="0" applyFont="1" applyFill="1" applyBorder="1" applyAlignment="1" applyProtection="1">
      <alignment horizontal="center" vertical="center"/>
      <protection locked="0"/>
    </xf>
    <xf numFmtId="0" fontId="11" fillId="8" borderId="5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164" fontId="7" fillId="0" borderId="0" xfId="0" applyNumberFormat="1" applyFont="1" applyFill="1" applyBorder="1" applyAlignment="1" applyProtection="1">
      <alignment horizontal="center" vertical="center"/>
      <protection locked="0"/>
    </xf>
    <xf numFmtId="165" fontId="7" fillId="0" borderId="0" xfId="0" applyNumberFormat="1" applyFont="1" applyFill="1" applyBorder="1" applyAlignment="1" applyProtection="1">
      <alignment horizontal="center" vertical="center"/>
      <protection locked="0"/>
    </xf>
    <xf numFmtId="166" fontId="1" fillId="8" borderId="0" xfId="0" applyNumberFormat="1" applyFont="1" applyFill="1" applyAlignment="1" applyProtection="1">
      <alignment horizontal="center" vertical="center"/>
      <protection locked="0"/>
    </xf>
    <xf numFmtId="0" fontId="7" fillId="8" borderId="0" xfId="0" applyFont="1" applyFill="1" applyBorder="1" applyAlignment="1" applyProtection="1">
      <alignment horizontal="center" vertical="center"/>
      <protection locked="0"/>
    </xf>
    <xf numFmtId="0" fontId="7" fillId="8" borderId="0" xfId="0" applyNumberFormat="1" applyFont="1" applyFill="1" applyBorder="1" applyAlignment="1" applyProtection="1">
      <alignment horizontal="center" vertical="center"/>
      <protection locked="0"/>
    </xf>
    <xf numFmtId="164" fontId="7" fillId="8" borderId="0" xfId="0" applyNumberFormat="1" applyFont="1" applyFill="1" applyBorder="1" applyAlignment="1" applyProtection="1">
      <alignment horizontal="center" vertical="center"/>
      <protection locked="0"/>
    </xf>
    <xf numFmtId="165" fontId="7" fillId="8" borderId="0" xfId="0" applyNumberFormat="1" applyFont="1" applyFill="1" applyBorder="1" applyAlignment="1" applyProtection="1">
      <alignment horizontal="center" vertical="center"/>
      <protection locked="0"/>
    </xf>
    <xf numFmtId="0" fontId="6" fillId="9" borderId="0" xfId="0" applyFont="1" applyFill="1" applyBorder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horizontal="center" vertical="center"/>
      <protection locked="0"/>
    </xf>
    <xf numFmtId="0" fontId="6" fillId="10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 applyProtection="1">
      <alignment horizontal="center" vertical="center"/>
      <protection locked="0"/>
    </xf>
    <xf numFmtId="0" fontId="8" fillId="5" borderId="0" xfId="0" applyFont="1" applyFill="1" applyBorder="1" applyAlignment="1" applyProtection="1">
      <alignment horizontal="center" vertical="center"/>
      <protection locked="0"/>
    </xf>
    <xf numFmtId="0" fontId="10" fillId="8" borderId="8" xfId="0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164" fontId="9" fillId="8" borderId="0" xfId="0" applyNumberFormat="1" applyFont="1" applyFill="1" applyBorder="1" applyAlignment="1" applyProtection="1">
      <alignment horizontal="center" vertical="center"/>
      <protection locked="0"/>
    </xf>
    <xf numFmtId="165" fontId="9" fillId="8" borderId="0" xfId="0" applyNumberFormat="1" applyFont="1" applyFill="1" applyBorder="1" applyAlignment="1" applyProtection="1">
      <alignment horizontal="center" vertical="center"/>
      <protection locked="0"/>
    </xf>
    <xf numFmtId="164" fontId="6" fillId="7" borderId="2" xfId="0" applyNumberFormat="1" applyFont="1" applyFill="1" applyBorder="1" applyAlignment="1" applyProtection="1">
      <alignment horizontal="center" vertical="center"/>
      <protection locked="0"/>
    </xf>
    <xf numFmtId="165" fontId="6" fillId="7" borderId="2" xfId="0" applyNumberFormat="1" applyFont="1" applyFill="1" applyBorder="1" applyAlignment="1" applyProtection="1">
      <alignment horizontal="center" vertical="center"/>
      <protection locked="0"/>
    </xf>
    <xf numFmtId="165" fontId="16" fillId="12" borderId="7" xfId="0" applyNumberFormat="1" applyFont="1" applyFill="1" applyBorder="1" applyAlignment="1" applyProtection="1">
      <alignment horizontal="center" vertical="center"/>
      <protection locked="0"/>
    </xf>
    <xf numFmtId="9" fontId="12" fillId="11" borderId="3" xfId="1" applyFont="1" applyFill="1" applyBorder="1" applyAlignment="1" applyProtection="1">
      <alignment horizontal="center" vertical="center"/>
      <protection locked="0"/>
    </xf>
    <xf numFmtId="0" fontId="7" fillId="8" borderId="0" xfId="0" applyFont="1" applyFill="1" applyAlignment="1" applyProtection="1">
      <alignment horizontal="center" vertical="center"/>
      <protection locked="0"/>
    </xf>
    <xf numFmtId="0" fontId="1" fillId="8" borderId="0" xfId="0" applyFont="1" applyFill="1" applyAlignment="1" applyProtection="1">
      <alignment horizontal="center" vertical="center"/>
    </xf>
    <xf numFmtId="0" fontId="2" fillId="8" borderId="0" xfId="0" applyFont="1" applyFill="1" applyAlignment="1" applyProtection="1">
      <alignment vertical="center"/>
    </xf>
    <xf numFmtId="0" fontId="0" fillId="8" borderId="0" xfId="0" applyFill="1" applyProtection="1">
      <alignment vertical="center"/>
    </xf>
    <xf numFmtId="0" fontId="8" fillId="13" borderId="0" xfId="0" applyFont="1" applyFill="1" applyBorder="1" applyAlignment="1" applyProtection="1">
      <alignment horizontal="center" vertical="center" wrapText="1"/>
    </xf>
    <xf numFmtId="0" fontId="1" fillId="8" borderId="0" xfId="0" applyFont="1" applyFill="1" applyBorder="1" applyAlignment="1" applyProtection="1">
      <alignment horizontal="center" vertical="center"/>
    </xf>
    <xf numFmtId="0" fontId="14" fillId="8" borderId="6" xfId="0" applyFont="1" applyFill="1" applyBorder="1" applyAlignment="1" applyProtection="1">
      <alignment horizontal="center" vertical="center"/>
    </xf>
    <xf numFmtId="0" fontId="3" fillId="8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8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168" fontId="17" fillId="0" borderId="0" xfId="0" applyNumberFormat="1" applyFont="1" applyFill="1" applyBorder="1" applyAlignment="1" applyProtection="1">
      <alignment horizontal="center" vertical="center"/>
      <protection locked="0"/>
    </xf>
    <xf numFmtId="1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8" borderId="0" xfId="0" applyFont="1" applyFill="1" applyBorder="1" applyAlignment="1" applyProtection="1">
      <alignment horizontal="center" vertical="center"/>
      <protection locked="0"/>
    </xf>
    <xf numFmtId="9" fontId="12" fillId="11" borderId="3" xfId="1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Alignment="1" applyProtection="1">
      <alignment horizontal="center" vertical="center"/>
    </xf>
    <xf numFmtId="0" fontId="9" fillId="14" borderId="0" xfId="0" applyFont="1" applyFill="1" applyBorder="1" applyAlignment="1" applyProtection="1">
      <alignment horizontal="center" vertical="center"/>
      <protection locked="0"/>
    </xf>
    <xf numFmtId="169" fontId="7" fillId="0" borderId="0" xfId="0" applyNumberFormat="1" applyFont="1" applyFill="1" applyBorder="1" applyAlignment="1" applyProtection="1">
      <alignment horizontal="center" vertical="center"/>
      <protection locked="0"/>
    </xf>
    <xf numFmtId="9" fontId="12" fillId="11" borderId="3" xfId="1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Alignment="1" applyProtection="1">
      <alignment horizontal="center" vertical="center"/>
    </xf>
    <xf numFmtId="0" fontId="8" fillId="7" borderId="3" xfId="0" applyFont="1" applyFill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 applyProtection="1">
      <alignment horizontal="center" vertical="center"/>
      <protection locked="0"/>
    </xf>
    <xf numFmtId="0" fontId="15" fillId="12" borderId="7" xfId="0" applyFont="1" applyFill="1" applyBorder="1" applyAlignment="1" applyProtection="1">
      <alignment horizontal="center" vertical="center"/>
      <protection locked="0"/>
    </xf>
    <xf numFmtId="0" fontId="2" fillId="8" borderId="0" xfId="0" applyFont="1" applyFill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2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theme="7" tint="0.59999389629810485"/>
          <bgColor theme="7" tint="0.59999389629810485"/>
        </patternFill>
      </fill>
    </dxf>
    <dxf>
      <fill>
        <patternFill patternType="solid">
          <fgColor theme="7" tint="0.59999389629810485"/>
          <bgColor theme="7" tint="0.59999389629810485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i val="0"/>
        <color theme="1" tint="0.24994659260841701"/>
      </font>
      <fill>
        <patternFill patternType="solid">
          <fgColor theme="7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7"/>
          <bgColor theme="7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7" tint="0.79998168889431442"/>
          <bgColor theme="7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8" tint="0.59999389629810485"/>
          <bgColor theme="8" tint="0.59999389629810485"/>
        </patternFill>
      </fill>
    </dxf>
    <dxf>
      <fill>
        <patternFill patternType="solid">
          <fgColor theme="8" tint="0.59999389629810485"/>
          <bgColor theme="8" tint="0.59999389629810485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i val="0"/>
        <color theme="1" tint="0.24994659260841701"/>
      </font>
      <fill>
        <patternFill patternType="solid">
          <fgColor theme="8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i val="0"/>
        <color theme="1" tint="0.24994659260841701"/>
      </font>
      <fill>
        <patternFill patternType="solid">
          <fgColor theme="6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9" tint="0.59999389629810485"/>
          <bgColor theme="9" tint="0.59999389629810485"/>
        </patternFill>
      </fill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i val="0"/>
        <color theme="1" tint="0.24994659260841701"/>
      </font>
      <fill>
        <patternFill patternType="solid">
          <fgColor theme="9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i val="0"/>
        <color theme="1" tint="0.24994659260841701"/>
      </font>
      <fill>
        <patternFill patternType="solid">
          <fgColor theme="4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5" defaultTableStyle="TableStyleMedium2" defaultPivotStyle="PivotStyleLight16">
    <tableStyle name="Bleu foncé" pivot="0" count="7">
      <tableStyleElement type="wholeTable" dxfId="228"/>
      <tableStyleElement type="headerRow" dxfId="227"/>
      <tableStyleElement type="totalRow" dxfId="226"/>
      <tableStyleElement type="firstColumn" dxfId="225"/>
      <tableStyleElement type="lastColumn" dxfId="224"/>
      <tableStyleElement type="firstRowStripe" dxfId="223"/>
      <tableStyleElement type="firstColumnStripe" dxfId="222"/>
    </tableStyle>
    <tableStyle name="Orange" pivot="0" count="7">
      <tableStyleElement type="wholeTable" dxfId="221"/>
      <tableStyleElement type="headerRow" dxfId="220"/>
      <tableStyleElement type="totalRow" dxfId="219"/>
      <tableStyleElement type="firstColumn" dxfId="218"/>
      <tableStyleElement type="lastColumn" dxfId="217"/>
      <tableStyleElement type="firstRowStripe" dxfId="216"/>
      <tableStyleElement type="firstColumnStripe" dxfId="215"/>
    </tableStyle>
    <tableStyle name="Vert" pivot="0" count="7">
      <tableStyleElement type="wholeTable" dxfId="214"/>
      <tableStyleElement type="headerRow" dxfId="213"/>
      <tableStyleElement type="totalRow" dxfId="212"/>
      <tableStyleElement type="firstColumn" dxfId="211"/>
      <tableStyleElement type="lastColumn" dxfId="210"/>
      <tableStyleElement type="firstRowStripe" dxfId="209"/>
      <tableStyleElement type="firstColumnStripe" dxfId="208"/>
    </tableStyle>
    <tableStyle name="Vert d'eau" pivot="0" count="7">
      <tableStyleElement type="wholeTable" dxfId="207"/>
      <tableStyleElement type="headerRow" dxfId="206"/>
      <tableStyleElement type="totalRow" dxfId="205"/>
      <tableStyleElement type="firstColumn" dxfId="204"/>
      <tableStyleElement type="lastColumn" dxfId="203"/>
      <tableStyleElement type="firstRowStripe" dxfId="202"/>
      <tableStyleElement type="firstColumnStripe" dxfId="201"/>
    </tableStyle>
    <tableStyle name="Violet" pivot="0" count="7">
      <tableStyleElement type="wholeTable" dxfId="200"/>
      <tableStyleElement type="headerRow" dxfId="199"/>
      <tableStyleElement type="totalRow" dxfId="198"/>
      <tableStyleElement type="firstColumn" dxfId="197"/>
      <tableStyleElement type="lastColumn" dxfId="196"/>
      <tableStyleElement type="firstRowStripe" dxfId="195"/>
      <tableStyleElement type="firstColumnStripe" dxfId="19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105832</xdr:colOff>
      <xdr:row>1</xdr:row>
      <xdr:rowOff>0</xdr:rowOff>
    </xdr:from>
    <xdr:to>
      <xdr:col>2</xdr:col>
      <xdr:colOff>878416</xdr:colOff>
      <xdr:row>1</xdr:row>
      <xdr:rowOff>444500</xdr:rowOff>
    </xdr:to>
    <xdr:sp macro="[0]!Module1.Ajouter_un_alimen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25499" y="624417"/>
          <a:ext cx="2910417" cy="444500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110066</xdr:colOff>
      <xdr:row>1</xdr:row>
      <xdr:rowOff>201083</xdr:rowOff>
    </xdr:from>
    <xdr:to>
      <xdr:col>5</xdr:col>
      <xdr:colOff>840316</xdr:colOff>
      <xdr:row>1</xdr:row>
      <xdr:rowOff>448733</xdr:rowOff>
    </xdr:to>
    <xdr:sp macro="[0]!Gerer_liste_aliment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057649" y="825500"/>
          <a:ext cx="2910417" cy="247650"/>
        </a:xfrm>
        <a:prstGeom prst="rect">
          <a:avLst/>
        </a:prstGeom>
        <a:solidFill>
          <a:schemeClr val="accent3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Gérer la liste des aliments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</xdr:row>
      <xdr:rowOff>247650</xdr:rowOff>
    </xdr:from>
    <xdr:to>
      <xdr:col>1</xdr:col>
      <xdr:colOff>2990850</xdr:colOff>
      <xdr:row>1</xdr:row>
      <xdr:rowOff>752475</xdr:rowOff>
    </xdr:to>
    <xdr:sp macro="[0]!Ajout_Liste_Aliment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866900" y="247650"/>
          <a:ext cx="2800350" cy="504825"/>
        </a:xfrm>
        <a:prstGeom prst="rect">
          <a:avLst/>
        </a:prstGeom>
        <a:solidFill>
          <a:schemeClr val="accent2"/>
        </a:solidFill>
        <a:ln w="9525"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</a:t>
          </a:r>
          <a:r>
            <a:rPr lang="fr-FR" sz="1400" b="1" baseline="0">
              <a:solidFill>
                <a:schemeClr val="bg1"/>
              </a:solidFill>
            </a:rPr>
            <a:t> un aliment à la liste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361950</xdr:colOff>
      <xdr:row>1</xdr:row>
      <xdr:rowOff>504826</xdr:rowOff>
    </xdr:from>
    <xdr:to>
      <xdr:col>5</xdr:col>
      <xdr:colOff>514350</xdr:colOff>
      <xdr:row>1</xdr:row>
      <xdr:rowOff>752476</xdr:rowOff>
    </xdr:to>
    <xdr:sp macro="[0]!Retour_plan_alimentair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362450" y="1162051"/>
          <a:ext cx="2800350" cy="247650"/>
        </a:xfrm>
        <a:prstGeom prst="rect">
          <a:avLst/>
        </a:prstGeom>
        <a:solidFill>
          <a:schemeClr val="accent3"/>
        </a:solidFill>
        <a:ln w="9525"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Retourner au plan alimentaire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Repas3" displayName="Repas3" ref="B15:H16" headerRowCount="0" insertRow="1" totalsRowCount="1" headerRowDxfId="193" dataDxfId="192" totalsRowDxfId="190" tableBorderDxfId="191">
  <tableColumns count="7">
    <tableColumn id="1" name="Aliment" headerRowDxfId="189" dataDxfId="188" totalsRowDxfId="187"/>
    <tableColumn id="2" name="Quantité" headerRowDxfId="186" dataDxfId="185" totalsRowDxfId="184"/>
    <tableColumn id="3" name="Unité" headerRowDxfId="183" dataDxfId="182" totalsRowDxfId="181">
      <calculatedColumnFormula>IF(Repas3[[#This Row],[Aliment]]="","",VLOOKUP(Repas3[[#This Row],[Aliment]],Liste_Aliments[],3,FALSE))</calculatedColumnFormula>
    </tableColumn>
    <tableColumn id="4" name="Kcal" totalsRowFunction="sum" headerRowDxfId="180" dataDxfId="179" totalsRowDxfId="178">
      <calculatedColumnFormula>IF(Repas3[[#This Row],[Aliment]]="","",(Repas3[[#This Row],[Quantité]]*VLOOKUP(Repas3[[#This Row],[Aliment]],Liste_Aliments[],4,FALSE))/VLOOKUP(Repas3[[#This Row],[Aliment]],Liste_Aliments[],2,FALSE))</calculatedColumnFormula>
    </tableColumn>
    <tableColumn id="5" name="Protéines" totalsRowFunction="sum" headerRowDxfId="177" dataDxfId="176" totalsRowDxfId="175">
      <calculatedColumnFormula>IF(Repas3[[#This Row],[Aliment]]="","",(Repas3[[#This Row],[Quantité]]*VLOOKUP(Repas3[[#This Row],[Aliment]],Liste_Aliments[],5,FALSE))/VLOOKUP(Repas3[[#This Row],[Aliment]],Liste_Aliments[],2,FALSE))</calculatedColumnFormula>
    </tableColumn>
    <tableColumn id="6" name="Glucides" totalsRowFunction="sum" headerRowDxfId="174" dataDxfId="173" totalsRowDxfId="172">
      <calculatedColumnFormula>IF(Repas3[[#This Row],[Aliment]]="","",(Repas3[[#This Row],[Quantité]]*VLOOKUP(Repas3[[#This Row],[Aliment]],Liste_Aliments[],6,FALSE))/VLOOKUP(Repas3[[#This Row],[Aliment]],Liste_Aliments[],2,FALSE))</calculatedColumnFormula>
    </tableColumn>
    <tableColumn id="7" name="Lipides" totalsRowFunction="sum" headerRowDxfId="171" dataDxfId="170" totalsRowDxfId="169">
      <calculatedColumnFormula>IF(Repas3[[#This Row],[Aliment]]="","",(Repas3[[#This Row],[Quantité]]*VLOOKUP(Repas3[[#This Row],[Aliment]],Liste_Aliments[],7,FALSE))/VLOOKUP(Repas3[[#This Row],[Aliment]],Liste_Aliments[],2,FALSE))</calculatedColumnFormula>
    </tableColumn>
  </tableColumns>
  <tableStyleInfo name="Violet" showFirstColumn="0" showLastColumn="0" showRowStripes="1" showColumnStripes="0"/>
</table>
</file>

<file path=xl/tables/table2.xml><?xml version="1.0" encoding="utf-8"?>
<table xmlns="http://schemas.openxmlformats.org/spreadsheetml/2006/main" id="5" name="Repas4" displayName="Repas4" ref="B19:H20" headerRowCount="0" insertRow="1" totalsRowCount="1" headerRowDxfId="168" dataDxfId="167" totalsRowDxfId="165" tableBorderDxfId="166">
  <tableColumns count="7">
    <tableColumn id="1" name="Aliment" headerRowDxfId="164" dataDxfId="163" totalsRowDxfId="162"/>
    <tableColumn id="2" name="Quantité" headerRowDxfId="161" dataDxfId="160" totalsRowDxfId="159"/>
    <tableColumn id="3" name="Unité" headerRowDxfId="158" dataDxfId="157" totalsRowDxfId="156">
      <calculatedColumnFormula>IF(Repas4[[#This Row],[Aliment]]="","",VLOOKUP(Repas4[[#This Row],[Aliment]],Liste_Aliments[],3,FALSE))</calculatedColumnFormula>
    </tableColumn>
    <tableColumn id="4" name="Kcal" totalsRowFunction="sum" headerRowDxfId="155" dataDxfId="154" totalsRowDxfId="153">
      <calculatedColumnFormula>IF(Repas4[[#This Row],[Aliment]]="","",(Repas4[[#This Row],[Quantité]]*VLOOKUP(Repas4[[#This Row],[Aliment]],Liste_Aliments[],4,FALSE))/VLOOKUP(Repas4[[#This Row],[Aliment]],Liste_Aliments[],2,FALSE))</calculatedColumnFormula>
    </tableColumn>
    <tableColumn id="5" name="Protéines" totalsRowFunction="sum" headerRowDxfId="152" dataDxfId="151" totalsRowDxfId="150">
      <calculatedColumnFormula>IF(Repas4[[#This Row],[Aliment]]="","",(Repas4[[#This Row],[Quantité]]*VLOOKUP(Repas4[[#This Row],[Aliment]],Liste_Aliments[],5,FALSE))/VLOOKUP(Repas4[[#This Row],[Aliment]],Liste_Aliments[],2,FALSE))</calculatedColumnFormula>
    </tableColumn>
    <tableColumn id="6" name="Glucides" totalsRowFunction="sum" headerRowDxfId="149" dataDxfId="148" totalsRowDxfId="147">
      <calculatedColumnFormula>IF(Repas4[[#This Row],[Aliment]]="","",(Repas4[[#This Row],[Quantité]]*VLOOKUP(Repas4[[#This Row],[Aliment]],Liste_Aliments[],6,FALSE))/VLOOKUP(Repas4[[#This Row],[Aliment]],Liste_Aliments[],2,FALSE))</calculatedColumnFormula>
    </tableColumn>
    <tableColumn id="7" name="Lipides" totalsRowFunction="sum" headerRowDxfId="146" dataDxfId="145" totalsRowDxfId="144">
      <calculatedColumnFormula>IF(Repas4[[#This Row],[Aliment]]="","",(Repas4[[#This Row],[Quantité]]*VLOOKUP(Repas4[[#This Row],[Aliment]],Liste_Aliments[],7,FALSE))/VLOOKUP(Repas4[[#This Row],[Aliment]],Liste_Aliments[],2,FALSE))</calculatedColumnFormula>
    </tableColumn>
  </tableColumns>
  <tableStyleInfo name="Vert d'eau" showFirstColumn="0" showLastColumn="0" showRowStripes="1" showColumnStripes="0"/>
</table>
</file>

<file path=xl/tables/table3.xml><?xml version="1.0" encoding="utf-8"?>
<table xmlns="http://schemas.openxmlformats.org/spreadsheetml/2006/main" id="6" name="Repas5" displayName="Repas5" ref="B23:H24" headerRowCount="0" insertRow="1" totalsRowCount="1" headerRowDxfId="143" dataDxfId="142" totalsRowDxfId="140" tableBorderDxfId="141">
  <tableColumns count="7">
    <tableColumn id="1" name="Aliment" headerRowDxfId="139" dataDxfId="138" totalsRowDxfId="137"/>
    <tableColumn id="2" name="Quantité" headerRowDxfId="136" dataDxfId="135" totalsRowDxfId="134"/>
    <tableColumn id="3" name="Unité" headerRowDxfId="133" dataDxfId="132" totalsRowDxfId="131">
      <calculatedColumnFormula>IF(Repas5[[#This Row],[Aliment]]="","",VLOOKUP(Repas5[[#This Row],[Aliment]],Liste_Aliments[],3,FALSE))</calculatedColumnFormula>
    </tableColumn>
    <tableColumn id="4" name="Kcal" totalsRowFunction="sum" headerRowDxfId="130" dataDxfId="129" totalsRowDxfId="128">
      <calculatedColumnFormula>IF(Repas5[[#This Row],[Aliment]]="","",(Repas5[[#This Row],[Quantité]]*VLOOKUP(Repas5[[#This Row],[Aliment]],Liste_Aliments[],4,FALSE))/VLOOKUP(Repas5[[#This Row],[Aliment]],Liste_Aliments[],2,FALSE))</calculatedColumnFormula>
    </tableColumn>
    <tableColumn id="5" name="Protéines" totalsRowFunction="sum" headerRowDxfId="127" dataDxfId="126" totalsRowDxfId="125">
      <calculatedColumnFormula>IF(Repas5[[#This Row],[Aliment]]="","",(Repas5[[#This Row],[Quantité]]*VLOOKUP(Repas5[[#This Row],[Aliment]],Liste_Aliments[],5,FALSE))/VLOOKUP(Repas5[[#This Row],[Aliment]],Liste_Aliments[],2,FALSE))</calculatedColumnFormula>
    </tableColumn>
    <tableColumn id="6" name="Glucides" totalsRowFunction="sum" headerRowDxfId="124" dataDxfId="123" totalsRowDxfId="122">
      <calculatedColumnFormula>IF(Repas5[[#This Row],[Aliment]]="","",(Repas5[[#This Row],[Quantité]]*VLOOKUP(Repas5[[#This Row],[Aliment]],Liste_Aliments[],6,FALSE))/VLOOKUP(Repas5[[#This Row],[Aliment]],Liste_Aliments[],2,FALSE))</calculatedColumnFormula>
    </tableColumn>
    <tableColumn id="7" name="Lipides" totalsRowFunction="sum" headerRowDxfId="121" dataDxfId="120" totalsRowDxfId="119">
      <calculatedColumnFormula>IF(Repas5[[#This Row],[Aliment]]="","",(Repas5[[#This Row],[Quantité]]*VLOOKUP(Repas5[[#This Row],[Aliment]],Liste_Aliments[],7,FALSE))/VLOOKUP(Repas5[[#This Row],[Aliment]],Liste_Aliments[],2,FALSE))</calculatedColumnFormula>
    </tableColumn>
  </tableColumns>
  <tableStyleInfo name="Orange" showFirstColumn="0" showLastColumn="0" showRowStripes="1" showColumnStripes="0"/>
</table>
</file>

<file path=xl/tables/table4.xml><?xml version="1.0" encoding="utf-8"?>
<table xmlns="http://schemas.openxmlformats.org/spreadsheetml/2006/main" id="7" name="Repas6" displayName="Repas6" ref="B27:H28" headerRowCount="0" insertRow="1" totalsRowCount="1" headerRowDxfId="118" dataDxfId="117" totalsRowDxfId="115" tableBorderDxfId="116">
  <tableColumns count="7">
    <tableColumn id="1" name="Aliment" headerRowDxfId="114" dataDxfId="113" totalsRowDxfId="112"/>
    <tableColumn id="2" name="Quantité" headerRowDxfId="111" dataDxfId="110" totalsRowDxfId="109"/>
    <tableColumn id="3" name="Unité" headerRowDxfId="108" dataDxfId="107" totalsRowDxfId="106">
      <calculatedColumnFormula>IF(Repas6[[#This Row],[Aliment]]="","",VLOOKUP(Repas6[[#This Row],[Aliment]],Liste_Aliments[],3,FALSE))</calculatedColumnFormula>
    </tableColumn>
    <tableColumn id="4" name="Kcal" totalsRowFunction="sum" headerRowDxfId="105" dataDxfId="104" totalsRowDxfId="103">
      <calculatedColumnFormula>IF(Repas6[[#This Row],[Aliment]]="","",(Repas6[[#This Row],[Quantité]]*VLOOKUP(Repas6[[#This Row],[Aliment]],Liste_Aliments[],4,FALSE))/VLOOKUP(Repas6[[#This Row],[Aliment]],Liste_Aliments[],2,FALSE))</calculatedColumnFormula>
    </tableColumn>
    <tableColumn id="5" name="Protéines" totalsRowFunction="sum" headerRowDxfId="102" dataDxfId="101" totalsRowDxfId="100">
      <calculatedColumnFormula>IF(Repas6[[#This Row],[Aliment]]="","",(Repas6[[#This Row],[Quantité]]*VLOOKUP(Repas6[[#This Row],[Aliment]],Liste_Aliments[],5,FALSE))/VLOOKUP(Repas6[[#This Row],[Aliment]],Liste_Aliments[],2,FALSE))</calculatedColumnFormula>
    </tableColumn>
    <tableColumn id="6" name="Glucides" totalsRowFunction="sum" headerRowDxfId="99" dataDxfId="98" totalsRowDxfId="97">
      <calculatedColumnFormula>IF(Repas6[[#This Row],[Aliment]]="","",(Repas6[[#This Row],[Quantité]]*VLOOKUP(Repas6[[#This Row],[Aliment]],Liste_Aliments[],6,FALSE))/VLOOKUP(Repas6[[#This Row],[Aliment]],Liste_Aliments[],2,FALSE))</calculatedColumnFormula>
    </tableColumn>
    <tableColumn id="7" name="Lipides" totalsRowFunction="sum" headerRowDxfId="96" dataDxfId="95" totalsRowDxfId="94">
      <calculatedColumnFormula>IF(Repas6[[#This Row],[Aliment]]="","",(Repas6[[#This Row],[Quantité]]*VLOOKUP(Repas6[[#This Row],[Aliment]],Liste_Aliments[],7,FALSE))/VLOOKUP(Repas6[[#This Row],[Aliment]],Liste_Aliments[],2,FALSE))</calculatedColumnFormula>
    </tableColumn>
  </tableColumns>
  <tableStyleInfo name="Bleu foncé" showFirstColumn="0" showLastColumn="0" showRowStripes="1" showColumnStripes="0"/>
</table>
</file>

<file path=xl/tables/table5.xml><?xml version="1.0" encoding="utf-8"?>
<table xmlns="http://schemas.openxmlformats.org/spreadsheetml/2006/main" id="8" name="Repas7" displayName="Repas7" ref="B31:H32" headerRowCount="0" insertRow="1" totalsRowCount="1" headerRowDxfId="93" dataDxfId="92" totalsRowDxfId="91">
  <tableColumns count="7">
    <tableColumn id="1" name="Aliment" headerRowDxfId="90" dataDxfId="89" totalsRowDxfId="88"/>
    <tableColumn id="2" name="Quantité" headerRowDxfId="87" dataDxfId="86" totalsRowDxfId="85"/>
    <tableColumn id="3" name="Unité" headerRowDxfId="84" dataDxfId="83" totalsRowDxfId="82">
      <calculatedColumnFormula>IF(Repas7[[#This Row],[Aliment]]="","",VLOOKUP(Repas7[[#This Row],[Aliment]],Liste_Aliments[],3,FALSE))</calculatedColumnFormula>
    </tableColumn>
    <tableColumn id="4" name="Kcal" totalsRowFunction="sum" headerRowDxfId="81" dataDxfId="80" totalsRowDxfId="79">
      <calculatedColumnFormula>IF(Repas7[[#This Row],[Aliment]]="","",(Repas7[[#This Row],[Quantité]]*VLOOKUP(Repas7[[#This Row],[Aliment]],Liste_Aliments[],4,FALSE))/VLOOKUP(Repas7[[#This Row],[Aliment]],Liste_Aliments[],2,FALSE))</calculatedColumnFormula>
    </tableColumn>
    <tableColumn id="5" name="Protéines" totalsRowFunction="sum" headerRowDxfId="78" dataDxfId="77" totalsRowDxfId="76">
      <calculatedColumnFormula>IF(Repas7[[#This Row],[Aliment]]="","",(Repas7[[#This Row],[Quantité]]*VLOOKUP(Repas7[[#This Row],[Aliment]],Liste_Aliments[],5,FALSE))/VLOOKUP(Repas7[[#This Row],[Aliment]],Liste_Aliments[],2,FALSE))</calculatedColumnFormula>
    </tableColumn>
    <tableColumn id="6" name="Glucides" totalsRowFunction="sum" headerRowDxfId="75" dataDxfId="74" totalsRowDxfId="73">
      <calculatedColumnFormula>IF(Repas7[[#This Row],[Aliment]]="","",(Repas7[[#This Row],[Quantité]]*VLOOKUP(Repas7[[#This Row],[Aliment]],Liste_Aliments[],6,FALSE))/VLOOKUP(Repas7[[#This Row],[Aliment]],Liste_Aliments[],2,FALSE))</calculatedColumnFormula>
    </tableColumn>
    <tableColumn id="7" name="Lipides" totalsRowFunction="sum" headerRowDxfId="72" dataDxfId="71" totalsRowDxfId="70">
      <calculatedColumnFormula>IF(Repas7[[#This Row],[Aliment]]="","",(Repas7[[#This Row],[Quantité]]*VLOOKUP(Repas7[[#This Row],[Aliment]],Liste_Aliments[],7,FALSE))/VLOOKUP(Repas7[[#This Row],[Aliment]],Liste_Aliments[],2,FALSE))</calculatedColumnFormula>
    </tableColumn>
  </tableColumns>
  <tableStyleInfo name="Vert" showFirstColumn="0" showLastColumn="0" showRowStripes="1" showColumnStripes="0"/>
</table>
</file>

<file path=xl/tables/table6.xml><?xml version="1.0" encoding="utf-8"?>
<table xmlns="http://schemas.openxmlformats.org/spreadsheetml/2006/main" id="3" name="Repas2" displayName="Repas2" ref="B11:H12" headerRowCount="0" insertRow="1" totalsRowCount="1" headerRowDxfId="69" dataDxfId="68" totalsRowDxfId="66" tableBorderDxfId="67">
  <tableColumns count="7">
    <tableColumn id="1" name="Aliment" headerRowDxfId="65" dataDxfId="64" totalsRowDxfId="63"/>
    <tableColumn id="2" name="Quantité" headerRowDxfId="62" dataDxfId="61" totalsRowDxfId="60"/>
    <tableColumn id="3" name="Unité" headerRowDxfId="59" dataDxfId="58" totalsRowDxfId="57">
      <calculatedColumnFormula>IF(Repas2[[#This Row],[Aliment]]="","",VLOOKUP(Repas2[[#This Row],[Aliment]],Liste_Aliments[],3,FALSE))</calculatedColumnFormula>
    </tableColumn>
    <tableColumn id="4" name="Kcal" totalsRowFunction="sum" headerRowDxfId="56" dataDxfId="55" totalsRowDxfId="54">
      <calculatedColumnFormula>IF(Repas2[[#This Row],[Aliment]]="","",(Repas2[[#This Row],[Quantité]]*VLOOKUP(Repas2[[#This Row],[Aliment]],Liste_Aliments[],4,FALSE))/VLOOKUP(Repas2[[#This Row],[Aliment]],Liste_Aliments[],2,FALSE))</calculatedColumnFormula>
    </tableColumn>
    <tableColumn id="5" name="Protéines" totalsRowFunction="sum" headerRowDxfId="53" dataDxfId="52" totalsRowDxfId="51">
      <calculatedColumnFormula>IF(Repas2[[#This Row],[Aliment]]="","",(Repas2[[#This Row],[Quantité]]*VLOOKUP(Repas2[[#This Row],[Aliment]],Liste_Aliments[],5,FALSE))/VLOOKUP(Repas2[[#This Row],[Aliment]],Liste_Aliments[],2,FALSE))</calculatedColumnFormula>
    </tableColumn>
    <tableColumn id="6" name="Glucides" totalsRowFunction="sum" headerRowDxfId="50" dataDxfId="49" totalsRowDxfId="48">
      <calculatedColumnFormula>IF(Repas2[[#This Row],[Aliment]]="","",(Repas2[[#This Row],[Quantité]]*VLOOKUP(Repas2[[#This Row],[Aliment]],Liste_Aliments[],6,FALSE))/VLOOKUP(Repas2[[#This Row],[Aliment]],Liste_Aliments[],2,FALSE))</calculatedColumnFormula>
    </tableColumn>
    <tableColumn id="7" name="Lipides" totalsRowFunction="sum" headerRowDxfId="47" dataDxfId="46" totalsRowDxfId="45">
      <calculatedColumnFormula>IF(Repas2[[#This Row],[Aliment]]="","",(Repas2[[#This Row],[Quantité]]*VLOOKUP(Repas2[[#This Row],[Aliment]],Liste_Aliments[],7,FALSE))/VLOOKUP(Repas2[[#This Row],[Aliment]],Liste_Aliments[],2,FALSE))</calculatedColumnFormula>
    </tableColumn>
  </tableColumns>
  <tableStyleInfo name="Vert" showFirstColumn="0" showLastColumn="0" showRowStripes="1" showColumnStripes="0"/>
</table>
</file>

<file path=xl/tables/table7.xml><?xml version="1.0" encoding="utf-8"?>
<table xmlns="http://schemas.openxmlformats.org/spreadsheetml/2006/main" id="1" name="Repas1" displayName="Repas1" ref="B6:I8" headerRowCount="0" totalsRowCount="1" headerRowDxfId="44" dataDxfId="43" totalsRowDxfId="41" tableBorderDxfId="42">
  <sortState ref="B7:I22">
    <sortCondition ref="B6:B22"/>
  </sortState>
  <tableColumns count="8">
    <tableColumn id="1" name="Aliment" headerRowDxfId="40" dataDxfId="39" totalsRowDxfId="38"/>
    <tableColumn id="2" name="Quantité" headerRowDxfId="37" dataDxfId="36" totalsRowDxfId="35"/>
    <tableColumn id="3" name="Unité" headerRowDxfId="34" dataDxfId="33" totalsRowDxfId="32">
      <calculatedColumnFormula>IF(Repas1[[#This Row],[Aliment]]="","",VLOOKUP(Repas1[[#This Row],[Aliment]],Liste_Aliments[],3,FALSE))</calculatedColumnFormula>
    </tableColumn>
    <tableColumn id="4" name="Kcal" totalsRowFunction="sum" headerRowDxfId="31" dataDxfId="30" totalsRowDxfId="0">
      <calculatedColumnFormula>IF(Repas1[[#This Row],[Aliment]]="","",(Repas1[[#This Row],[Quantité]]*VLOOKUP(Repas1[[#This Row],[Aliment]],Liste_Aliments[],4,FALSE))/VLOOKUP(Repas1[[#This Row],[Aliment]],Liste_Aliments[],2,FALSE))</calculatedColumnFormula>
    </tableColumn>
    <tableColumn id="5" name="Protéines" totalsRowFunction="sum" headerRowDxfId="29" dataDxfId="28" totalsRowDxfId="27">
      <calculatedColumnFormula>IF(Repas1[[#This Row],[Aliment]]="","",(Repas1[[#This Row],[Quantité]]*VLOOKUP(Repas1[[#This Row],[Aliment]],Liste_Aliments[],5,FALSE))/VLOOKUP(Repas1[[#This Row],[Aliment]],Liste_Aliments[],2,FALSE))</calculatedColumnFormula>
    </tableColumn>
    <tableColumn id="6" name="Glucides" totalsRowFunction="sum" headerRowDxfId="26" dataDxfId="25" totalsRowDxfId="24">
      <calculatedColumnFormula>IF(Repas1[[#This Row],[Aliment]]="","",(Repas1[[#This Row],[Quantité]]*VLOOKUP(Repas1[[#This Row],[Aliment]],Liste_Aliments[],6,FALSE))/VLOOKUP(Repas1[[#This Row],[Aliment]],Liste_Aliments[],2,FALSE))</calculatedColumnFormula>
    </tableColumn>
    <tableColumn id="7" name="Lipides" totalsRowFunction="sum" headerRowDxfId="23" dataDxfId="22" totalsRowDxfId="21">
      <calculatedColumnFormula>IF(Repas1[[#This Row],[Aliment]]="","",(Repas1[[#This Row],[Quantité]]*VLOOKUP(Repas1[[#This Row],[Aliment]],Liste_Aliments[],7,FALSE))/VLOOKUP(Repas1[[#This Row],[Aliment]],Liste_Aliments[],2,FALSE))</calculatedColumnFormula>
    </tableColumn>
    <tableColumn id="8" name="Colonne1" headerRowDxfId="20" dataDxfId="19" totalsRowDxfId="18"/>
  </tableColumns>
  <tableStyleInfo name="Bleu foncé" showFirstColumn="0" showLastColumn="0" showRowStripes="1" showColumnStripes="0"/>
</table>
</file>

<file path=xl/tables/table8.xml><?xml version="1.0" encoding="utf-8"?>
<table xmlns="http://schemas.openxmlformats.org/spreadsheetml/2006/main" id="9" name="Liste_Aliments" displayName="Liste_Aliments" ref="B3:H96" headerRowDxfId="17" dataDxfId="16" totalsRowDxfId="15">
  <sortState ref="B3:K106">
    <sortCondition ref="B2:B106"/>
  </sortState>
  <tableColumns count="7">
    <tableColumn id="1" name="Aliment" dataDxfId="14" totalsRowDxfId="13"/>
    <tableColumn id="2" name="Poids" dataDxfId="12" totalsRowDxfId="11"/>
    <tableColumn id="3" name="Unité" dataDxfId="10" totalsRowDxfId="9"/>
    <tableColumn id="4" name="kcal" dataDxfId="8" totalsRowDxfId="7"/>
    <tableColumn id="5" name="P" dataDxfId="6" totalsRowDxfId="5"/>
    <tableColumn id="6" name="G" dataDxfId="4" totalsRowDxfId="3"/>
    <tableColumn id="7" name="L" dataDxfId="2" totalsRowDxfId="1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dul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Modul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7500"/>
                <a:satMod val="137000"/>
              </a:schemeClr>
            </a:gs>
            <a:gs pos="55000">
              <a:schemeClr val="phClr">
                <a:shade val="69000"/>
                <a:satMod val="137000"/>
              </a:schemeClr>
            </a:gs>
            <a:gs pos="100000">
              <a:schemeClr val="phClr">
                <a:shade val="98000"/>
                <a:satMod val="137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48000" cap="flat" cmpd="thickThin" algn="ctr">
          <a:solidFill>
            <a:schemeClr val="phClr"/>
          </a:solidFill>
          <a:prstDash val="solid"/>
        </a:ln>
        <a:ln w="48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5000" dist="25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1800000"/>
            </a:lightRig>
          </a:scene3d>
          <a:sp3d prstMaterial="matte">
            <a:bevelT h="200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8000"/>
                <a:satMod val="300000"/>
              </a:schemeClr>
            </a:gs>
            <a:gs pos="12000">
              <a:schemeClr val="phClr">
                <a:tint val="48000"/>
                <a:satMod val="300000"/>
              </a:schemeClr>
            </a:gs>
            <a:gs pos="20000">
              <a:schemeClr val="phClr">
                <a:tint val="49000"/>
                <a:satMod val="30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10000" t="-25000" r="10000" b="125000"/>
          </a:path>
        </a:gradFill>
        <a:blipFill>
          <a:blip xmlns:r="http://schemas.openxmlformats.org/officeDocument/2006/relationships" r:embed="rId1">
            <a:duotone>
              <a:schemeClr val="phClr">
                <a:shade val="75000"/>
                <a:satMod val="105000"/>
              </a:schemeClr>
              <a:schemeClr val="phClr">
                <a:tint val="95000"/>
                <a:satMod val="105000"/>
              </a:schemeClr>
            </a:duotone>
          </a:blip>
          <a:tile tx="0" ty="0" sx="38000" sy="38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W8046"/>
  <sheetViews>
    <sheetView tabSelected="1" view="pageBreakPreview" zoomScale="60" zoomScaleNormal="90" zoomScalePageLayoutView="90" workbookViewId="0">
      <pane ySplit="4" topLeftCell="A5" activePane="bottomLeft" state="frozen"/>
      <selection pane="bottomLeft" activeCell="R13" sqref="R13"/>
    </sheetView>
  </sheetViews>
  <sheetFormatPr baseColWidth="10" defaultColWidth="9" defaultRowHeight="14.25" x14ac:dyDescent="0.2"/>
  <cols>
    <col min="1" max="1" width="9.375" style="1" customWidth="1"/>
    <col min="2" max="2" width="28" style="1" customWidth="1"/>
    <col min="3" max="9" width="14.125" style="1" customWidth="1"/>
    <col min="10" max="18" width="11.375" style="1" customWidth="1"/>
    <col min="19" max="231" width="11" style="1" customWidth="1"/>
    <col min="232" max="255" width="0" style="2" hidden="1" customWidth="1"/>
    <col min="256" max="16384" width="9" style="2"/>
  </cols>
  <sheetData>
    <row r="1" spans="1:231" s="33" customFormat="1" ht="48.75" customHeight="1" x14ac:dyDescent="0.2">
      <c r="A1" s="31"/>
      <c r="B1" s="52"/>
      <c r="C1" s="52"/>
      <c r="D1" s="52"/>
      <c r="E1" s="52"/>
      <c r="F1" s="52"/>
      <c r="G1" s="52"/>
      <c r="H1" s="32"/>
      <c r="I1" s="32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</row>
    <row r="2" spans="1:231" s="33" customFormat="1" ht="36" customHeight="1" x14ac:dyDescent="0.2">
      <c r="A2" s="31"/>
      <c r="B2" s="31"/>
      <c r="C2" s="31"/>
      <c r="D2" s="31"/>
      <c r="E2" s="31"/>
      <c r="F2" s="31"/>
      <c r="G2" s="34" t="s">
        <v>85</v>
      </c>
      <c r="H2" s="3">
        <v>0</v>
      </c>
      <c r="I2" s="3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</row>
    <row r="3" spans="1:231" s="33" customFormat="1" ht="34.5" customHeight="1" x14ac:dyDescent="0.2">
      <c r="A3" s="31"/>
      <c r="B3" s="35"/>
      <c r="C3" s="35"/>
      <c r="D3" s="35"/>
      <c r="E3" s="35"/>
      <c r="F3" s="35"/>
      <c r="G3" s="31"/>
      <c r="H3" s="31"/>
      <c r="I3" s="48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</row>
    <row r="4" spans="1:231" s="33" customFormat="1" ht="28.5" customHeight="1" x14ac:dyDescent="0.2">
      <c r="A4" s="31"/>
      <c r="B4" s="36" t="s">
        <v>84</v>
      </c>
      <c r="C4" s="36" t="s">
        <v>75</v>
      </c>
      <c r="D4" s="36" t="s">
        <v>5</v>
      </c>
      <c r="E4" s="36" t="s">
        <v>0</v>
      </c>
      <c r="F4" s="36" t="s">
        <v>28</v>
      </c>
      <c r="G4" s="36" t="s">
        <v>29</v>
      </c>
      <c r="H4" s="36" t="s">
        <v>30</v>
      </c>
      <c r="I4" s="36" t="s">
        <v>114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</row>
    <row r="5" spans="1:231" ht="26.25" customHeight="1" x14ac:dyDescent="0.2">
      <c r="B5" s="4" t="s">
        <v>76</v>
      </c>
      <c r="C5" s="5"/>
      <c r="D5" s="6"/>
      <c r="E5" s="6"/>
      <c r="F5" s="6"/>
      <c r="G5" s="6"/>
      <c r="H5" s="6"/>
      <c r="I5" s="6"/>
      <c r="HW5" s="2"/>
    </row>
    <row r="6" spans="1:231" ht="26.25" customHeight="1" x14ac:dyDescent="0.2">
      <c r="B6" s="7" t="s">
        <v>110</v>
      </c>
      <c r="C6" s="7">
        <v>175</v>
      </c>
      <c r="D6" s="8" t="str">
        <f>IF(Repas1[[#This Row],[Aliment]]="","",VLOOKUP(Repas1[[#This Row],[Aliment]],Liste_Aliments[],3,FALSE))</f>
        <v>grammes</v>
      </c>
      <c r="E6" s="9">
        <f>IF(Repas1[[#This Row],[Aliment]]="","",(Repas1[[#This Row],[Quantité]]*VLOOKUP(Repas1[[#This Row],[Aliment]],Liste_Aliments[],4,FALSE))/VLOOKUP(Repas1[[#This Row],[Aliment]],Liste_Aliments[],2,FALSE))</f>
        <v>91</v>
      </c>
      <c r="F6" s="10">
        <f>IF(Repas1[[#This Row],[Aliment]]="","",(Repas1[[#This Row],[Quantité]]*VLOOKUP(Repas1[[#This Row],[Aliment]],Liste_Aliments[],5,FALSE))/VLOOKUP(Repas1[[#This Row],[Aliment]],Liste_Aliments[],2,FALSE))</f>
        <v>19.25</v>
      </c>
      <c r="G6" s="10">
        <f>IF(Repas1[[#This Row],[Aliment]]="","",(Repas1[[#This Row],[Quantité]]*VLOOKUP(Repas1[[#This Row],[Aliment]],Liste_Aliments[],6,FALSE))/VLOOKUP(Repas1[[#This Row],[Aliment]],Liste_Aliments[],2,FALSE))</f>
        <v>1.2249999999999999</v>
      </c>
      <c r="H6" s="10">
        <f>IF(Repas1[[#This Row],[Aliment]]="","",(Repas1[[#This Row],[Quantité]]*VLOOKUP(Repas1[[#This Row],[Aliment]],Liste_Aliments[],7,FALSE))/VLOOKUP(Repas1[[#This Row],[Aliment]],Liste_Aliments[],2,FALSE))</f>
        <v>0.35</v>
      </c>
      <c r="I6" s="50" t="s">
        <v>115</v>
      </c>
      <c r="J6" s="11"/>
      <c r="HP6" s="2"/>
      <c r="HQ6" s="2"/>
      <c r="HR6" s="2"/>
      <c r="HS6" s="2"/>
      <c r="HT6" s="2"/>
      <c r="HU6" s="2"/>
      <c r="HV6" s="2"/>
      <c r="HW6" s="2"/>
    </row>
    <row r="7" spans="1:231" ht="26.25" customHeight="1" x14ac:dyDescent="0.2">
      <c r="B7" s="7"/>
      <c r="C7" s="7"/>
      <c r="D7" s="8" t="str">
        <f>IF(Repas1[[#This Row],[Aliment]]="","",VLOOKUP(Repas1[[#This Row],[Aliment]],Liste_Aliments[],3,FALSE))</f>
        <v/>
      </c>
      <c r="E7" s="9" t="str">
        <f>IF(Repas1[[#This Row],[Aliment]]="","",(Repas1[[#This Row],[Quantité]]*VLOOKUP(Repas1[[#This Row],[Aliment]],Liste_Aliments[],4,FALSE))/VLOOKUP(Repas1[[#This Row],[Aliment]],Liste_Aliments[],2,FALSE))</f>
        <v/>
      </c>
      <c r="F7" s="10" t="str">
        <f>IF(Repas1[[#This Row],[Aliment]]="","",(Repas1[[#This Row],[Quantité]]*VLOOKUP(Repas1[[#This Row],[Aliment]],Liste_Aliments[],5,FALSE))/VLOOKUP(Repas1[[#This Row],[Aliment]],Liste_Aliments[],2,FALSE))</f>
        <v/>
      </c>
      <c r="G7" s="10" t="str">
        <f>IF(Repas1[[#This Row],[Aliment]]="","",(Repas1[[#This Row],[Quantité]]*VLOOKUP(Repas1[[#This Row],[Aliment]],Liste_Aliments[],6,FALSE))/VLOOKUP(Repas1[[#This Row],[Aliment]],Liste_Aliments[],2,FALSE))</f>
        <v/>
      </c>
      <c r="H7" s="10" t="str">
        <f>IF(Repas1[[#This Row],[Aliment]]="","",(Repas1[[#This Row],[Quantité]]*VLOOKUP(Repas1[[#This Row],[Aliment]],Liste_Aliments[],7,FALSE))/VLOOKUP(Repas1[[#This Row],[Aliment]],Liste_Aliments[],2,FALSE))</f>
        <v/>
      </c>
      <c r="I7" s="50"/>
      <c r="HW7" s="2"/>
    </row>
    <row r="8" spans="1:231" ht="26.25" customHeight="1" x14ac:dyDescent="0.2">
      <c r="B8" s="7"/>
      <c r="C8" s="7"/>
      <c r="D8" s="8"/>
      <c r="E8" s="9">
        <f>SUBTOTAL(109,Repas1[Kcal])</f>
        <v>91</v>
      </c>
      <c r="F8" s="10">
        <f>SUBTOTAL(109,Repas1[Protéines])</f>
        <v>19.25</v>
      </c>
      <c r="G8" s="10">
        <f>SUBTOTAL(109,Repas1[Glucides])</f>
        <v>1.2249999999999999</v>
      </c>
      <c r="H8" s="10">
        <f>SUBTOTAL(109,Repas1[Lipides])</f>
        <v>0.35</v>
      </c>
      <c r="I8" s="49"/>
      <c r="HW8" s="2"/>
    </row>
    <row r="9" spans="1:231" ht="26.25" customHeight="1" x14ac:dyDescent="0.2">
      <c r="B9" s="12"/>
      <c r="C9" s="12"/>
      <c r="D9" s="13"/>
      <c r="E9" s="14"/>
      <c r="F9" s="15"/>
      <c r="G9" s="15"/>
      <c r="H9" s="15"/>
      <c r="I9" s="15"/>
      <c r="HW9" s="2"/>
    </row>
    <row r="10" spans="1:231" ht="26.25" customHeight="1" x14ac:dyDescent="0.2">
      <c r="B10" s="17" t="s">
        <v>77</v>
      </c>
      <c r="C10" s="18"/>
      <c r="D10" s="18"/>
      <c r="E10" s="18"/>
      <c r="F10" s="18"/>
      <c r="G10" s="18"/>
      <c r="H10" s="18"/>
      <c r="I10" s="18"/>
      <c r="HW10" s="2"/>
    </row>
    <row r="11" spans="1:231" ht="26.25" customHeight="1" x14ac:dyDescent="0.2">
      <c r="B11" s="7"/>
      <c r="C11" s="7"/>
      <c r="D11" s="8"/>
      <c r="E11" s="9"/>
      <c r="F11" s="10"/>
      <c r="G11" s="10"/>
      <c r="H11" s="10"/>
      <c r="I11" s="10"/>
    </row>
    <row r="12" spans="1:231" ht="26.25" customHeight="1" x14ac:dyDescent="0.2">
      <c r="B12" s="7"/>
      <c r="C12" s="7"/>
      <c r="D12" s="8"/>
      <c r="E12" s="9">
        <f>SUBTOTAL(109,Repas2[Kcal])</f>
        <v>0</v>
      </c>
      <c r="F12" s="10">
        <f>SUBTOTAL(109,Repas2[Protéines])</f>
        <v>0</v>
      </c>
      <c r="G12" s="10">
        <f>SUBTOTAL(109,Repas2[Glucides])</f>
        <v>0</v>
      </c>
      <c r="H12" s="10">
        <f>SUBTOTAL(109,Repas2[Lipides])</f>
        <v>0</v>
      </c>
      <c r="I12" s="10"/>
      <c r="HW12" s="2"/>
    </row>
    <row r="13" spans="1:231" ht="26.25" customHeight="1" x14ac:dyDescent="0.2">
      <c r="B13" s="12"/>
      <c r="C13" s="12"/>
      <c r="D13" s="13"/>
      <c r="E13" s="14"/>
      <c r="F13" s="15"/>
      <c r="G13" s="15"/>
      <c r="H13" s="15"/>
      <c r="I13" s="15"/>
      <c r="HW13" s="2"/>
    </row>
    <row r="14" spans="1:231" ht="26.25" customHeight="1" x14ac:dyDescent="0.2">
      <c r="B14" s="19" t="s">
        <v>78</v>
      </c>
      <c r="C14" s="16"/>
      <c r="D14" s="16"/>
      <c r="E14" s="16"/>
      <c r="F14" s="16"/>
      <c r="G14" s="16"/>
      <c r="H14" s="16"/>
      <c r="I14" s="16"/>
      <c r="HW14" s="2"/>
    </row>
    <row r="15" spans="1:231" ht="26.25" customHeight="1" x14ac:dyDescent="0.2">
      <c r="B15" s="7"/>
      <c r="C15" s="7"/>
      <c r="D15" s="8"/>
      <c r="E15" s="9"/>
      <c r="F15" s="10"/>
      <c r="G15" s="10"/>
      <c r="H15" s="10"/>
      <c r="I15" s="10"/>
    </row>
    <row r="16" spans="1:231" ht="26.25" customHeight="1" x14ac:dyDescent="0.2">
      <c r="B16" s="7"/>
      <c r="C16" s="7"/>
      <c r="D16" s="8"/>
      <c r="E16" s="9">
        <f>SUBTOTAL(109,Repas3[Kcal])</f>
        <v>0</v>
      </c>
      <c r="F16" s="10">
        <f>SUBTOTAL(109,Repas3[Protéines])</f>
        <v>0</v>
      </c>
      <c r="G16" s="10">
        <f>SUBTOTAL(109,Repas3[Glucides])</f>
        <v>0</v>
      </c>
      <c r="H16" s="10">
        <f>SUBTOTAL(109,Repas3[Lipides])</f>
        <v>0</v>
      </c>
      <c r="I16" s="10"/>
      <c r="HW16" s="2"/>
    </row>
    <row r="17" spans="2:231" ht="26.25" customHeight="1" x14ac:dyDescent="0.2">
      <c r="B17" s="12"/>
      <c r="C17" s="12"/>
      <c r="D17" s="13"/>
      <c r="E17" s="14"/>
      <c r="F17" s="15"/>
      <c r="G17" s="15"/>
      <c r="H17" s="15"/>
      <c r="I17" s="15"/>
      <c r="HW17" s="2"/>
    </row>
    <row r="18" spans="2:231" ht="26.25" customHeight="1" x14ac:dyDescent="0.2">
      <c r="B18" s="20" t="s">
        <v>79</v>
      </c>
      <c r="C18" s="16"/>
      <c r="D18" s="16"/>
      <c r="E18" s="16"/>
      <c r="F18" s="16"/>
      <c r="G18" s="16"/>
      <c r="H18" s="16"/>
      <c r="I18" s="16"/>
    </row>
    <row r="19" spans="2:231" ht="26.25" customHeight="1" x14ac:dyDescent="0.2">
      <c r="B19" s="7"/>
      <c r="C19" s="7"/>
      <c r="D19" s="8"/>
      <c r="E19" s="9"/>
      <c r="F19" s="10"/>
      <c r="G19" s="10"/>
      <c r="H19" s="10"/>
      <c r="I19" s="10"/>
    </row>
    <row r="20" spans="2:231" ht="26.25" customHeight="1" x14ac:dyDescent="0.2">
      <c r="B20" s="7"/>
      <c r="C20" s="7"/>
      <c r="D20" s="8"/>
      <c r="E20" s="9">
        <f>SUBTOTAL(109,Repas4[Kcal])</f>
        <v>0</v>
      </c>
      <c r="F20" s="10">
        <f>SUBTOTAL(109,Repas4[Protéines])</f>
        <v>0</v>
      </c>
      <c r="G20" s="10">
        <f>SUBTOTAL(109,Repas4[Glucides])</f>
        <v>0</v>
      </c>
      <c r="H20" s="10">
        <f>SUBTOTAL(109,Repas4[Lipides])</f>
        <v>0</v>
      </c>
      <c r="I20" s="10"/>
    </row>
    <row r="21" spans="2:231" ht="26.25" customHeight="1" x14ac:dyDescent="0.2">
      <c r="B21" s="12"/>
      <c r="C21" s="12"/>
      <c r="D21" s="12"/>
      <c r="E21" s="14"/>
      <c r="F21" s="15"/>
      <c r="G21" s="15"/>
      <c r="H21" s="15"/>
      <c r="I21" s="15"/>
    </row>
    <row r="22" spans="2:231" ht="26.25" customHeight="1" x14ac:dyDescent="0.2">
      <c r="B22" s="21" t="s">
        <v>80</v>
      </c>
      <c r="C22" s="16"/>
      <c r="D22" s="16"/>
      <c r="E22" s="16"/>
      <c r="F22" s="16"/>
      <c r="G22" s="16"/>
      <c r="H22" s="16"/>
      <c r="I22" s="16"/>
    </row>
    <row r="23" spans="2:231" ht="26.25" customHeight="1" x14ac:dyDescent="0.2">
      <c r="B23" s="7"/>
      <c r="C23" s="7"/>
      <c r="D23" s="7"/>
      <c r="E23" s="9"/>
      <c r="F23" s="10"/>
      <c r="G23" s="10"/>
      <c r="H23" s="10"/>
      <c r="I23" s="10"/>
    </row>
    <row r="24" spans="2:231" ht="26.25" customHeight="1" x14ac:dyDescent="0.2">
      <c r="B24" s="7"/>
      <c r="C24" s="7"/>
      <c r="D24" s="7"/>
      <c r="E24" s="9">
        <f>SUBTOTAL(109,Repas5[Kcal])</f>
        <v>0</v>
      </c>
      <c r="F24" s="10">
        <f>SUBTOTAL(109,Repas5[Protéines])</f>
        <v>0</v>
      </c>
      <c r="G24" s="10">
        <f>SUBTOTAL(109,Repas5[Glucides])</f>
        <v>0</v>
      </c>
      <c r="H24" s="10">
        <f>SUBTOTAL(109,Repas5[Lipides])</f>
        <v>0</v>
      </c>
      <c r="I24" s="10"/>
    </row>
    <row r="25" spans="2:231" ht="26.25" customHeight="1" x14ac:dyDescent="0.2">
      <c r="B25" s="12"/>
      <c r="C25" s="12"/>
      <c r="D25" s="12"/>
      <c r="E25" s="14"/>
      <c r="F25" s="15"/>
      <c r="G25" s="15"/>
      <c r="H25" s="15"/>
      <c r="I25" s="15"/>
    </row>
    <row r="26" spans="2:231" ht="26.25" customHeight="1" x14ac:dyDescent="0.2">
      <c r="B26" s="4" t="s">
        <v>81</v>
      </c>
      <c r="C26" s="22"/>
      <c r="D26" s="22"/>
      <c r="E26" s="16"/>
      <c r="F26" s="16"/>
      <c r="G26" s="16"/>
      <c r="H26" s="16"/>
      <c r="I26" s="16"/>
    </row>
    <row r="27" spans="2:231" ht="26.25" customHeight="1" x14ac:dyDescent="0.2">
      <c r="B27" s="7"/>
      <c r="C27" s="7"/>
      <c r="D27" s="7"/>
      <c r="E27" s="9"/>
      <c r="F27" s="10"/>
      <c r="G27" s="10"/>
      <c r="H27" s="10"/>
      <c r="I27" s="10"/>
    </row>
    <row r="28" spans="2:231" ht="26.25" customHeight="1" x14ac:dyDescent="0.2">
      <c r="B28" s="7"/>
      <c r="C28" s="7"/>
      <c r="D28" s="7"/>
      <c r="E28" s="9">
        <f>SUBTOTAL(109,Repas6[Kcal])</f>
        <v>0</v>
      </c>
      <c r="F28" s="10">
        <f>SUBTOTAL(109,Repas6[Protéines])</f>
        <v>0</v>
      </c>
      <c r="G28" s="10">
        <f>SUBTOTAL(109,Repas6[Glucides])</f>
        <v>0</v>
      </c>
      <c r="H28" s="10">
        <f>SUBTOTAL(109,Repas6[Lipides])</f>
        <v>0</v>
      </c>
      <c r="I28" s="10"/>
    </row>
    <row r="29" spans="2:231" ht="26.25" customHeight="1" x14ac:dyDescent="0.2">
      <c r="B29" s="12"/>
      <c r="C29" s="12"/>
      <c r="D29" s="12"/>
      <c r="E29" s="14"/>
      <c r="F29" s="15"/>
      <c r="G29" s="15"/>
      <c r="H29" s="15"/>
      <c r="I29" s="15"/>
    </row>
    <row r="30" spans="2:231" ht="26.25" customHeight="1" x14ac:dyDescent="0.2">
      <c r="B30" s="17" t="s">
        <v>82</v>
      </c>
      <c r="C30" s="16"/>
      <c r="D30" s="16"/>
      <c r="E30" s="16"/>
      <c r="F30" s="16"/>
      <c r="G30" s="16"/>
      <c r="H30" s="16"/>
      <c r="I30" s="16"/>
    </row>
    <row r="31" spans="2:231" ht="26.25" customHeight="1" x14ac:dyDescent="0.2">
      <c r="B31" s="7"/>
      <c r="C31" s="7"/>
      <c r="D31" s="8"/>
      <c r="E31" s="9"/>
      <c r="F31" s="10"/>
      <c r="G31" s="10"/>
      <c r="H31" s="10"/>
      <c r="I31" s="10"/>
    </row>
    <row r="32" spans="2:231" ht="26.25" customHeight="1" x14ac:dyDescent="0.2">
      <c r="B32" s="7"/>
      <c r="C32" s="7"/>
      <c r="D32" s="8"/>
      <c r="E32" s="9">
        <f>SUBTOTAL(109,Repas7[Kcal])</f>
        <v>0</v>
      </c>
      <c r="F32" s="10">
        <f>SUBTOTAL(109,Repas7[Protéines])</f>
        <v>0</v>
      </c>
      <c r="G32" s="10">
        <f>SUBTOTAL(109,Repas7[Glucides])</f>
        <v>0</v>
      </c>
      <c r="H32" s="10">
        <f>SUBTOTAL(109,Repas7[Lipides])</f>
        <v>0</v>
      </c>
      <c r="I32" s="10"/>
    </row>
    <row r="33" spans="2:9" ht="26.25" customHeight="1" thickBot="1" x14ac:dyDescent="0.25">
      <c r="B33" s="23"/>
      <c r="C33" s="23"/>
      <c r="D33" s="23"/>
      <c r="E33" s="24"/>
      <c r="F33" s="25"/>
      <c r="G33" s="25"/>
      <c r="H33" s="25"/>
      <c r="I33" s="25"/>
    </row>
    <row r="34" spans="2:9" ht="26.25" customHeight="1" thickTop="1" thickBot="1" x14ac:dyDescent="0.25">
      <c r="B34" s="53" t="s">
        <v>20</v>
      </c>
      <c r="C34" s="53"/>
      <c r="D34" s="54"/>
      <c r="E34" s="26">
        <f>SUM(Repas1[[#Totals],[Kcal]],Repas2[[#Totals],[Kcal]],Repas3[[#Totals],[Kcal]],Repas4[[#Totals],[Kcal]],Repas5[[#Totals],[Kcal]],Repas6[[#Totals],[Kcal]],Repas7[[#Totals],[Kcal]])</f>
        <v>91</v>
      </c>
      <c r="F34" s="27">
        <f>SUM(Repas1[[#Totals],[Protéines]],Repas2[[#Totals],[Protéines]],Repas3[[#Totals],[Protéines]],Repas4[[#Totals],[Protéines]],Repas5[[#Totals],[Protéines]],Repas6[[#Totals],[Protéines]],Repas7[[#Totals],[Protéines]])</f>
        <v>19.25</v>
      </c>
      <c r="G34" s="27">
        <f>SUM(Repas1[[#Totals],[Glucides]],Repas2[[#Totals],[Glucides]],Repas3[[#Totals],[Glucides]],Repas4[[#Totals],[Glucides]],Repas5[[#Totals],[Glucides]],Repas6[[#Totals],[Glucides]],Repas7[[#Totals],[Glucides]])</f>
        <v>1.2249999999999999</v>
      </c>
      <c r="H34" s="27">
        <f>SUM(Repas1[[#Totals],[Lipides]],Repas2[[#Totals],[Lipides]],Repas3[[#Totals],[Lipides]],Repas4[[#Totals],[Lipides]],Repas5[[#Totals],[Lipides]],Repas6[[#Totals],[Lipides]],Repas7[[#Totals],[Lipides]])</f>
        <v>0.35</v>
      </c>
      <c r="I34" s="27"/>
    </row>
    <row r="35" spans="2:9" ht="26.25" customHeight="1" thickTop="1" thickBot="1" x14ac:dyDescent="0.25">
      <c r="B35" s="55" t="s">
        <v>86</v>
      </c>
      <c r="C35" s="55"/>
      <c r="D35" s="55"/>
      <c r="E35" s="55"/>
      <c r="F35" s="28" t="str">
        <f>IF(H2&lt;=0,"0,0 g",F34/$H$2)</f>
        <v>0,0 g</v>
      </c>
      <c r="G35" s="28" t="str">
        <f>IF(H2&lt;=0,"0,0 g",G34/$H$2)</f>
        <v>0,0 g</v>
      </c>
      <c r="H35" s="28" t="str">
        <f>IF(H2&lt;=0,"0,0 g",H34/$H$2)</f>
        <v>0,0 g</v>
      </c>
      <c r="I35" s="28"/>
    </row>
    <row r="36" spans="2:9" ht="26.25" customHeight="1" thickTop="1" x14ac:dyDescent="0.2">
      <c r="B36" s="51" t="s">
        <v>90</v>
      </c>
      <c r="C36" s="51"/>
      <c r="D36" s="51"/>
      <c r="E36" s="51"/>
      <c r="F36" s="29">
        <f>IF(F34=0,"0%",(F34*4)/SUM($F34*4,$G34*4,$H34*9))</f>
        <v>0.905349794238683</v>
      </c>
      <c r="G36" s="29">
        <f>IF(G34=0,"0%",(G34*4)/SUM($F34*4,$G34*4,$H34*9))</f>
        <v>5.7613168724279823E-2</v>
      </c>
      <c r="H36" s="29">
        <f>IF(H34=0,"0%",(H34*9)/SUM($F34*4,$G34*4,$H34*9))</f>
        <v>3.7037037037037028E-2</v>
      </c>
      <c r="I36" s="47"/>
    </row>
    <row r="37" spans="2:9" ht="26.25" customHeight="1" x14ac:dyDescent="0.2">
      <c r="B37" s="30"/>
      <c r="C37" s="30"/>
      <c r="D37" s="30"/>
      <c r="E37" s="30"/>
      <c r="F37" s="30"/>
      <c r="G37" s="30"/>
      <c r="H37" s="30"/>
      <c r="I37" s="30"/>
    </row>
    <row r="38" spans="2:9" ht="26.25" customHeight="1" x14ac:dyDescent="0.2"/>
    <row r="39" spans="2:9" ht="26.25" customHeight="1" x14ac:dyDescent="0.2"/>
    <row r="40" spans="2:9" ht="26.25" customHeight="1" x14ac:dyDescent="0.2"/>
    <row r="41" spans="2:9" ht="26.25" customHeight="1" x14ac:dyDescent="0.2"/>
    <row r="42" spans="2:9" ht="26.25" customHeight="1" x14ac:dyDescent="0.2"/>
    <row r="43" spans="2:9" ht="26.25" customHeight="1" x14ac:dyDescent="0.2"/>
    <row r="44" spans="2:9" ht="26.25" customHeight="1" x14ac:dyDescent="0.2"/>
    <row r="45" spans="2:9" ht="26.25" customHeight="1" x14ac:dyDescent="0.2"/>
    <row r="46" spans="2:9" ht="26.25" customHeight="1" x14ac:dyDescent="0.2"/>
    <row r="47" spans="2:9" ht="26.25" customHeight="1" x14ac:dyDescent="0.2"/>
    <row r="48" spans="2:9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  <row r="8031" ht="26.25" customHeight="1" x14ac:dyDescent="0.2"/>
    <row r="8032" ht="26.25" customHeight="1" x14ac:dyDescent="0.2"/>
    <row r="8033" ht="26.25" customHeight="1" x14ac:dyDescent="0.2"/>
    <row r="8034" ht="26.25" customHeight="1" x14ac:dyDescent="0.2"/>
    <row r="8035" ht="26.25" customHeight="1" x14ac:dyDescent="0.2"/>
    <row r="8036" ht="26.25" customHeight="1" x14ac:dyDescent="0.2"/>
    <row r="8037" ht="26.25" customHeight="1" x14ac:dyDescent="0.2"/>
    <row r="8038" ht="26.25" customHeight="1" x14ac:dyDescent="0.2"/>
    <row r="8039" ht="26.25" customHeight="1" x14ac:dyDescent="0.2"/>
    <row r="8040" ht="26.25" customHeight="1" x14ac:dyDescent="0.2"/>
    <row r="8041" ht="26.25" customHeight="1" x14ac:dyDescent="0.2"/>
    <row r="8042" ht="26.25" customHeight="1" x14ac:dyDescent="0.2"/>
    <row r="8043" ht="26.25" customHeight="1" x14ac:dyDescent="0.2"/>
    <row r="8044" ht="26.25" customHeight="1" x14ac:dyDescent="0.2"/>
    <row r="8045" ht="26.25" customHeight="1" x14ac:dyDescent="0.2"/>
    <row r="8046" ht="26.25" customHeight="1" x14ac:dyDescent="0.2"/>
  </sheetData>
  <sheetProtection formatCells="0" formatColumns="0" formatRows="0" insertColumns="0" insertRows="0" deleteRows="0" selectLockedCells="1"/>
  <protectedRanges>
    <protectedRange password="CAC3" sqref="B8:I9" name="Sum_Repas1"/>
  </protectedRanges>
  <mergeCells count="4">
    <mergeCell ref="B36:E36"/>
    <mergeCell ref="B1:G1"/>
    <mergeCell ref="B34:D34"/>
    <mergeCell ref="B35:E35"/>
  </mergeCells>
  <pageMargins left="0.7" right="0.7" top="0.75" bottom="0.75" header="0.3" footer="0.3"/>
  <pageSetup paperSize="9" scale="59" orientation="portrait" horizontalDpi="4294967293" r:id="rId1"/>
  <ignoredErrors>
    <ignoredError sqref="F36:H36" unlockedFormula="1"/>
  </ignoredErrors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97"/>
  <sheetViews>
    <sheetView view="pageBreakPreview" zoomScale="60" zoomScaleNormal="100" workbookViewId="0">
      <pane ySplit="3" topLeftCell="A4" activePane="bottomLeft" state="frozen"/>
      <selection pane="bottomLeft" activeCell="B2" sqref="B2"/>
    </sheetView>
  </sheetViews>
  <sheetFormatPr baseColWidth="10" defaultColWidth="9" defaultRowHeight="23.25" customHeight="1" x14ac:dyDescent="0.2"/>
  <cols>
    <col min="1" max="1" width="11" style="2" customWidth="1"/>
    <col min="2" max="2" width="41.5" style="37" customWidth="1"/>
    <col min="3" max="4" width="11" style="37" customWidth="1"/>
    <col min="5" max="8" width="12.625" style="37" customWidth="1"/>
    <col min="9" max="249" width="11" style="2" customWidth="1"/>
    <col min="250" max="16384" width="9" style="2"/>
  </cols>
  <sheetData>
    <row r="1" spans="2:8" ht="51.75" customHeight="1" x14ac:dyDescent="0.2">
      <c r="B1" s="52"/>
      <c r="C1" s="52"/>
      <c r="D1" s="52"/>
      <c r="E1" s="52"/>
      <c r="F1" s="52"/>
      <c r="G1" s="56"/>
      <c r="H1" s="56"/>
    </row>
    <row r="2" spans="2:8" ht="84" customHeight="1" x14ac:dyDescent="0.2"/>
    <row r="3" spans="2:8" ht="23.25" customHeight="1" x14ac:dyDescent="0.2">
      <c r="B3" s="38" t="s">
        <v>4</v>
      </c>
      <c r="C3" s="38" t="s">
        <v>83</v>
      </c>
      <c r="D3" s="38" t="s">
        <v>5</v>
      </c>
      <c r="E3" s="38" t="s">
        <v>0</v>
      </c>
      <c r="F3" s="38" t="s">
        <v>1</v>
      </c>
      <c r="G3" s="38" t="s">
        <v>2</v>
      </c>
      <c r="H3" s="38" t="s">
        <v>3</v>
      </c>
    </row>
    <row r="4" spans="2:8" ht="23.25" customHeight="1" x14ac:dyDescent="0.2">
      <c r="B4" s="39" t="s">
        <v>110</v>
      </c>
      <c r="C4" s="39">
        <v>100</v>
      </c>
      <c r="D4" s="39" t="s">
        <v>6</v>
      </c>
      <c r="E4" s="39">
        <v>52</v>
      </c>
      <c r="F4" s="39">
        <v>11</v>
      </c>
      <c r="G4" s="39">
        <v>0.7</v>
      </c>
      <c r="H4" s="39">
        <v>0.2</v>
      </c>
    </row>
    <row r="5" spans="2:8" ht="23.25" customHeight="1" x14ac:dyDescent="0.2">
      <c r="B5" s="39" t="s">
        <v>69</v>
      </c>
      <c r="C5" s="39">
        <v>100</v>
      </c>
      <c r="D5" s="39" t="s">
        <v>6</v>
      </c>
      <c r="E5" s="39">
        <v>89</v>
      </c>
      <c r="F5" s="39">
        <v>1.1000000000000001</v>
      </c>
      <c r="G5" s="39">
        <v>23</v>
      </c>
      <c r="H5" s="39">
        <v>0.3</v>
      </c>
    </row>
    <row r="6" spans="2:8" ht="23.25" customHeight="1" x14ac:dyDescent="0.2">
      <c r="B6" s="39" t="s">
        <v>111</v>
      </c>
      <c r="C6" s="39">
        <v>100</v>
      </c>
      <c r="D6" s="39" t="s">
        <v>6</v>
      </c>
      <c r="E6" s="39"/>
      <c r="F6" s="39"/>
      <c r="G6" s="39"/>
      <c r="H6" s="39"/>
    </row>
    <row r="7" spans="2:8" ht="23.25" customHeight="1" x14ac:dyDescent="0.2">
      <c r="B7" s="39" t="s">
        <v>116</v>
      </c>
      <c r="C7" s="39">
        <v>100</v>
      </c>
      <c r="D7" s="39" t="s">
        <v>6</v>
      </c>
      <c r="E7" s="39"/>
      <c r="F7" s="39"/>
      <c r="G7" s="39"/>
      <c r="H7" s="39"/>
    </row>
    <row r="8" spans="2:8" ht="23.25" customHeight="1" x14ac:dyDescent="0.2">
      <c r="B8" s="39" t="s">
        <v>106</v>
      </c>
      <c r="C8" s="39">
        <v>100</v>
      </c>
      <c r="D8" s="39" t="s">
        <v>6</v>
      </c>
      <c r="E8" s="39">
        <v>344</v>
      </c>
      <c r="F8" s="39">
        <v>13.5</v>
      </c>
      <c r="G8" s="39">
        <v>63.4</v>
      </c>
      <c r="H8" s="39">
        <v>2.4</v>
      </c>
    </row>
    <row r="9" spans="2:8" ht="23.25" customHeight="1" x14ac:dyDescent="0.2">
      <c r="B9" s="39" t="s">
        <v>112</v>
      </c>
      <c r="C9" s="39">
        <v>1</v>
      </c>
      <c r="D9" s="39" t="s">
        <v>25</v>
      </c>
      <c r="E9" s="39"/>
      <c r="F9" s="39"/>
      <c r="G9" s="39"/>
      <c r="H9" s="39"/>
    </row>
    <row r="10" spans="2:8" ht="23.25" customHeight="1" x14ac:dyDescent="0.2">
      <c r="B10" s="39" t="s">
        <v>113</v>
      </c>
      <c r="C10" s="39">
        <v>100</v>
      </c>
      <c r="D10" s="39" t="s">
        <v>6</v>
      </c>
      <c r="E10" s="41">
        <v>340</v>
      </c>
      <c r="F10" s="39">
        <v>16.899999999999999</v>
      </c>
      <c r="G10" s="39">
        <v>0.6</v>
      </c>
      <c r="H10" s="39">
        <v>30.1</v>
      </c>
    </row>
    <row r="11" spans="2:8" ht="23.25" customHeight="1" x14ac:dyDescent="0.2">
      <c r="B11" s="39" t="s">
        <v>105</v>
      </c>
      <c r="C11" s="39">
        <v>100</v>
      </c>
      <c r="D11" s="39" t="s">
        <v>6</v>
      </c>
      <c r="E11" s="39">
        <v>351</v>
      </c>
      <c r="F11" s="39">
        <v>8.6999999999999993</v>
      </c>
      <c r="G11" s="39">
        <v>77</v>
      </c>
      <c r="H11" s="39">
        <v>0.8</v>
      </c>
    </row>
    <row r="12" spans="2:8" ht="23.25" customHeight="1" x14ac:dyDescent="0.2">
      <c r="B12" s="39" t="s">
        <v>117</v>
      </c>
      <c r="C12" s="39">
        <v>100</v>
      </c>
      <c r="D12" s="39" t="s">
        <v>6</v>
      </c>
      <c r="E12" s="39">
        <v>478</v>
      </c>
      <c r="F12" s="39">
        <v>5.4</v>
      </c>
      <c r="G12" s="39">
        <v>59</v>
      </c>
      <c r="H12" s="39">
        <v>23</v>
      </c>
    </row>
    <row r="13" spans="2:8" ht="23.25" customHeight="1" x14ac:dyDescent="0.2">
      <c r="B13" s="39"/>
      <c r="C13" s="39">
        <v>100</v>
      </c>
      <c r="D13" s="39" t="s">
        <v>6</v>
      </c>
      <c r="E13" s="39"/>
      <c r="F13" s="39"/>
      <c r="G13" s="39"/>
      <c r="H13" s="39"/>
    </row>
    <row r="14" spans="2:8" ht="23.25" customHeight="1" x14ac:dyDescent="0.2">
      <c r="B14" s="39"/>
      <c r="C14" s="39">
        <v>100</v>
      </c>
      <c r="D14" s="39" t="s">
        <v>6</v>
      </c>
      <c r="E14" s="39"/>
      <c r="F14" s="39"/>
      <c r="G14" s="39"/>
      <c r="H14" s="39"/>
    </row>
    <row r="15" spans="2:8" ht="23.25" customHeight="1" x14ac:dyDescent="0.2">
      <c r="B15" s="39"/>
      <c r="C15" s="39">
        <v>100</v>
      </c>
      <c r="D15" s="39" t="s">
        <v>6</v>
      </c>
      <c r="E15" s="39"/>
      <c r="F15" s="39"/>
      <c r="G15" s="39"/>
      <c r="H15" s="39"/>
    </row>
    <row r="16" spans="2:8" ht="23.25" customHeight="1" x14ac:dyDescent="0.2">
      <c r="B16" s="42"/>
      <c r="C16" s="43">
        <v>100</v>
      </c>
      <c r="D16" s="42" t="s">
        <v>6</v>
      </c>
      <c r="E16" s="44"/>
      <c r="F16" s="43"/>
      <c r="G16" s="43"/>
      <c r="H16" s="43"/>
    </row>
    <row r="17" spans="2:8" ht="23.25" customHeight="1" x14ac:dyDescent="0.2">
      <c r="B17" s="42"/>
      <c r="C17" s="39">
        <v>100</v>
      </c>
      <c r="D17" s="39" t="s">
        <v>6</v>
      </c>
      <c r="E17" s="39"/>
      <c r="F17" s="39"/>
      <c r="G17" s="39"/>
      <c r="H17" s="39"/>
    </row>
    <row r="18" spans="2:8" ht="23.25" customHeight="1" x14ac:dyDescent="0.2">
      <c r="B18" s="39"/>
      <c r="C18" s="39">
        <v>100</v>
      </c>
      <c r="D18" s="39" t="s">
        <v>6</v>
      </c>
      <c r="E18" s="39"/>
      <c r="F18" s="39"/>
      <c r="G18" s="39"/>
      <c r="H18" s="39"/>
    </row>
    <row r="19" spans="2:8" ht="23.25" customHeight="1" x14ac:dyDescent="0.2">
      <c r="B19" s="42"/>
      <c r="C19" s="43">
        <v>100</v>
      </c>
      <c r="D19" s="42" t="s">
        <v>6</v>
      </c>
      <c r="E19" s="44"/>
      <c r="F19" s="43"/>
      <c r="G19" s="43"/>
      <c r="H19" s="43"/>
    </row>
    <row r="20" spans="2:8" ht="23.25" customHeight="1" x14ac:dyDescent="0.2">
      <c r="B20" s="39"/>
      <c r="C20" s="39">
        <v>100</v>
      </c>
      <c r="D20" s="39" t="s">
        <v>6</v>
      </c>
      <c r="E20" s="39"/>
      <c r="F20" s="39"/>
      <c r="G20" s="39"/>
      <c r="H20" s="39"/>
    </row>
    <row r="21" spans="2:8" ht="23.25" customHeight="1" x14ac:dyDescent="0.2">
      <c r="B21" s="39" t="s">
        <v>10</v>
      </c>
      <c r="C21" s="39">
        <v>100</v>
      </c>
      <c r="D21" s="39" t="s">
        <v>6</v>
      </c>
      <c r="E21" s="39">
        <v>12</v>
      </c>
      <c r="F21" s="39">
        <v>1</v>
      </c>
      <c r="G21" s="39">
        <v>2</v>
      </c>
      <c r="H21" s="39">
        <v>0</v>
      </c>
    </row>
    <row r="22" spans="2:8" ht="23.25" customHeight="1" x14ac:dyDescent="0.2">
      <c r="B22" s="39" t="s">
        <v>16</v>
      </c>
      <c r="C22" s="39">
        <v>100</v>
      </c>
      <c r="D22" s="39" t="s">
        <v>6</v>
      </c>
      <c r="E22" s="39">
        <v>243</v>
      </c>
      <c r="F22" s="39">
        <v>0.4</v>
      </c>
      <c r="G22" s="39">
        <v>60</v>
      </c>
      <c r="H22" s="39">
        <v>0.2</v>
      </c>
    </row>
    <row r="23" spans="2:8" ht="23.25" customHeight="1" x14ac:dyDescent="0.2">
      <c r="B23" s="39" t="s">
        <v>38</v>
      </c>
      <c r="C23" s="39">
        <v>100</v>
      </c>
      <c r="D23" s="39" t="s">
        <v>6</v>
      </c>
      <c r="E23" s="39">
        <v>33</v>
      </c>
      <c r="F23" s="39">
        <v>1.3</v>
      </c>
      <c r="G23" s="39">
        <v>6.5</v>
      </c>
      <c r="H23" s="39">
        <v>0</v>
      </c>
    </row>
    <row r="24" spans="2:8" ht="23.25" customHeight="1" x14ac:dyDescent="0.2">
      <c r="B24" s="39" t="s">
        <v>73</v>
      </c>
      <c r="C24" s="39">
        <v>1</v>
      </c>
      <c r="D24" s="39" t="s">
        <v>70</v>
      </c>
      <c r="E24" s="39">
        <v>0</v>
      </c>
      <c r="F24" s="39">
        <v>0</v>
      </c>
      <c r="G24" s="39">
        <v>0</v>
      </c>
      <c r="H24" s="39">
        <v>0</v>
      </c>
    </row>
    <row r="25" spans="2:8" ht="23.25" customHeight="1" x14ac:dyDescent="0.2">
      <c r="B25" s="39" t="s">
        <v>33</v>
      </c>
      <c r="C25" s="39">
        <v>10</v>
      </c>
      <c r="D25" s="39" t="s">
        <v>34</v>
      </c>
      <c r="E25" s="39">
        <v>75</v>
      </c>
      <c r="F25" s="39">
        <v>3</v>
      </c>
      <c r="G25" s="39">
        <v>4.5</v>
      </c>
      <c r="H25" s="39">
        <v>5</v>
      </c>
    </row>
    <row r="26" spans="2:8" ht="23.25" customHeight="1" x14ac:dyDescent="0.2">
      <c r="B26" s="39" t="s">
        <v>35</v>
      </c>
      <c r="C26" s="39">
        <v>80</v>
      </c>
      <c r="D26" s="39" t="s">
        <v>6</v>
      </c>
      <c r="E26" s="39">
        <v>292</v>
      </c>
      <c r="F26" s="39">
        <v>0</v>
      </c>
      <c r="G26" s="39">
        <v>72.8</v>
      </c>
      <c r="H26" s="39">
        <v>0</v>
      </c>
    </row>
    <row r="27" spans="2:8" ht="23.25" customHeight="1" x14ac:dyDescent="0.2">
      <c r="B27" s="39" t="s">
        <v>31</v>
      </c>
      <c r="C27" s="39">
        <v>100</v>
      </c>
      <c r="D27" s="39" t="s">
        <v>6</v>
      </c>
      <c r="E27" s="39">
        <v>152</v>
      </c>
      <c r="F27" s="39">
        <v>29</v>
      </c>
      <c r="G27" s="39">
        <v>0</v>
      </c>
      <c r="H27" s="39">
        <v>4</v>
      </c>
    </row>
    <row r="28" spans="2:8" ht="23.25" customHeight="1" x14ac:dyDescent="0.2">
      <c r="B28" s="39" t="s">
        <v>65</v>
      </c>
      <c r="C28" s="39">
        <v>100</v>
      </c>
      <c r="D28" s="39" t="s">
        <v>18</v>
      </c>
      <c r="E28" s="39">
        <v>0</v>
      </c>
      <c r="F28" s="39">
        <v>0</v>
      </c>
      <c r="G28" s="39">
        <v>0</v>
      </c>
      <c r="H28" s="39">
        <v>0</v>
      </c>
    </row>
    <row r="29" spans="2:8" ht="23.25" customHeight="1" x14ac:dyDescent="0.2">
      <c r="B29" s="39" t="s">
        <v>32</v>
      </c>
      <c r="C29" s="39">
        <v>100</v>
      </c>
      <c r="D29" s="39" t="s">
        <v>6</v>
      </c>
      <c r="E29" s="39">
        <v>370</v>
      </c>
      <c r="F29" s="39">
        <v>28</v>
      </c>
      <c r="G29" s="39">
        <v>0</v>
      </c>
      <c r="H29" s="39">
        <v>29</v>
      </c>
    </row>
    <row r="30" spans="2:8" ht="23.25" customHeight="1" x14ac:dyDescent="0.2">
      <c r="B30" s="39" t="s">
        <v>14</v>
      </c>
      <c r="C30" s="39">
        <v>100</v>
      </c>
      <c r="D30" s="39" t="s">
        <v>6</v>
      </c>
      <c r="E30" s="39">
        <v>25</v>
      </c>
      <c r="F30" s="39">
        <v>3.8</v>
      </c>
      <c r="G30" s="39">
        <v>0.8</v>
      </c>
      <c r="H30" s="39">
        <v>0.7</v>
      </c>
    </row>
    <row r="31" spans="2:8" ht="23.25" customHeight="1" x14ac:dyDescent="0.2">
      <c r="B31" s="39" t="s">
        <v>92</v>
      </c>
      <c r="C31" s="39">
        <v>100</v>
      </c>
      <c r="D31" s="39" t="s">
        <v>6</v>
      </c>
      <c r="E31" s="39">
        <v>369</v>
      </c>
      <c r="F31" s="39">
        <v>10</v>
      </c>
      <c r="G31" s="39">
        <v>80</v>
      </c>
      <c r="H31" s="39">
        <v>1</v>
      </c>
    </row>
    <row r="32" spans="2:8" ht="23.25" customHeight="1" x14ac:dyDescent="0.2">
      <c r="B32" s="40" t="s">
        <v>61</v>
      </c>
      <c r="C32" s="39">
        <v>100</v>
      </c>
      <c r="D32" s="40" t="s">
        <v>6</v>
      </c>
      <c r="E32" s="39">
        <v>324</v>
      </c>
      <c r="F32" s="39">
        <v>21.5</v>
      </c>
      <c r="G32" s="39">
        <v>44</v>
      </c>
      <c r="H32" s="39">
        <v>6.5</v>
      </c>
    </row>
    <row r="33" spans="2:8" ht="23.25" customHeight="1" x14ac:dyDescent="0.2">
      <c r="B33" s="39" t="s">
        <v>60</v>
      </c>
      <c r="C33" s="39">
        <v>100</v>
      </c>
      <c r="D33" s="39" t="s">
        <v>6</v>
      </c>
      <c r="E33" s="39">
        <v>355</v>
      </c>
      <c r="F33" s="39">
        <v>7.5</v>
      </c>
      <c r="G33" s="39">
        <v>78</v>
      </c>
      <c r="H33" s="39">
        <v>0.5</v>
      </c>
    </row>
    <row r="34" spans="2:8" ht="23.25" customHeight="1" x14ac:dyDescent="0.2">
      <c r="B34" s="39" t="s">
        <v>44</v>
      </c>
      <c r="C34" s="39">
        <v>100</v>
      </c>
      <c r="D34" s="39" t="s">
        <v>6</v>
      </c>
      <c r="E34" s="39">
        <v>339</v>
      </c>
      <c r="F34" s="39">
        <v>12</v>
      </c>
      <c r="G34" s="39">
        <v>64.5</v>
      </c>
      <c r="H34" s="39">
        <v>2.8</v>
      </c>
    </row>
    <row r="35" spans="2:8" ht="23.25" customHeight="1" x14ac:dyDescent="0.2">
      <c r="B35" s="39" t="s">
        <v>93</v>
      </c>
      <c r="C35" s="39">
        <v>100</v>
      </c>
      <c r="D35" s="39" t="s">
        <v>6</v>
      </c>
      <c r="E35" s="39">
        <v>364</v>
      </c>
      <c r="F35" s="39">
        <v>13.3</v>
      </c>
      <c r="G35" s="39">
        <v>70.2</v>
      </c>
      <c r="H35" s="39">
        <v>3.3</v>
      </c>
    </row>
    <row r="36" spans="2:8" ht="23.25" customHeight="1" x14ac:dyDescent="0.2">
      <c r="B36" s="39" t="s">
        <v>42</v>
      </c>
      <c r="C36" s="39">
        <v>100</v>
      </c>
      <c r="D36" s="39" t="s">
        <v>6</v>
      </c>
      <c r="E36" s="39">
        <v>36</v>
      </c>
      <c r="F36" s="39">
        <v>1</v>
      </c>
      <c r="G36" s="39">
        <v>8</v>
      </c>
      <c r="H36" s="39">
        <v>0</v>
      </c>
    </row>
    <row r="37" spans="2:8" ht="23.25" customHeight="1" x14ac:dyDescent="0.2">
      <c r="B37" s="39" t="s">
        <v>94</v>
      </c>
      <c r="C37" s="39">
        <v>100</v>
      </c>
      <c r="D37" s="39" t="s">
        <v>6</v>
      </c>
      <c r="E37" s="39">
        <v>49</v>
      </c>
      <c r="F37" s="39">
        <v>7.7</v>
      </c>
      <c r="G37" s="39">
        <v>4.4000000000000004</v>
      </c>
      <c r="H37" s="39">
        <v>0.1</v>
      </c>
    </row>
    <row r="38" spans="2:8" ht="23.25" customHeight="1" x14ac:dyDescent="0.2">
      <c r="B38" s="39" t="s">
        <v>26</v>
      </c>
      <c r="C38" s="39">
        <v>100</v>
      </c>
      <c r="D38" s="39" t="s">
        <v>6</v>
      </c>
      <c r="E38" s="39">
        <v>260</v>
      </c>
      <c r="F38" s="39">
        <v>5.5</v>
      </c>
      <c r="G38" s="39">
        <v>3</v>
      </c>
      <c r="H38" s="39">
        <v>25</v>
      </c>
    </row>
    <row r="39" spans="2:8" ht="23.25" customHeight="1" x14ac:dyDescent="0.2">
      <c r="B39" s="39" t="s">
        <v>66</v>
      </c>
      <c r="C39" s="39">
        <v>100</v>
      </c>
      <c r="D39" s="39" t="s">
        <v>6</v>
      </c>
      <c r="E39" s="39">
        <v>31</v>
      </c>
      <c r="F39" s="39">
        <v>1.3</v>
      </c>
      <c r="G39" s="39">
        <v>6.1</v>
      </c>
      <c r="H39" s="39">
        <v>0.2</v>
      </c>
    </row>
    <row r="40" spans="2:8" ht="23.25" customHeight="1" x14ac:dyDescent="0.2">
      <c r="B40" s="39" t="s">
        <v>52</v>
      </c>
      <c r="C40" s="39">
        <v>1</v>
      </c>
      <c r="D40" s="39" t="s">
        <v>22</v>
      </c>
      <c r="E40" s="39">
        <v>4</v>
      </c>
      <c r="F40" s="39">
        <v>0.2</v>
      </c>
      <c r="G40" s="39">
        <v>0.8</v>
      </c>
      <c r="H40" s="39">
        <v>0</v>
      </c>
    </row>
    <row r="41" spans="2:8" ht="23.25" customHeight="1" x14ac:dyDescent="0.2">
      <c r="B41" s="39" t="s">
        <v>36</v>
      </c>
      <c r="C41" s="39">
        <v>100</v>
      </c>
      <c r="D41" s="39" t="s">
        <v>6</v>
      </c>
      <c r="E41" s="39">
        <v>111</v>
      </c>
      <c r="F41" s="39">
        <v>7.1</v>
      </c>
      <c r="G41" s="39">
        <v>15.2</v>
      </c>
      <c r="H41" s="39">
        <v>0.7</v>
      </c>
    </row>
    <row r="42" spans="2:8" ht="23.25" customHeight="1" x14ac:dyDescent="0.2">
      <c r="B42" s="39" t="s">
        <v>13</v>
      </c>
      <c r="C42" s="39">
        <v>100</v>
      </c>
      <c r="D42" s="39" t="s">
        <v>6</v>
      </c>
      <c r="E42" s="39">
        <v>19</v>
      </c>
      <c r="F42" s="39">
        <v>1.3</v>
      </c>
      <c r="G42" s="39">
        <v>3.1</v>
      </c>
      <c r="H42" s="39">
        <v>0.1</v>
      </c>
    </row>
    <row r="43" spans="2:8" ht="23.25" customHeight="1" x14ac:dyDescent="0.2">
      <c r="B43" s="39" t="s">
        <v>53</v>
      </c>
      <c r="C43" s="39">
        <v>100</v>
      </c>
      <c r="D43" s="39" t="s">
        <v>6</v>
      </c>
      <c r="E43" s="39">
        <v>800</v>
      </c>
      <c r="F43" s="39">
        <v>0</v>
      </c>
      <c r="G43" s="39">
        <v>0</v>
      </c>
      <c r="H43" s="39">
        <v>100</v>
      </c>
    </row>
    <row r="44" spans="2:8" ht="23.25" customHeight="1" x14ac:dyDescent="0.2">
      <c r="B44" s="39" t="s">
        <v>58</v>
      </c>
      <c r="C44" s="39">
        <v>100</v>
      </c>
      <c r="D44" s="39" t="s">
        <v>6</v>
      </c>
      <c r="E44" s="39">
        <v>377</v>
      </c>
      <c r="F44" s="39">
        <v>86</v>
      </c>
      <c r="G44" s="39">
        <v>7.5</v>
      </c>
      <c r="H44" s="39">
        <v>0.3</v>
      </c>
    </row>
    <row r="45" spans="2:8" ht="23.25" customHeight="1" x14ac:dyDescent="0.2">
      <c r="B45" s="39" t="s">
        <v>15</v>
      </c>
      <c r="C45" s="39">
        <v>100</v>
      </c>
      <c r="D45" s="39" t="s">
        <v>6</v>
      </c>
      <c r="E45" s="39">
        <v>35</v>
      </c>
      <c r="F45" s="39">
        <v>1.9</v>
      </c>
      <c r="G45" s="39">
        <v>5.9</v>
      </c>
      <c r="H45" s="39">
        <v>0.4</v>
      </c>
    </row>
    <row r="46" spans="2:8" ht="23.25" customHeight="1" x14ac:dyDescent="0.2">
      <c r="B46" s="39" t="s">
        <v>68</v>
      </c>
      <c r="C46" s="39">
        <v>100</v>
      </c>
      <c r="D46" s="39" t="s">
        <v>18</v>
      </c>
      <c r="E46" s="39">
        <v>49</v>
      </c>
      <c r="F46" s="39">
        <v>0.7</v>
      </c>
      <c r="G46" s="39">
        <v>11</v>
      </c>
      <c r="H46" s="39">
        <v>0</v>
      </c>
    </row>
    <row r="47" spans="2:8" ht="23.25" customHeight="1" x14ac:dyDescent="0.2">
      <c r="B47" s="39" t="s">
        <v>17</v>
      </c>
      <c r="C47" s="39">
        <v>100</v>
      </c>
      <c r="D47" s="39" t="s">
        <v>18</v>
      </c>
      <c r="E47" s="39">
        <v>32</v>
      </c>
      <c r="F47" s="39">
        <v>3.2</v>
      </c>
      <c r="G47" s="39">
        <v>4.8</v>
      </c>
      <c r="H47" s="39">
        <v>1.5</v>
      </c>
    </row>
    <row r="48" spans="2:8" ht="23.25" customHeight="1" x14ac:dyDescent="0.2">
      <c r="B48" s="39" t="s">
        <v>59</v>
      </c>
      <c r="C48" s="39">
        <v>100</v>
      </c>
      <c r="D48" s="39" t="s">
        <v>18</v>
      </c>
      <c r="E48" s="39">
        <v>45</v>
      </c>
      <c r="F48" s="39">
        <v>0.6</v>
      </c>
      <c r="G48" s="39">
        <v>5.8</v>
      </c>
      <c r="H48" s="39">
        <v>2.1</v>
      </c>
    </row>
    <row r="49" spans="2:8" ht="23.25" customHeight="1" x14ac:dyDescent="0.2">
      <c r="B49" s="39" t="s">
        <v>64</v>
      </c>
      <c r="C49" s="39">
        <v>100</v>
      </c>
      <c r="D49" s="39" t="s">
        <v>18</v>
      </c>
      <c r="E49" s="39">
        <v>174</v>
      </c>
      <c r="F49" s="39">
        <v>1.6</v>
      </c>
      <c r="G49" s="39">
        <v>2.1</v>
      </c>
      <c r="H49" s="39">
        <v>17.600000000000001</v>
      </c>
    </row>
    <row r="50" spans="2:8" ht="23.25" customHeight="1" x14ac:dyDescent="0.2">
      <c r="B50" s="39" t="s">
        <v>95</v>
      </c>
      <c r="C50" s="39">
        <v>100</v>
      </c>
      <c r="D50" s="39" t="s">
        <v>18</v>
      </c>
      <c r="E50" s="39">
        <v>42</v>
      </c>
      <c r="F50" s="39">
        <v>3.8</v>
      </c>
      <c r="G50" s="39">
        <v>1.6</v>
      </c>
      <c r="H50" s="39">
        <v>2.2000000000000002</v>
      </c>
    </row>
    <row r="51" spans="2:8" ht="23.25" customHeight="1" x14ac:dyDescent="0.2">
      <c r="B51" s="39" t="s">
        <v>11</v>
      </c>
      <c r="C51" s="39">
        <v>100</v>
      </c>
      <c r="D51" s="39" t="s">
        <v>6</v>
      </c>
      <c r="E51" s="39">
        <v>37</v>
      </c>
      <c r="F51" s="39">
        <v>2.1</v>
      </c>
      <c r="G51" s="39">
        <v>4.4000000000000004</v>
      </c>
      <c r="H51" s="39">
        <v>0.3</v>
      </c>
    </row>
    <row r="52" spans="2:8" ht="23.25" customHeight="1" x14ac:dyDescent="0.2">
      <c r="B52" s="39" t="s">
        <v>12</v>
      </c>
      <c r="C52" s="39">
        <v>100</v>
      </c>
      <c r="D52" s="39" t="s">
        <v>6</v>
      </c>
      <c r="E52" s="39">
        <v>69</v>
      </c>
      <c r="F52" s="39">
        <v>2.5</v>
      </c>
      <c r="G52" s="39">
        <v>11.6</v>
      </c>
      <c r="H52" s="39">
        <v>1.4</v>
      </c>
    </row>
    <row r="53" spans="2:8" ht="23.25" customHeight="1" x14ac:dyDescent="0.2">
      <c r="B53" s="39" t="s">
        <v>43</v>
      </c>
      <c r="C53" s="39">
        <v>100</v>
      </c>
      <c r="D53" s="39" t="s">
        <v>6</v>
      </c>
      <c r="E53" s="39">
        <v>350</v>
      </c>
      <c r="F53" s="39">
        <v>9</v>
      </c>
      <c r="G53" s="39">
        <v>70</v>
      </c>
      <c r="H53" s="39">
        <v>3.5</v>
      </c>
    </row>
    <row r="54" spans="2:8" ht="23.25" customHeight="1" x14ac:dyDescent="0.2">
      <c r="B54" s="39" t="s">
        <v>97</v>
      </c>
      <c r="C54" s="39">
        <v>50</v>
      </c>
      <c r="D54" s="39" t="s">
        <v>6</v>
      </c>
      <c r="E54" s="39">
        <v>188</v>
      </c>
      <c r="F54" s="39">
        <v>0</v>
      </c>
      <c r="G54" s="39">
        <v>47</v>
      </c>
      <c r="H54" s="39">
        <v>0</v>
      </c>
    </row>
    <row r="55" spans="2:8" ht="23.25" customHeight="1" x14ac:dyDescent="0.2">
      <c r="B55" s="39" t="s">
        <v>41</v>
      </c>
      <c r="C55" s="39">
        <v>100</v>
      </c>
      <c r="D55" s="39" t="s">
        <v>6</v>
      </c>
      <c r="E55" s="39">
        <v>710.8</v>
      </c>
      <c r="F55" s="39">
        <v>1.2</v>
      </c>
      <c r="G55" s="39">
        <v>1</v>
      </c>
      <c r="H55" s="39">
        <v>78</v>
      </c>
    </row>
    <row r="56" spans="2:8" ht="23.25" customHeight="1" x14ac:dyDescent="0.2">
      <c r="B56" s="39" t="s">
        <v>39</v>
      </c>
      <c r="C56" s="39">
        <v>100</v>
      </c>
      <c r="D56" s="39" t="s">
        <v>6</v>
      </c>
      <c r="E56" s="39">
        <v>300</v>
      </c>
      <c r="F56" s="39">
        <v>0</v>
      </c>
      <c r="G56" s="39">
        <v>75</v>
      </c>
      <c r="H56" s="39">
        <v>0</v>
      </c>
    </row>
    <row r="57" spans="2:8" ht="23.25" customHeight="1" x14ac:dyDescent="0.2">
      <c r="B57" s="39" t="s">
        <v>98</v>
      </c>
      <c r="C57" s="39">
        <v>100</v>
      </c>
      <c r="D57" s="39" t="s">
        <v>6</v>
      </c>
      <c r="E57" s="39">
        <v>460</v>
      </c>
      <c r="F57" s="39">
        <v>9.4</v>
      </c>
      <c r="G57" s="39">
        <v>61.6</v>
      </c>
      <c r="H57" s="39">
        <v>17.7</v>
      </c>
    </row>
    <row r="58" spans="2:8" ht="23.25" customHeight="1" x14ac:dyDescent="0.2">
      <c r="B58" s="39" t="s">
        <v>55</v>
      </c>
      <c r="C58" s="39">
        <v>100</v>
      </c>
      <c r="D58" s="39" t="s">
        <v>6</v>
      </c>
      <c r="E58" s="39">
        <v>376</v>
      </c>
      <c r="F58" s="39">
        <v>4.2</v>
      </c>
      <c r="G58" s="39">
        <v>79.599999999999994</v>
      </c>
      <c r="H58" s="39">
        <v>3.2</v>
      </c>
    </row>
    <row r="59" spans="2:8" ht="23.25" customHeight="1" x14ac:dyDescent="0.2">
      <c r="B59" s="39" t="s">
        <v>99</v>
      </c>
      <c r="C59" s="39">
        <v>100</v>
      </c>
      <c r="D59" s="39" t="s">
        <v>6</v>
      </c>
      <c r="E59" s="39">
        <v>646</v>
      </c>
      <c r="F59" s="39">
        <v>13</v>
      </c>
      <c r="G59" s="39">
        <v>10</v>
      </c>
      <c r="H59" s="39">
        <v>62</v>
      </c>
    </row>
    <row r="60" spans="2:8" ht="23.25" customHeight="1" x14ac:dyDescent="0.2">
      <c r="B60" s="39" t="s">
        <v>48</v>
      </c>
      <c r="C60" s="39">
        <v>100</v>
      </c>
      <c r="D60" s="39" t="s">
        <v>6</v>
      </c>
      <c r="E60" s="39">
        <v>646</v>
      </c>
      <c r="F60" s="39">
        <v>13</v>
      </c>
      <c r="G60" s="39">
        <v>10</v>
      </c>
      <c r="H60" s="39">
        <v>62</v>
      </c>
    </row>
    <row r="61" spans="2:8" ht="23.25" customHeight="1" x14ac:dyDescent="0.2">
      <c r="B61" s="39" t="s">
        <v>67</v>
      </c>
      <c r="C61" s="39">
        <v>100</v>
      </c>
      <c r="D61" s="39" t="s">
        <v>6</v>
      </c>
      <c r="E61" s="39">
        <v>530</v>
      </c>
      <c r="F61" s="39">
        <v>6.8</v>
      </c>
      <c r="G61" s="39">
        <v>56</v>
      </c>
      <c r="H61" s="39">
        <v>31</v>
      </c>
    </row>
    <row r="62" spans="2:8" ht="23.25" customHeight="1" x14ac:dyDescent="0.2">
      <c r="B62" s="39" t="s">
        <v>45</v>
      </c>
      <c r="C62" s="39">
        <v>1</v>
      </c>
      <c r="D62" s="39" t="s">
        <v>22</v>
      </c>
      <c r="E62" s="39">
        <v>75</v>
      </c>
      <c r="F62" s="39">
        <v>6.4</v>
      </c>
      <c r="G62" s="39">
        <v>0.1</v>
      </c>
      <c r="H62" s="39">
        <v>5.7</v>
      </c>
    </row>
    <row r="63" spans="2:8" ht="23.25" customHeight="1" x14ac:dyDescent="0.2">
      <c r="B63" s="39" t="s">
        <v>37</v>
      </c>
      <c r="C63" s="39">
        <v>1</v>
      </c>
      <c r="D63" s="39" t="s">
        <v>22</v>
      </c>
      <c r="E63" s="39">
        <v>43.4</v>
      </c>
      <c r="F63" s="39">
        <v>1.4</v>
      </c>
      <c r="G63" s="39">
        <v>9</v>
      </c>
      <c r="H63" s="39">
        <v>0.2</v>
      </c>
    </row>
    <row r="64" spans="2:8" ht="23.25" customHeight="1" x14ac:dyDescent="0.2">
      <c r="B64" s="39" t="s">
        <v>71</v>
      </c>
      <c r="C64" s="39">
        <v>1</v>
      </c>
      <c r="D64" s="39" t="s">
        <v>72</v>
      </c>
      <c r="E64" s="39">
        <v>9</v>
      </c>
      <c r="F64" s="39">
        <v>0</v>
      </c>
      <c r="G64" s="39">
        <v>0</v>
      </c>
      <c r="H64" s="39">
        <v>1</v>
      </c>
    </row>
    <row r="65" spans="2:8" ht="23.25" customHeight="1" x14ac:dyDescent="0.2">
      <c r="B65" s="39" t="s">
        <v>87</v>
      </c>
      <c r="C65" s="39">
        <v>1</v>
      </c>
      <c r="D65" s="39" t="s">
        <v>88</v>
      </c>
      <c r="E65" s="39">
        <v>45</v>
      </c>
      <c r="F65" s="39">
        <v>1</v>
      </c>
      <c r="G65" s="39">
        <v>9</v>
      </c>
      <c r="H65" s="39">
        <v>0.2</v>
      </c>
    </row>
    <row r="66" spans="2:8" ht="23.25" customHeight="1" x14ac:dyDescent="0.2">
      <c r="B66" s="39" t="s">
        <v>50</v>
      </c>
      <c r="C66" s="39">
        <v>100</v>
      </c>
      <c r="D66" s="39" t="s">
        <v>6</v>
      </c>
      <c r="E66" s="39">
        <v>275</v>
      </c>
      <c r="F66" s="39">
        <v>8.5</v>
      </c>
      <c r="G66" s="39">
        <v>58</v>
      </c>
      <c r="H66" s="39">
        <v>1</v>
      </c>
    </row>
    <row r="67" spans="2:8" ht="23.25" customHeight="1" x14ac:dyDescent="0.2">
      <c r="B67" s="39" t="s">
        <v>27</v>
      </c>
      <c r="C67" s="39">
        <v>100</v>
      </c>
      <c r="D67" s="39" t="s">
        <v>6</v>
      </c>
      <c r="E67" s="39">
        <v>275</v>
      </c>
      <c r="F67" s="39">
        <v>7.5</v>
      </c>
      <c r="G67" s="39">
        <v>49.2</v>
      </c>
      <c r="H67" s="39">
        <v>5</v>
      </c>
    </row>
    <row r="68" spans="2:8" ht="23.25" customHeight="1" x14ac:dyDescent="0.2">
      <c r="B68" s="39" t="s">
        <v>19</v>
      </c>
      <c r="C68" s="39">
        <v>100</v>
      </c>
      <c r="D68" s="39" t="s">
        <v>6</v>
      </c>
      <c r="E68" s="39">
        <v>230</v>
      </c>
      <c r="F68" s="39">
        <v>8</v>
      </c>
      <c r="G68" s="39">
        <v>50</v>
      </c>
      <c r="H68" s="39">
        <v>1.2</v>
      </c>
    </row>
    <row r="69" spans="2:8" ht="23.25" customHeight="1" x14ac:dyDescent="0.2">
      <c r="B69" s="39" t="s">
        <v>24</v>
      </c>
      <c r="C69" s="39">
        <v>2</v>
      </c>
      <c r="D69" s="39" t="s">
        <v>25</v>
      </c>
      <c r="E69" s="39">
        <v>195</v>
      </c>
      <c r="F69" s="39">
        <v>6.3</v>
      </c>
      <c r="G69" s="39">
        <v>35</v>
      </c>
      <c r="H69" s="39">
        <v>2.4</v>
      </c>
    </row>
    <row r="70" spans="2:8" ht="23.25" customHeight="1" x14ac:dyDescent="0.2">
      <c r="B70" s="40" t="s">
        <v>63</v>
      </c>
      <c r="C70" s="39">
        <v>100</v>
      </c>
      <c r="D70" s="40" t="s">
        <v>6</v>
      </c>
      <c r="E70" s="39">
        <v>385</v>
      </c>
      <c r="F70" s="39">
        <v>31</v>
      </c>
      <c r="G70" s="39">
        <v>0</v>
      </c>
      <c r="H70" s="39">
        <v>29</v>
      </c>
    </row>
    <row r="71" spans="2:8" ht="23.25" customHeight="1" x14ac:dyDescent="0.2">
      <c r="B71" s="39" t="s">
        <v>100</v>
      </c>
      <c r="C71" s="39">
        <v>100</v>
      </c>
      <c r="D71" s="39" t="s">
        <v>6</v>
      </c>
      <c r="E71" s="39">
        <v>402</v>
      </c>
      <c r="F71" s="39">
        <v>6</v>
      </c>
      <c r="G71" s="39">
        <v>40</v>
      </c>
      <c r="H71" s="39">
        <v>23</v>
      </c>
    </row>
    <row r="72" spans="2:8" ht="23.25" customHeight="1" x14ac:dyDescent="0.2">
      <c r="B72" s="39" t="s">
        <v>106</v>
      </c>
      <c r="C72" s="39">
        <v>100</v>
      </c>
      <c r="D72" s="39" t="s">
        <v>6</v>
      </c>
      <c r="E72" s="39">
        <v>348</v>
      </c>
      <c r="F72" s="39">
        <v>12.2</v>
      </c>
      <c r="G72" s="39">
        <v>62.7</v>
      </c>
      <c r="H72" s="39">
        <v>3.3</v>
      </c>
    </row>
    <row r="73" spans="2:8" ht="23.25" customHeight="1" x14ac:dyDescent="0.2">
      <c r="B73" s="39" t="s">
        <v>108</v>
      </c>
      <c r="C73" s="39">
        <v>100</v>
      </c>
      <c r="D73" s="39" t="s">
        <v>6</v>
      </c>
      <c r="E73" s="39">
        <v>370</v>
      </c>
      <c r="F73" s="39">
        <v>11</v>
      </c>
      <c r="G73" s="39">
        <v>75</v>
      </c>
      <c r="H73" s="39">
        <v>2</v>
      </c>
    </row>
    <row r="74" spans="2:8" ht="23.25" customHeight="1" x14ac:dyDescent="0.2">
      <c r="B74" s="40" t="s">
        <v>62</v>
      </c>
      <c r="C74" s="39">
        <v>100</v>
      </c>
      <c r="D74" s="40" t="s">
        <v>6</v>
      </c>
      <c r="E74" s="39">
        <v>715</v>
      </c>
      <c r="F74" s="39">
        <v>13.7</v>
      </c>
      <c r="G74" s="39">
        <v>9.4</v>
      </c>
      <c r="H74" s="39">
        <v>68.400000000000006</v>
      </c>
    </row>
    <row r="75" spans="2:8" ht="23.25" customHeight="1" x14ac:dyDescent="0.2">
      <c r="B75" s="39" t="s">
        <v>101</v>
      </c>
      <c r="C75" s="39">
        <v>100</v>
      </c>
      <c r="D75" s="40" t="s">
        <v>6</v>
      </c>
      <c r="E75" s="39">
        <v>95</v>
      </c>
      <c r="F75" s="39">
        <v>5</v>
      </c>
      <c r="G75" s="39">
        <v>15.5</v>
      </c>
      <c r="H75" s="39">
        <v>1.5</v>
      </c>
    </row>
    <row r="76" spans="2:8" ht="23.25" customHeight="1" x14ac:dyDescent="0.2">
      <c r="B76" s="39" t="s">
        <v>9</v>
      </c>
      <c r="C76" s="39">
        <v>100</v>
      </c>
      <c r="D76" s="39" t="s">
        <v>6</v>
      </c>
      <c r="E76" s="39">
        <v>19</v>
      </c>
      <c r="F76" s="39">
        <v>1</v>
      </c>
      <c r="G76" s="39">
        <v>3.3</v>
      </c>
      <c r="H76" s="39">
        <v>0.2</v>
      </c>
    </row>
    <row r="77" spans="2:8" ht="23.25" customHeight="1" x14ac:dyDescent="0.2">
      <c r="B77" s="39" t="s">
        <v>57</v>
      </c>
      <c r="C77" s="39">
        <v>100</v>
      </c>
      <c r="D77" s="39" t="s">
        <v>6</v>
      </c>
      <c r="E77" s="39">
        <v>54</v>
      </c>
      <c r="F77" s="39">
        <v>0.3</v>
      </c>
      <c r="G77" s="39">
        <v>12</v>
      </c>
      <c r="H77" s="39">
        <v>0.3</v>
      </c>
    </row>
    <row r="78" spans="2:8" ht="23.25" customHeight="1" x14ac:dyDescent="0.2">
      <c r="B78" s="39" t="s">
        <v>40</v>
      </c>
      <c r="C78" s="39">
        <v>100</v>
      </c>
      <c r="D78" s="39" t="s">
        <v>6</v>
      </c>
      <c r="E78" s="39">
        <v>90</v>
      </c>
      <c r="F78" s="39">
        <v>2</v>
      </c>
      <c r="G78" s="39">
        <v>19</v>
      </c>
      <c r="H78" s="39">
        <v>0</v>
      </c>
    </row>
    <row r="79" spans="2:8" ht="23.25" customHeight="1" x14ac:dyDescent="0.2">
      <c r="B79" s="39" t="s">
        <v>91</v>
      </c>
      <c r="C79" s="39">
        <v>100</v>
      </c>
      <c r="D79" s="39" t="s">
        <v>6</v>
      </c>
      <c r="E79" s="39">
        <v>106</v>
      </c>
      <c r="F79" s="39">
        <v>24</v>
      </c>
      <c r="G79" s="39">
        <v>0.1</v>
      </c>
      <c r="H79" s="39">
        <v>1</v>
      </c>
    </row>
    <row r="80" spans="2:8" ht="23.25" customHeight="1" x14ac:dyDescent="0.2">
      <c r="B80" s="39" t="s">
        <v>102</v>
      </c>
      <c r="C80" s="39">
        <v>100</v>
      </c>
      <c r="D80" s="39" t="s">
        <v>6</v>
      </c>
      <c r="E80" s="39">
        <v>19</v>
      </c>
      <c r="F80" s="39">
        <v>1.1000000000000001</v>
      </c>
      <c r="G80" s="39">
        <v>3</v>
      </c>
      <c r="H80" s="39">
        <v>0.1</v>
      </c>
    </row>
    <row r="81" spans="2:8" ht="23.25" customHeight="1" x14ac:dyDescent="0.2">
      <c r="B81" s="39" t="s">
        <v>74</v>
      </c>
      <c r="C81" s="39">
        <v>100</v>
      </c>
      <c r="D81" s="39" t="s">
        <v>6</v>
      </c>
      <c r="E81" s="39">
        <v>68.7</v>
      </c>
      <c r="F81" s="39">
        <v>0.6</v>
      </c>
      <c r="G81" s="39">
        <v>15</v>
      </c>
      <c r="H81" s="39">
        <v>0.7</v>
      </c>
    </row>
    <row r="82" spans="2:8" ht="23.25" customHeight="1" x14ac:dyDescent="0.2">
      <c r="B82" s="39" t="s">
        <v>105</v>
      </c>
      <c r="C82" s="39">
        <v>100</v>
      </c>
      <c r="D82" s="39" t="s">
        <v>6</v>
      </c>
      <c r="E82" s="39">
        <v>351</v>
      </c>
      <c r="F82" s="39">
        <v>8.1</v>
      </c>
      <c r="G82" s="39">
        <v>77</v>
      </c>
      <c r="H82" s="39">
        <v>1.1000000000000001</v>
      </c>
    </row>
    <row r="83" spans="2:8" ht="23.25" customHeight="1" x14ac:dyDescent="0.2">
      <c r="B83" s="39" t="s">
        <v>103</v>
      </c>
      <c r="C83" s="39">
        <v>100</v>
      </c>
      <c r="D83" s="40" t="s">
        <v>6</v>
      </c>
      <c r="E83" s="39">
        <v>118</v>
      </c>
      <c r="F83" s="39">
        <v>3.5</v>
      </c>
      <c r="G83" s="39">
        <v>25</v>
      </c>
      <c r="H83" s="39">
        <v>0.4</v>
      </c>
    </row>
    <row r="84" spans="2:8" ht="23.25" customHeight="1" x14ac:dyDescent="0.2">
      <c r="B84" s="42" t="s">
        <v>104</v>
      </c>
      <c r="C84" s="43">
        <v>100</v>
      </c>
      <c r="D84" s="42" t="s">
        <v>6</v>
      </c>
      <c r="E84" s="44">
        <v>345</v>
      </c>
      <c r="F84" s="43">
        <v>7.9000000953674316</v>
      </c>
      <c r="G84" s="43">
        <v>74</v>
      </c>
      <c r="H84" s="43">
        <v>1.3999999761581421</v>
      </c>
    </row>
    <row r="85" spans="2:8" ht="23.25" customHeight="1" x14ac:dyDescent="0.2">
      <c r="B85" s="39" t="s">
        <v>96</v>
      </c>
      <c r="C85" s="39">
        <v>100</v>
      </c>
      <c r="D85" s="39" t="s">
        <v>6</v>
      </c>
      <c r="E85" s="39">
        <v>12.7</v>
      </c>
      <c r="F85" s="39">
        <v>1.2</v>
      </c>
      <c r="G85" s="39">
        <v>1.3</v>
      </c>
      <c r="H85" s="39">
        <v>0.3</v>
      </c>
    </row>
    <row r="86" spans="2:8" ht="23.25" customHeight="1" x14ac:dyDescent="0.2">
      <c r="B86" s="39" t="s">
        <v>109</v>
      </c>
      <c r="C86" s="39">
        <v>100</v>
      </c>
      <c r="D86" s="39" t="s">
        <v>6</v>
      </c>
      <c r="E86" s="39">
        <v>184.9</v>
      </c>
      <c r="F86" s="39">
        <v>22.6</v>
      </c>
      <c r="G86" s="39">
        <v>0</v>
      </c>
      <c r="H86" s="39">
        <v>10.5</v>
      </c>
    </row>
    <row r="87" spans="2:8" ht="23.25" customHeight="1" x14ac:dyDescent="0.2">
      <c r="B87" s="39" t="s">
        <v>21</v>
      </c>
      <c r="C87" s="39">
        <v>1</v>
      </c>
      <c r="D87" s="39" t="s">
        <v>107</v>
      </c>
      <c r="E87" s="39">
        <v>52</v>
      </c>
      <c r="F87" s="39">
        <v>0</v>
      </c>
      <c r="G87" s="39">
        <v>13.42</v>
      </c>
      <c r="H87" s="39">
        <v>0.04</v>
      </c>
    </row>
    <row r="88" spans="2:8" ht="23.25" customHeight="1" x14ac:dyDescent="0.2">
      <c r="B88" s="39" t="s">
        <v>56</v>
      </c>
      <c r="C88" s="39">
        <v>100</v>
      </c>
      <c r="D88" s="39" t="s">
        <v>18</v>
      </c>
      <c r="E88" s="39">
        <v>53</v>
      </c>
      <c r="F88" s="39">
        <v>0.6</v>
      </c>
      <c r="G88" s="39">
        <v>14.3</v>
      </c>
      <c r="H88" s="39">
        <v>0.1</v>
      </c>
    </row>
    <row r="89" spans="2:8" ht="23.25" customHeight="1" x14ac:dyDescent="0.2">
      <c r="B89" s="39" t="s">
        <v>54</v>
      </c>
      <c r="C89" s="39">
        <v>100</v>
      </c>
      <c r="D89" s="40" t="s">
        <v>6</v>
      </c>
      <c r="E89" s="39">
        <v>370</v>
      </c>
      <c r="F89" s="39">
        <v>63</v>
      </c>
      <c r="G89" s="39">
        <v>22</v>
      </c>
      <c r="H89" s="39">
        <v>2</v>
      </c>
    </row>
    <row r="90" spans="2:8" ht="23.25" customHeight="1" x14ac:dyDescent="0.2">
      <c r="B90" s="39" t="s">
        <v>8</v>
      </c>
      <c r="C90" s="39">
        <v>100</v>
      </c>
      <c r="D90" s="39" t="s">
        <v>6</v>
      </c>
      <c r="E90" s="39">
        <v>126</v>
      </c>
      <c r="F90" s="39">
        <v>20</v>
      </c>
      <c r="G90" s="39">
        <v>0.2</v>
      </c>
      <c r="H90" s="39">
        <v>5</v>
      </c>
    </row>
    <row r="91" spans="2:8" ht="23.25" customHeight="1" x14ac:dyDescent="0.2">
      <c r="B91" s="39" t="s">
        <v>23</v>
      </c>
      <c r="C91" s="39">
        <v>100</v>
      </c>
      <c r="D91" s="39" t="s">
        <v>6</v>
      </c>
      <c r="E91" s="39">
        <v>400</v>
      </c>
      <c r="F91" s="39">
        <v>0</v>
      </c>
      <c r="G91" s="39">
        <v>100</v>
      </c>
      <c r="H91" s="39">
        <v>0</v>
      </c>
    </row>
    <row r="92" spans="2:8" ht="23.25" customHeight="1" x14ac:dyDescent="0.2">
      <c r="B92" s="39" t="s">
        <v>7</v>
      </c>
      <c r="C92" s="39">
        <v>100</v>
      </c>
      <c r="D92" s="39" t="s">
        <v>6</v>
      </c>
      <c r="E92" s="39">
        <v>120</v>
      </c>
      <c r="F92" s="39">
        <v>25</v>
      </c>
      <c r="G92" s="39">
        <v>0</v>
      </c>
      <c r="H92" s="39">
        <v>2.5</v>
      </c>
    </row>
    <row r="93" spans="2:8" ht="23.25" customHeight="1" x14ac:dyDescent="0.2">
      <c r="B93" s="39" t="s">
        <v>49</v>
      </c>
      <c r="C93" s="39">
        <v>100</v>
      </c>
      <c r="D93" s="39" t="s">
        <v>6</v>
      </c>
      <c r="E93" s="39">
        <v>21</v>
      </c>
      <c r="F93" s="39">
        <v>0.8</v>
      </c>
      <c r="G93" s="39">
        <v>4.5999999999999996</v>
      </c>
      <c r="H93" s="39">
        <v>0.3</v>
      </c>
    </row>
    <row r="94" spans="2:8" ht="23.25" customHeight="1" x14ac:dyDescent="0.2">
      <c r="B94" s="39" t="s">
        <v>51</v>
      </c>
      <c r="C94" s="39">
        <v>100</v>
      </c>
      <c r="D94" s="39" t="s">
        <v>6</v>
      </c>
      <c r="E94" s="39">
        <v>21</v>
      </c>
      <c r="F94" s="39">
        <v>1.2</v>
      </c>
      <c r="G94" s="39">
        <v>3</v>
      </c>
      <c r="H94" s="39">
        <v>0.1</v>
      </c>
    </row>
    <row r="95" spans="2:8" ht="23.25" customHeight="1" x14ac:dyDescent="0.2">
      <c r="B95" s="39" t="s">
        <v>46</v>
      </c>
      <c r="C95" s="39">
        <v>1</v>
      </c>
      <c r="D95" s="39" t="s">
        <v>47</v>
      </c>
      <c r="E95" s="45">
        <v>10</v>
      </c>
      <c r="F95" s="45">
        <v>0</v>
      </c>
      <c r="G95" s="45">
        <v>2.5</v>
      </c>
      <c r="H95" s="45">
        <v>0</v>
      </c>
    </row>
    <row r="96" spans="2:8" ht="23.25" customHeight="1" x14ac:dyDescent="0.2">
      <c r="B96" s="42" t="s">
        <v>89</v>
      </c>
      <c r="C96" s="43">
        <v>100</v>
      </c>
      <c r="D96" s="42" t="s">
        <v>6</v>
      </c>
      <c r="E96" s="44">
        <v>384</v>
      </c>
      <c r="F96" s="43">
        <v>78.199996948242188</v>
      </c>
      <c r="G96" s="43">
        <v>11</v>
      </c>
      <c r="H96" s="43">
        <v>3</v>
      </c>
    </row>
    <row r="97" spans="2:8" ht="23.25" customHeight="1" x14ac:dyDescent="0.2">
      <c r="B97" s="46"/>
      <c r="C97" s="46"/>
      <c r="D97" s="46"/>
      <c r="E97" s="46"/>
      <c r="F97" s="46"/>
      <c r="G97" s="46"/>
      <c r="H97" s="46"/>
    </row>
  </sheetData>
  <sheetProtection insertRows="0" deleteRows="0" selectLockedCells="1"/>
  <sortState ref="B3:H97">
    <sortCondition ref="B4"/>
  </sortState>
  <mergeCells count="2">
    <mergeCell ref="G1:H1"/>
    <mergeCell ref="B1:F1"/>
  </mergeCells>
  <pageMargins left="0.7" right="0.7" top="0.75" bottom="0.75" header="0.3" footer="0.3"/>
  <pageSetup paperSize="9" scale="63" orientation="portrait" horizont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 Alimentaire</vt:lpstr>
      <vt:lpstr>Aliments</vt:lpstr>
      <vt:lpstr>Aliments</vt:lpstr>
      <vt:lpstr>Lise_Aliments</vt:lpstr>
      <vt:lpstr>'Plan Alimentaire'!Zone_d_impression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ONEY, Alexis</dc:creator>
  <cp:lastModifiedBy>Antony</cp:lastModifiedBy>
  <cp:lastPrinted>2017-01-15T13:33:15Z</cp:lastPrinted>
  <dcterms:created xsi:type="dcterms:W3CDTF">2014-03-18T06:53:58Z</dcterms:created>
  <dcterms:modified xsi:type="dcterms:W3CDTF">2017-01-15T13:33:35Z</dcterms:modified>
</cp:coreProperties>
</file>