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9180" windowHeight="9600" tabRatio="396" activeTab="3"/>
  </bookViews>
  <sheets>
    <sheet name="Colisage" sheetId="1" r:id="rId1"/>
    <sheet name="Packing List" sheetId="10" r:id="rId2"/>
    <sheet name="Facture" sheetId="6" r:id="rId3"/>
    <sheet name="Calcul Frais de port SC" sheetId="9" r:id="rId4"/>
  </sheets>
  <functionGroups builtInGroupCount="17"/>
  <definedNames>
    <definedName name="_xlnm._FilterDatabase" localSheetId="1" hidden="1">'Packing List'!$A$5:$J$5</definedName>
    <definedName name="CUIR_GRAS_SUPORTLO_NOIR_DL3F_COLORIS_1_NR_26_28" localSheetId="1">'Packing List'!#REF!</definedName>
    <definedName name="CUIR_GRAS_SUPORTLO_NOIR_DL3F_COLORIS_1_NR_26_28">#REF!</definedName>
    <definedName name="CUIR_GRAS_SUPORTLO_NOIR_DLF_COLORIS_1_NR_26_28" localSheetId="1">'Packing List'!#REF!</definedName>
    <definedName name="CUIR_GRAS_SUPORTLO_NOIR_DLF_COLORIS_1_NR_26_28">#REF!</definedName>
    <definedName name="FormulEvaluee" localSheetId="1">#REF!</definedName>
    <definedName name="FormulEvaluee">#REF!</definedName>
    <definedName name="_xlnm.Print_Titles" localSheetId="1">'Packing List'!$5:$5</definedName>
    <definedName name="test">#REF!</definedName>
  </definedNames>
  <calcPr calcId="145621" iterateDelta="1E-4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C38" i="10" l="1"/>
  <c r="A38" i="10" s="1"/>
  <c r="B38" i="10" s="1"/>
  <c r="F38" i="10"/>
  <c r="G38" i="10" s="1"/>
  <c r="H38" i="10"/>
  <c r="C39" i="10"/>
  <c r="A39" i="10" s="1"/>
  <c r="B39" i="10" s="1"/>
  <c r="F39" i="10"/>
  <c r="G39" i="10" s="1"/>
  <c r="H39" i="10"/>
  <c r="C40" i="10"/>
  <c r="E40" i="10" s="1"/>
  <c r="F40" i="10"/>
  <c r="G40" i="10" s="1"/>
  <c r="H40" i="10"/>
  <c r="C41" i="10"/>
  <c r="A41" i="10" s="1"/>
  <c r="B41" i="10" s="1"/>
  <c r="F41" i="10"/>
  <c r="I41" i="10" s="1"/>
  <c r="H41" i="10"/>
  <c r="C42" i="10"/>
  <c r="A42" i="10" s="1"/>
  <c r="B42" i="10" s="1"/>
  <c r="F42" i="10"/>
  <c r="I42" i="10" s="1"/>
  <c r="H42" i="10"/>
  <c r="C43" i="10"/>
  <c r="A43" i="10" s="1"/>
  <c r="B43" i="10" s="1"/>
  <c r="F43" i="10"/>
  <c r="J43" i="10" s="1"/>
  <c r="H43" i="10"/>
  <c r="I43" i="10"/>
  <c r="C44" i="10"/>
  <c r="E44" i="10" s="1"/>
  <c r="F44" i="10"/>
  <c r="G44" i="10" s="1"/>
  <c r="H44" i="10"/>
  <c r="C45" i="10"/>
  <c r="A45" i="10" s="1"/>
  <c r="B45" i="10" s="1"/>
  <c r="D45" i="10"/>
  <c r="E45" i="10"/>
  <c r="F45" i="10"/>
  <c r="G45" i="10" s="1"/>
  <c r="H45" i="10"/>
  <c r="C46" i="10"/>
  <c r="A46" i="10" s="1"/>
  <c r="B46" i="10" s="1"/>
  <c r="F46" i="10"/>
  <c r="G46" i="10" s="1"/>
  <c r="H46" i="10"/>
  <c r="C13" i="10"/>
  <c r="E13" i="10" s="1"/>
  <c r="F13" i="10"/>
  <c r="G13" i="10" s="1"/>
  <c r="H13" i="10"/>
  <c r="C14" i="10"/>
  <c r="D14" i="10" s="1"/>
  <c r="F14" i="10"/>
  <c r="G14" i="10" s="1"/>
  <c r="H14" i="10"/>
  <c r="C15" i="10"/>
  <c r="A15" i="10" s="1"/>
  <c r="B15" i="10" s="1"/>
  <c r="F15" i="10"/>
  <c r="G15" i="10" s="1"/>
  <c r="H15" i="10"/>
  <c r="C16" i="10"/>
  <c r="A16" i="10" s="1"/>
  <c r="B16" i="10" s="1"/>
  <c r="F16" i="10"/>
  <c r="G16" i="10" s="1"/>
  <c r="H16" i="10"/>
  <c r="C17" i="10"/>
  <c r="E17" i="10" s="1"/>
  <c r="F17" i="10"/>
  <c r="G17" i="10" s="1"/>
  <c r="H17" i="10"/>
  <c r="C18" i="10"/>
  <c r="D18" i="10" s="1"/>
  <c r="F18" i="10"/>
  <c r="G18" i="10" s="1"/>
  <c r="H18" i="10"/>
  <c r="C19" i="10"/>
  <c r="D19" i="10" s="1"/>
  <c r="F19" i="10"/>
  <c r="G19" i="10" s="1"/>
  <c r="H19" i="10"/>
  <c r="C20" i="10"/>
  <c r="D20" i="10" s="1"/>
  <c r="F20" i="10"/>
  <c r="G20" i="10" s="1"/>
  <c r="H20" i="10"/>
  <c r="C21" i="10"/>
  <c r="E21" i="10" s="1"/>
  <c r="F21" i="10"/>
  <c r="G21" i="10" s="1"/>
  <c r="H21" i="10"/>
  <c r="C22" i="10"/>
  <c r="A22" i="10" s="1"/>
  <c r="B22" i="10" s="1"/>
  <c r="E22" i="10"/>
  <c r="F22" i="10"/>
  <c r="I22" i="10" s="1"/>
  <c r="H22" i="10"/>
  <c r="C23" i="10"/>
  <c r="A23" i="10" s="1"/>
  <c r="B23" i="10" s="1"/>
  <c r="F23" i="10"/>
  <c r="G23" i="10" s="1"/>
  <c r="H23" i="10"/>
  <c r="C24" i="10"/>
  <c r="A24" i="10" s="1"/>
  <c r="B24" i="10" s="1"/>
  <c r="F24" i="10"/>
  <c r="G24" i="10" s="1"/>
  <c r="H24" i="10"/>
  <c r="C25" i="10"/>
  <c r="E25" i="10" s="1"/>
  <c r="F25" i="10"/>
  <c r="G25" i="10" s="1"/>
  <c r="H25" i="10"/>
  <c r="C26" i="10"/>
  <c r="D26" i="10" s="1"/>
  <c r="F26" i="10"/>
  <c r="I26" i="10" s="1"/>
  <c r="H26" i="10"/>
  <c r="C27" i="10"/>
  <c r="A27" i="10" s="1"/>
  <c r="B27" i="10" s="1"/>
  <c r="F27" i="10"/>
  <c r="G27" i="10" s="1"/>
  <c r="H27" i="10"/>
  <c r="C28" i="10"/>
  <c r="A28" i="10" s="1"/>
  <c r="B28" i="10" s="1"/>
  <c r="F28" i="10"/>
  <c r="G28" i="10" s="1"/>
  <c r="H28" i="10"/>
  <c r="C29" i="10"/>
  <c r="A29" i="10" s="1"/>
  <c r="B29" i="10" s="1"/>
  <c r="F29" i="10"/>
  <c r="J29" i="10" s="1"/>
  <c r="H29" i="10"/>
  <c r="C30" i="10"/>
  <c r="D30" i="10" s="1"/>
  <c r="F30" i="10"/>
  <c r="I30" i="10" s="1"/>
  <c r="H30" i="10"/>
  <c r="C31" i="10"/>
  <c r="D31" i="10" s="1"/>
  <c r="F31" i="10"/>
  <c r="G31" i="10" s="1"/>
  <c r="H31" i="10"/>
  <c r="C32" i="10"/>
  <c r="E32" i="10" s="1"/>
  <c r="F32" i="10"/>
  <c r="G32" i="10" s="1"/>
  <c r="H32" i="10"/>
  <c r="C33" i="10"/>
  <c r="E33" i="10" s="1"/>
  <c r="F33" i="10"/>
  <c r="G33" i="10" s="1"/>
  <c r="H33" i="10"/>
  <c r="C34" i="10"/>
  <c r="A34" i="10" s="1"/>
  <c r="B34" i="10" s="1"/>
  <c r="F34" i="10"/>
  <c r="I34" i="10" s="1"/>
  <c r="H34" i="10"/>
  <c r="C35" i="10"/>
  <c r="A35" i="10" s="1"/>
  <c r="B35" i="10" s="1"/>
  <c r="E35" i="10"/>
  <c r="F35" i="10"/>
  <c r="G35" i="10" s="1"/>
  <c r="H35" i="10"/>
  <c r="C36" i="10"/>
  <c r="A36" i="10" s="1"/>
  <c r="B36" i="10" s="1"/>
  <c r="F36" i="10"/>
  <c r="I36" i="10" s="1"/>
  <c r="H36" i="10"/>
  <c r="J36" i="10"/>
  <c r="C37" i="10"/>
  <c r="E37" i="10" s="1"/>
  <c r="F37" i="10"/>
  <c r="G37" i="10" s="1"/>
  <c r="H37" i="10"/>
  <c r="A34" i="6"/>
  <c r="G34" i="10" l="1"/>
  <c r="G30" i="10"/>
  <c r="E23" i="10"/>
  <c r="D23" i="10"/>
  <c r="G29" i="10"/>
  <c r="J40" i="10"/>
  <c r="G36" i="10"/>
  <c r="G43" i="10"/>
  <c r="J41" i="10"/>
  <c r="J34" i="10"/>
  <c r="E41" i="10"/>
  <c r="J26" i="10"/>
  <c r="D33" i="10"/>
  <c r="G26" i="10"/>
  <c r="E27" i="10"/>
  <c r="D22" i="10"/>
  <c r="I19" i="10"/>
  <c r="D25" i="10"/>
  <c r="J24" i="10"/>
  <c r="I24" i="10"/>
  <c r="I29" i="10"/>
  <c r="D29" i="10"/>
  <c r="D46" i="10"/>
  <c r="D44" i="10"/>
  <c r="D41" i="10"/>
  <c r="A40" i="10"/>
  <c r="B40" i="10" s="1"/>
  <c r="A37" i="10"/>
  <c r="B37" i="10" s="1"/>
  <c r="D37" i="10"/>
  <c r="D35" i="10"/>
  <c r="A33" i="10"/>
  <c r="B33" i="10" s="1"/>
  <c r="E31" i="10"/>
  <c r="D27" i="10"/>
  <c r="D21" i="10"/>
  <c r="A18" i="10"/>
  <c r="B18" i="10" s="1"/>
  <c r="D17" i="10"/>
  <c r="E15" i="10"/>
  <c r="E42" i="10"/>
  <c r="E29" i="10"/>
  <c r="A25" i="10"/>
  <c r="B25" i="10" s="1"/>
  <c r="A21" i="10"/>
  <c r="B21" i="10" s="1"/>
  <c r="A17" i="10"/>
  <c r="B17" i="10" s="1"/>
  <c r="D42" i="10"/>
  <c r="D32" i="10"/>
  <c r="J19" i="10"/>
  <c r="G41" i="10"/>
  <c r="J31" i="10"/>
  <c r="J44" i="10"/>
  <c r="I31" i="10"/>
  <c r="I44" i="10"/>
  <c r="E19" i="10"/>
  <c r="A19" i="10"/>
  <c r="B19" i="10" s="1"/>
  <c r="A31" i="10"/>
  <c r="B31" i="10" s="1"/>
  <c r="A14" i="10"/>
  <c r="B14" i="10" s="1"/>
  <c r="A44" i="10"/>
  <c r="B44" i="10" s="1"/>
  <c r="J22" i="10"/>
  <c r="G22" i="10"/>
  <c r="D13" i="10"/>
  <c r="J17" i="10"/>
  <c r="I17" i="10"/>
  <c r="A13" i="10"/>
  <c r="B13" i="10" s="1"/>
  <c r="E34" i="10"/>
  <c r="A30" i="10"/>
  <c r="B30" i="10" s="1"/>
  <c r="A26" i="10"/>
  <c r="B26" i="10" s="1"/>
  <c r="J46" i="10"/>
  <c r="E43" i="10"/>
  <c r="J38" i="10"/>
  <c r="I37" i="10"/>
  <c r="D34" i="10"/>
  <c r="I25" i="10"/>
  <c r="D43" i="10"/>
  <c r="E46" i="10"/>
  <c r="D38" i="10"/>
  <c r="D40" i="10"/>
  <c r="G42" i="10"/>
  <c r="J39" i="10"/>
  <c r="I39" i="10"/>
  <c r="I46" i="10"/>
  <c r="E39" i="10"/>
  <c r="D39" i="10"/>
  <c r="I38" i="10"/>
  <c r="J45" i="10"/>
  <c r="I45" i="10"/>
  <c r="I40" i="10"/>
  <c r="E38" i="10"/>
  <c r="J42" i="10"/>
  <c r="D15" i="10"/>
  <c r="J14" i="10"/>
  <c r="E36" i="10"/>
  <c r="E24" i="10"/>
  <c r="I14" i="10"/>
  <c r="D36" i="10"/>
  <c r="J33" i="10"/>
  <c r="D24" i="10"/>
  <c r="J21" i="10"/>
  <c r="I33" i="10"/>
  <c r="I21" i="10"/>
  <c r="J28" i="10"/>
  <c r="J16" i="10"/>
  <c r="I28" i="10"/>
  <c r="E26" i="10"/>
  <c r="I16" i="10"/>
  <c r="E14" i="10"/>
  <c r="A32" i="10"/>
  <c r="B32" i="10" s="1"/>
  <c r="J35" i="10"/>
  <c r="J23" i="10"/>
  <c r="I35" i="10"/>
  <c r="I23" i="10"/>
  <c r="J30" i="10"/>
  <c r="J18" i="10"/>
  <c r="E28" i="10"/>
  <c r="I18" i="10"/>
  <c r="E16" i="10"/>
  <c r="A20" i="10"/>
  <c r="B20" i="10" s="1"/>
  <c r="J37" i="10"/>
  <c r="D28" i="10"/>
  <c r="J25" i="10"/>
  <c r="D16" i="10"/>
  <c r="J13" i="10"/>
  <c r="I13" i="10"/>
  <c r="J20" i="10"/>
  <c r="J32" i="10"/>
  <c r="I32" i="10"/>
  <c r="E30" i="10"/>
  <c r="I20" i="10"/>
  <c r="E18" i="10"/>
  <c r="J27" i="10"/>
  <c r="J15" i="10"/>
  <c r="I27" i="10"/>
  <c r="I15" i="10"/>
  <c r="E20" i="10"/>
  <c r="E21" i="6"/>
  <c r="E20" i="6"/>
  <c r="D21" i="6"/>
  <c r="D20" i="6"/>
  <c r="E22" i="6" l="1"/>
  <c r="E23" i="6"/>
  <c r="E25" i="6"/>
  <c r="D22" i="6"/>
  <c r="D24" i="6"/>
  <c r="E24" i="6"/>
  <c r="D25" i="6"/>
  <c r="D23" i="6"/>
  <c r="G26" i="9"/>
  <c r="C34" i="9"/>
  <c r="C35" i="9"/>
  <c r="C36" i="9"/>
  <c r="C37" i="9"/>
  <c r="C38" i="9"/>
  <c r="C39" i="9"/>
  <c r="C40" i="9"/>
  <c r="C41" i="9"/>
  <c r="C42" i="9"/>
  <c r="C43" i="9"/>
  <c r="C44" i="9"/>
  <c r="C7" i="10" l="1"/>
  <c r="A7" i="10" s="1"/>
  <c r="B7" i="10" s="1"/>
  <c r="F7" i="10"/>
  <c r="I7" i="10" s="1"/>
  <c r="H7" i="10"/>
  <c r="C8" i="10"/>
  <c r="E8" i="10" s="1"/>
  <c r="F8" i="10"/>
  <c r="I8" i="10" s="1"/>
  <c r="H8" i="10"/>
  <c r="C9" i="10"/>
  <c r="D9" i="10" s="1"/>
  <c r="F9" i="10"/>
  <c r="I9" i="10" s="1"/>
  <c r="H9" i="10"/>
  <c r="C10" i="10"/>
  <c r="A10" i="10" s="1"/>
  <c r="B10" i="10" s="1"/>
  <c r="F10" i="10"/>
  <c r="I10" i="10" s="1"/>
  <c r="H10" i="10"/>
  <c r="C11" i="10"/>
  <c r="E11" i="10" s="1"/>
  <c r="F11" i="10"/>
  <c r="I11" i="10" s="1"/>
  <c r="H11" i="10"/>
  <c r="C12" i="10"/>
  <c r="A12" i="10" s="1"/>
  <c r="B12" i="10" s="1"/>
  <c r="F12" i="10"/>
  <c r="I12" i="10" s="1"/>
  <c r="H12" i="10"/>
  <c r="D11" i="10" l="1"/>
  <c r="E9" i="10"/>
  <c r="A9" i="10"/>
  <c r="B9" i="10" s="1"/>
  <c r="G11" i="10"/>
  <c r="J10" i="10"/>
  <c r="G10" i="10"/>
  <c r="J12" i="10"/>
  <c r="J11" i="10"/>
  <c r="J9" i="10"/>
  <c r="J8" i="10"/>
  <c r="J7" i="10"/>
  <c r="G12" i="10"/>
  <c r="G9" i="10"/>
  <c r="G8" i="10"/>
  <c r="D8" i="10"/>
  <c r="G7" i="10"/>
  <c r="A8" i="10"/>
  <c r="B8" i="10" s="1"/>
  <c r="E12" i="10"/>
  <c r="D10" i="10"/>
  <c r="A11" i="10"/>
  <c r="B11" i="10" s="1"/>
  <c r="E10" i="10"/>
  <c r="D12" i="10"/>
  <c r="E7" i="10"/>
  <c r="D7" i="10"/>
  <c r="B36" i="6" l="1"/>
  <c r="C33" i="9" l="1"/>
  <c r="G27" i="9" s="1"/>
  <c r="H6" i="10" l="1"/>
  <c r="F6" i="10"/>
  <c r="J6" i="10" s="1"/>
  <c r="C6" i="10"/>
  <c r="G6" i="10" l="1"/>
  <c r="I6" i="10"/>
  <c r="A6" i="10"/>
  <c r="B6" i="10" s="1"/>
  <c r="E6" i="10"/>
  <c r="D6" i="10"/>
  <c r="G23" i="9" l="1"/>
  <c r="G24" i="9"/>
  <c r="G36" i="9" l="1"/>
  <c r="A14" i="6"/>
  <c r="G35" i="9"/>
  <c r="F21" i="6"/>
  <c r="F20" i="6"/>
  <c r="G37" i="9" l="1"/>
  <c r="F22" i="6" l="1"/>
  <c r="F23" i="6"/>
  <c r="F24" i="6"/>
  <c r="F25" i="6"/>
  <c r="G34" i="9"/>
  <c r="F29" i="6" l="1"/>
  <c r="G39" i="9"/>
</calcChain>
</file>

<file path=xl/sharedStrings.xml><?xml version="1.0" encoding="utf-8"?>
<sst xmlns="http://schemas.openxmlformats.org/spreadsheetml/2006/main" count="151" uniqueCount="88">
  <si>
    <t>Code article</t>
  </si>
  <si>
    <t>Libellé</t>
  </si>
  <si>
    <t>Unité</t>
  </si>
  <si>
    <t>Qté</t>
  </si>
  <si>
    <t>N°Colis</t>
  </si>
  <si>
    <t>N° Colis</t>
  </si>
  <si>
    <t>Dimensions</t>
  </si>
  <si>
    <t>poids</t>
  </si>
  <si>
    <t>DIMENSIONS
en mètre</t>
  </si>
  <si>
    <t>N° COLIS</t>
  </si>
  <si>
    <t>POIDS /COLIS
en kg</t>
  </si>
  <si>
    <t>CODE ARTICLE</t>
  </si>
  <si>
    <t>DESIGNATION</t>
  </si>
  <si>
    <t>QTE</t>
  </si>
  <si>
    <t>UNITE</t>
  </si>
  <si>
    <t>UN</t>
  </si>
  <si>
    <t>ML</t>
  </si>
  <si>
    <t>M2</t>
  </si>
  <si>
    <t>Dimension palette</t>
  </si>
  <si>
    <t>Arçon</t>
  </si>
  <si>
    <t>Bouclerie</t>
  </si>
  <si>
    <t>Cuir</t>
  </si>
  <si>
    <t>Sangle</t>
  </si>
  <si>
    <t>Velcro</t>
  </si>
  <si>
    <t>Vis métaux</t>
  </si>
  <si>
    <t>Objet : notre livraison détaillée ci après </t>
  </si>
  <si>
    <t>Désignation</t>
  </si>
  <si>
    <t>Prix H.T.</t>
  </si>
  <si>
    <t>TOTAL</t>
  </si>
  <si>
    <t>Facture sans paiement – CFR</t>
  </si>
  <si>
    <t>Famille tarifaire</t>
  </si>
  <si>
    <t>Quantité</t>
  </si>
  <si>
    <t>DIMENSIONS
en mètre2</t>
  </si>
  <si>
    <t>Prix Unit H.T.</t>
  </si>
  <si>
    <t xml:space="preserve">Poids total =   </t>
  </si>
  <si>
    <t>Volume</t>
  </si>
  <si>
    <t>Palette 1</t>
  </si>
  <si>
    <t>Poids</t>
  </si>
  <si>
    <t xml:space="preserve">Avec paiement </t>
  </si>
  <si>
    <t>Volume ac paiement (m3)</t>
  </si>
  <si>
    <t>Poids ac paiement (Kg)</t>
  </si>
  <si>
    <t>Volume ss paiement (m3)</t>
  </si>
  <si>
    <t>Poids ss paiement (Kg)</t>
  </si>
  <si>
    <t>Palette 2</t>
  </si>
  <si>
    <t>Palette 3</t>
  </si>
  <si>
    <t>Palette 4</t>
  </si>
  <si>
    <t>Frais exp</t>
  </si>
  <si>
    <t>Tarif volume</t>
  </si>
  <si>
    <t>Tarif poids</t>
  </si>
  <si>
    <t>Palette 5</t>
  </si>
  <si>
    <t>Palette 6</t>
  </si>
  <si>
    <t>Palette 7</t>
  </si>
  <si>
    <t>Palette 8</t>
  </si>
  <si>
    <t>Palette 9</t>
  </si>
  <si>
    <t>Palette 10</t>
  </si>
  <si>
    <t>Tarifs FLI</t>
  </si>
  <si>
    <t>1 à 10m3</t>
  </si>
  <si>
    <t>10 à 20m3</t>
  </si>
  <si>
    <t>20 à 30m3</t>
  </si>
  <si>
    <t>30 à 40m3</t>
  </si>
  <si>
    <t>Tarifs par m3</t>
  </si>
  <si>
    <t>1 à 5 tonnes</t>
  </si>
  <si>
    <t>5 à 8 tonnes</t>
  </si>
  <si>
    <t>8 à 10 tonnes</t>
  </si>
  <si>
    <t>Frais expédition</t>
  </si>
  <si>
    <t>Douane par dossier</t>
  </si>
  <si>
    <t>Maj le 31/01/2016</t>
  </si>
  <si>
    <t>Frais de port SC</t>
  </si>
  <si>
    <t>Frais nbr dossier</t>
  </si>
  <si>
    <t>Sans paiement (actualiser TCD et ctrl+s)</t>
  </si>
  <si>
    <t>Poids palette (Kg)</t>
  </si>
  <si>
    <t>Palette 11</t>
  </si>
  <si>
    <t>Palette 12</t>
  </si>
  <si>
    <t>N° Unité</t>
  </si>
  <si>
    <t>(vide)</t>
  </si>
  <si>
    <t>SANS PAIEMENT</t>
  </si>
  <si>
    <t>1,8*1,15*0,9</t>
  </si>
  <si>
    <t>1,55*1,4*0,7</t>
  </si>
  <si>
    <t>0,41*0,31*0,19</t>
  </si>
  <si>
    <t>0,3*0,2*0,2</t>
  </si>
  <si>
    <t>0,8*,0,6*0,4</t>
  </si>
  <si>
    <t>0,6*0,8*0,4</t>
  </si>
  <si>
    <t>1,2*0,8*1,3</t>
  </si>
  <si>
    <t>0,39*0,28*0,34</t>
  </si>
  <si>
    <t>0,3*0,3*0,15</t>
  </si>
  <si>
    <t>0,62*0,75*0,5</t>
  </si>
  <si>
    <t>palettes (voir détail packing list)</t>
  </si>
  <si>
    <t>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</si>
</sst>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dd/mm/yy;@"/>
    <numFmt numFmtId="166" formatCode="#,##0.00\ &quot;€&quot;"/>
    <numFmt numFmtId="167" formatCode="[$-F800]dddd\,\ mmmm\ dd\,\ yyyy"/>
  </numFmts>
  <fonts count="3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22"/>
      <color rgb="FF00000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8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</borders>
  <cellStyleXfs count="97">
    <xf numFmtId="0" fontId="0" fillId="0" borderId="0"/>
    <xf numFmtId="0" fontId="4" fillId="0" borderId="0"/>
    <xf numFmtId="0" fontId="7" fillId="0" borderId="0"/>
    <xf numFmtId="0" fontId="7" fillId="0" borderId="0"/>
    <xf numFmtId="0" fontId="8" fillId="0" borderId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23" borderId="31" applyNumberFormat="0" applyAlignment="0" applyProtection="0"/>
    <xf numFmtId="0" fontId="21" fillId="0" borderId="32" applyNumberFormat="0" applyFill="0" applyAlignment="0" applyProtection="0"/>
    <xf numFmtId="0" fontId="7" fillId="24" borderId="33" applyNumberFormat="0" applyFont="0" applyAlignment="0" applyProtection="0"/>
    <xf numFmtId="0" fontId="22" fillId="10" borderId="31" applyNumberFormat="0" applyAlignment="0" applyProtection="0"/>
    <xf numFmtId="0" fontId="23" fillId="6" borderId="0" applyNumberFormat="0" applyBorder="0" applyAlignment="0" applyProtection="0"/>
    <xf numFmtId="164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4" fillId="25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25" fillId="7" borderId="0" applyNumberFormat="0" applyBorder="0" applyAlignment="0" applyProtection="0"/>
    <xf numFmtId="0" fontId="26" fillId="23" borderId="34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35" applyNumberFormat="0" applyFill="0" applyAlignment="0" applyProtection="0"/>
    <xf numFmtId="0" fontId="30" fillId="0" borderId="36" applyNumberFormat="0" applyFill="0" applyAlignment="0" applyProtection="0"/>
    <xf numFmtId="0" fontId="31" fillId="0" borderId="37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38" applyNumberFormat="0" applyFill="0" applyAlignment="0" applyProtection="0"/>
    <xf numFmtId="0" fontId="33" fillId="26" borderId="39" applyNumberFormat="0" applyAlignment="0" applyProtection="0"/>
  </cellStyleXfs>
  <cellXfs count="112">
    <xf numFmtId="0" fontId="0" fillId="0" borderId="0" xfId="0"/>
    <xf numFmtId="0" fontId="0" fillId="0" borderId="1" xfId="0" applyBorder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1" applyFont="1" applyFill="1"/>
    <xf numFmtId="4" fontId="2" fillId="0" borderId="0" xfId="1" applyNumberFormat="1" applyFont="1"/>
    <xf numFmtId="0" fontId="2" fillId="0" borderId="0" xfId="1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wrapText="1"/>
    </xf>
    <xf numFmtId="0" fontId="7" fillId="0" borderId="0" xfId="2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8" xfId="0" applyFill="1" applyBorder="1"/>
    <xf numFmtId="0" fontId="0" fillId="3" borderId="7" xfId="0" applyFill="1" applyBorder="1"/>
    <xf numFmtId="0" fontId="0" fillId="3" borderId="6" xfId="0" applyFill="1" applyBorder="1"/>
    <xf numFmtId="0" fontId="0" fillId="0" borderId="1" xfId="0" applyFill="1" applyBorder="1"/>
    <xf numFmtId="0" fontId="5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165" fontId="1" fillId="0" borderId="0" xfId="1" applyNumberFormat="1" applyFont="1" applyAlignment="1">
      <alignment horizontal="center"/>
    </xf>
    <xf numFmtId="0" fontId="6" fillId="0" borderId="10" xfId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66" fontId="0" fillId="0" borderId="0" xfId="0" applyNumberForma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9" fillId="0" borderId="0" xfId="0" applyFont="1"/>
    <xf numFmtId="0" fontId="9" fillId="0" borderId="1" xfId="0" pivotButton="1" applyFont="1" applyBorder="1"/>
    <xf numFmtId="0" fontId="9" fillId="0" borderId="1" xfId="0" applyFont="1" applyFill="1" applyBorder="1"/>
    <xf numFmtId="0" fontId="0" fillId="0" borderId="1" xfId="0" applyNumberFormat="1" applyBorder="1" applyAlignment="1">
      <alignment horizontal="center"/>
    </xf>
    <xf numFmtId="0" fontId="14" fillId="0" borderId="0" xfId="0" applyFont="1" applyAlignment="1">
      <alignment vertical="center" wrapText="1"/>
    </xf>
    <xf numFmtId="0" fontId="12" fillId="0" borderId="0" xfId="0" applyFont="1"/>
    <xf numFmtId="166" fontId="0" fillId="0" borderId="1" xfId="0" applyNumberFormat="1" applyBorder="1"/>
    <xf numFmtId="0" fontId="9" fillId="0" borderId="0" xfId="0" applyFont="1" applyAlignment="1">
      <alignment horizontal="center"/>
    </xf>
    <xf numFmtId="0" fontId="0" fillId="0" borderId="0" xfId="0" applyAlignment="1"/>
    <xf numFmtId="0" fontId="0" fillId="0" borderId="13" xfId="0" applyBorder="1"/>
    <xf numFmtId="0" fontId="0" fillId="0" borderId="14" xfId="0" applyBorder="1"/>
    <xf numFmtId="0" fontId="0" fillId="0" borderId="15" xfId="0" applyBorder="1" applyAlignment="1"/>
    <xf numFmtId="166" fontId="0" fillId="0" borderId="16" xfId="0" applyNumberFormat="1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6" fontId="0" fillId="0" borderId="16" xfId="0" applyNumberFormat="1" applyBorder="1"/>
    <xf numFmtId="166" fontId="0" fillId="0" borderId="18" xfId="0" applyNumberFormat="1" applyBorder="1"/>
    <xf numFmtId="0" fontId="0" fillId="0" borderId="19" xfId="0" applyBorder="1"/>
    <xf numFmtId="166" fontId="0" fillId="0" borderId="20" xfId="0" applyNumberFormat="1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66" fontId="9" fillId="0" borderId="20" xfId="0" applyNumberFormat="1" applyFont="1" applyBorder="1"/>
    <xf numFmtId="0" fontId="0" fillId="0" borderId="0" xfId="0" applyBorder="1"/>
    <xf numFmtId="166" fontId="0" fillId="0" borderId="0" xfId="0" applyNumberFormat="1" applyBorder="1"/>
    <xf numFmtId="167" fontId="0" fillId="0" borderId="0" xfId="0" applyNumberFormat="1"/>
    <xf numFmtId="0" fontId="0" fillId="0" borderId="28" xfId="0" applyBorder="1"/>
    <xf numFmtId="0" fontId="1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shrinkToFit="1"/>
    </xf>
    <xf numFmtId="0" fontId="1" fillId="2" borderId="2" xfId="1" applyFont="1" applyFill="1" applyBorder="1" applyAlignment="1">
      <alignment horizontal="center" vertical="center" shrinkToFit="1"/>
    </xf>
    <xf numFmtId="0" fontId="0" fillId="2" borderId="1" xfId="0" applyFill="1" applyBorder="1"/>
    <xf numFmtId="0" fontId="0" fillId="2" borderId="26" xfId="0" applyFill="1" applyBorder="1"/>
    <xf numFmtId="0" fontId="0" fillId="2" borderId="11" xfId="0" applyFill="1" applyBorder="1"/>
    <xf numFmtId="0" fontId="0" fillId="4" borderId="1" xfId="0" applyFill="1" applyBorder="1"/>
    <xf numFmtId="0" fontId="0" fillId="4" borderId="26" xfId="0" applyFill="1" applyBorder="1"/>
    <xf numFmtId="0" fontId="0" fillId="4" borderId="27" xfId="0" applyFill="1" applyBorder="1"/>
    <xf numFmtId="0" fontId="12" fillId="0" borderId="0" xfId="0" applyFont="1" applyFill="1"/>
    <xf numFmtId="166" fontId="0" fillId="0" borderId="0" xfId="0" applyNumberFormat="1" applyFill="1"/>
    <xf numFmtId="0" fontId="0" fillId="2" borderId="25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13" xfId="0" pivotButton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NumberFormat="1" applyBorder="1" applyAlignment="1">
      <alignment horizontal="center"/>
    </xf>
    <xf numFmtId="0" fontId="0" fillId="0" borderId="43" xfId="0" pivotButton="1" applyBorder="1" applyAlignment="1">
      <alignment horizontal="center"/>
    </xf>
    <xf numFmtId="0" fontId="0" fillId="0" borderId="44" xfId="0" applyBorder="1" applyAlignment="1">
      <alignment horizontal="center"/>
    </xf>
    <xf numFmtId="0" fontId="12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vertical="center"/>
    </xf>
    <xf numFmtId="0" fontId="14" fillId="0" borderId="0" xfId="0" applyFont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167" fontId="14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167" fontId="13" fillId="0" borderId="0" xfId="0" applyNumberFormat="1" applyFont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0" fillId="0" borderId="13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166" fontId="0" fillId="0" borderId="14" xfId="0" applyNumberFormat="1" applyBorder="1" applyAlignment="1">
      <alignment vertical="center"/>
    </xf>
    <xf numFmtId="166" fontId="0" fillId="0" borderId="18" xfId="0" applyNumberFormat="1" applyBorder="1" applyAlignment="1">
      <alignment vertical="center"/>
    </xf>
    <xf numFmtId="14" fontId="0" fillId="0" borderId="0" xfId="0" applyNumberFormat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</cellXfs>
  <cellStyles count="97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Entrée 2" xfId="33"/>
    <cellStyle name="Insatisfaisant 2" xfId="34"/>
    <cellStyle name="Milliers 2" xfId="35"/>
    <cellStyle name="Milliers 3" xfId="36"/>
    <cellStyle name="Milliers 4" xfId="37"/>
    <cellStyle name="Milliers 5" xfId="38"/>
    <cellStyle name="Neutre 2" xfId="39"/>
    <cellStyle name="Normal" xfId="0" builtinId="0"/>
    <cellStyle name="Normal 10" xfId="40"/>
    <cellStyle name="Normal 11" xfId="41"/>
    <cellStyle name="Normal 12" xfId="42"/>
    <cellStyle name="Normal 13" xfId="43"/>
    <cellStyle name="Normal 13 2" xfId="44"/>
    <cellStyle name="Normal 14" xfId="45"/>
    <cellStyle name="Normal 15" xfId="46"/>
    <cellStyle name="Normal 15 2" xfId="47"/>
    <cellStyle name="Normal 16" xfId="48"/>
    <cellStyle name="Normal 17" xfId="49"/>
    <cellStyle name="Normal 18" xfId="50"/>
    <cellStyle name="Normal 19" xfId="51"/>
    <cellStyle name="Normal 2" xfId="1"/>
    <cellStyle name="Normal 2 2" xfId="52"/>
    <cellStyle name="Normal 20" xfId="53"/>
    <cellStyle name="Normal 21" xfId="54"/>
    <cellStyle name="Normal 22" xfId="55"/>
    <cellStyle name="Normal 23" xfId="56"/>
    <cellStyle name="Normal 24" xfId="57"/>
    <cellStyle name="Normal 25" xfId="58"/>
    <cellStyle name="Normal 26" xfId="59"/>
    <cellStyle name="Normal 27" xfId="60"/>
    <cellStyle name="Normal 28" xfId="4"/>
    <cellStyle name="Normal 28 2" xfId="61"/>
    <cellStyle name="Normal 29" xfId="62"/>
    <cellStyle name="Normal 3" xfId="2"/>
    <cellStyle name="Normal 3 2" xfId="63"/>
    <cellStyle name="Normal 3 3" xfId="64"/>
    <cellStyle name="Normal 30" xfId="65"/>
    <cellStyle name="Normal 31" xfId="66"/>
    <cellStyle name="Normal 32" xfId="67"/>
    <cellStyle name="Normal 33" xfId="68"/>
    <cellStyle name="Normal 33 2" xfId="69"/>
    <cellStyle name="Normal 34" xfId="70"/>
    <cellStyle name="Normal 35" xfId="71"/>
    <cellStyle name="Normal 36" xfId="72"/>
    <cellStyle name="Normal 37" xfId="73"/>
    <cellStyle name="Normal 38" xfId="74"/>
    <cellStyle name="Normal 39" xfId="75"/>
    <cellStyle name="Normal 4" xfId="3"/>
    <cellStyle name="Normal 4 2" xfId="76"/>
    <cellStyle name="Normal 40" xfId="77"/>
    <cellStyle name="Normal 41" xfId="78"/>
    <cellStyle name="Normal 42" xfId="79"/>
    <cellStyle name="Normal 45" xfId="80"/>
    <cellStyle name="Normal 5" xfId="81"/>
    <cellStyle name="Normal 6" xfId="82"/>
    <cellStyle name="Normal 7" xfId="83"/>
    <cellStyle name="Normal 8" xfId="84"/>
    <cellStyle name="Normal 8 2" xfId="85"/>
    <cellStyle name="Normal 9" xfId="86"/>
    <cellStyle name="Satisfaisant 2" xfId="87"/>
    <cellStyle name="Sortie 2" xfId="88"/>
    <cellStyle name="Texte explicatif 2" xfId="89"/>
    <cellStyle name="Titre 2" xfId="90"/>
    <cellStyle name="Titre 1 2" xfId="91"/>
    <cellStyle name="Titre 2 2" xfId="92"/>
    <cellStyle name="Titre 3 2" xfId="93"/>
    <cellStyle name="Titre 4 2" xfId="94"/>
    <cellStyle name="Total 2" xfId="95"/>
    <cellStyle name="Vérification 2" xfId="96"/>
  </cellStyles>
  <dxfs count="26"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fill>
        <patternFill>
          <bgColor auto="1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31</xdr:row>
          <xdr:rowOff>28575</xdr:rowOff>
        </xdr:from>
        <xdr:to>
          <xdr:col>15</xdr:col>
          <xdr:colOff>114300</xdr:colOff>
          <xdr:row>34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1562100</xdr:colOff>
      <xdr:row>47</xdr:row>
      <xdr:rowOff>171450</xdr:rowOff>
    </xdr:from>
    <xdr:to>
      <xdr:col>6</xdr:col>
      <xdr:colOff>1781175</xdr:colOff>
      <xdr:row>50</xdr:row>
      <xdr:rowOff>123190</xdr:rowOff>
    </xdr:to>
    <xdr:pic>
      <xdr:nvPicPr>
        <xdr:cNvPr id="2" name="Image 1" descr="signature laurent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16002000"/>
          <a:ext cx="2867025" cy="92329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16</xdr:row>
          <xdr:rowOff>0</xdr:rowOff>
        </xdr:from>
        <xdr:to>
          <xdr:col>12</xdr:col>
          <xdr:colOff>685800</xdr:colOff>
          <xdr:row>19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Génerer Packing List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495300</xdr:colOff>
          <xdr:row>17</xdr:row>
          <xdr:rowOff>95250</xdr:rowOff>
        </xdr:from>
        <xdr:to>
          <xdr:col>12</xdr:col>
          <xdr:colOff>123825</xdr:colOff>
          <xdr:row>21</xdr:row>
          <xdr:rowOff>57150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facture dans nouveau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1028700</xdr:colOff>
      <xdr:row>3</xdr:row>
      <xdr:rowOff>38100</xdr:rowOff>
    </xdr:from>
    <xdr:to>
      <xdr:col>17</xdr:col>
      <xdr:colOff>133350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10506075" y="619125"/>
          <a:ext cx="575310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1) Remplr les cases grisées (volume+poids</a:t>
          </a:r>
          <a:r>
            <a:rPr lang="en-US" sz="1100" baseline="0"/>
            <a:t> palette avec paiement)</a:t>
          </a:r>
          <a:endParaRPr lang="en-US" sz="1100"/>
        </a:p>
        <a:p>
          <a:r>
            <a:rPr lang="en-US" sz="1100"/>
            <a:t>2) Cliquer sur le bouton "Calcul Frais</a:t>
          </a:r>
          <a:r>
            <a:rPr lang="en-US" sz="1100" baseline="0"/>
            <a:t> de port"</a:t>
          </a:r>
          <a:endParaRPr lang="en-US" sz="1100"/>
        </a:p>
        <a:p>
          <a:r>
            <a:rPr lang="en-US" sz="1100"/>
            <a:t>3) Imprimer 6 factures dont 5 à</a:t>
          </a:r>
          <a:r>
            <a:rPr lang="en-US" sz="1100" baseline="0"/>
            <a:t> mettre sur la palette n°1</a:t>
          </a:r>
        </a:p>
        <a:p>
          <a:r>
            <a:rPr lang="en-US" sz="1100" baseline="0"/>
            <a:t>- Imprimer 3 packing list dont 2 à mettre sur la palette n°1</a:t>
          </a:r>
        </a:p>
        <a:p>
          <a:r>
            <a:rPr lang="en-US" sz="1100" baseline="0"/>
            <a:t>- Archiver 1 facture et 1 packing list dans le classeur d'export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37</xdr:row>
          <xdr:rowOff>95250</xdr:rowOff>
        </xdr:from>
        <xdr:to>
          <xdr:col>8</xdr:col>
          <xdr:colOff>9525</xdr:colOff>
          <xdr:row>39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du volume/Frais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Bor" refreshedDate="42544.51741782407" createdVersion="4" refreshedVersion="4" minRefreshableVersion="3" recordCount="31">
  <cacheSource type="worksheet">
    <worksheetSource name="Tableau2[[poids]:[Dimension palette]]"/>
  </cacheSource>
  <cacheFields count="3">
    <cacheField name="poids" numFmtId="0">
      <sharedItems containsNonDate="0" containsString="0" containsBlank="1"/>
    </cacheField>
    <cacheField name="N° Unité" numFmtId="0">
      <sharedItems containsNonDate="0" containsString="0" containsBlank="1" count="1">
        <m/>
      </sharedItems>
    </cacheField>
    <cacheField name="Dimension palette" numFmtId="0">
      <sharedItems containsNonDate="0" containsBlank="1" count="14">
        <m/>
        <s v="1,20*0,80*1,10" u="1"/>
        <s v="1,60*1,70*2,00" u="1"/>
        <s v="1,90*1,45*1,35" u="1"/>
        <s v="1,30*0,85*1,3" u="1"/>
        <s v="1,55*1,50*0,75" u="1"/>
        <s v="1*1*1" u="1"/>
        <s v="1,30*0,85*1,6" u="1"/>
        <s v="1,80*1,20*0,10" u="1"/>
        <s v="1,9*0,8*0,5" u="1"/>
        <s v="1,20*0,90*1,50" u="1"/>
        <s v="1,80*1,00*0,65" u="1"/>
        <s v="1,80*1,20*0,20" u="1"/>
        <s v="1,2*1,1*0,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mien Devoucoux" refreshedDate="42768.630250347225" createdVersion="4" refreshedVersion="4" minRefreshableVersion="3" recordCount="48">
  <cacheSource type="worksheet">
    <worksheetSource ref="A5:J580" sheet="Packing List"/>
  </cacheSource>
  <cacheFields count="10">
    <cacheField name="Unité" numFmtId="0">
      <sharedItems containsString="0" containsBlank="1" containsNumber="1" containsInteger="1" minValue="1" maxValue="5"/>
    </cacheField>
    <cacheField name="DIMENSIONS_x000a_en mètre" numFmtId="0">
      <sharedItems containsBlank="1"/>
    </cacheField>
    <cacheField name="N° COLIS" numFmtId="0">
      <sharedItems containsString="0" containsBlank="1" containsNumber="1" containsInteger="1" minValue="1" maxValue="9"/>
    </cacheField>
    <cacheField name="DIMENSIONS_x000a_en mètre2" numFmtId="0">
      <sharedItems containsBlank="1"/>
    </cacheField>
    <cacheField name="POIDS /COLIS_x000a_en kg" numFmtId="0">
      <sharedItems containsString="0" containsBlank="1" containsNumber="1" minValue="3" maxValue="651"/>
    </cacheField>
    <cacheField name="CODE ARTICLE" numFmtId="0">
      <sharedItems containsBlank="1"/>
    </cacheField>
    <cacheField name="DESIGNATION" numFmtId="0">
      <sharedItems containsBlank="1"/>
    </cacheField>
    <cacheField name="QTE" numFmtId="0">
      <sharedItems containsString="0" containsBlank="1" containsNumber="1" minValue="2" maxValue="2600"/>
    </cacheField>
    <cacheField name="UNITE" numFmtId="0">
      <sharedItems containsBlank="1"/>
    </cacheField>
    <cacheField name="Famille tarifaire" numFmtId="0">
      <sharedItems containsBlank="1" count="9">
        <s v="Cuir"/>
        <s v="Bouclerie"/>
        <s v="Sangle"/>
        <s v="Velcro"/>
        <s v="Arçon"/>
        <s v="Vis métaux"/>
        <m/>
        <s v="Fil" u="1"/>
        <s v="Ruba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  <r>
    <m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8">
  <r>
    <n v="1"/>
    <s v="1,8*1,15*0,9"/>
    <n v="1"/>
    <s v="1,8*1,15*0,9"/>
    <n v="403.5"/>
    <s v="MPCUVAS20.300.1"/>
    <s v="VEAUX A SIEGE CHATAIGNE CHOIX 1"/>
    <n v="206.21"/>
    <s v="M2"/>
    <x v="0"/>
  </r>
  <r>
    <n v="1"/>
    <s v="1,8*1,15*0,9"/>
    <n v="1"/>
    <s v="1,8*1,15*0,9"/>
    <n v="403.5"/>
    <s v="MPCUVAS20.300.1"/>
    <s v="VEAUX A SIEGE CHATAIGNE CHOIX 1"/>
    <n v="79"/>
    <s v="M2"/>
    <x v="0"/>
  </r>
  <r>
    <n v="1"/>
    <s v="1,8*1,15*0,9"/>
    <n v="1"/>
    <s v="1,8*1,15*0,9"/>
    <n v="403.5"/>
    <s v="MPCUVAS20.300.1"/>
    <s v="VEAUX A SIEGE CHATAIGNE CHOIX 1"/>
    <n v="28.94"/>
    <s v="M2"/>
    <x v="0"/>
  </r>
  <r>
    <n v="2"/>
    <s v="1,55*1,4*0,7"/>
    <n v="2"/>
    <s v="1,55*1,4*0,7"/>
    <n v="651"/>
    <s v="MPCUCOG34.310.1"/>
    <s v="COLLET GRAINER CHATAIGNE CHOIX 1"/>
    <n v="213.46"/>
    <s v="M2"/>
    <x v="0"/>
  </r>
  <r>
    <n v="3"/>
    <s v="0,41*0,31*0,19"/>
    <n v="3"/>
    <s v="0,41*0,31*0,19"/>
    <n v="21"/>
    <s v="MPBOCRT040.IN"/>
    <s v="CRAMPON DE SELLE TIGE 40MM"/>
    <n v="1500"/>
    <s v="UN"/>
    <x v="1"/>
  </r>
  <r>
    <n v="3"/>
    <s v="0,41*0,31*0,19"/>
    <n v="3"/>
    <s v="0,41*0,31*0,19"/>
    <n v="21"/>
    <s v="MPBOBAR016.LA"/>
    <s v="BOUCLE DE 16 MM A ROULEAUX LAITON"/>
    <n v="17"/>
    <s v="UN"/>
    <x v="1"/>
  </r>
  <r>
    <n v="3"/>
    <s v="0,41*0,31*0,19"/>
    <n v="3"/>
    <s v="0,41*0,31*0,19"/>
    <n v="21"/>
    <s v="MPBOCBI001.AN"/>
    <s v="CROCHET DE PORTE MORS 21MM NICKEL"/>
    <n v="2500"/>
    <s v="UN"/>
    <x v="1"/>
  </r>
  <r>
    <n v="3"/>
    <s v="0,41*0,31*0,19"/>
    <n v="3"/>
    <s v="0,41*0,31*0,19"/>
    <n v="21"/>
    <s v="MPBOCBI001.AN"/>
    <s v="CROCHET DE PORTE MORS 21MM NICKEL"/>
    <n v="214"/>
    <s v="UN"/>
    <x v="1"/>
  </r>
  <r>
    <n v="4"/>
    <s v="0,8*,0,6*0,4"/>
    <n v="4"/>
    <s v="0,8*,0,6*0,4"/>
    <n v="167"/>
    <s v="MPBOANN020.LN"/>
    <s v="ANNEAUX DE 20 MM LAITON NICKELE"/>
    <n v="94"/>
    <s v="UN"/>
    <x v="1"/>
  </r>
  <r>
    <n v="4"/>
    <s v="0,8*,0,6*0,4"/>
    <n v="4"/>
    <s v="0,8*,0,6*0,4"/>
    <n v="167"/>
    <s v="MPBOANN032.LN"/>
    <s v="ANNEAUX DE 32 LAITON NICKELE"/>
    <n v="924"/>
    <s v="UN"/>
    <x v="1"/>
  </r>
  <r>
    <n v="4"/>
    <s v="0,8*,0,6*0,4"/>
    <n v="4"/>
    <s v="0,8*,0,6*0,4"/>
    <n v="167"/>
    <s v="MPBOANN032.LAP"/>
    <s v="ANNEAUX DE 32 LAITON POLI"/>
    <n v="100"/>
    <s v="UN"/>
    <x v="1"/>
  </r>
  <r>
    <n v="4"/>
    <s v="0,8*,0,6*0,4"/>
    <n v="4"/>
    <s v="0,8*,0,6*0,4"/>
    <n v="167"/>
    <s v="MPBOANN038.LAP"/>
    <s v="ANNEAUX DE 38 MM LAITON POLI"/>
    <n v="150"/>
    <s v="UN"/>
    <x v="1"/>
  </r>
  <r>
    <n v="4"/>
    <s v="0,8*,0,6*0,4"/>
    <n v="4"/>
    <s v="0,8*,0,6*0,4"/>
    <n v="167"/>
    <s v="MPBOBAR016.IN"/>
    <s v="BOUCLE DE 16 MM A ROULEAUX INOX"/>
    <n v="1000"/>
    <s v="UN"/>
    <x v="1"/>
  </r>
  <r>
    <n v="4"/>
    <s v="0,8*,0,6*0,4"/>
    <n v="4"/>
    <s v="0,8*,0,6*0,4"/>
    <n v="167"/>
    <s v="MPBOBAR016.LA"/>
    <s v="BOUCLE DE 16 MM A ROULEAUX LAITON"/>
    <n v="83"/>
    <s v="UN"/>
    <x v="1"/>
  </r>
  <r>
    <n v="4"/>
    <s v="0,8*,0,6*0,4"/>
    <n v="4"/>
    <s v="0,8*,0,6*0,4"/>
    <n v="167"/>
    <s v="MPBOBLY010.IN"/>
    <s v="BOUCLE DE LYRE DE 10MM INOX"/>
    <n v="500"/>
    <s v="UN"/>
    <x v="1"/>
  </r>
  <r>
    <n v="4"/>
    <s v="0,8*,0,6*0,4"/>
    <n v="4"/>
    <s v="0,8*,0,6*0,4"/>
    <n v="167"/>
    <s v="MPBOBLY012.IN"/>
    <s v="BOUCLE LYRE DE 12 INOX"/>
    <n v="623"/>
    <s v="UN"/>
    <x v="1"/>
  </r>
  <r>
    <n v="4"/>
    <s v="0,8*,0,6*0,4"/>
    <n v="4"/>
    <s v="0,8*,0,6*0,4"/>
    <n v="167"/>
    <s v="MPBOBLY012.LA"/>
    <s v="BOUCLE LYRE DE 12 LAITON"/>
    <n v="11"/>
    <s v="UN"/>
    <x v="1"/>
  </r>
  <r>
    <n v="4"/>
    <s v="0,8*,0,6*0,4"/>
    <n v="4"/>
    <s v="0,8*,0,6*0,4"/>
    <n v="167"/>
    <s v="MPBOBLY014.IN"/>
    <s v="BOUCLE LYRE 14 MM INOX"/>
    <n v="2500"/>
    <s v="UN"/>
    <x v="1"/>
  </r>
  <r>
    <n v="4"/>
    <s v="0,8*,0,6*0,4"/>
    <n v="4"/>
    <s v="0,8*,0,6*0,4"/>
    <n v="167"/>
    <s v="MPBOBLY020.IN"/>
    <s v="BOUCLE LYRE DE 20 INOX"/>
    <n v="1000"/>
    <s v="UN"/>
    <x v="1"/>
  </r>
  <r>
    <n v="4"/>
    <s v="0,8*,0,6*0,4"/>
    <n v="4"/>
    <s v="0,8*,0,6*0,4"/>
    <n v="167"/>
    <s v="MPBOBLY020.IN"/>
    <s v="BOUCLE LYRE DE 20 INOX"/>
    <n v="400"/>
    <s v="UN"/>
    <x v="1"/>
  </r>
  <r>
    <n v="4"/>
    <s v="0,8*,0,6*0,4"/>
    <n v="4"/>
    <s v="0,8*,0,6*0,4"/>
    <n v="167"/>
    <s v="MPBOBLY023.IN"/>
    <s v="BOUCLE LYRE DE 23 INOX"/>
    <n v="200"/>
    <s v="UN"/>
    <x v="1"/>
  </r>
  <r>
    <n v="4"/>
    <s v="0,8*,0,6*0,4"/>
    <n v="4"/>
    <s v="0,8*,0,6*0,4"/>
    <n v="167"/>
    <s v="MPBOBLY023.LA"/>
    <s v="BOUCLE LYRE DE 23 LAITON"/>
    <n v="82"/>
    <s v="UN"/>
    <x v="1"/>
  </r>
  <r>
    <n v="4"/>
    <s v="0,8*,0,6*0,4"/>
    <n v="4"/>
    <s v="0,8*,0,6*0,4"/>
    <n v="167"/>
    <s v="MPBOBAR020.IN"/>
    <s v="BOUCLE RLX. 20 MM INOX"/>
    <n v="50"/>
    <s v="UN"/>
    <x v="1"/>
  </r>
  <r>
    <n v="4"/>
    <s v="0,8*,0,6*0,4"/>
    <n v="4"/>
    <s v="0,8*,0,6*0,4"/>
    <n v="167"/>
    <s v="MPBOBSP010.IN"/>
    <s v="BOUCLE SPRENGER DE 10 MM INOX"/>
    <n v="100"/>
    <s v="UN"/>
    <x v="1"/>
  </r>
  <r>
    <n v="4"/>
    <s v="0,8*,0,6*0,4"/>
    <n v="4"/>
    <s v="0,8*,0,6*0,4"/>
    <n v="167"/>
    <s v="MPBOBSP013.IN"/>
    <s v="BOUCLE SPRENGER DE 13 MM INOX"/>
    <n v="300"/>
    <s v="UN"/>
    <x v="1"/>
  </r>
  <r>
    <n v="4"/>
    <s v="0,8*,0,6*0,4"/>
    <n v="4"/>
    <s v="0,8*,0,6*0,4"/>
    <n v="167"/>
    <s v="MPBOBSP016.IN"/>
    <s v="BOUCLE SPRENGER DE 16 MM INOX"/>
    <n v="100"/>
    <s v="UN"/>
    <x v="1"/>
  </r>
  <r>
    <n v="4"/>
    <s v="0,8*,0,6*0,4"/>
    <n v="4"/>
    <s v="0,8*,0,6*0,4"/>
    <n v="167"/>
    <s v="MPBOC3P027.LM"/>
    <s v="CARRE DE LICOL 3 PASSES LAITON NICKLE 27 MM"/>
    <n v="78"/>
    <s v="UN"/>
    <x v="1"/>
  </r>
  <r>
    <n v="4"/>
    <s v="0,8*,0,6*0,4"/>
    <n v="4"/>
    <s v="0,8*,0,6*0,4"/>
    <n v="167"/>
    <s v="MPBOMTO016.IN"/>
    <s v="MOUSQUETON À TIRETTE 16MM NICKEL"/>
    <n v="88"/>
    <s v="UN"/>
    <x v="1"/>
  </r>
  <r>
    <n v="4"/>
    <s v="0,8*,0,6*0,4"/>
    <n v="4"/>
    <s v="0,8*,0,6*0,4"/>
    <n v="167"/>
    <s v="MPBOMTT013.IN"/>
    <s v="MOUSQUETON DE 13 OIL LAITON NICKELE"/>
    <n v="75"/>
    <s v="UN"/>
    <x v="1"/>
  </r>
  <r>
    <n v="4"/>
    <s v="0,8*,0,6*0,4"/>
    <n v="4"/>
    <s v="0,8*,0,6*0,4"/>
    <n v="167"/>
    <s v="MPBOMTO018.IN"/>
    <s v="MOUSQUETONS OIL OVAL DE 18 MM INOX"/>
    <n v="50"/>
    <s v="UN"/>
    <x v="1"/>
  </r>
  <r>
    <n v="4"/>
    <s v="0,8*,0,6*0,4"/>
    <n v="4"/>
    <s v="0,8*,0,6*0,4"/>
    <n v="167"/>
    <s v="MPBOMTT020.LA"/>
    <s v="MOUSQUETON DE 20 LAITON PASSE CARRE"/>
    <n v="50"/>
    <s v="UN"/>
    <x v="1"/>
  </r>
  <r>
    <n v="4"/>
    <s v="0,8*,0,6*0,4"/>
    <n v="4"/>
    <s v="0,8*,0,6*0,4"/>
    <n v="167"/>
    <s v="MPBOMTO018.LA"/>
    <s v="MOUSQUETONS OIL OVAL DE 18 MM LAITON"/>
    <n v="50"/>
    <s v="UN"/>
    <x v="1"/>
  </r>
  <r>
    <n v="4"/>
    <s v="0,8*,0,6*0,4"/>
    <n v="4"/>
    <s v="0,8*,0,6*0,4"/>
    <n v="167"/>
    <s v="MPBOPOU001.IN"/>
    <s v="POULIE INOX"/>
    <n v="50"/>
    <s v="UN"/>
    <x v="1"/>
  </r>
  <r>
    <n v="4"/>
    <s v="0,8*,0,6*0,4"/>
    <n v="4"/>
    <s v="0,8*,0,6*0,4"/>
    <n v="167"/>
    <s v="MPBOCBI001.AN"/>
    <s v="CROCHET DE PORTE MORS 21MM NICKEL"/>
    <n v="244"/>
    <s v="UN"/>
    <x v="1"/>
  </r>
  <r>
    <n v="4"/>
    <s v="0,8*,0,6*0,4"/>
    <n v="4"/>
    <s v="0,8*,0,6*0,4"/>
    <n v="167"/>
    <s v="MPBOCRT040.IN"/>
    <s v="CRAMPON DE SELLE TIGE 40MM"/>
    <n v="1295"/>
    <s v="UN"/>
    <x v="1"/>
  </r>
  <r>
    <n v="5"/>
    <s v="1,2*0,8*1,3"/>
    <n v="5"/>
    <s v="0,6*0,8*0,4"/>
    <n v="60"/>
    <s v="MPSAPLA020.NR"/>
    <s v="SANGLE 20 MM EN NOIR"/>
    <n v="2600"/>
    <s v="ML"/>
    <x v="2"/>
  </r>
  <r>
    <n v="5"/>
    <s v="1,2*0,8*1,3"/>
    <n v="6"/>
    <s v="0,39*0,28*0,34"/>
    <n v="3"/>
    <s v="MPVECRO050.CH"/>
    <s v="VELCRO 50 MM CROCHET MA"/>
    <n v="150"/>
    <s v="ML"/>
    <x v="3"/>
  </r>
  <r>
    <n v="5"/>
    <s v="1,2*0,8*1,3"/>
    <n v="7"/>
    <s v="0,3*0,2*0,2"/>
    <n v="17"/>
    <s v="MPBOBEL023.IN"/>
    <s v="BOUCLE ETRIVIERE LONGUE 23MM INOX"/>
    <n v="800"/>
    <s v="UN"/>
    <x v="1"/>
  </r>
  <r>
    <n v="5"/>
    <s v="1,2*0,8*1,3"/>
    <n v="8"/>
    <s v="0,3*0,3*0,15"/>
    <n v="4"/>
    <s v="MPSAPLT075.NR"/>
    <s v="SANGLE NYLON THERMOFIXEE 75 MM NOIR"/>
    <n v="120"/>
    <s v="ML"/>
    <x v="2"/>
  </r>
  <r>
    <n v="5"/>
    <s v="1,2*0,8*1,3"/>
    <n v="9"/>
    <s v="0,62*0,75*0,5"/>
    <n v="15"/>
    <s v="ARC_JUMP"/>
    <s v="ARCON JUMP_IN"/>
    <n v="2"/>
    <s v="UN"/>
    <x v="4"/>
  </r>
  <r>
    <n v="5"/>
    <s v="1,2*0,8*1,3"/>
    <n v="9"/>
    <s v="0,62*0,75*0,5"/>
    <n v="15"/>
    <s v="MPVI2GS001.02"/>
    <s v="VIS 2GS INOX 316L REF2660707-2GS-16-M4-316L (GRAND QUARTIER)"/>
    <n v="767"/>
    <s v="UN"/>
    <x v="5"/>
  </r>
  <r>
    <m/>
    <m/>
    <m/>
    <m/>
    <m/>
    <m/>
    <m/>
    <m/>
    <m/>
    <x v="6"/>
  </r>
  <r>
    <m/>
    <m/>
    <m/>
    <m/>
    <m/>
    <m/>
    <m/>
    <m/>
    <m/>
    <x v="6"/>
  </r>
  <r>
    <m/>
    <m/>
    <m/>
    <m/>
    <m/>
    <m/>
    <m/>
    <m/>
    <m/>
    <x v="6"/>
  </r>
  <r>
    <m/>
    <m/>
    <m/>
    <m/>
    <m/>
    <m/>
    <m/>
    <m/>
    <m/>
    <x v="6"/>
  </r>
  <r>
    <m/>
    <m/>
    <m/>
    <m/>
    <m/>
    <m/>
    <m/>
    <m/>
    <m/>
    <x v="6"/>
  </r>
  <r>
    <m/>
    <m/>
    <m/>
    <m/>
    <m/>
    <m/>
    <m/>
    <m/>
    <m/>
    <x v="6"/>
  </r>
  <r>
    <m/>
    <m/>
    <m/>
    <m/>
    <m/>
    <m/>
    <m/>
    <m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showMissing="0" updatedVersion="4" minRefreshableVersion="3" useAutoFormatting="1" rowGrandTotals="0" colGrandTotals="0" itemPrintTitles="1" createdVersion="4" indent="0" compact="0" compactData="0" multipleFieldFilters="0">
  <location ref="B19:C25" firstHeaderRow="1" firstDataRow="1" firstDataCol="1"/>
  <pivotFields count="10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name="Désignation" axis="axisRow" compact="0" outline="0" showAll="0" defaultSubtotal="0">
      <items count="9">
        <item x="4"/>
        <item x="1"/>
        <item x="0"/>
        <item m="1" x="7"/>
        <item x="2"/>
        <item x="5"/>
        <item m="1" x="8"/>
        <item x="3"/>
        <item h="1" x="6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9"/>
  </rowFields>
  <rowItems count="6">
    <i>
      <x/>
    </i>
    <i>
      <x v="1"/>
    </i>
    <i>
      <x v="2"/>
    </i>
    <i>
      <x v="4"/>
    </i>
    <i>
      <x v="5"/>
    </i>
    <i>
      <x v="7"/>
    </i>
  </rowItems>
  <colItems count="1">
    <i/>
  </colItems>
  <dataFields count="1">
    <dataField name="Quantité" fld="7" baseField="10" baseItem="0"/>
  </dataFields>
  <formats count="6">
    <format dxfId="7">
      <pivotArea dataOnly="0" labelOnly="1" outline="0" axis="axisValues" fieldPosition="0"/>
    </format>
    <format dxfId="6">
      <pivotArea dataOnly="0" labelOnly="1" outline="0" axis="axisValues" fieldPosition="0"/>
    </format>
    <format dxfId="5">
      <pivotArea field="9" type="button" dataOnly="0" labelOnly="1" outline="0" axis="axisRow" fieldPosition="0"/>
    </format>
    <format dxfId="4">
      <pivotArea type="all" dataOnly="0" outline="0" fieldPosition="0"/>
    </format>
    <format dxfId="3">
      <pivotArea outline="0" collapsedLevelsAreSubtotals="1" fieldPosition="0"/>
    </format>
    <format dxfId="2">
      <pivotArea type="all" dataOnly="0" outline="0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 customListSort="0">
  <location ref="F4:H5" firstHeaderRow="1" firstDataRow="1" firstDataCol="2"/>
  <pivotFields count="3"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m="1" x="4"/>
        <item m="1" x="7"/>
        <item m="1" x="9"/>
        <item m="1" x="3"/>
        <item m="1" x="13"/>
        <item m="1" x="6"/>
        <item m="1" x="2"/>
        <item m="1" x="10"/>
        <item m="1" x="11"/>
        <item x="0"/>
        <item m="1" x="5"/>
        <item m="1" x="1"/>
        <item m="1" x="8"/>
        <item m="1" x="1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1">
    <i>
      <x/>
      <x v="9"/>
    </i>
  </rowItems>
  <colItems count="1">
    <i/>
  </colItems>
  <dataFields count="1">
    <dataField name="Poids palette (Kg)" fld="0" baseField="2" baseItem="0"/>
  </dataFields>
  <formats count="2">
    <format dxfId="1">
      <pivotArea type="all" dataOnly="0" outline="0" fieldPosition="0"/>
    </format>
    <format dxfId="0">
      <pivotArea type="all" dataOnly="0" outline="0" fieldPosition="0"/>
    </format>
  </formats>
  <pivotTableStyleInfo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A1:E62" totalsRowShown="0" headerRowDxfId="25" headerRowBorderDxfId="24" tableBorderDxfId="23" totalsRowBorderDxfId="22">
  <autoFilter ref="A1:E62"/>
  <sortState ref="A2:E62">
    <sortCondition ref="E1:E62"/>
  </sortState>
  <tableColumns count="5">
    <tableColumn id="1" name="Code article" dataDxfId="21"/>
    <tableColumn id="2" name="Libellé" dataDxfId="20"/>
    <tableColumn id="3" name="Unité" dataDxfId="19"/>
    <tableColumn id="4" name="Qté" dataDxfId="18"/>
    <tableColumn id="5" name="N°Colis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L32" totalsRowShown="0" headerRowDxfId="16" headerRowBorderDxfId="15" tableBorderDxfId="14" totalsRowBorderDxfId="13">
  <autoFilter ref="H1:L32"/>
  <sortState ref="H2:L32">
    <sortCondition ref="K1:K32"/>
  </sortState>
  <tableColumns count="5">
    <tableColumn id="1" name="N° Colis" dataDxfId="12"/>
    <tableColumn id="2" name="Dimensions" dataDxfId="11"/>
    <tableColumn id="3" name="poids" dataDxfId="10"/>
    <tableColumn id="4" name="N° Unité" dataDxfId="9"/>
    <tableColumn id="5" name="Dimension palette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62"/>
  <sheetViews>
    <sheetView zoomScale="85" zoomScaleNormal="85" workbookViewId="0">
      <selection activeCell="F21" sqref="F21"/>
    </sheetView>
  </sheetViews>
  <sheetFormatPr baseColWidth="10" defaultRowHeight="15" x14ac:dyDescent="0.25"/>
  <cols>
    <col min="1" max="1" width="24.140625" customWidth="1"/>
    <col min="2" max="2" width="45.85546875" bestFit="1" customWidth="1"/>
    <col min="9" max="9" width="14.85546875" customWidth="1"/>
    <col min="10" max="10" width="15.7109375" customWidth="1"/>
    <col min="11" max="11" width="13.28515625" customWidth="1"/>
    <col min="12" max="12" width="16.85546875" customWidth="1"/>
    <col min="13" max="13" width="19.42578125" customWidth="1"/>
    <col min="16" max="16" width="20.85546875" customWidth="1"/>
    <col min="17" max="17" width="19.7109375" customWidth="1"/>
    <col min="18" max="18" width="12.7109375" bestFit="1" customWidth="1"/>
    <col min="19" max="19" width="10.7109375" customWidth="1"/>
    <col min="20" max="20" width="12.5703125" bestFit="1" customWidth="1"/>
  </cols>
  <sheetData>
    <row r="1" spans="1:12" x14ac:dyDescent="0.25">
      <c r="A1" s="20" t="s">
        <v>0</v>
      </c>
      <c r="B1" s="26" t="s">
        <v>1</v>
      </c>
      <c r="C1" s="26" t="s">
        <v>2</v>
      </c>
      <c r="D1" s="21" t="s">
        <v>3</v>
      </c>
      <c r="E1" s="22" t="s">
        <v>4</v>
      </c>
      <c r="F1" s="63"/>
      <c r="H1" s="27" t="s">
        <v>5</v>
      </c>
      <c r="I1" s="21" t="s">
        <v>6</v>
      </c>
      <c r="J1" s="21" t="s">
        <v>7</v>
      </c>
      <c r="K1" s="21" t="s">
        <v>73</v>
      </c>
      <c r="L1" s="25" t="s">
        <v>18</v>
      </c>
    </row>
    <row r="2" spans="1:12" x14ac:dyDescent="0.25">
      <c r="A2" s="17"/>
      <c r="B2" s="1"/>
      <c r="C2" s="1" t="s">
        <v>17</v>
      </c>
      <c r="D2" s="28">
        <v>206.21</v>
      </c>
      <c r="E2" s="19">
        <v>1</v>
      </c>
      <c r="F2" s="63"/>
      <c r="H2" s="18">
        <v>1</v>
      </c>
      <c r="I2" s="1" t="s">
        <v>76</v>
      </c>
      <c r="J2" s="1">
        <v>403.5</v>
      </c>
      <c r="K2" s="1">
        <v>1</v>
      </c>
      <c r="L2" s="1" t="s">
        <v>76</v>
      </c>
    </row>
    <row r="3" spans="1:12" x14ac:dyDescent="0.25">
      <c r="A3" s="17"/>
      <c r="B3" s="1"/>
      <c r="C3" s="1" t="s">
        <v>17</v>
      </c>
      <c r="D3" s="28">
        <v>79</v>
      </c>
      <c r="E3" s="19">
        <v>1</v>
      </c>
      <c r="F3" s="63"/>
      <c r="H3" s="18">
        <v>2</v>
      </c>
      <c r="I3" s="1" t="s">
        <v>77</v>
      </c>
      <c r="J3" s="1">
        <v>651</v>
      </c>
      <c r="K3" s="1">
        <v>2</v>
      </c>
      <c r="L3" s="1" t="s">
        <v>77</v>
      </c>
    </row>
    <row r="4" spans="1:12" x14ac:dyDescent="0.25">
      <c r="A4" s="17"/>
      <c r="B4" s="1"/>
      <c r="C4" s="1" t="s">
        <v>17</v>
      </c>
      <c r="D4" s="28">
        <v>28.94</v>
      </c>
      <c r="E4" s="19">
        <v>1</v>
      </c>
      <c r="F4" s="63"/>
      <c r="H4" s="18">
        <v>3</v>
      </c>
      <c r="I4" s="17" t="s">
        <v>78</v>
      </c>
      <c r="J4" s="1">
        <v>21</v>
      </c>
      <c r="K4" s="1">
        <v>3</v>
      </c>
      <c r="L4" s="17" t="s">
        <v>78</v>
      </c>
    </row>
    <row r="5" spans="1:12" x14ac:dyDescent="0.25">
      <c r="A5" s="17"/>
      <c r="B5" s="1"/>
      <c r="C5" s="1" t="s">
        <v>17</v>
      </c>
      <c r="D5" s="28">
        <v>213.46</v>
      </c>
      <c r="E5" s="19">
        <v>2</v>
      </c>
      <c r="F5" s="63"/>
      <c r="H5" s="18">
        <v>4</v>
      </c>
      <c r="I5" s="1" t="s">
        <v>80</v>
      </c>
      <c r="J5" s="1">
        <v>167</v>
      </c>
      <c r="K5" s="1">
        <v>4</v>
      </c>
      <c r="L5" s="1" t="s">
        <v>80</v>
      </c>
    </row>
    <row r="6" spans="1:12" x14ac:dyDescent="0.25">
      <c r="A6" s="1"/>
      <c r="B6" s="1"/>
      <c r="C6" s="1" t="s">
        <v>15</v>
      </c>
      <c r="D6" s="28">
        <v>1500</v>
      </c>
      <c r="E6" s="19">
        <v>3</v>
      </c>
      <c r="F6" s="63"/>
      <c r="H6" s="18">
        <v>5</v>
      </c>
      <c r="I6" s="1" t="s">
        <v>81</v>
      </c>
      <c r="J6" s="1">
        <v>60</v>
      </c>
      <c r="K6" s="1">
        <v>5</v>
      </c>
      <c r="L6" s="19" t="s">
        <v>82</v>
      </c>
    </row>
    <row r="7" spans="1:12" x14ac:dyDescent="0.25">
      <c r="A7" s="17"/>
      <c r="B7" s="1"/>
      <c r="C7" s="1" t="s">
        <v>15</v>
      </c>
      <c r="D7" s="1">
        <v>17</v>
      </c>
      <c r="E7" s="19">
        <v>3</v>
      </c>
      <c r="F7" s="63"/>
      <c r="H7" s="18">
        <v>6</v>
      </c>
      <c r="I7" s="1" t="s">
        <v>83</v>
      </c>
      <c r="J7" s="1">
        <v>3</v>
      </c>
      <c r="K7" s="1">
        <v>5</v>
      </c>
      <c r="L7" s="19" t="s">
        <v>82</v>
      </c>
    </row>
    <row r="8" spans="1:12" x14ac:dyDescent="0.25">
      <c r="A8" s="17"/>
      <c r="B8" s="1"/>
      <c r="C8" s="1" t="s">
        <v>15</v>
      </c>
      <c r="D8" s="1">
        <v>2500</v>
      </c>
      <c r="E8" s="19">
        <v>3</v>
      </c>
      <c r="F8" s="63"/>
      <c r="H8" s="18">
        <v>7</v>
      </c>
      <c r="I8" s="1" t="s">
        <v>79</v>
      </c>
      <c r="J8" s="1">
        <v>17</v>
      </c>
      <c r="K8" s="1">
        <v>5</v>
      </c>
      <c r="L8" s="19" t="s">
        <v>82</v>
      </c>
    </row>
    <row r="9" spans="1:12" x14ac:dyDescent="0.25">
      <c r="A9" s="17"/>
      <c r="B9" s="1"/>
      <c r="C9" s="1" t="s">
        <v>15</v>
      </c>
      <c r="D9" s="1">
        <v>214</v>
      </c>
      <c r="E9" s="19">
        <v>3</v>
      </c>
      <c r="F9" s="63"/>
      <c r="H9" s="18">
        <v>8</v>
      </c>
      <c r="I9" s="1" t="s">
        <v>84</v>
      </c>
      <c r="J9" s="1">
        <v>4</v>
      </c>
      <c r="K9" s="1">
        <v>5</v>
      </c>
      <c r="L9" s="19" t="s">
        <v>82</v>
      </c>
    </row>
    <row r="10" spans="1:12" x14ac:dyDescent="0.25">
      <c r="A10" s="17"/>
      <c r="B10" s="1"/>
      <c r="C10" s="1" t="s">
        <v>15</v>
      </c>
      <c r="D10" s="19">
        <v>94</v>
      </c>
      <c r="E10" s="19">
        <v>4</v>
      </c>
      <c r="F10" s="63"/>
      <c r="H10" s="18">
        <v>9</v>
      </c>
      <c r="I10" s="1" t="s">
        <v>85</v>
      </c>
      <c r="J10" s="1">
        <v>15</v>
      </c>
      <c r="K10" s="1">
        <v>5</v>
      </c>
      <c r="L10" s="19" t="s">
        <v>82</v>
      </c>
    </row>
    <row r="11" spans="1:12" x14ac:dyDescent="0.25">
      <c r="A11" s="18"/>
      <c r="B11" s="1"/>
      <c r="C11" s="1" t="s">
        <v>15</v>
      </c>
      <c r="D11" s="28">
        <v>924</v>
      </c>
      <c r="E11" s="19">
        <v>4</v>
      </c>
      <c r="F11" s="63"/>
      <c r="H11" s="18">
        <v>10</v>
      </c>
      <c r="I11" s="1" t="s">
        <v>85</v>
      </c>
      <c r="J11" s="1">
        <v>7</v>
      </c>
      <c r="K11" s="1">
        <v>5</v>
      </c>
      <c r="L11" s="19" t="s">
        <v>82</v>
      </c>
    </row>
    <row r="12" spans="1:12" x14ac:dyDescent="0.25">
      <c r="A12" s="18"/>
      <c r="B12" s="1"/>
      <c r="C12" s="1" t="s">
        <v>15</v>
      </c>
      <c r="D12" s="28">
        <v>100</v>
      </c>
      <c r="E12" s="19">
        <v>4</v>
      </c>
      <c r="F12" s="63"/>
      <c r="H12" s="18">
        <v>11</v>
      </c>
      <c r="I12" s="1"/>
      <c r="J12" s="1"/>
      <c r="K12" s="1"/>
      <c r="L12" s="19"/>
    </row>
    <row r="13" spans="1:12" x14ac:dyDescent="0.25">
      <c r="A13" s="18"/>
      <c r="B13" s="1"/>
      <c r="C13" s="1" t="s">
        <v>15</v>
      </c>
      <c r="D13" s="28">
        <v>150</v>
      </c>
      <c r="E13" s="19">
        <v>4</v>
      </c>
      <c r="F13" s="63"/>
      <c r="H13" s="18">
        <v>12</v>
      </c>
      <c r="I13" s="1"/>
      <c r="J13" s="1"/>
      <c r="K13" s="1"/>
      <c r="L13" s="19"/>
    </row>
    <row r="14" spans="1:12" x14ac:dyDescent="0.25">
      <c r="A14" s="18"/>
      <c r="B14" s="1"/>
      <c r="C14" s="1" t="s">
        <v>15</v>
      </c>
      <c r="D14" s="28">
        <v>1000</v>
      </c>
      <c r="E14" s="19">
        <v>4</v>
      </c>
      <c r="F14" s="63"/>
      <c r="H14" s="18">
        <v>13</v>
      </c>
      <c r="I14" s="1"/>
      <c r="J14" s="1"/>
      <c r="K14" s="1"/>
      <c r="L14" s="19"/>
    </row>
    <row r="15" spans="1:12" x14ac:dyDescent="0.25">
      <c r="A15" s="18"/>
      <c r="B15" s="1"/>
      <c r="C15" s="1" t="s">
        <v>15</v>
      </c>
      <c r="D15" s="28">
        <v>83</v>
      </c>
      <c r="E15" s="19">
        <v>4</v>
      </c>
      <c r="F15" s="63"/>
      <c r="H15" s="18">
        <v>14</v>
      </c>
      <c r="I15" s="1"/>
      <c r="J15" s="1"/>
      <c r="K15" s="1"/>
      <c r="L15" s="19"/>
    </row>
    <row r="16" spans="1:12" x14ac:dyDescent="0.25">
      <c r="A16" s="18"/>
      <c r="B16" s="1"/>
      <c r="C16" s="1" t="s">
        <v>15</v>
      </c>
      <c r="D16" s="28">
        <v>500</v>
      </c>
      <c r="E16" s="19">
        <v>4</v>
      </c>
      <c r="F16" s="63"/>
      <c r="H16" s="18">
        <v>15</v>
      </c>
      <c r="I16" s="1"/>
      <c r="J16" s="1"/>
      <c r="K16" s="1"/>
      <c r="L16" s="19"/>
    </row>
    <row r="17" spans="1:12" x14ac:dyDescent="0.25">
      <c r="A17" s="18"/>
      <c r="B17" s="1"/>
      <c r="C17" s="1" t="s">
        <v>15</v>
      </c>
      <c r="D17" s="1">
        <v>623</v>
      </c>
      <c r="E17" s="19">
        <v>4</v>
      </c>
      <c r="F17" s="63"/>
      <c r="H17" s="18">
        <v>16</v>
      </c>
      <c r="I17" s="1"/>
      <c r="J17" s="1"/>
      <c r="K17" s="1"/>
      <c r="L17" s="19"/>
    </row>
    <row r="18" spans="1:12" x14ac:dyDescent="0.25">
      <c r="A18" s="18"/>
      <c r="B18" s="1"/>
      <c r="C18" s="1" t="s">
        <v>15</v>
      </c>
      <c r="D18" s="1">
        <v>11</v>
      </c>
      <c r="E18" s="19">
        <v>4</v>
      </c>
      <c r="F18" s="63"/>
      <c r="H18" s="18">
        <v>17</v>
      </c>
      <c r="I18" s="1"/>
      <c r="J18" s="1"/>
      <c r="K18" s="1"/>
      <c r="L18" s="19"/>
    </row>
    <row r="19" spans="1:12" x14ac:dyDescent="0.25">
      <c r="A19" s="18"/>
      <c r="B19" s="1"/>
      <c r="C19" s="1" t="s">
        <v>15</v>
      </c>
      <c r="D19" s="28">
        <v>2500</v>
      </c>
      <c r="E19" s="19">
        <v>4</v>
      </c>
      <c r="F19" s="63"/>
      <c r="H19" s="18">
        <v>18</v>
      </c>
      <c r="I19" s="1"/>
      <c r="J19" s="1"/>
      <c r="K19" s="1"/>
      <c r="L19" s="19"/>
    </row>
    <row r="20" spans="1:12" x14ac:dyDescent="0.25">
      <c r="A20" s="18"/>
      <c r="B20" s="1"/>
      <c r="C20" s="1" t="s">
        <v>15</v>
      </c>
      <c r="D20" s="28">
        <v>1000</v>
      </c>
      <c r="E20" s="19">
        <v>4</v>
      </c>
      <c r="F20" s="63"/>
      <c r="H20" s="18">
        <v>19</v>
      </c>
      <c r="I20" s="1"/>
      <c r="J20" s="1"/>
      <c r="K20" s="1"/>
      <c r="L20" s="19"/>
    </row>
    <row r="21" spans="1:12" x14ac:dyDescent="0.25">
      <c r="A21" s="18"/>
      <c r="B21" s="1"/>
      <c r="C21" s="1" t="s">
        <v>15</v>
      </c>
      <c r="D21" s="1">
        <v>400</v>
      </c>
      <c r="E21" s="19">
        <v>4</v>
      </c>
      <c r="F21" s="63"/>
      <c r="H21" s="18">
        <v>20</v>
      </c>
      <c r="I21" s="1"/>
      <c r="J21" s="1"/>
      <c r="K21" s="1"/>
      <c r="L21" s="19"/>
    </row>
    <row r="22" spans="1:12" x14ac:dyDescent="0.25">
      <c r="A22" s="18"/>
      <c r="B22" s="1"/>
      <c r="C22" s="1" t="s">
        <v>15</v>
      </c>
      <c r="D22" s="1">
        <v>200</v>
      </c>
      <c r="E22" s="19">
        <v>4</v>
      </c>
      <c r="F22" s="63"/>
      <c r="H22" s="18">
        <v>21</v>
      </c>
      <c r="I22" s="1"/>
      <c r="J22" s="1"/>
      <c r="K22" s="1"/>
      <c r="L22" s="19"/>
    </row>
    <row r="23" spans="1:12" x14ac:dyDescent="0.25">
      <c r="A23" s="18"/>
      <c r="B23" s="1"/>
      <c r="C23" s="1" t="s">
        <v>15</v>
      </c>
      <c r="D23" s="1">
        <v>82</v>
      </c>
      <c r="E23" s="19">
        <v>4</v>
      </c>
      <c r="F23" s="63"/>
      <c r="H23" s="18">
        <v>22</v>
      </c>
      <c r="I23" s="1"/>
      <c r="J23" s="1"/>
      <c r="K23" s="1"/>
      <c r="L23" s="19"/>
    </row>
    <row r="24" spans="1:12" x14ac:dyDescent="0.25">
      <c r="A24" s="18"/>
      <c r="B24" s="1"/>
      <c r="C24" s="1" t="s">
        <v>15</v>
      </c>
      <c r="D24" s="1">
        <v>50</v>
      </c>
      <c r="E24" s="19">
        <v>4</v>
      </c>
      <c r="F24" s="63"/>
      <c r="H24" s="18">
        <v>23</v>
      </c>
      <c r="I24" s="1"/>
      <c r="J24" s="1"/>
      <c r="K24" s="1"/>
      <c r="L24" s="19"/>
    </row>
    <row r="25" spans="1:12" x14ac:dyDescent="0.25">
      <c r="A25" s="18"/>
      <c r="B25" s="1"/>
      <c r="C25" s="1" t="s">
        <v>15</v>
      </c>
      <c r="D25" s="1">
        <v>100</v>
      </c>
      <c r="E25" s="19">
        <v>4</v>
      </c>
      <c r="F25" s="63"/>
      <c r="H25" s="18">
        <v>24</v>
      </c>
      <c r="I25" s="1"/>
      <c r="J25" s="1"/>
      <c r="K25" s="1"/>
      <c r="L25" s="19"/>
    </row>
    <row r="26" spans="1:12" x14ac:dyDescent="0.25">
      <c r="A26" s="18"/>
      <c r="B26" s="1"/>
      <c r="C26" s="1" t="s">
        <v>15</v>
      </c>
      <c r="D26" s="1">
        <v>300</v>
      </c>
      <c r="E26" s="19">
        <v>4</v>
      </c>
      <c r="F26" s="63"/>
      <c r="H26" s="18">
        <v>25</v>
      </c>
      <c r="I26" s="1"/>
      <c r="J26" s="1"/>
      <c r="K26" s="1"/>
      <c r="L26" s="19"/>
    </row>
    <row r="27" spans="1:12" x14ac:dyDescent="0.25">
      <c r="A27" s="18"/>
      <c r="B27" s="1"/>
      <c r="C27" s="1" t="s">
        <v>15</v>
      </c>
      <c r="D27" s="1">
        <v>100</v>
      </c>
      <c r="E27" s="19">
        <v>4</v>
      </c>
      <c r="F27" s="63"/>
      <c r="H27" s="18">
        <v>26</v>
      </c>
      <c r="I27" s="1"/>
      <c r="J27" s="1"/>
      <c r="K27" s="1"/>
      <c r="L27" s="19"/>
    </row>
    <row r="28" spans="1:12" x14ac:dyDescent="0.25">
      <c r="A28" s="18"/>
      <c r="B28" s="1"/>
      <c r="C28" s="1" t="s">
        <v>15</v>
      </c>
      <c r="D28" s="1">
        <v>78</v>
      </c>
      <c r="E28" s="19">
        <v>4</v>
      </c>
      <c r="F28" s="63"/>
      <c r="H28" s="18">
        <v>27</v>
      </c>
      <c r="I28" s="1"/>
      <c r="J28" s="1"/>
      <c r="K28" s="1"/>
      <c r="L28" s="19"/>
    </row>
    <row r="29" spans="1:12" x14ac:dyDescent="0.25">
      <c r="A29" s="18"/>
      <c r="B29" s="1"/>
      <c r="C29" s="1" t="s">
        <v>15</v>
      </c>
      <c r="D29" s="1">
        <v>88</v>
      </c>
      <c r="E29" s="19">
        <v>4</v>
      </c>
      <c r="F29" s="63"/>
      <c r="H29" s="18">
        <v>28</v>
      </c>
      <c r="I29" s="1"/>
      <c r="J29" s="1"/>
      <c r="K29" s="1"/>
      <c r="L29" s="19"/>
    </row>
    <row r="30" spans="1:12" x14ac:dyDescent="0.25">
      <c r="A30" s="18"/>
      <c r="B30" s="1"/>
      <c r="C30" s="1" t="s">
        <v>15</v>
      </c>
      <c r="D30" s="1">
        <v>75</v>
      </c>
      <c r="E30" s="19">
        <v>4</v>
      </c>
      <c r="F30" s="63"/>
      <c r="H30" s="18">
        <v>29</v>
      </c>
      <c r="I30" s="1"/>
      <c r="J30" s="1"/>
      <c r="K30" s="1"/>
      <c r="L30" s="19"/>
    </row>
    <row r="31" spans="1:12" x14ac:dyDescent="0.25">
      <c r="A31" s="18"/>
      <c r="B31" s="1"/>
      <c r="C31" s="1" t="s">
        <v>15</v>
      </c>
      <c r="D31" s="23">
        <v>50</v>
      </c>
      <c r="E31" s="19">
        <v>4</v>
      </c>
      <c r="F31" s="63"/>
      <c r="H31" s="18">
        <v>30</v>
      </c>
      <c r="I31" s="24"/>
      <c r="J31" s="23"/>
      <c r="K31" s="1"/>
      <c r="L31" s="24"/>
    </row>
    <row r="32" spans="1:12" x14ac:dyDescent="0.25">
      <c r="A32" s="18"/>
      <c r="B32" s="1"/>
      <c r="C32" s="1" t="s">
        <v>15</v>
      </c>
      <c r="D32" s="1">
        <v>50</v>
      </c>
      <c r="E32" s="19">
        <v>4</v>
      </c>
      <c r="F32" s="63"/>
      <c r="H32" s="18">
        <v>31</v>
      </c>
      <c r="I32" s="24"/>
      <c r="J32" s="23"/>
      <c r="K32" s="23"/>
      <c r="L32" s="19"/>
    </row>
    <row r="33" spans="1:7" x14ac:dyDescent="0.25">
      <c r="A33" s="18"/>
      <c r="B33" s="1"/>
      <c r="C33" s="1" t="s">
        <v>15</v>
      </c>
      <c r="D33" s="1">
        <v>50</v>
      </c>
      <c r="E33" s="19">
        <v>4</v>
      </c>
      <c r="F33" s="63"/>
    </row>
    <row r="34" spans="1:7" x14ac:dyDescent="0.25">
      <c r="A34" s="18"/>
      <c r="B34" s="1"/>
      <c r="C34" s="1" t="s">
        <v>15</v>
      </c>
      <c r="D34" s="1">
        <v>50</v>
      </c>
      <c r="E34" s="19">
        <v>4</v>
      </c>
      <c r="F34" s="63"/>
      <c r="G34" s="63"/>
    </row>
    <row r="35" spans="1:7" x14ac:dyDescent="0.25">
      <c r="A35" s="18"/>
      <c r="B35" s="1"/>
      <c r="C35" s="1" t="s">
        <v>15</v>
      </c>
      <c r="D35" s="1">
        <v>244</v>
      </c>
      <c r="E35" s="19">
        <v>4</v>
      </c>
      <c r="F35" s="63"/>
      <c r="G35" s="63"/>
    </row>
    <row r="36" spans="1:7" x14ac:dyDescent="0.25">
      <c r="A36" s="18"/>
      <c r="B36" s="1"/>
      <c r="C36" s="1" t="s">
        <v>15</v>
      </c>
      <c r="D36" s="1">
        <v>1295</v>
      </c>
      <c r="E36" s="19">
        <v>4</v>
      </c>
      <c r="F36" s="63"/>
      <c r="G36" s="63"/>
    </row>
    <row r="37" spans="1:7" x14ac:dyDescent="0.25">
      <c r="A37" s="18"/>
      <c r="B37" s="1"/>
      <c r="C37" s="1" t="s">
        <v>16</v>
      </c>
      <c r="D37" s="1">
        <v>2600</v>
      </c>
      <c r="E37" s="19">
        <v>5</v>
      </c>
      <c r="F37" s="63"/>
      <c r="G37" s="63"/>
    </row>
    <row r="38" spans="1:7" x14ac:dyDescent="0.25">
      <c r="A38" s="18"/>
      <c r="B38" s="1"/>
      <c r="C38" s="1" t="s">
        <v>16</v>
      </c>
      <c r="D38" s="1">
        <v>150</v>
      </c>
      <c r="E38" s="19">
        <v>6</v>
      </c>
      <c r="F38" s="63"/>
      <c r="G38" s="63"/>
    </row>
    <row r="39" spans="1:7" x14ac:dyDescent="0.25">
      <c r="A39" s="18"/>
      <c r="B39" s="1"/>
      <c r="C39" s="1" t="s">
        <v>15</v>
      </c>
      <c r="D39" s="1">
        <v>800</v>
      </c>
      <c r="E39" s="19">
        <v>7</v>
      </c>
      <c r="F39" s="63"/>
      <c r="G39" s="63"/>
    </row>
    <row r="40" spans="1:7" x14ac:dyDescent="0.25">
      <c r="A40" s="18"/>
      <c r="B40" s="1"/>
      <c r="C40" s="1" t="s">
        <v>16</v>
      </c>
      <c r="D40" s="1">
        <v>120</v>
      </c>
      <c r="E40" s="19">
        <v>8</v>
      </c>
      <c r="F40" s="63"/>
      <c r="G40" s="63"/>
    </row>
    <row r="41" spans="1:7" x14ac:dyDescent="0.25">
      <c r="A41" s="18"/>
      <c r="B41" s="1"/>
      <c r="C41" s="1" t="s">
        <v>15</v>
      </c>
      <c r="D41" s="1">
        <v>2</v>
      </c>
      <c r="E41" s="19">
        <v>9</v>
      </c>
      <c r="F41" s="63"/>
      <c r="G41" s="63"/>
    </row>
    <row r="42" spans="1:7" x14ac:dyDescent="0.25">
      <c r="A42" s="18"/>
      <c r="B42" s="1"/>
      <c r="C42" s="1" t="s">
        <v>15</v>
      </c>
      <c r="D42" s="1">
        <v>767</v>
      </c>
      <c r="E42" s="19">
        <v>9</v>
      </c>
      <c r="F42" s="63"/>
      <c r="G42" s="63"/>
    </row>
    <row r="43" spans="1:7" x14ac:dyDescent="0.25">
      <c r="A43" s="18"/>
      <c r="B43" s="1"/>
      <c r="C43" s="1" t="s">
        <v>15</v>
      </c>
      <c r="D43" s="1">
        <v>1</v>
      </c>
      <c r="E43" s="19">
        <v>10</v>
      </c>
      <c r="F43" s="63"/>
      <c r="G43" s="63"/>
    </row>
    <row r="44" spans="1:7" x14ac:dyDescent="0.25">
      <c r="A44" s="18"/>
      <c r="B44" s="1"/>
      <c r="C44" s="1" t="e">
        <v>#N/A</v>
      </c>
      <c r="D44" s="1"/>
      <c r="E44" s="19"/>
      <c r="F44" s="63"/>
      <c r="G44" s="63"/>
    </row>
    <row r="45" spans="1:7" x14ac:dyDescent="0.25">
      <c r="A45" s="18"/>
      <c r="B45" s="1"/>
      <c r="C45" s="1" t="e">
        <v>#N/A</v>
      </c>
      <c r="D45" s="1"/>
      <c r="E45" s="19"/>
      <c r="F45" s="63"/>
      <c r="G45" s="63"/>
    </row>
    <row r="46" spans="1:7" x14ac:dyDescent="0.25">
      <c r="A46" s="18"/>
      <c r="B46" s="1"/>
      <c r="C46" s="1" t="e">
        <v>#N/A</v>
      </c>
      <c r="D46" s="23"/>
      <c r="E46" s="24"/>
      <c r="F46" s="63"/>
      <c r="G46" s="63"/>
    </row>
    <row r="47" spans="1:7" x14ac:dyDescent="0.25">
      <c r="A47" s="18"/>
      <c r="B47" s="1"/>
      <c r="C47" s="1" t="e">
        <v>#N/A</v>
      </c>
      <c r="D47" s="1"/>
      <c r="E47" s="24"/>
      <c r="F47" s="63"/>
      <c r="G47" s="63"/>
    </row>
    <row r="48" spans="1:7" x14ac:dyDescent="0.25">
      <c r="A48" s="18"/>
      <c r="B48" s="1"/>
      <c r="C48" s="1" t="e">
        <v>#N/A</v>
      </c>
      <c r="D48" s="1"/>
      <c r="E48" s="24"/>
      <c r="F48" s="63"/>
      <c r="G48" s="63"/>
    </row>
    <row r="49" spans="1:7" x14ac:dyDescent="0.25">
      <c r="A49" s="18"/>
      <c r="B49" s="1"/>
      <c r="C49" s="1" t="e">
        <v>#N/A</v>
      </c>
      <c r="D49" s="1"/>
      <c r="E49" s="24"/>
      <c r="F49" s="63"/>
      <c r="G49" s="63"/>
    </row>
    <row r="50" spans="1:7" x14ac:dyDescent="0.25">
      <c r="A50" s="18"/>
      <c r="B50" s="1"/>
      <c r="C50" s="1" t="e">
        <v>#N/A</v>
      </c>
      <c r="D50" s="1"/>
      <c r="E50" s="24"/>
      <c r="F50" s="63"/>
      <c r="G50" s="63"/>
    </row>
    <row r="51" spans="1:7" x14ac:dyDescent="0.25">
      <c r="A51" s="18"/>
      <c r="B51" s="1"/>
      <c r="C51" s="1" t="e">
        <v>#N/A</v>
      </c>
      <c r="D51" s="1"/>
      <c r="E51" s="24"/>
      <c r="G51" s="63"/>
    </row>
    <row r="52" spans="1:7" x14ac:dyDescent="0.25">
      <c r="A52" s="18"/>
      <c r="B52" s="1"/>
      <c r="C52" s="1" t="e">
        <v>#N/A</v>
      </c>
      <c r="D52" s="1"/>
      <c r="E52" s="19"/>
      <c r="G52" s="63"/>
    </row>
    <row r="53" spans="1:7" x14ac:dyDescent="0.25">
      <c r="A53" s="18"/>
      <c r="B53" s="1"/>
      <c r="C53" s="1" t="e">
        <v>#N/A</v>
      </c>
      <c r="D53" s="1"/>
      <c r="E53" s="19"/>
    </row>
    <row r="54" spans="1:7" x14ac:dyDescent="0.25">
      <c r="A54" s="18"/>
      <c r="B54" s="1"/>
      <c r="C54" s="1" t="e">
        <v>#N/A</v>
      </c>
      <c r="D54" s="1"/>
      <c r="E54" s="19"/>
    </row>
    <row r="55" spans="1:7" x14ac:dyDescent="0.25">
      <c r="A55" s="18"/>
      <c r="B55" s="1" t="e">
        <v>#N/A</v>
      </c>
      <c r="C55" s="1" t="e">
        <v>#N/A</v>
      </c>
      <c r="D55" s="1"/>
      <c r="E55" s="19"/>
    </row>
    <row r="56" spans="1:7" x14ac:dyDescent="0.25">
      <c r="A56" s="18"/>
      <c r="B56" s="1" t="e">
        <v>#N/A</v>
      </c>
      <c r="C56" s="1" t="e">
        <v>#N/A</v>
      </c>
      <c r="D56" s="1"/>
      <c r="E56" s="19"/>
    </row>
    <row r="57" spans="1:7" x14ac:dyDescent="0.25">
      <c r="A57" s="18"/>
      <c r="B57" s="1" t="e">
        <v>#N/A</v>
      </c>
      <c r="C57" s="1" t="e">
        <v>#N/A</v>
      </c>
      <c r="D57" s="1"/>
      <c r="E57" s="19"/>
    </row>
    <row r="58" spans="1:7" x14ac:dyDescent="0.25">
      <c r="A58" s="18"/>
      <c r="B58" s="1" t="e">
        <v>#N/A</v>
      </c>
      <c r="C58" s="1" t="e">
        <v>#N/A</v>
      </c>
      <c r="D58" s="23"/>
      <c r="E58" s="19"/>
    </row>
    <row r="59" spans="1:7" x14ac:dyDescent="0.25">
      <c r="A59" s="18"/>
      <c r="B59" s="1" t="e">
        <v>#N/A</v>
      </c>
      <c r="C59" s="1" t="e">
        <v>#N/A</v>
      </c>
      <c r="D59" s="23"/>
      <c r="E59" s="24"/>
    </row>
    <row r="60" spans="1:7" x14ac:dyDescent="0.25">
      <c r="A60" s="18"/>
      <c r="B60" s="1" t="e">
        <v>#N/A</v>
      </c>
      <c r="C60" s="1" t="e">
        <v>#N/A</v>
      </c>
      <c r="D60" s="1"/>
      <c r="E60" s="19"/>
    </row>
    <row r="61" spans="1:7" x14ac:dyDescent="0.25">
      <c r="A61" s="18"/>
      <c r="B61" s="1" t="e">
        <v>#N/A</v>
      </c>
      <c r="C61" s="1" t="e">
        <v>#N/A</v>
      </c>
      <c r="D61" s="23"/>
      <c r="E61" s="19"/>
    </row>
    <row r="62" spans="1:7" x14ac:dyDescent="0.25">
      <c r="A62" s="18"/>
      <c r="B62" s="1" t="e">
        <v>#N/A</v>
      </c>
      <c r="C62" s="1" t="e">
        <v>#N/A</v>
      </c>
      <c r="D62" s="23"/>
      <c r="E62" s="24"/>
    </row>
  </sheetData>
  <pageMargins left="0.7" right="0.7" top="0.75" bottom="0.75" header="0.3" footer="0.3"/>
  <pageSetup paperSize="9" scale="4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olisage">
                <anchor moveWithCells="1" sizeWithCells="1">
                  <from>
                    <xdr:col>13</xdr:col>
                    <xdr:colOff>352425</xdr:colOff>
                    <xdr:row>31</xdr:row>
                    <xdr:rowOff>28575</xdr:rowOff>
                  </from>
                  <to>
                    <xdr:col>15</xdr:col>
                    <xdr:colOff>114300</xdr:colOff>
                    <xdr:row>34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J46"/>
  <sheetViews>
    <sheetView showGridLines="0" topLeftCell="F12" zoomScale="55" zoomScaleNormal="55" workbookViewId="0">
      <selection activeCell="M32" sqref="M32"/>
    </sheetView>
  </sheetViews>
  <sheetFormatPr baseColWidth="10" defaultColWidth="21.7109375" defaultRowHeight="24.75" customHeight="1" x14ac:dyDescent="0.3"/>
  <cols>
    <col min="1" max="1" width="15.140625" style="3" customWidth="1"/>
    <col min="2" max="2" width="29.7109375" style="3" bestFit="1" customWidth="1"/>
    <col min="3" max="3" width="15.42578125" style="3" customWidth="1"/>
    <col min="4" max="4" width="30.85546875" style="3" bestFit="1" customWidth="1"/>
    <col min="5" max="5" width="17" style="3" customWidth="1"/>
    <col min="6" max="6" width="39.5703125" style="2" bestFit="1" customWidth="1"/>
    <col min="7" max="7" width="101.42578125" style="4" bestFit="1" customWidth="1"/>
    <col min="8" max="8" width="16.42578125" style="5" bestFit="1" customWidth="1"/>
    <col min="9" max="9" width="13.28515625" style="6" bestFit="1" customWidth="1"/>
    <col min="10" max="10" width="24.28515625" style="2" customWidth="1"/>
    <col min="11" max="255" width="21.7109375" style="2"/>
    <col min="256" max="256" width="15.140625" style="2" customWidth="1"/>
    <col min="257" max="257" width="29.7109375" style="2" bestFit="1" customWidth="1"/>
    <col min="258" max="258" width="15" style="2" customWidth="1"/>
    <col min="259" max="259" width="30.85546875" style="2" bestFit="1" customWidth="1"/>
    <col min="260" max="260" width="17" style="2" customWidth="1"/>
    <col min="261" max="261" width="39.5703125" style="2" bestFit="1" customWidth="1"/>
    <col min="262" max="262" width="101.42578125" style="2" bestFit="1" customWidth="1"/>
    <col min="263" max="263" width="16.42578125" style="2" bestFit="1" customWidth="1"/>
    <col min="264" max="264" width="13.28515625" style="2" bestFit="1" customWidth="1"/>
    <col min="265" max="265" width="20.140625" style="2" bestFit="1" customWidth="1"/>
    <col min="266" max="511" width="21.7109375" style="2"/>
    <col min="512" max="512" width="15.140625" style="2" customWidth="1"/>
    <col min="513" max="513" width="29.7109375" style="2" bestFit="1" customWidth="1"/>
    <col min="514" max="514" width="15" style="2" customWidth="1"/>
    <col min="515" max="515" width="30.85546875" style="2" bestFit="1" customWidth="1"/>
    <col min="516" max="516" width="17" style="2" customWidth="1"/>
    <col min="517" max="517" width="39.5703125" style="2" bestFit="1" customWidth="1"/>
    <col min="518" max="518" width="101.42578125" style="2" bestFit="1" customWidth="1"/>
    <col min="519" max="519" width="16.42578125" style="2" bestFit="1" customWidth="1"/>
    <col min="520" max="520" width="13.28515625" style="2" bestFit="1" customWidth="1"/>
    <col min="521" max="521" width="20.140625" style="2" bestFit="1" customWidth="1"/>
    <col min="522" max="767" width="21.7109375" style="2"/>
    <col min="768" max="768" width="15.140625" style="2" customWidth="1"/>
    <col min="769" max="769" width="29.7109375" style="2" bestFit="1" customWidth="1"/>
    <col min="770" max="770" width="15" style="2" customWidth="1"/>
    <col min="771" max="771" width="30.85546875" style="2" bestFit="1" customWidth="1"/>
    <col min="772" max="772" width="17" style="2" customWidth="1"/>
    <col min="773" max="773" width="39.5703125" style="2" bestFit="1" customWidth="1"/>
    <col min="774" max="774" width="101.42578125" style="2" bestFit="1" customWidth="1"/>
    <col min="775" max="775" width="16.42578125" style="2" bestFit="1" customWidth="1"/>
    <col min="776" max="776" width="13.28515625" style="2" bestFit="1" customWidth="1"/>
    <col min="777" max="777" width="20.140625" style="2" bestFit="1" customWidth="1"/>
    <col min="778" max="1023" width="21.7109375" style="2"/>
    <col min="1024" max="1024" width="15.140625" style="2" customWidth="1"/>
    <col min="1025" max="1025" width="29.7109375" style="2" bestFit="1" customWidth="1"/>
    <col min="1026" max="1026" width="15" style="2" customWidth="1"/>
    <col min="1027" max="1027" width="30.85546875" style="2" bestFit="1" customWidth="1"/>
    <col min="1028" max="1028" width="17" style="2" customWidth="1"/>
    <col min="1029" max="1029" width="39.5703125" style="2" bestFit="1" customWidth="1"/>
    <col min="1030" max="1030" width="101.42578125" style="2" bestFit="1" customWidth="1"/>
    <col min="1031" max="1031" width="16.42578125" style="2" bestFit="1" customWidth="1"/>
    <col min="1032" max="1032" width="13.28515625" style="2" bestFit="1" customWidth="1"/>
    <col min="1033" max="1033" width="20.140625" style="2" bestFit="1" customWidth="1"/>
    <col min="1034" max="1279" width="21.7109375" style="2"/>
    <col min="1280" max="1280" width="15.140625" style="2" customWidth="1"/>
    <col min="1281" max="1281" width="29.7109375" style="2" bestFit="1" customWidth="1"/>
    <col min="1282" max="1282" width="15" style="2" customWidth="1"/>
    <col min="1283" max="1283" width="30.85546875" style="2" bestFit="1" customWidth="1"/>
    <col min="1284" max="1284" width="17" style="2" customWidth="1"/>
    <col min="1285" max="1285" width="39.5703125" style="2" bestFit="1" customWidth="1"/>
    <col min="1286" max="1286" width="101.42578125" style="2" bestFit="1" customWidth="1"/>
    <col min="1287" max="1287" width="16.42578125" style="2" bestFit="1" customWidth="1"/>
    <col min="1288" max="1288" width="13.28515625" style="2" bestFit="1" customWidth="1"/>
    <col min="1289" max="1289" width="20.140625" style="2" bestFit="1" customWidth="1"/>
    <col min="1290" max="1535" width="21.7109375" style="2"/>
    <col min="1536" max="1536" width="15.140625" style="2" customWidth="1"/>
    <col min="1537" max="1537" width="29.7109375" style="2" bestFit="1" customWidth="1"/>
    <col min="1538" max="1538" width="15" style="2" customWidth="1"/>
    <col min="1539" max="1539" width="30.85546875" style="2" bestFit="1" customWidth="1"/>
    <col min="1540" max="1540" width="17" style="2" customWidth="1"/>
    <col min="1541" max="1541" width="39.5703125" style="2" bestFit="1" customWidth="1"/>
    <col min="1542" max="1542" width="101.42578125" style="2" bestFit="1" customWidth="1"/>
    <col min="1543" max="1543" width="16.42578125" style="2" bestFit="1" customWidth="1"/>
    <col min="1544" max="1544" width="13.28515625" style="2" bestFit="1" customWidth="1"/>
    <col min="1545" max="1545" width="20.140625" style="2" bestFit="1" customWidth="1"/>
    <col min="1546" max="1791" width="21.7109375" style="2"/>
    <col min="1792" max="1792" width="15.140625" style="2" customWidth="1"/>
    <col min="1793" max="1793" width="29.7109375" style="2" bestFit="1" customWidth="1"/>
    <col min="1794" max="1794" width="15" style="2" customWidth="1"/>
    <col min="1795" max="1795" width="30.85546875" style="2" bestFit="1" customWidth="1"/>
    <col min="1796" max="1796" width="17" style="2" customWidth="1"/>
    <col min="1797" max="1797" width="39.5703125" style="2" bestFit="1" customWidth="1"/>
    <col min="1798" max="1798" width="101.42578125" style="2" bestFit="1" customWidth="1"/>
    <col min="1799" max="1799" width="16.42578125" style="2" bestFit="1" customWidth="1"/>
    <col min="1800" max="1800" width="13.28515625" style="2" bestFit="1" customWidth="1"/>
    <col min="1801" max="1801" width="20.140625" style="2" bestFit="1" customWidth="1"/>
    <col min="1802" max="2047" width="21.7109375" style="2"/>
    <col min="2048" max="2048" width="15.140625" style="2" customWidth="1"/>
    <col min="2049" max="2049" width="29.7109375" style="2" bestFit="1" customWidth="1"/>
    <col min="2050" max="2050" width="15" style="2" customWidth="1"/>
    <col min="2051" max="2051" width="30.85546875" style="2" bestFit="1" customWidth="1"/>
    <col min="2052" max="2052" width="17" style="2" customWidth="1"/>
    <col min="2053" max="2053" width="39.5703125" style="2" bestFit="1" customWidth="1"/>
    <col min="2054" max="2054" width="101.42578125" style="2" bestFit="1" customWidth="1"/>
    <col min="2055" max="2055" width="16.42578125" style="2" bestFit="1" customWidth="1"/>
    <col min="2056" max="2056" width="13.28515625" style="2" bestFit="1" customWidth="1"/>
    <col min="2057" max="2057" width="20.140625" style="2" bestFit="1" customWidth="1"/>
    <col min="2058" max="2303" width="21.7109375" style="2"/>
    <col min="2304" max="2304" width="15.140625" style="2" customWidth="1"/>
    <col min="2305" max="2305" width="29.7109375" style="2" bestFit="1" customWidth="1"/>
    <col min="2306" max="2306" width="15" style="2" customWidth="1"/>
    <col min="2307" max="2307" width="30.85546875" style="2" bestFit="1" customWidth="1"/>
    <col min="2308" max="2308" width="17" style="2" customWidth="1"/>
    <col min="2309" max="2309" width="39.5703125" style="2" bestFit="1" customWidth="1"/>
    <col min="2310" max="2310" width="101.42578125" style="2" bestFit="1" customWidth="1"/>
    <col min="2311" max="2311" width="16.42578125" style="2" bestFit="1" customWidth="1"/>
    <col min="2312" max="2312" width="13.28515625" style="2" bestFit="1" customWidth="1"/>
    <col min="2313" max="2313" width="20.140625" style="2" bestFit="1" customWidth="1"/>
    <col min="2314" max="2559" width="21.7109375" style="2"/>
    <col min="2560" max="2560" width="15.140625" style="2" customWidth="1"/>
    <col min="2561" max="2561" width="29.7109375" style="2" bestFit="1" customWidth="1"/>
    <col min="2562" max="2562" width="15" style="2" customWidth="1"/>
    <col min="2563" max="2563" width="30.85546875" style="2" bestFit="1" customWidth="1"/>
    <col min="2564" max="2564" width="17" style="2" customWidth="1"/>
    <col min="2565" max="2565" width="39.5703125" style="2" bestFit="1" customWidth="1"/>
    <col min="2566" max="2566" width="101.42578125" style="2" bestFit="1" customWidth="1"/>
    <col min="2567" max="2567" width="16.42578125" style="2" bestFit="1" customWidth="1"/>
    <col min="2568" max="2568" width="13.28515625" style="2" bestFit="1" customWidth="1"/>
    <col min="2569" max="2569" width="20.140625" style="2" bestFit="1" customWidth="1"/>
    <col min="2570" max="2815" width="21.7109375" style="2"/>
    <col min="2816" max="2816" width="15.140625" style="2" customWidth="1"/>
    <col min="2817" max="2817" width="29.7109375" style="2" bestFit="1" customWidth="1"/>
    <col min="2818" max="2818" width="15" style="2" customWidth="1"/>
    <col min="2819" max="2819" width="30.85546875" style="2" bestFit="1" customWidth="1"/>
    <col min="2820" max="2820" width="17" style="2" customWidth="1"/>
    <col min="2821" max="2821" width="39.5703125" style="2" bestFit="1" customWidth="1"/>
    <col min="2822" max="2822" width="101.42578125" style="2" bestFit="1" customWidth="1"/>
    <col min="2823" max="2823" width="16.42578125" style="2" bestFit="1" customWidth="1"/>
    <col min="2824" max="2824" width="13.28515625" style="2" bestFit="1" customWidth="1"/>
    <col min="2825" max="2825" width="20.140625" style="2" bestFit="1" customWidth="1"/>
    <col min="2826" max="3071" width="21.7109375" style="2"/>
    <col min="3072" max="3072" width="15.140625" style="2" customWidth="1"/>
    <col min="3073" max="3073" width="29.7109375" style="2" bestFit="1" customWidth="1"/>
    <col min="3074" max="3074" width="15" style="2" customWidth="1"/>
    <col min="3075" max="3075" width="30.85546875" style="2" bestFit="1" customWidth="1"/>
    <col min="3076" max="3076" width="17" style="2" customWidth="1"/>
    <col min="3077" max="3077" width="39.5703125" style="2" bestFit="1" customWidth="1"/>
    <col min="3078" max="3078" width="101.42578125" style="2" bestFit="1" customWidth="1"/>
    <col min="3079" max="3079" width="16.42578125" style="2" bestFit="1" customWidth="1"/>
    <col min="3080" max="3080" width="13.28515625" style="2" bestFit="1" customWidth="1"/>
    <col min="3081" max="3081" width="20.140625" style="2" bestFit="1" customWidth="1"/>
    <col min="3082" max="3327" width="21.7109375" style="2"/>
    <col min="3328" max="3328" width="15.140625" style="2" customWidth="1"/>
    <col min="3329" max="3329" width="29.7109375" style="2" bestFit="1" customWidth="1"/>
    <col min="3330" max="3330" width="15" style="2" customWidth="1"/>
    <col min="3331" max="3331" width="30.85546875" style="2" bestFit="1" customWidth="1"/>
    <col min="3332" max="3332" width="17" style="2" customWidth="1"/>
    <col min="3333" max="3333" width="39.5703125" style="2" bestFit="1" customWidth="1"/>
    <col min="3334" max="3334" width="101.42578125" style="2" bestFit="1" customWidth="1"/>
    <col min="3335" max="3335" width="16.42578125" style="2" bestFit="1" customWidth="1"/>
    <col min="3336" max="3336" width="13.28515625" style="2" bestFit="1" customWidth="1"/>
    <col min="3337" max="3337" width="20.140625" style="2" bestFit="1" customWidth="1"/>
    <col min="3338" max="3583" width="21.7109375" style="2"/>
    <col min="3584" max="3584" width="15.140625" style="2" customWidth="1"/>
    <col min="3585" max="3585" width="29.7109375" style="2" bestFit="1" customWidth="1"/>
    <col min="3586" max="3586" width="15" style="2" customWidth="1"/>
    <col min="3587" max="3587" width="30.85546875" style="2" bestFit="1" customWidth="1"/>
    <col min="3588" max="3588" width="17" style="2" customWidth="1"/>
    <col min="3589" max="3589" width="39.5703125" style="2" bestFit="1" customWidth="1"/>
    <col min="3590" max="3590" width="101.42578125" style="2" bestFit="1" customWidth="1"/>
    <col min="3591" max="3591" width="16.42578125" style="2" bestFit="1" customWidth="1"/>
    <col min="3592" max="3592" width="13.28515625" style="2" bestFit="1" customWidth="1"/>
    <col min="3593" max="3593" width="20.140625" style="2" bestFit="1" customWidth="1"/>
    <col min="3594" max="3839" width="21.7109375" style="2"/>
    <col min="3840" max="3840" width="15.140625" style="2" customWidth="1"/>
    <col min="3841" max="3841" width="29.7109375" style="2" bestFit="1" customWidth="1"/>
    <col min="3842" max="3842" width="15" style="2" customWidth="1"/>
    <col min="3843" max="3843" width="30.85546875" style="2" bestFit="1" customWidth="1"/>
    <col min="3844" max="3844" width="17" style="2" customWidth="1"/>
    <col min="3845" max="3845" width="39.5703125" style="2" bestFit="1" customWidth="1"/>
    <col min="3846" max="3846" width="101.42578125" style="2" bestFit="1" customWidth="1"/>
    <col min="3847" max="3847" width="16.42578125" style="2" bestFit="1" customWidth="1"/>
    <col min="3848" max="3848" width="13.28515625" style="2" bestFit="1" customWidth="1"/>
    <col min="3849" max="3849" width="20.140625" style="2" bestFit="1" customWidth="1"/>
    <col min="3850" max="4095" width="21.7109375" style="2"/>
    <col min="4096" max="4096" width="15.140625" style="2" customWidth="1"/>
    <col min="4097" max="4097" width="29.7109375" style="2" bestFit="1" customWidth="1"/>
    <col min="4098" max="4098" width="15" style="2" customWidth="1"/>
    <col min="4099" max="4099" width="30.85546875" style="2" bestFit="1" customWidth="1"/>
    <col min="4100" max="4100" width="17" style="2" customWidth="1"/>
    <col min="4101" max="4101" width="39.5703125" style="2" bestFit="1" customWidth="1"/>
    <col min="4102" max="4102" width="101.42578125" style="2" bestFit="1" customWidth="1"/>
    <col min="4103" max="4103" width="16.42578125" style="2" bestFit="1" customWidth="1"/>
    <col min="4104" max="4104" width="13.28515625" style="2" bestFit="1" customWidth="1"/>
    <col min="4105" max="4105" width="20.140625" style="2" bestFit="1" customWidth="1"/>
    <col min="4106" max="4351" width="21.7109375" style="2"/>
    <col min="4352" max="4352" width="15.140625" style="2" customWidth="1"/>
    <col min="4353" max="4353" width="29.7109375" style="2" bestFit="1" customWidth="1"/>
    <col min="4354" max="4354" width="15" style="2" customWidth="1"/>
    <col min="4355" max="4355" width="30.85546875" style="2" bestFit="1" customWidth="1"/>
    <col min="4356" max="4356" width="17" style="2" customWidth="1"/>
    <col min="4357" max="4357" width="39.5703125" style="2" bestFit="1" customWidth="1"/>
    <col min="4358" max="4358" width="101.42578125" style="2" bestFit="1" customWidth="1"/>
    <col min="4359" max="4359" width="16.42578125" style="2" bestFit="1" customWidth="1"/>
    <col min="4360" max="4360" width="13.28515625" style="2" bestFit="1" customWidth="1"/>
    <col min="4361" max="4361" width="20.140625" style="2" bestFit="1" customWidth="1"/>
    <col min="4362" max="4607" width="21.7109375" style="2"/>
    <col min="4608" max="4608" width="15.140625" style="2" customWidth="1"/>
    <col min="4609" max="4609" width="29.7109375" style="2" bestFit="1" customWidth="1"/>
    <col min="4610" max="4610" width="15" style="2" customWidth="1"/>
    <col min="4611" max="4611" width="30.85546875" style="2" bestFit="1" customWidth="1"/>
    <col min="4612" max="4612" width="17" style="2" customWidth="1"/>
    <col min="4613" max="4613" width="39.5703125" style="2" bestFit="1" customWidth="1"/>
    <col min="4614" max="4614" width="101.42578125" style="2" bestFit="1" customWidth="1"/>
    <col min="4615" max="4615" width="16.42578125" style="2" bestFit="1" customWidth="1"/>
    <col min="4616" max="4616" width="13.28515625" style="2" bestFit="1" customWidth="1"/>
    <col min="4617" max="4617" width="20.140625" style="2" bestFit="1" customWidth="1"/>
    <col min="4618" max="4863" width="21.7109375" style="2"/>
    <col min="4864" max="4864" width="15.140625" style="2" customWidth="1"/>
    <col min="4865" max="4865" width="29.7109375" style="2" bestFit="1" customWidth="1"/>
    <col min="4866" max="4866" width="15" style="2" customWidth="1"/>
    <col min="4867" max="4867" width="30.85546875" style="2" bestFit="1" customWidth="1"/>
    <col min="4868" max="4868" width="17" style="2" customWidth="1"/>
    <col min="4869" max="4869" width="39.5703125" style="2" bestFit="1" customWidth="1"/>
    <col min="4870" max="4870" width="101.42578125" style="2" bestFit="1" customWidth="1"/>
    <col min="4871" max="4871" width="16.42578125" style="2" bestFit="1" customWidth="1"/>
    <col min="4872" max="4872" width="13.28515625" style="2" bestFit="1" customWidth="1"/>
    <col min="4873" max="4873" width="20.140625" style="2" bestFit="1" customWidth="1"/>
    <col min="4874" max="5119" width="21.7109375" style="2"/>
    <col min="5120" max="5120" width="15.140625" style="2" customWidth="1"/>
    <col min="5121" max="5121" width="29.7109375" style="2" bestFit="1" customWidth="1"/>
    <col min="5122" max="5122" width="15" style="2" customWidth="1"/>
    <col min="5123" max="5123" width="30.85546875" style="2" bestFit="1" customWidth="1"/>
    <col min="5124" max="5124" width="17" style="2" customWidth="1"/>
    <col min="5125" max="5125" width="39.5703125" style="2" bestFit="1" customWidth="1"/>
    <col min="5126" max="5126" width="101.42578125" style="2" bestFit="1" customWidth="1"/>
    <col min="5127" max="5127" width="16.42578125" style="2" bestFit="1" customWidth="1"/>
    <col min="5128" max="5128" width="13.28515625" style="2" bestFit="1" customWidth="1"/>
    <col min="5129" max="5129" width="20.140625" style="2" bestFit="1" customWidth="1"/>
    <col min="5130" max="5375" width="21.7109375" style="2"/>
    <col min="5376" max="5376" width="15.140625" style="2" customWidth="1"/>
    <col min="5377" max="5377" width="29.7109375" style="2" bestFit="1" customWidth="1"/>
    <col min="5378" max="5378" width="15" style="2" customWidth="1"/>
    <col min="5379" max="5379" width="30.85546875" style="2" bestFit="1" customWidth="1"/>
    <col min="5380" max="5380" width="17" style="2" customWidth="1"/>
    <col min="5381" max="5381" width="39.5703125" style="2" bestFit="1" customWidth="1"/>
    <col min="5382" max="5382" width="101.42578125" style="2" bestFit="1" customWidth="1"/>
    <col min="5383" max="5383" width="16.42578125" style="2" bestFit="1" customWidth="1"/>
    <col min="5384" max="5384" width="13.28515625" style="2" bestFit="1" customWidth="1"/>
    <col min="5385" max="5385" width="20.140625" style="2" bestFit="1" customWidth="1"/>
    <col min="5386" max="5631" width="21.7109375" style="2"/>
    <col min="5632" max="5632" width="15.140625" style="2" customWidth="1"/>
    <col min="5633" max="5633" width="29.7109375" style="2" bestFit="1" customWidth="1"/>
    <col min="5634" max="5634" width="15" style="2" customWidth="1"/>
    <col min="5635" max="5635" width="30.85546875" style="2" bestFit="1" customWidth="1"/>
    <col min="5636" max="5636" width="17" style="2" customWidth="1"/>
    <col min="5637" max="5637" width="39.5703125" style="2" bestFit="1" customWidth="1"/>
    <col min="5638" max="5638" width="101.42578125" style="2" bestFit="1" customWidth="1"/>
    <col min="5639" max="5639" width="16.42578125" style="2" bestFit="1" customWidth="1"/>
    <col min="5640" max="5640" width="13.28515625" style="2" bestFit="1" customWidth="1"/>
    <col min="5641" max="5641" width="20.140625" style="2" bestFit="1" customWidth="1"/>
    <col min="5642" max="5887" width="21.7109375" style="2"/>
    <col min="5888" max="5888" width="15.140625" style="2" customWidth="1"/>
    <col min="5889" max="5889" width="29.7109375" style="2" bestFit="1" customWidth="1"/>
    <col min="5890" max="5890" width="15" style="2" customWidth="1"/>
    <col min="5891" max="5891" width="30.85546875" style="2" bestFit="1" customWidth="1"/>
    <col min="5892" max="5892" width="17" style="2" customWidth="1"/>
    <col min="5893" max="5893" width="39.5703125" style="2" bestFit="1" customWidth="1"/>
    <col min="5894" max="5894" width="101.42578125" style="2" bestFit="1" customWidth="1"/>
    <col min="5895" max="5895" width="16.42578125" style="2" bestFit="1" customWidth="1"/>
    <col min="5896" max="5896" width="13.28515625" style="2" bestFit="1" customWidth="1"/>
    <col min="5897" max="5897" width="20.140625" style="2" bestFit="1" customWidth="1"/>
    <col min="5898" max="6143" width="21.7109375" style="2"/>
    <col min="6144" max="6144" width="15.140625" style="2" customWidth="1"/>
    <col min="6145" max="6145" width="29.7109375" style="2" bestFit="1" customWidth="1"/>
    <col min="6146" max="6146" width="15" style="2" customWidth="1"/>
    <col min="6147" max="6147" width="30.85546875" style="2" bestFit="1" customWidth="1"/>
    <col min="6148" max="6148" width="17" style="2" customWidth="1"/>
    <col min="6149" max="6149" width="39.5703125" style="2" bestFit="1" customWidth="1"/>
    <col min="6150" max="6150" width="101.42578125" style="2" bestFit="1" customWidth="1"/>
    <col min="6151" max="6151" width="16.42578125" style="2" bestFit="1" customWidth="1"/>
    <col min="6152" max="6152" width="13.28515625" style="2" bestFit="1" customWidth="1"/>
    <col min="6153" max="6153" width="20.140625" style="2" bestFit="1" customWidth="1"/>
    <col min="6154" max="6399" width="21.7109375" style="2"/>
    <col min="6400" max="6400" width="15.140625" style="2" customWidth="1"/>
    <col min="6401" max="6401" width="29.7109375" style="2" bestFit="1" customWidth="1"/>
    <col min="6402" max="6402" width="15" style="2" customWidth="1"/>
    <col min="6403" max="6403" width="30.85546875" style="2" bestFit="1" customWidth="1"/>
    <col min="6404" max="6404" width="17" style="2" customWidth="1"/>
    <col min="6405" max="6405" width="39.5703125" style="2" bestFit="1" customWidth="1"/>
    <col min="6406" max="6406" width="101.42578125" style="2" bestFit="1" customWidth="1"/>
    <col min="6407" max="6407" width="16.42578125" style="2" bestFit="1" customWidth="1"/>
    <col min="6408" max="6408" width="13.28515625" style="2" bestFit="1" customWidth="1"/>
    <col min="6409" max="6409" width="20.140625" style="2" bestFit="1" customWidth="1"/>
    <col min="6410" max="6655" width="21.7109375" style="2"/>
    <col min="6656" max="6656" width="15.140625" style="2" customWidth="1"/>
    <col min="6657" max="6657" width="29.7109375" style="2" bestFit="1" customWidth="1"/>
    <col min="6658" max="6658" width="15" style="2" customWidth="1"/>
    <col min="6659" max="6659" width="30.85546875" style="2" bestFit="1" customWidth="1"/>
    <col min="6660" max="6660" width="17" style="2" customWidth="1"/>
    <col min="6661" max="6661" width="39.5703125" style="2" bestFit="1" customWidth="1"/>
    <col min="6662" max="6662" width="101.42578125" style="2" bestFit="1" customWidth="1"/>
    <col min="6663" max="6663" width="16.42578125" style="2" bestFit="1" customWidth="1"/>
    <col min="6664" max="6664" width="13.28515625" style="2" bestFit="1" customWidth="1"/>
    <col min="6665" max="6665" width="20.140625" style="2" bestFit="1" customWidth="1"/>
    <col min="6666" max="6911" width="21.7109375" style="2"/>
    <col min="6912" max="6912" width="15.140625" style="2" customWidth="1"/>
    <col min="6913" max="6913" width="29.7109375" style="2" bestFit="1" customWidth="1"/>
    <col min="6914" max="6914" width="15" style="2" customWidth="1"/>
    <col min="6915" max="6915" width="30.85546875" style="2" bestFit="1" customWidth="1"/>
    <col min="6916" max="6916" width="17" style="2" customWidth="1"/>
    <col min="6917" max="6917" width="39.5703125" style="2" bestFit="1" customWidth="1"/>
    <col min="6918" max="6918" width="101.42578125" style="2" bestFit="1" customWidth="1"/>
    <col min="6919" max="6919" width="16.42578125" style="2" bestFit="1" customWidth="1"/>
    <col min="6920" max="6920" width="13.28515625" style="2" bestFit="1" customWidth="1"/>
    <col min="6921" max="6921" width="20.140625" style="2" bestFit="1" customWidth="1"/>
    <col min="6922" max="7167" width="21.7109375" style="2"/>
    <col min="7168" max="7168" width="15.140625" style="2" customWidth="1"/>
    <col min="7169" max="7169" width="29.7109375" style="2" bestFit="1" customWidth="1"/>
    <col min="7170" max="7170" width="15" style="2" customWidth="1"/>
    <col min="7171" max="7171" width="30.85546875" style="2" bestFit="1" customWidth="1"/>
    <col min="7172" max="7172" width="17" style="2" customWidth="1"/>
    <col min="7173" max="7173" width="39.5703125" style="2" bestFit="1" customWidth="1"/>
    <col min="7174" max="7174" width="101.42578125" style="2" bestFit="1" customWidth="1"/>
    <col min="7175" max="7175" width="16.42578125" style="2" bestFit="1" customWidth="1"/>
    <col min="7176" max="7176" width="13.28515625" style="2" bestFit="1" customWidth="1"/>
    <col min="7177" max="7177" width="20.140625" style="2" bestFit="1" customWidth="1"/>
    <col min="7178" max="7423" width="21.7109375" style="2"/>
    <col min="7424" max="7424" width="15.140625" style="2" customWidth="1"/>
    <col min="7425" max="7425" width="29.7109375" style="2" bestFit="1" customWidth="1"/>
    <col min="7426" max="7426" width="15" style="2" customWidth="1"/>
    <col min="7427" max="7427" width="30.85546875" style="2" bestFit="1" customWidth="1"/>
    <col min="7428" max="7428" width="17" style="2" customWidth="1"/>
    <col min="7429" max="7429" width="39.5703125" style="2" bestFit="1" customWidth="1"/>
    <col min="7430" max="7430" width="101.42578125" style="2" bestFit="1" customWidth="1"/>
    <col min="7431" max="7431" width="16.42578125" style="2" bestFit="1" customWidth="1"/>
    <col min="7432" max="7432" width="13.28515625" style="2" bestFit="1" customWidth="1"/>
    <col min="7433" max="7433" width="20.140625" style="2" bestFit="1" customWidth="1"/>
    <col min="7434" max="7679" width="21.7109375" style="2"/>
    <col min="7680" max="7680" width="15.140625" style="2" customWidth="1"/>
    <col min="7681" max="7681" width="29.7109375" style="2" bestFit="1" customWidth="1"/>
    <col min="7682" max="7682" width="15" style="2" customWidth="1"/>
    <col min="7683" max="7683" width="30.85546875" style="2" bestFit="1" customWidth="1"/>
    <col min="7684" max="7684" width="17" style="2" customWidth="1"/>
    <col min="7685" max="7685" width="39.5703125" style="2" bestFit="1" customWidth="1"/>
    <col min="7686" max="7686" width="101.42578125" style="2" bestFit="1" customWidth="1"/>
    <col min="7687" max="7687" width="16.42578125" style="2" bestFit="1" customWidth="1"/>
    <col min="7688" max="7688" width="13.28515625" style="2" bestFit="1" customWidth="1"/>
    <col min="7689" max="7689" width="20.140625" style="2" bestFit="1" customWidth="1"/>
    <col min="7690" max="7935" width="21.7109375" style="2"/>
    <col min="7936" max="7936" width="15.140625" style="2" customWidth="1"/>
    <col min="7937" max="7937" width="29.7109375" style="2" bestFit="1" customWidth="1"/>
    <col min="7938" max="7938" width="15" style="2" customWidth="1"/>
    <col min="7939" max="7939" width="30.85546875" style="2" bestFit="1" customWidth="1"/>
    <col min="7940" max="7940" width="17" style="2" customWidth="1"/>
    <col min="7941" max="7941" width="39.5703125" style="2" bestFit="1" customWidth="1"/>
    <col min="7942" max="7942" width="101.42578125" style="2" bestFit="1" customWidth="1"/>
    <col min="7943" max="7943" width="16.42578125" style="2" bestFit="1" customWidth="1"/>
    <col min="7944" max="7944" width="13.28515625" style="2" bestFit="1" customWidth="1"/>
    <col min="7945" max="7945" width="20.140625" style="2" bestFit="1" customWidth="1"/>
    <col min="7946" max="8191" width="21.7109375" style="2"/>
    <col min="8192" max="8192" width="15.140625" style="2" customWidth="1"/>
    <col min="8193" max="8193" width="29.7109375" style="2" bestFit="1" customWidth="1"/>
    <col min="8194" max="8194" width="15" style="2" customWidth="1"/>
    <col min="8195" max="8195" width="30.85546875" style="2" bestFit="1" customWidth="1"/>
    <col min="8196" max="8196" width="17" style="2" customWidth="1"/>
    <col min="8197" max="8197" width="39.5703125" style="2" bestFit="1" customWidth="1"/>
    <col min="8198" max="8198" width="101.42578125" style="2" bestFit="1" customWidth="1"/>
    <col min="8199" max="8199" width="16.42578125" style="2" bestFit="1" customWidth="1"/>
    <col min="8200" max="8200" width="13.28515625" style="2" bestFit="1" customWidth="1"/>
    <col min="8201" max="8201" width="20.140625" style="2" bestFit="1" customWidth="1"/>
    <col min="8202" max="8447" width="21.7109375" style="2"/>
    <col min="8448" max="8448" width="15.140625" style="2" customWidth="1"/>
    <col min="8449" max="8449" width="29.7109375" style="2" bestFit="1" customWidth="1"/>
    <col min="8450" max="8450" width="15" style="2" customWidth="1"/>
    <col min="8451" max="8451" width="30.85546875" style="2" bestFit="1" customWidth="1"/>
    <col min="8452" max="8452" width="17" style="2" customWidth="1"/>
    <col min="8453" max="8453" width="39.5703125" style="2" bestFit="1" customWidth="1"/>
    <col min="8454" max="8454" width="101.42578125" style="2" bestFit="1" customWidth="1"/>
    <col min="8455" max="8455" width="16.42578125" style="2" bestFit="1" customWidth="1"/>
    <col min="8456" max="8456" width="13.28515625" style="2" bestFit="1" customWidth="1"/>
    <col min="8457" max="8457" width="20.140625" style="2" bestFit="1" customWidth="1"/>
    <col min="8458" max="8703" width="21.7109375" style="2"/>
    <col min="8704" max="8704" width="15.140625" style="2" customWidth="1"/>
    <col min="8705" max="8705" width="29.7109375" style="2" bestFit="1" customWidth="1"/>
    <col min="8706" max="8706" width="15" style="2" customWidth="1"/>
    <col min="8707" max="8707" width="30.85546875" style="2" bestFit="1" customWidth="1"/>
    <col min="8708" max="8708" width="17" style="2" customWidth="1"/>
    <col min="8709" max="8709" width="39.5703125" style="2" bestFit="1" customWidth="1"/>
    <col min="8710" max="8710" width="101.42578125" style="2" bestFit="1" customWidth="1"/>
    <col min="8711" max="8711" width="16.42578125" style="2" bestFit="1" customWidth="1"/>
    <col min="8712" max="8712" width="13.28515625" style="2" bestFit="1" customWidth="1"/>
    <col min="8713" max="8713" width="20.140625" style="2" bestFit="1" customWidth="1"/>
    <col min="8714" max="8959" width="21.7109375" style="2"/>
    <col min="8960" max="8960" width="15.140625" style="2" customWidth="1"/>
    <col min="8961" max="8961" width="29.7109375" style="2" bestFit="1" customWidth="1"/>
    <col min="8962" max="8962" width="15" style="2" customWidth="1"/>
    <col min="8963" max="8963" width="30.85546875" style="2" bestFit="1" customWidth="1"/>
    <col min="8964" max="8964" width="17" style="2" customWidth="1"/>
    <col min="8965" max="8965" width="39.5703125" style="2" bestFit="1" customWidth="1"/>
    <col min="8966" max="8966" width="101.42578125" style="2" bestFit="1" customWidth="1"/>
    <col min="8967" max="8967" width="16.42578125" style="2" bestFit="1" customWidth="1"/>
    <col min="8968" max="8968" width="13.28515625" style="2" bestFit="1" customWidth="1"/>
    <col min="8969" max="8969" width="20.140625" style="2" bestFit="1" customWidth="1"/>
    <col min="8970" max="9215" width="21.7109375" style="2"/>
    <col min="9216" max="9216" width="15.140625" style="2" customWidth="1"/>
    <col min="9217" max="9217" width="29.7109375" style="2" bestFit="1" customWidth="1"/>
    <col min="9218" max="9218" width="15" style="2" customWidth="1"/>
    <col min="9219" max="9219" width="30.85546875" style="2" bestFit="1" customWidth="1"/>
    <col min="9220" max="9220" width="17" style="2" customWidth="1"/>
    <col min="9221" max="9221" width="39.5703125" style="2" bestFit="1" customWidth="1"/>
    <col min="9222" max="9222" width="101.42578125" style="2" bestFit="1" customWidth="1"/>
    <col min="9223" max="9223" width="16.42578125" style="2" bestFit="1" customWidth="1"/>
    <col min="9224" max="9224" width="13.28515625" style="2" bestFit="1" customWidth="1"/>
    <col min="9225" max="9225" width="20.140625" style="2" bestFit="1" customWidth="1"/>
    <col min="9226" max="9471" width="21.7109375" style="2"/>
    <col min="9472" max="9472" width="15.140625" style="2" customWidth="1"/>
    <col min="9473" max="9473" width="29.7109375" style="2" bestFit="1" customWidth="1"/>
    <col min="9474" max="9474" width="15" style="2" customWidth="1"/>
    <col min="9475" max="9475" width="30.85546875" style="2" bestFit="1" customWidth="1"/>
    <col min="9476" max="9476" width="17" style="2" customWidth="1"/>
    <col min="9477" max="9477" width="39.5703125" style="2" bestFit="1" customWidth="1"/>
    <col min="9478" max="9478" width="101.42578125" style="2" bestFit="1" customWidth="1"/>
    <col min="9479" max="9479" width="16.42578125" style="2" bestFit="1" customWidth="1"/>
    <col min="9480" max="9480" width="13.28515625" style="2" bestFit="1" customWidth="1"/>
    <col min="9481" max="9481" width="20.140625" style="2" bestFit="1" customWidth="1"/>
    <col min="9482" max="9727" width="21.7109375" style="2"/>
    <col min="9728" max="9728" width="15.140625" style="2" customWidth="1"/>
    <col min="9729" max="9729" width="29.7109375" style="2" bestFit="1" customWidth="1"/>
    <col min="9730" max="9730" width="15" style="2" customWidth="1"/>
    <col min="9731" max="9731" width="30.85546875" style="2" bestFit="1" customWidth="1"/>
    <col min="9732" max="9732" width="17" style="2" customWidth="1"/>
    <col min="9733" max="9733" width="39.5703125" style="2" bestFit="1" customWidth="1"/>
    <col min="9734" max="9734" width="101.42578125" style="2" bestFit="1" customWidth="1"/>
    <col min="9735" max="9735" width="16.42578125" style="2" bestFit="1" customWidth="1"/>
    <col min="9736" max="9736" width="13.28515625" style="2" bestFit="1" customWidth="1"/>
    <col min="9737" max="9737" width="20.140625" style="2" bestFit="1" customWidth="1"/>
    <col min="9738" max="9983" width="21.7109375" style="2"/>
    <col min="9984" max="9984" width="15.140625" style="2" customWidth="1"/>
    <col min="9985" max="9985" width="29.7109375" style="2" bestFit="1" customWidth="1"/>
    <col min="9986" max="9986" width="15" style="2" customWidth="1"/>
    <col min="9987" max="9987" width="30.85546875" style="2" bestFit="1" customWidth="1"/>
    <col min="9988" max="9988" width="17" style="2" customWidth="1"/>
    <col min="9989" max="9989" width="39.5703125" style="2" bestFit="1" customWidth="1"/>
    <col min="9990" max="9990" width="101.42578125" style="2" bestFit="1" customWidth="1"/>
    <col min="9991" max="9991" width="16.42578125" style="2" bestFit="1" customWidth="1"/>
    <col min="9992" max="9992" width="13.28515625" style="2" bestFit="1" customWidth="1"/>
    <col min="9993" max="9993" width="20.140625" style="2" bestFit="1" customWidth="1"/>
    <col min="9994" max="10239" width="21.7109375" style="2"/>
    <col min="10240" max="10240" width="15.140625" style="2" customWidth="1"/>
    <col min="10241" max="10241" width="29.7109375" style="2" bestFit="1" customWidth="1"/>
    <col min="10242" max="10242" width="15" style="2" customWidth="1"/>
    <col min="10243" max="10243" width="30.85546875" style="2" bestFit="1" customWidth="1"/>
    <col min="10244" max="10244" width="17" style="2" customWidth="1"/>
    <col min="10245" max="10245" width="39.5703125" style="2" bestFit="1" customWidth="1"/>
    <col min="10246" max="10246" width="101.42578125" style="2" bestFit="1" customWidth="1"/>
    <col min="10247" max="10247" width="16.42578125" style="2" bestFit="1" customWidth="1"/>
    <col min="10248" max="10248" width="13.28515625" style="2" bestFit="1" customWidth="1"/>
    <col min="10249" max="10249" width="20.140625" style="2" bestFit="1" customWidth="1"/>
    <col min="10250" max="10495" width="21.7109375" style="2"/>
    <col min="10496" max="10496" width="15.140625" style="2" customWidth="1"/>
    <col min="10497" max="10497" width="29.7109375" style="2" bestFit="1" customWidth="1"/>
    <col min="10498" max="10498" width="15" style="2" customWidth="1"/>
    <col min="10499" max="10499" width="30.85546875" style="2" bestFit="1" customWidth="1"/>
    <col min="10500" max="10500" width="17" style="2" customWidth="1"/>
    <col min="10501" max="10501" width="39.5703125" style="2" bestFit="1" customWidth="1"/>
    <col min="10502" max="10502" width="101.42578125" style="2" bestFit="1" customWidth="1"/>
    <col min="10503" max="10503" width="16.42578125" style="2" bestFit="1" customWidth="1"/>
    <col min="10504" max="10504" width="13.28515625" style="2" bestFit="1" customWidth="1"/>
    <col min="10505" max="10505" width="20.140625" style="2" bestFit="1" customWidth="1"/>
    <col min="10506" max="10751" width="21.7109375" style="2"/>
    <col min="10752" max="10752" width="15.140625" style="2" customWidth="1"/>
    <col min="10753" max="10753" width="29.7109375" style="2" bestFit="1" customWidth="1"/>
    <col min="10754" max="10754" width="15" style="2" customWidth="1"/>
    <col min="10755" max="10755" width="30.85546875" style="2" bestFit="1" customWidth="1"/>
    <col min="10756" max="10756" width="17" style="2" customWidth="1"/>
    <col min="10757" max="10757" width="39.5703125" style="2" bestFit="1" customWidth="1"/>
    <col min="10758" max="10758" width="101.42578125" style="2" bestFit="1" customWidth="1"/>
    <col min="10759" max="10759" width="16.42578125" style="2" bestFit="1" customWidth="1"/>
    <col min="10760" max="10760" width="13.28515625" style="2" bestFit="1" customWidth="1"/>
    <col min="10761" max="10761" width="20.140625" style="2" bestFit="1" customWidth="1"/>
    <col min="10762" max="11007" width="21.7109375" style="2"/>
    <col min="11008" max="11008" width="15.140625" style="2" customWidth="1"/>
    <col min="11009" max="11009" width="29.7109375" style="2" bestFit="1" customWidth="1"/>
    <col min="11010" max="11010" width="15" style="2" customWidth="1"/>
    <col min="11011" max="11011" width="30.85546875" style="2" bestFit="1" customWidth="1"/>
    <col min="11012" max="11012" width="17" style="2" customWidth="1"/>
    <col min="11013" max="11013" width="39.5703125" style="2" bestFit="1" customWidth="1"/>
    <col min="11014" max="11014" width="101.42578125" style="2" bestFit="1" customWidth="1"/>
    <col min="11015" max="11015" width="16.42578125" style="2" bestFit="1" customWidth="1"/>
    <col min="11016" max="11016" width="13.28515625" style="2" bestFit="1" customWidth="1"/>
    <col min="11017" max="11017" width="20.140625" style="2" bestFit="1" customWidth="1"/>
    <col min="11018" max="11263" width="21.7109375" style="2"/>
    <col min="11264" max="11264" width="15.140625" style="2" customWidth="1"/>
    <col min="11265" max="11265" width="29.7109375" style="2" bestFit="1" customWidth="1"/>
    <col min="11266" max="11266" width="15" style="2" customWidth="1"/>
    <col min="11267" max="11267" width="30.85546875" style="2" bestFit="1" customWidth="1"/>
    <col min="11268" max="11268" width="17" style="2" customWidth="1"/>
    <col min="11269" max="11269" width="39.5703125" style="2" bestFit="1" customWidth="1"/>
    <col min="11270" max="11270" width="101.42578125" style="2" bestFit="1" customWidth="1"/>
    <col min="11271" max="11271" width="16.42578125" style="2" bestFit="1" customWidth="1"/>
    <col min="11272" max="11272" width="13.28515625" style="2" bestFit="1" customWidth="1"/>
    <col min="11273" max="11273" width="20.140625" style="2" bestFit="1" customWidth="1"/>
    <col min="11274" max="11519" width="21.7109375" style="2"/>
    <col min="11520" max="11520" width="15.140625" style="2" customWidth="1"/>
    <col min="11521" max="11521" width="29.7109375" style="2" bestFit="1" customWidth="1"/>
    <col min="11522" max="11522" width="15" style="2" customWidth="1"/>
    <col min="11523" max="11523" width="30.85546875" style="2" bestFit="1" customWidth="1"/>
    <col min="11524" max="11524" width="17" style="2" customWidth="1"/>
    <col min="11525" max="11525" width="39.5703125" style="2" bestFit="1" customWidth="1"/>
    <col min="11526" max="11526" width="101.42578125" style="2" bestFit="1" customWidth="1"/>
    <col min="11527" max="11527" width="16.42578125" style="2" bestFit="1" customWidth="1"/>
    <col min="11528" max="11528" width="13.28515625" style="2" bestFit="1" customWidth="1"/>
    <col min="11529" max="11529" width="20.140625" style="2" bestFit="1" customWidth="1"/>
    <col min="11530" max="11775" width="21.7109375" style="2"/>
    <col min="11776" max="11776" width="15.140625" style="2" customWidth="1"/>
    <col min="11777" max="11777" width="29.7109375" style="2" bestFit="1" customWidth="1"/>
    <col min="11778" max="11778" width="15" style="2" customWidth="1"/>
    <col min="11779" max="11779" width="30.85546875" style="2" bestFit="1" customWidth="1"/>
    <col min="11780" max="11780" width="17" style="2" customWidth="1"/>
    <col min="11781" max="11781" width="39.5703125" style="2" bestFit="1" customWidth="1"/>
    <col min="11782" max="11782" width="101.42578125" style="2" bestFit="1" customWidth="1"/>
    <col min="11783" max="11783" width="16.42578125" style="2" bestFit="1" customWidth="1"/>
    <col min="11784" max="11784" width="13.28515625" style="2" bestFit="1" customWidth="1"/>
    <col min="11785" max="11785" width="20.140625" style="2" bestFit="1" customWidth="1"/>
    <col min="11786" max="12031" width="21.7109375" style="2"/>
    <col min="12032" max="12032" width="15.140625" style="2" customWidth="1"/>
    <col min="12033" max="12033" width="29.7109375" style="2" bestFit="1" customWidth="1"/>
    <col min="12034" max="12034" width="15" style="2" customWidth="1"/>
    <col min="12035" max="12035" width="30.85546875" style="2" bestFit="1" customWidth="1"/>
    <col min="12036" max="12036" width="17" style="2" customWidth="1"/>
    <col min="12037" max="12037" width="39.5703125" style="2" bestFit="1" customWidth="1"/>
    <col min="12038" max="12038" width="101.42578125" style="2" bestFit="1" customWidth="1"/>
    <col min="12039" max="12039" width="16.42578125" style="2" bestFit="1" customWidth="1"/>
    <col min="12040" max="12040" width="13.28515625" style="2" bestFit="1" customWidth="1"/>
    <col min="12041" max="12041" width="20.140625" style="2" bestFit="1" customWidth="1"/>
    <col min="12042" max="12287" width="21.7109375" style="2"/>
    <col min="12288" max="12288" width="15.140625" style="2" customWidth="1"/>
    <col min="12289" max="12289" width="29.7109375" style="2" bestFit="1" customWidth="1"/>
    <col min="12290" max="12290" width="15" style="2" customWidth="1"/>
    <col min="12291" max="12291" width="30.85546875" style="2" bestFit="1" customWidth="1"/>
    <col min="12292" max="12292" width="17" style="2" customWidth="1"/>
    <col min="12293" max="12293" width="39.5703125" style="2" bestFit="1" customWidth="1"/>
    <col min="12294" max="12294" width="101.42578125" style="2" bestFit="1" customWidth="1"/>
    <col min="12295" max="12295" width="16.42578125" style="2" bestFit="1" customWidth="1"/>
    <col min="12296" max="12296" width="13.28515625" style="2" bestFit="1" customWidth="1"/>
    <col min="12297" max="12297" width="20.140625" style="2" bestFit="1" customWidth="1"/>
    <col min="12298" max="12543" width="21.7109375" style="2"/>
    <col min="12544" max="12544" width="15.140625" style="2" customWidth="1"/>
    <col min="12545" max="12545" width="29.7109375" style="2" bestFit="1" customWidth="1"/>
    <col min="12546" max="12546" width="15" style="2" customWidth="1"/>
    <col min="12547" max="12547" width="30.85546875" style="2" bestFit="1" customWidth="1"/>
    <col min="12548" max="12548" width="17" style="2" customWidth="1"/>
    <col min="12549" max="12549" width="39.5703125" style="2" bestFit="1" customWidth="1"/>
    <col min="12550" max="12550" width="101.42578125" style="2" bestFit="1" customWidth="1"/>
    <col min="12551" max="12551" width="16.42578125" style="2" bestFit="1" customWidth="1"/>
    <col min="12552" max="12552" width="13.28515625" style="2" bestFit="1" customWidth="1"/>
    <col min="12553" max="12553" width="20.140625" style="2" bestFit="1" customWidth="1"/>
    <col min="12554" max="12799" width="21.7109375" style="2"/>
    <col min="12800" max="12800" width="15.140625" style="2" customWidth="1"/>
    <col min="12801" max="12801" width="29.7109375" style="2" bestFit="1" customWidth="1"/>
    <col min="12802" max="12802" width="15" style="2" customWidth="1"/>
    <col min="12803" max="12803" width="30.85546875" style="2" bestFit="1" customWidth="1"/>
    <col min="12804" max="12804" width="17" style="2" customWidth="1"/>
    <col min="12805" max="12805" width="39.5703125" style="2" bestFit="1" customWidth="1"/>
    <col min="12806" max="12806" width="101.42578125" style="2" bestFit="1" customWidth="1"/>
    <col min="12807" max="12807" width="16.42578125" style="2" bestFit="1" customWidth="1"/>
    <col min="12808" max="12808" width="13.28515625" style="2" bestFit="1" customWidth="1"/>
    <col min="12809" max="12809" width="20.140625" style="2" bestFit="1" customWidth="1"/>
    <col min="12810" max="13055" width="21.7109375" style="2"/>
    <col min="13056" max="13056" width="15.140625" style="2" customWidth="1"/>
    <col min="13057" max="13057" width="29.7109375" style="2" bestFit="1" customWidth="1"/>
    <col min="13058" max="13058" width="15" style="2" customWidth="1"/>
    <col min="13059" max="13059" width="30.85546875" style="2" bestFit="1" customWidth="1"/>
    <col min="13060" max="13060" width="17" style="2" customWidth="1"/>
    <col min="13061" max="13061" width="39.5703125" style="2" bestFit="1" customWidth="1"/>
    <col min="13062" max="13062" width="101.42578125" style="2" bestFit="1" customWidth="1"/>
    <col min="13063" max="13063" width="16.42578125" style="2" bestFit="1" customWidth="1"/>
    <col min="13064" max="13064" width="13.28515625" style="2" bestFit="1" customWidth="1"/>
    <col min="13065" max="13065" width="20.140625" style="2" bestFit="1" customWidth="1"/>
    <col min="13066" max="13311" width="21.7109375" style="2"/>
    <col min="13312" max="13312" width="15.140625" style="2" customWidth="1"/>
    <col min="13313" max="13313" width="29.7109375" style="2" bestFit="1" customWidth="1"/>
    <col min="13314" max="13314" width="15" style="2" customWidth="1"/>
    <col min="13315" max="13315" width="30.85546875" style="2" bestFit="1" customWidth="1"/>
    <col min="13316" max="13316" width="17" style="2" customWidth="1"/>
    <col min="13317" max="13317" width="39.5703125" style="2" bestFit="1" customWidth="1"/>
    <col min="13318" max="13318" width="101.42578125" style="2" bestFit="1" customWidth="1"/>
    <col min="13319" max="13319" width="16.42578125" style="2" bestFit="1" customWidth="1"/>
    <col min="13320" max="13320" width="13.28515625" style="2" bestFit="1" customWidth="1"/>
    <col min="13321" max="13321" width="20.140625" style="2" bestFit="1" customWidth="1"/>
    <col min="13322" max="13567" width="21.7109375" style="2"/>
    <col min="13568" max="13568" width="15.140625" style="2" customWidth="1"/>
    <col min="13569" max="13569" width="29.7109375" style="2" bestFit="1" customWidth="1"/>
    <col min="13570" max="13570" width="15" style="2" customWidth="1"/>
    <col min="13571" max="13571" width="30.85546875" style="2" bestFit="1" customWidth="1"/>
    <col min="13572" max="13572" width="17" style="2" customWidth="1"/>
    <col min="13573" max="13573" width="39.5703125" style="2" bestFit="1" customWidth="1"/>
    <col min="13574" max="13574" width="101.42578125" style="2" bestFit="1" customWidth="1"/>
    <col min="13575" max="13575" width="16.42578125" style="2" bestFit="1" customWidth="1"/>
    <col min="13576" max="13576" width="13.28515625" style="2" bestFit="1" customWidth="1"/>
    <col min="13577" max="13577" width="20.140625" style="2" bestFit="1" customWidth="1"/>
    <col min="13578" max="13823" width="21.7109375" style="2"/>
    <col min="13824" max="13824" width="15.140625" style="2" customWidth="1"/>
    <col min="13825" max="13825" width="29.7109375" style="2" bestFit="1" customWidth="1"/>
    <col min="13826" max="13826" width="15" style="2" customWidth="1"/>
    <col min="13827" max="13827" width="30.85546875" style="2" bestFit="1" customWidth="1"/>
    <col min="13828" max="13828" width="17" style="2" customWidth="1"/>
    <col min="13829" max="13829" width="39.5703125" style="2" bestFit="1" customWidth="1"/>
    <col min="13830" max="13830" width="101.42578125" style="2" bestFit="1" customWidth="1"/>
    <col min="13831" max="13831" width="16.42578125" style="2" bestFit="1" customWidth="1"/>
    <col min="13832" max="13832" width="13.28515625" style="2" bestFit="1" customWidth="1"/>
    <col min="13833" max="13833" width="20.140625" style="2" bestFit="1" customWidth="1"/>
    <col min="13834" max="14079" width="21.7109375" style="2"/>
    <col min="14080" max="14080" width="15.140625" style="2" customWidth="1"/>
    <col min="14081" max="14081" width="29.7109375" style="2" bestFit="1" customWidth="1"/>
    <col min="14082" max="14082" width="15" style="2" customWidth="1"/>
    <col min="14083" max="14083" width="30.85546875" style="2" bestFit="1" customWidth="1"/>
    <col min="14084" max="14084" width="17" style="2" customWidth="1"/>
    <col min="14085" max="14085" width="39.5703125" style="2" bestFit="1" customWidth="1"/>
    <col min="14086" max="14086" width="101.42578125" style="2" bestFit="1" customWidth="1"/>
    <col min="14087" max="14087" width="16.42578125" style="2" bestFit="1" customWidth="1"/>
    <col min="14088" max="14088" width="13.28515625" style="2" bestFit="1" customWidth="1"/>
    <col min="14089" max="14089" width="20.140625" style="2" bestFit="1" customWidth="1"/>
    <col min="14090" max="14335" width="21.7109375" style="2"/>
    <col min="14336" max="14336" width="15.140625" style="2" customWidth="1"/>
    <col min="14337" max="14337" width="29.7109375" style="2" bestFit="1" customWidth="1"/>
    <col min="14338" max="14338" width="15" style="2" customWidth="1"/>
    <col min="14339" max="14339" width="30.85546875" style="2" bestFit="1" customWidth="1"/>
    <col min="14340" max="14340" width="17" style="2" customWidth="1"/>
    <col min="14341" max="14341" width="39.5703125" style="2" bestFit="1" customWidth="1"/>
    <col min="14342" max="14342" width="101.42578125" style="2" bestFit="1" customWidth="1"/>
    <col min="14343" max="14343" width="16.42578125" style="2" bestFit="1" customWidth="1"/>
    <col min="14344" max="14344" width="13.28515625" style="2" bestFit="1" customWidth="1"/>
    <col min="14345" max="14345" width="20.140625" style="2" bestFit="1" customWidth="1"/>
    <col min="14346" max="14591" width="21.7109375" style="2"/>
    <col min="14592" max="14592" width="15.140625" style="2" customWidth="1"/>
    <col min="14593" max="14593" width="29.7109375" style="2" bestFit="1" customWidth="1"/>
    <col min="14594" max="14594" width="15" style="2" customWidth="1"/>
    <col min="14595" max="14595" width="30.85546875" style="2" bestFit="1" customWidth="1"/>
    <col min="14596" max="14596" width="17" style="2" customWidth="1"/>
    <col min="14597" max="14597" width="39.5703125" style="2" bestFit="1" customWidth="1"/>
    <col min="14598" max="14598" width="101.42578125" style="2" bestFit="1" customWidth="1"/>
    <col min="14599" max="14599" width="16.42578125" style="2" bestFit="1" customWidth="1"/>
    <col min="14600" max="14600" width="13.28515625" style="2" bestFit="1" customWidth="1"/>
    <col min="14601" max="14601" width="20.140625" style="2" bestFit="1" customWidth="1"/>
    <col min="14602" max="14847" width="21.7109375" style="2"/>
    <col min="14848" max="14848" width="15.140625" style="2" customWidth="1"/>
    <col min="14849" max="14849" width="29.7109375" style="2" bestFit="1" customWidth="1"/>
    <col min="14850" max="14850" width="15" style="2" customWidth="1"/>
    <col min="14851" max="14851" width="30.85546875" style="2" bestFit="1" customWidth="1"/>
    <col min="14852" max="14852" width="17" style="2" customWidth="1"/>
    <col min="14853" max="14853" width="39.5703125" style="2" bestFit="1" customWidth="1"/>
    <col min="14854" max="14854" width="101.42578125" style="2" bestFit="1" customWidth="1"/>
    <col min="14855" max="14855" width="16.42578125" style="2" bestFit="1" customWidth="1"/>
    <col min="14856" max="14856" width="13.28515625" style="2" bestFit="1" customWidth="1"/>
    <col min="14857" max="14857" width="20.140625" style="2" bestFit="1" customWidth="1"/>
    <col min="14858" max="15103" width="21.7109375" style="2"/>
    <col min="15104" max="15104" width="15.140625" style="2" customWidth="1"/>
    <col min="15105" max="15105" width="29.7109375" style="2" bestFit="1" customWidth="1"/>
    <col min="15106" max="15106" width="15" style="2" customWidth="1"/>
    <col min="15107" max="15107" width="30.85546875" style="2" bestFit="1" customWidth="1"/>
    <col min="15108" max="15108" width="17" style="2" customWidth="1"/>
    <col min="15109" max="15109" width="39.5703125" style="2" bestFit="1" customWidth="1"/>
    <col min="15110" max="15110" width="101.42578125" style="2" bestFit="1" customWidth="1"/>
    <col min="15111" max="15111" width="16.42578125" style="2" bestFit="1" customWidth="1"/>
    <col min="15112" max="15112" width="13.28515625" style="2" bestFit="1" customWidth="1"/>
    <col min="15113" max="15113" width="20.140625" style="2" bestFit="1" customWidth="1"/>
    <col min="15114" max="15359" width="21.7109375" style="2"/>
    <col min="15360" max="15360" width="15.140625" style="2" customWidth="1"/>
    <col min="15361" max="15361" width="29.7109375" style="2" bestFit="1" customWidth="1"/>
    <col min="15362" max="15362" width="15" style="2" customWidth="1"/>
    <col min="15363" max="15363" width="30.85546875" style="2" bestFit="1" customWidth="1"/>
    <col min="15364" max="15364" width="17" style="2" customWidth="1"/>
    <col min="15365" max="15365" width="39.5703125" style="2" bestFit="1" customWidth="1"/>
    <col min="15366" max="15366" width="101.42578125" style="2" bestFit="1" customWidth="1"/>
    <col min="15367" max="15367" width="16.42578125" style="2" bestFit="1" customWidth="1"/>
    <col min="15368" max="15368" width="13.28515625" style="2" bestFit="1" customWidth="1"/>
    <col min="15369" max="15369" width="20.140625" style="2" bestFit="1" customWidth="1"/>
    <col min="15370" max="15615" width="21.7109375" style="2"/>
    <col min="15616" max="15616" width="15.140625" style="2" customWidth="1"/>
    <col min="15617" max="15617" width="29.7109375" style="2" bestFit="1" customWidth="1"/>
    <col min="15618" max="15618" width="15" style="2" customWidth="1"/>
    <col min="15619" max="15619" width="30.85546875" style="2" bestFit="1" customWidth="1"/>
    <col min="15620" max="15620" width="17" style="2" customWidth="1"/>
    <col min="15621" max="15621" width="39.5703125" style="2" bestFit="1" customWidth="1"/>
    <col min="15622" max="15622" width="101.42578125" style="2" bestFit="1" customWidth="1"/>
    <col min="15623" max="15623" width="16.42578125" style="2" bestFit="1" customWidth="1"/>
    <col min="15624" max="15624" width="13.28515625" style="2" bestFit="1" customWidth="1"/>
    <col min="15625" max="15625" width="20.140625" style="2" bestFit="1" customWidth="1"/>
    <col min="15626" max="15871" width="21.7109375" style="2"/>
    <col min="15872" max="15872" width="15.140625" style="2" customWidth="1"/>
    <col min="15873" max="15873" width="29.7109375" style="2" bestFit="1" customWidth="1"/>
    <col min="15874" max="15874" width="15" style="2" customWidth="1"/>
    <col min="15875" max="15875" width="30.85546875" style="2" bestFit="1" customWidth="1"/>
    <col min="15876" max="15876" width="17" style="2" customWidth="1"/>
    <col min="15877" max="15877" width="39.5703125" style="2" bestFit="1" customWidth="1"/>
    <col min="15878" max="15878" width="101.42578125" style="2" bestFit="1" customWidth="1"/>
    <col min="15879" max="15879" width="16.42578125" style="2" bestFit="1" customWidth="1"/>
    <col min="15880" max="15880" width="13.28515625" style="2" bestFit="1" customWidth="1"/>
    <col min="15881" max="15881" width="20.140625" style="2" bestFit="1" customWidth="1"/>
    <col min="15882" max="16127" width="21.7109375" style="2"/>
    <col min="16128" max="16128" width="15.140625" style="2" customWidth="1"/>
    <col min="16129" max="16129" width="29.7109375" style="2" bestFit="1" customWidth="1"/>
    <col min="16130" max="16130" width="15" style="2" customWidth="1"/>
    <col min="16131" max="16131" width="30.85546875" style="2" bestFit="1" customWidth="1"/>
    <col min="16132" max="16132" width="17" style="2" customWidth="1"/>
    <col min="16133" max="16133" width="39.5703125" style="2" bestFit="1" customWidth="1"/>
    <col min="16134" max="16134" width="101.42578125" style="2" bestFit="1" customWidth="1"/>
    <col min="16135" max="16135" width="16.42578125" style="2" bestFit="1" customWidth="1"/>
    <col min="16136" max="16136" width="13.28515625" style="2" bestFit="1" customWidth="1"/>
    <col min="16137" max="16137" width="20.140625" style="2" bestFit="1" customWidth="1"/>
    <col min="16138" max="16384" width="21.7109375" style="2"/>
  </cols>
  <sheetData>
    <row r="1" spans="1:10" ht="24.95" customHeight="1" x14ac:dyDescent="0.35">
      <c r="C1" s="29"/>
    </row>
    <row r="2" spans="1:10" ht="24.95" customHeight="1" x14ac:dyDescent="0.3">
      <c r="C2" s="30"/>
    </row>
    <row r="3" spans="1:10" ht="24.95" customHeight="1" x14ac:dyDescent="0.3">
      <c r="C3" s="31"/>
      <c r="F3" s="7"/>
    </row>
    <row r="4" spans="1:10" ht="24.95" customHeight="1" x14ac:dyDescent="0.2">
      <c r="A4" s="8"/>
      <c r="B4" s="8"/>
      <c r="C4" s="9"/>
      <c r="D4" s="8"/>
      <c r="E4" s="8"/>
      <c r="F4" s="8"/>
      <c r="G4" s="10"/>
      <c r="H4" s="11"/>
      <c r="I4" s="11"/>
    </row>
    <row r="5" spans="1:10" ht="72.75" customHeight="1" thickBot="1" x14ac:dyDescent="0.25">
      <c r="A5" s="67" t="s">
        <v>2</v>
      </c>
      <c r="B5" s="67" t="s">
        <v>8</v>
      </c>
      <c r="C5" s="68" t="s">
        <v>9</v>
      </c>
      <c r="D5" s="67" t="s">
        <v>32</v>
      </c>
      <c r="E5" s="69" t="s">
        <v>10</v>
      </c>
      <c r="F5" s="69" t="s">
        <v>11</v>
      </c>
      <c r="G5" s="70" t="s">
        <v>12</v>
      </c>
      <c r="H5" s="71" t="s">
        <v>13</v>
      </c>
      <c r="I5" s="71" t="s">
        <v>14</v>
      </c>
      <c r="J5" s="67" t="s">
        <v>30</v>
      </c>
    </row>
    <row r="6" spans="1:10" ht="24.95" customHeight="1" thickBot="1" x14ac:dyDescent="0.25">
      <c r="A6" s="32">
        <f>VLOOKUP(C6,Colisage!H:L,4,0)</f>
        <v>1</v>
      </c>
      <c r="B6" s="32" t="str">
        <f>IF(ISNA(VLOOKUP(A6,Colisage!K:L,2,0)),"",VLOOKUP(A6,Colisage!K:L,2,0))</f>
        <v>1,8*1,15*0,9</v>
      </c>
      <c r="C6" s="16">
        <f>Colisage!E2</f>
        <v>1</v>
      </c>
      <c r="D6" s="16" t="str">
        <f>IF(ISNA(VLOOKUP(C6,Colisage!H:I,2,0)),"",VLOOKUP(C6,Colisage!H:I,2,0))</f>
        <v>1,8*1,15*0,9</v>
      </c>
      <c r="E6" s="16">
        <f>IF(ISNA(VLOOKUP(C6,Colisage!H:J,3,0)),"",VLOOKUP(C6,Colisage!H:J,3,0))</f>
        <v>403.5</v>
      </c>
      <c r="F6" s="12">
        <f>Colisage!A2</f>
        <v>0</v>
      </c>
      <c r="G6" s="13" t="e">
        <f>VLOOKUP(F6,#REF!,3,FALSE)</f>
        <v>#REF!</v>
      </c>
      <c r="H6" s="14">
        <f>Colisage!D2</f>
        <v>206.21</v>
      </c>
      <c r="I6" s="15" t="e">
        <f>VLOOKUP(F6,#REF!,7,FALSE)</f>
        <v>#REF!</v>
      </c>
      <c r="J6" s="14" t="e">
        <f>VLOOKUP(F6,#REF!,6,0)</f>
        <v>#REF!</v>
      </c>
    </row>
    <row r="7" spans="1:10" ht="24.95" customHeight="1" thickBot="1" x14ac:dyDescent="0.25">
      <c r="A7" s="32">
        <f>VLOOKUP(C7,Colisage!H:L,4,0)</f>
        <v>1</v>
      </c>
      <c r="B7" s="32" t="str">
        <f>IF(ISNA(VLOOKUP(A7,Colisage!K:L,2,0)),"",VLOOKUP(A7,Colisage!K:L,2,0))</f>
        <v>1,8*1,15*0,9</v>
      </c>
      <c r="C7" s="16">
        <f>Colisage!E3</f>
        <v>1</v>
      </c>
      <c r="D7" s="16" t="str">
        <f>IF(ISNA(VLOOKUP(C7,Colisage!H:I,2,0)),"",VLOOKUP(C7,Colisage!H:I,2,0))</f>
        <v>1,8*1,15*0,9</v>
      </c>
      <c r="E7" s="16">
        <f>IF(ISNA(VLOOKUP(C7,Colisage!H:J,3,0)),"",VLOOKUP(C7,Colisage!H:J,3,0))</f>
        <v>403.5</v>
      </c>
      <c r="F7" s="12">
        <f>Colisage!A3</f>
        <v>0</v>
      </c>
      <c r="G7" s="13" t="e">
        <f>VLOOKUP(F7,#REF!,3,FALSE)</f>
        <v>#REF!</v>
      </c>
      <c r="H7" s="14">
        <f>Colisage!D3</f>
        <v>79</v>
      </c>
      <c r="I7" s="15" t="e">
        <f>VLOOKUP(F7,#REF!,7,FALSE)</f>
        <v>#REF!</v>
      </c>
      <c r="J7" s="14" t="e">
        <f>VLOOKUP(F7,#REF!,6,0)</f>
        <v>#REF!</v>
      </c>
    </row>
    <row r="8" spans="1:10" ht="24.95" customHeight="1" thickBot="1" x14ac:dyDescent="0.25">
      <c r="A8" s="32">
        <f>VLOOKUP(C8,Colisage!H:L,4,0)</f>
        <v>1</v>
      </c>
      <c r="B8" s="32" t="str">
        <f>IF(ISNA(VLOOKUP(A8,Colisage!K:L,2,0)),"",VLOOKUP(A8,Colisage!K:L,2,0))</f>
        <v>1,8*1,15*0,9</v>
      </c>
      <c r="C8" s="16">
        <f>Colisage!E4</f>
        <v>1</v>
      </c>
      <c r="D8" s="16" t="str">
        <f>IF(ISNA(VLOOKUP(C8,Colisage!H:I,2,0)),"",VLOOKUP(C8,Colisage!H:I,2,0))</f>
        <v>1,8*1,15*0,9</v>
      </c>
      <c r="E8" s="16">
        <f>IF(ISNA(VLOOKUP(C8,Colisage!H:J,3,0)),"",VLOOKUP(C8,Colisage!H:J,3,0))</f>
        <v>403.5</v>
      </c>
      <c r="F8" s="12">
        <f>Colisage!A4</f>
        <v>0</v>
      </c>
      <c r="G8" s="13" t="e">
        <f>VLOOKUP(F8,#REF!,3,FALSE)</f>
        <v>#REF!</v>
      </c>
      <c r="H8" s="14">
        <f>Colisage!D4</f>
        <v>28.94</v>
      </c>
      <c r="I8" s="15" t="e">
        <f>VLOOKUP(F8,#REF!,7,FALSE)</f>
        <v>#REF!</v>
      </c>
      <c r="J8" s="14" t="e">
        <f>VLOOKUP(F8,#REF!,6,0)</f>
        <v>#REF!</v>
      </c>
    </row>
    <row r="9" spans="1:10" ht="24.95" customHeight="1" thickBot="1" x14ac:dyDescent="0.25">
      <c r="A9" s="32">
        <f>VLOOKUP(C9,Colisage!H:L,4,0)</f>
        <v>2</v>
      </c>
      <c r="B9" s="32" t="str">
        <f>IF(ISNA(VLOOKUP(A9,Colisage!K:L,2,0)),"",VLOOKUP(A9,Colisage!K:L,2,0))</f>
        <v>1,55*1,4*0,7</v>
      </c>
      <c r="C9" s="16">
        <f>Colisage!E5</f>
        <v>2</v>
      </c>
      <c r="D9" s="16" t="str">
        <f>IF(ISNA(VLOOKUP(C9,Colisage!H:I,2,0)),"",VLOOKUP(C9,Colisage!H:I,2,0))</f>
        <v>1,55*1,4*0,7</v>
      </c>
      <c r="E9" s="16">
        <f>IF(ISNA(VLOOKUP(C9,Colisage!H:J,3,0)),"",VLOOKUP(C9,Colisage!H:J,3,0))</f>
        <v>651</v>
      </c>
      <c r="F9" s="12">
        <f>Colisage!A5</f>
        <v>0</v>
      </c>
      <c r="G9" s="13" t="e">
        <f>VLOOKUP(F9,#REF!,3,FALSE)</f>
        <v>#REF!</v>
      </c>
      <c r="H9" s="14">
        <f>Colisage!D5</f>
        <v>213.46</v>
      </c>
      <c r="I9" s="15" t="e">
        <f>VLOOKUP(F9,#REF!,7,FALSE)</f>
        <v>#REF!</v>
      </c>
      <c r="J9" s="14" t="e">
        <f>VLOOKUP(F9,#REF!,6,0)</f>
        <v>#REF!</v>
      </c>
    </row>
    <row r="10" spans="1:10" ht="24.95" customHeight="1" thickBot="1" x14ac:dyDescent="0.25">
      <c r="A10" s="32">
        <f>VLOOKUP(C10,Colisage!H:L,4,0)</f>
        <v>3</v>
      </c>
      <c r="B10" s="32" t="str">
        <f>IF(ISNA(VLOOKUP(A10,Colisage!K:L,2,0)),"",VLOOKUP(A10,Colisage!K:L,2,0))</f>
        <v>0,41*0,31*0,19</v>
      </c>
      <c r="C10" s="16">
        <f>Colisage!E6</f>
        <v>3</v>
      </c>
      <c r="D10" s="16" t="str">
        <f>IF(ISNA(VLOOKUP(C10,Colisage!H:I,2,0)),"",VLOOKUP(C10,Colisage!H:I,2,0))</f>
        <v>0,41*0,31*0,19</v>
      </c>
      <c r="E10" s="16">
        <f>IF(ISNA(VLOOKUP(C10,Colisage!H:J,3,0)),"",VLOOKUP(C10,Colisage!H:J,3,0))</f>
        <v>21</v>
      </c>
      <c r="F10" s="12">
        <f>Colisage!A6</f>
        <v>0</v>
      </c>
      <c r="G10" s="13" t="e">
        <f>VLOOKUP(F10,#REF!,3,FALSE)</f>
        <v>#REF!</v>
      </c>
      <c r="H10" s="14">
        <f>Colisage!D6</f>
        <v>1500</v>
      </c>
      <c r="I10" s="15" t="e">
        <f>VLOOKUP(F10,#REF!,7,FALSE)</f>
        <v>#REF!</v>
      </c>
      <c r="J10" s="14" t="e">
        <f>VLOOKUP(F10,#REF!,6,0)</f>
        <v>#REF!</v>
      </c>
    </row>
    <row r="11" spans="1:10" ht="24.95" customHeight="1" thickBot="1" x14ac:dyDescent="0.25">
      <c r="A11" s="32">
        <f>VLOOKUP(C11,Colisage!H:L,4,0)</f>
        <v>3</v>
      </c>
      <c r="B11" s="32" t="str">
        <f>IF(ISNA(VLOOKUP(A11,Colisage!K:L,2,0)),"",VLOOKUP(A11,Colisage!K:L,2,0))</f>
        <v>0,41*0,31*0,19</v>
      </c>
      <c r="C11" s="16">
        <f>Colisage!E7</f>
        <v>3</v>
      </c>
      <c r="D11" s="16" t="str">
        <f>IF(ISNA(VLOOKUP(C11,Colisage!H:I,2,0)),"",VLOOKUP(C11,Colisage!H:I,2,0))</f>
        <v>0,41*0,31*0,19</v>
      </c>
      <c r="E11" s="16">
        <f>IF(ISNA(VLOOKUP(C11,Colisage!H:J,3,0)),"",VLOOKUP(C11,Colisage!H:J,3,0))</f>
        <v>21</v>
      </c>
      <c r="F11" s="12">
        <f>Colisage!A7</f>
        <v>0</v>
      </c>
      <c r="G11" s="13" t="e">
        <f>VLOOKUP(F11,#REF!,3,FALSE)</f>
        <v>#REF!</v>
      </c>
      <c r="H11" s="14">
        <f>Colisage!D7</f>
        <v>17</v>
      </c>
      <c r="I11" s="15" t="e">
        <f>VLOOKUP(F11,#REF!,7,FALSE)</f>
        <v>#REF!</v>
      </c>
      <c r="J11" s="14" t="e">
        <f>VLOOKUP(F11,#REF!,6,0)</f>
        <v>#REF!</v>
      </c>
    </row>
    <row r="12" spans="1:10" ht="24.95" customHeight="1" thickBot="1" x14ac:dyDescent="0.25">
      <c r="A12" s="13">
        <f>VLOOKUP(C12,Colisage!H:L,4,0)</f>
        <v>3</v>
      </c>
      <c r="B12" s="13" t="str">
        <f>IF(ISNA(VLOOKUP(A12,Colisage!K:L,2,0)),"",VLOOKUP(A12,Colisage!K:L,2,0))</f>
        <v>0,41*0,31*0,19</v>
      </c>
      <c r="C12" s="16">
        <f>Colisage!E8</f>
        <v>3</v>
      </c>
      <c r="D12" s="16" t="str">
        <f>IF(ISNA(VLOOKUP(C12,Colisage!H:I,2,0)),"",VLOOKUP(C12,Colisage!H:I,2,0))</f>
        <v>0,41*0,31*0,19</v>
      </c>
      <c r="E12" s="16">
        <f>IF(ISNA(VLOOKUP(C12,Colisage!H:J,3,0)),"",VLOOKUP(C12,Colisage!H:J,3,0))</f>
        <v>21</v>
      </c>
      <c r="F12" s="12">
        <f>Colisage!A8</f>
        <v>0</v>
      </c>
      <c r="G12" s="13" t="e">
        <f>VLOOKUP(F12,#REF!,3,FALSE)</f>
        <v>#REF!</v>
      </c>
      <c r="H12" s="14">
        <f>Colisage!D8</f>
        <v>2500</v>
      </c>
      <c r="I12" s="15" t="e">
        <f>VLOOKUP(F12,#REF!,7,FALSE)</f>
        <v>#REF!</v>
      </c>
      <c r="J12" s="14" t="e">
        <f>VLOOKUP(F12,#REF!,6,0)</f>
        <v>#REF!</v>
      </c>
    </row>
    <row r="13" spans="1:10" ht="24.95" customHeight="1" thickBot="1" x14ac:dyDescent="0.25">
      <c r="A13" s="13">
        <f>VLOOKUP(C13,Colisage!H:L,4,0)</f>
        <v>3</v>
      </c>
      <c r="B13" s="13" t="str">
        <f>IF(ISNA(VLOOKUP(A13,Colisage!K:L,2,0)),"",VLOOKUP(A13,Colisage!K:L,2,0))</f>
        <v>0,41*0,31*0,19</v>
      </c>
      <c r="C13" s="16">
        <f>Colisage!E9</f>
        <v>3</v>
      </c>
      <c r="D13" s="16" t="str">
        <f>IF(ISNA(VLOOKUP(C13,Colisage!H:I,2,0)),"",VLOOKUP(C13,Colisage!H:I,2,0))</f>
        <v>0,41*0,31*0,19</v>
      </c>
      <c r="E13" s="16">
        <f>IF(ISNA(VLOOKUP(C13,Colisage!H:J,3,0)),"",VLOOKUP(C13,Colisage!H:J,3,0))</f>
        <v>21</v>
      </c>
      <c r="F13" s="12">
        <f>Colisage!A9</f>
        <v>0</v>
      </c>
      <c r="G13" s="13" t="e">
        <f>VLOOKUP(F13,#REF!,3,FALSE)</f>
        <v>#REF!</v>
      </c>
      <c r="H13" s="14">
        <f>Colisage!D9</f>
        <v>214</v>
      </c>
      <c r="I13" s="15" t="e">
        <f>VLOOKUP(F13,#REF!,7,FALSE)</f>
        <v>#REF!</v>
      </c>
      <c r="J13" s="14" t="e">
        <f>VLOOKUP(F13,#REF!,6,0)</f>
        <v>#REF!</v>
      </c>
    </row>
    <row r="14" spans="1:10" ht="24.95" customHeight="1" thickBot="1" x14ac:dyDescent="0.25">
      <c r="A14" s="13">
        <f>VLOOKUP(C14,Colisage!H:L,4,0)</f>
        <v>4</v>
      </c>
      <c r="B14" s="13" t="str">
        <f>IF(ISNA(VLOOKUP(A14,Colisage!K:L,2,0)),"",VLOOKUP(A14,Colisage!K:L,2,0))</f>
        <v>0,8*,0,6*0,4</v>
      </c>
      <c r="C14" s="16">
        <f>Colisage!E10</f>
        <v>4</v>
      </c>
      <c r="D14" s="16" t="str">
        <f>IF(ISNA(VLOOKUP(C14,Colisage!H:I,2,0)),"",VLOOKUP(C14,Colisage!H:I,2,0))</f>
        <v>0,8*,0,6*0,4</v>
      </c>
      <c r="E14" s="16">
        <f>IF(ISNA(VLOOKUP(C14,Colisage!H:J,3,0)),"",VLOOKUP(C14,Colisage!H:J,3,0))</f>
        <v>167</v>
      </c>
      <c r="F14" s="12">
        <f>Colisage!A10</f>
        <v>0</v>
      </c>
      <c r="G14" s="13" t="e">
        <f>VLOOKUP(F14,#REF!,3,FALSE)</f>
        <v>#REF!</v>
      </c>
      <c r="H14" s="14">
        <f>Colisage!D10</f>
        <v>94</v>
      </c>
      <c r="I14" s="15" t="e">
        <f>VLOOKUP(F14,#REF!,7,FALSE)</f>
        <v>#REF!</v>
      </c>
      <c r="J14" s="14" t="e">
        <f>VLOOKUP(F14,#REF!,6,0)</f>
        <v>#REF!</v>
      </c>
    </row>
    <row r="15" spans="1:10" ht="24.95" customHeight="1" thickBot="1" x14ac:dyDescent="0.25">
      <c r="A15" s="13">
        <f>VLOOKUP(C15,Colisage!H:L,4,0)</f>
        <v>4</v>
      </c>
      <c r="B15" s="13" t="str">
        <f>IF(ISNA(VLOOKUP(A15,Colisage!K:L,2,0)),"",VLOOKUP(A15,Colisage!K:L,2,0))</f>
        <v>0,8*,0,6*0,4</v>
      </c>
      <c r="C15" s="16">
        <f>Colisage!E11</f>
        <v>4</v>
      </c>
      <c r="D15" s="16" t="str">
        <f>IF(ISNA(VLOOKUP(C15,Colisage!H:I,2,0)),"",VLOOKUP(C15,Colisage!H:I,2,0))</f>
        <v>0,8*,0,6*0,4</v>
      </c>
      <c r="E15" s="16">
        <f>IF(ISNA(VLOOKUP(C15,Colisage!H:J,3,0)),"",VLOOKUP(C15,Colisage!H:J,3,0))</f>
        <v>167</v>
      </c>
      <c r="F15" s="12">
        <f>Colisage!A11</f>
        <v>0</v>
      </c>
      <c r="G15" s="13" t="e">
        <f>VLOOKUP(F15,#REF!,3,FALSE)</f>
        <v>#REF!</v>
      </c>
      <c r="H15" s="14">
        <f>Colisage!D11</f>
        <v>924</v>
      </c>
      <c r="I15" s="15" t="e">
        <f>VLOOKUP(F15,#REF!,7,FALSE)</f>
        <v>#REF!</v>
      </c>
      <c r="J15" s="14" t="e">
        <f>VLOOKUP(F15,#REF!,6,0)</f>
        <v>#REF!</v>
      </c>
    </row>
    <row r="16" spans="1:10" ht="24.95" customHeight="1" thickBot="1" x14ac:dyDescent="0.25">
      <c r="A16" s="13">
        <f>VLOOKUP(C16,Colisage!H:L,4,0)</f>
        <v>4</v>
      </c>
      <c r="B16" s="13" t="str">
        <f>IF(ISNA(VLOOKUP(A16,Colisage!K:L,2,0)),"",VLOOKUP(A16,Colisage!K:L,2,0))</f>
        <v>0,8*,0,6*0,4</v>
      </c>
      <c r="C16" s="16">
        <f>Colisage!E12</f>
        <v>4</v>
      </c>
      <c r="D16" s="16" t="str">
        <f>IF(ISNA(VLOOKUP(C16,Colisage!H:I,2,0)),"",VLOOKUP(C16,Colisage!H:I,2,0))</f>
        <v>0,8*,0,6*0,4</v>
      </c>
      <c r="E16" s="16">
        <f>IF(ISNA(VLOOKUP(C16,Colisage!H:J,3,0)),"",VLOOKUP(C16,Colisage!H:J,3,0))</f>
        <v>167</v>
      </c>
      <c r="F16" s="12">
        <f>Colisage!A12</f>
        <v>0</v>
      </c>
      <c r="G16" s="13" t="e">
        <f>VLOOKUP(F16,#REF!,3,FALSE)</f>
        <v>#REF!</v>
      </c>
      <c r="H16" s="14">
        <f>Colisage!D12</f>
        <v>100</v>
      </c>
      <c r="I16" s="15" t="e">
        <f>VLOOKUP(F16,#REF!,7,FALSE)</f>
        <v>#REF!</v>
      </c>
      <c r="J16" s="14" t="e">
        <f>VLOOKUP(F16,#REF!,6,0)</f>
        <v>#REF!</v>
      </c>
    </row>
    <row r="17" spans="1:10" ht="24.95" customHeight="1" thickBot="1" x14ac:dyDescent="0.25">
      <c r="A17" s="13">
        <f>VLOOKUP(C17,Colisage!H:L,4,0)</f>
        <v>4</v>
      </c>
      <c r="B17" s="13" t="str">
        <f>IF(ISNA(VLOOKUP(A17,Colisage!K:L,2,0)),"",VLOOKUP(A17,Colisage!K:L,2,0))</f>
        <v>0,8*,0,6*0,4</v>
      </c>
      <c r="C17" s="16">
        <f>Colisage!E13</f>
        <v>4</v>
      </c>
      <c r="D17" s="16" t="str">
        <f>IF(ISNA(VLOOKUP(C17,Colisage!H:I,2,0)),"",VLOOKUP(C17,Colisage!H:I,2,0))</f>
        <v>0,8*,0,6*0,4</v>
      </c>
      <c r="E17" s="16">
        <f>IF(ISNA(VLOOKUP(C17,Colisage!H:J,3,0)),"",VLOOKUP(C17,Colisage!H:J,3,0))</f>
        <v>167</v>
      </c>
      <c r="F17" s="12">
        <f>Colisage!A13</f>
        <v>0</v>
      </c>
      <c r="G17" s="13" t="e">
        <f>VLOOKUP(F17,#REF!,3,FALSE)</f>
        <v>#REF!</v>
      </c>
      <c r="H17" s="14">
        <f>Colisage!D13</f>
        <v>150</v>
      </c>
      <c r="I17" s="15" t="e">
        <f>VLOOKUP(F17,#REF!,7,FALSE)</f>
        <v>#REF!</v>
      </c>
      <c r="J17" s="14" t="e">
        <f>VLOOKUP(F17,#REF!,6,0)</f>
        <v>#REF!</v>
      </c>
    </row>
    <row r="18" spans="1:10" ht="24.95" customHeight="1" thickBot="1" x14ac:dyDescent="0.25">
      <c r="A18" s="13">
        <f>VLOOKUP(C18,Colisage!H:L,4,0)</f>
        <v>4</v>
      </c>
      <c r="B18" s="13" t="str">
        <f>IF(ISNA(VLOOKUP(A18,Colisage!K:L,2,0)),"",VLOOKUP(A18,Colisage!K:L,2,0))</f>
        <v>0,8*,0,6*0,4</v>
      </c>
      <c r="C18" s="16">
        <f>Colisage!E14</f>
        <v>4</v>
      </c>
      <c r="D18" s="16" t="str">
        <f>IF(ISNA(VLOOKUP(C18,Colisage!H:I,2,0)),"",VLOOKUP(C18,Colisage!H:I,2,0))</f>
        <v>0,8*,0,6*0,4</v>
      </c>
      <c r="E18" s="16">
        <f>IF(ISNA(VLOOKUP(C18,Colisage!H:J,3,0)),"",VLOOKUP(C18,Colisage!H:J,3,0))</f>
        <v>167</v>
      </c>
      <c r="F18" s="12">
        <f>Colisage!A14</f>
        <v>0</v>
      </c>
      <c r="G18" s="13" t="e">
        <f>VLOOKUP(F18,#REF!,3,FALSE)</f>
        <v>#REF!</v>
      </c>
      <c r="H18" s="14">
        <f>Colisage!D14</f>
        <v>1000</v>
      </c>
      <c r="I18" s="15" t="e">
        <f>VLOOKUP(F18,#REF!,7,FALSE)</f>
        <v>#REF!</v>
      </c>
      <c r="J18" s="14" t="e">
        <f>VLOOKUP(F18,#REF!,6,0)</f>
        <v>#REF!</v>
      </c>
    </row>
    <row r="19" spans="1:10" ht="24.95" customHeight="1" thickBot="1" x14ac:dyDescent="0.25">
      <c r="A19" s="13">
        <f>VLOOKUP(C19,Colisage!H:L,4,0)</f>
        <v>4</v>
      </c>
      <c r="B19" s="13" t="str">
        <f>IF(ISNA(VLOOKUP(A19,Colisage!K:L,2,0)),"",VLOOKUP(A19,Colisage!K:L,2,0))</f>
        <v>0,8*,0,6*0,4</v>
      </c>
      <c r="C19" s="16">
        <f>Colisage!E15</f>
        <v>4</v>
      </c>
      <c r="D19" s="16" t="str">
        <f>IF(ISNA(VLOOKUP(C19,Colisage!H:I,2,0)),"",VLOOKUP(C19,Colisage!H:I,2,0))</f>
        <v>0,8*,0,6*0,4</v>
      </c>
      <c r="E19" s="16">
        <f>IF(ISNA(VLOOKUP(C19,Colisage!H:J,3,0)),"",VLOOKUP(C19,Colisage!H:J,3,0))</f>
        <v>167</v>
      </c>
      <c r="F19" s="12">
        <f>Colisage!A15</f>
        <v>0</v>
      </c>
      <c r="G19" s="13" t="e">
        <f>VLOOKUP(F19,#REF!,3,FALSE)</f>
        <v>#REF!</v>
      </c>
      <c r="H19" s="14">
        <f>Colisage!D15</f>
        <v>83</v>
      </c>
      <c r="I19" s="15" t="e">
        <f>VLOOKUP(F19,#REF!,7,FALSE)</f>
        <v>#REF!</v>
      </c>
      <c r="J19" s="14" t="e">
        <f>VLOOKUP(F19,#REF!,6,0)</f>
        <v>#REF!</v>
      </c>
    </row>
    <row r="20" spans="1:10" ht="24.95" customHeight="1" thickBot="1" x14ac:dyDescent="0.25">
      <c r="A20" s="13">
        <f>VLOOKUP(C20,Colisage!H:L,4,0)</f>
        <v>4</v>
      </c>
      <c r="B20" s="13" t="str">
        <f>IF(ISNA(VLOOKUP(A20,Colisage!K:L,2,0)),"",VLOOKUP(A20,Colisage!K:L,2,0))</f>
        <v>0,8*,0,6*0,4</v>
      </c>
      <c r="C20" s="16">
        <f>Colisage!E16</f>
        <v>4</v>
      </c>
      <c r="D20" s="16" t="str">
        <f>IF(ISNA(VLOOKUP(C20,Colisage!H:I,2,0)),"",VLOOKUP(C20,Colisage!H:I,2,0))</f>
        <v>0,8*,0,6*0,4</v>
      </c>
      <c r="E20" s="16">
        <f>IF(ISNA(VLOOKUP(C20,Colisage!H:J,3,0)),"",VLOOKUP(C20,Colisage!H:J,3,0))</f>
        <v>167</v>
      </c>
      <c r="F20" s="12">
        <f>Colisage!A16</f>
        <v>0</v>
      </c>
      <c r="G20" s="13" t="e">
        <f>VLOOKUP(F20,#REF!,3,FALSE)</f>
        <v>#REF!</v>
      </c>
      <c r="H20" s="14">
        <f>Colisage!D16</f>
        <v>500</v>
      </c>
      <c r="I20" s="15" t="e">
        <f>VLOOKUP(F20,#REF!,7,FALSE)</f>
        <v>#REF!</v>
      </c>
      <c r="J20" s="14" t="e">
        <f>VLOOKUP(F20,#REF!,6,0)</f>
        <v>#REF!</v>
      </c>
    </row>
    <row r="21" spans="1:10" ht="24.95" customHeight="1" thickBot="1" x14ac:dyDescent="0.25">
      <c r="A21" s="13">
        <f>VLOOKUP(C21,Colisage!H:L,4,0)</f>
        <v>4</v>
      </c>
      <c r="B21" s="13" t="str">
        <f>IF(ISNA(VLOOKUP(A21,Colisage!K:L,2,0)),"",VLOOKUP(A21,Colisage!K:L,2,0))</f>
        <v>0,8*,0,6*0,4</v>
      </c>
      <c r="C21" s="16">
        <f>Colisage!E17</f>
        <v>4</v>
      </c>
      <c r="D21" s="16" t="str">
        <f>IF(ISNA(VLOOKUP(C21,Colisage!H:I,2,0)),"",VLOOKUP(C21,Colisage!H:I,2,0))</f>
        <v>0,8*,0,6*0,4</v>
      </c>
      <c r="E21" s="16">
        <f>IF(ISNA(VLOOKUP(C21,Colisage!H:J,3,0)),"",VLOOKUP(C21,Colisage!H:J,3,0))</f>
        <v>167</v>
      </c>
      <c r="F21" s="12">
        <f>Colisage!A17</f>
        <v>0</v>
      </c>
      <c r="G21" s="13" t="e">
        <f>VLOOKUP(F21,#REF!,3,FALSE)</f>
        <v>#REF!</v>
      </c>
      <c r="H21" s="14">
        <f>Colisage!D17</f>
        <v>623</v>
      </c>
      <c r="I21" s="15" t="e">
        <f>VLOOKUP(F21,#REF!,7,FALSE)</f>
        <v>#REF!</v>
      </c>
      <c r="J21" s="14" t="e">
        <f>VLOOKUP(F21,#REF!,6,0)</f>
        <v>#REF!</v>
      </c>
    </row>
    <row r="22" spans="1:10" ht="24.95" customHeight="1" thickBot="1" x14ac:dyDescent="0.25">
      <c r="A22" s="13">
        <f>VLOOKUP(C22,Colisage!H:L,4,0)</f>
        <v>4</v>
      </c>
      <c r="B22" s="13" t="str">
        <f>IF(ISNA(VLOOKUP(A22,Colisage!K:L,2,0)),"",VLOOKUP(A22,Colisage!K:L,2,0))</f>
        <v>0,8*,0,6*0,4</v>
      </c>
      <c r="C22" s="16">
        <f>Colisage!E18</f>
        <v>4</v>
      </c>
      <c r="D22" s="16" t="str">
        <f>IF(ISNA(VLOOKUP(C22,Colisage!H:I,2,0)),"",VLOOKUP(C22,Colisage!H:I,2,0))</f>
        <v>0,8*,0,6*0,4</v>
      </c>
      <c r="E22" s="16">
        <f>IF(ISNA(VLOOKUP(C22,Colisage!H:J,3,0)),"",VLOOKUP(C22,Colisage!H:J,3,0))</f>
        <v>167</v>
      </c>
      <c r="F22" s="12">
        <f>Colisage!A18</f>
        <v>0</v>
      </c>
      <c r="G22" s="13" t="e">
        <f>VLOOKUP(F22,#REF!,3,FALSE)</f>
        <v>#REF!</v>
      </c>
      <c r="H22" s="14">
        <f>Colisage!D18</f>
        <v>11</v>
      </c>
      <c r="I22" s="15" t="e">
        <f>VLOOKUP(F22,#REF!,7,FALSE)</f>
        <v>#REF!</v>
      </c>
      <c r="J22" s="14" t="e">
        <f>VLOOKUP(F22,#REF!,6,0)</f>
        <v>#REF!</v>
      </c>
    </row>
    <row r="23" spans="1:10" ht="24.95" customHeight="1" thickBot="1" x14ac:dyDescent="0.25">
      <c r="A23" s="13">
        <f>VLOOKUP(C23,Colisage!H:L,4,0)</f>
        <v>4</v>
      </c>
      <c r="B23" s="13" t="str">
        <f>IF(ISNA(VLOOKUP(A23,Colisage!K:L,2,0)),"",VLOOKUP(A23,Colisage!K:L,2,0))</f>
        <v>0,8*,0,6*0,4</v>
      </c>
      <c r="C23" s="16">
        <f>Colisage!E19</f>
        <v>4</v>
      </c>
      <c r="D23" s="16" t="str">
        <f>IF(ISNA(VLOOKUP(C23,Colisage!H:I,2,0)),"",VLOOKUP(C23,Colisage!H:I,2,0))</f>
        <v>0,8*,0,6*0,4</v>
      </c>
      <c r="E23" s="16">
        <f>IF(ISNA(VLOOKUP(C23,Colisage!H:J,3,0)),"",VLOOKUP(C23,Colisage!H:J,3,0))</f>
        <v>167</v>
      </c>
      <c r="F23" s="12">
        <f>Colisage!A19</f>
        <v>0</v>
      </c>
      <c r="G23" s="13" t="e">
        <f>VLOOKUP(F23,#REF!,3,FALSE)</f>
        <v>#REF!</v>
      </c>
      <c r="H23" s="14">
        <f>Colisage!D19</f>
        <v>2500</v>
      </c>
      <c r="I23" s="15" t="e">
        <f>VLOOKUP(F23,#REF!,7,FALSE)</f>
        <v>#REF!</v>
      </c>
      <c r="J23" s="14" t="e">
        <f>VLOOKUP(F23,#REF!,6,0)</f>
        <v>#REF!</v>
      </c>
    </row>
    <row r="24" spans="1:10" ht="24.95" customHeight="1" thickBot="1" x14ac:dyDescent="0.25">
      <c r="A24" s="13">
        <f>VLOOKUP(C24,Colisage!H:L,4,0)</f>
        <v>4</v>
      </c>
      <c r="B24" s="13" t="str">
        <f>IF(ISNA(VLOOKUP(A24,Colisage!K:L,2,0)),"",VLOOKUP(A24,Colisage!K:L,2,0))</f>
        <v>0,8*,0,6*0,4</v>
      </c>
      <c r="C24" s="16">
        <f>Colisage!E20</f>
        <v>4</v>
      </c>
      <c r="D24" s="16" t="str">
        <f>IF(ISNA(VLOOKUP(C24,Colisage!H:I,2,0)),"",VLOOKUP(C24,Colisage!H:I,2,0))</f>
        <v>0,8*,0,6*0,4</v>
      </c>
      <c r="E24" s="16">
        <f>IF(ISNA(VLOOKUP(C24,Colisage!H:J,3,0)),"",VLOOKUP(C24,Colisage!H:J,3,0))</f>
        <v>167</v>
      </c>
      <c r="F24" s="12">
        <f>Colisage!A20</f>
        <v>0</v>
      </c>
      <c r="G24" s="13" t="e">
        <f>VLOOKUP(F24,#REF!,3,FALSE)</f>
        <v>#REF!</v>
      </c>
      <c r="H24" s="14">
        <f>Colisage!D20</f>
        <v>1000</v>
      </c>
      <c r="I24" s="15" t="e">
        <f>VLOOKUP(F24,#REF!,7,FALSE)</f>
        <v>#REF!</v>
      </c>
      <c r="J24" s="14" t="e">
        <f>VLOOKUP(F24,#REF!,6,0)</f>
        <v>#REF!</v>
      </c>
    </row>
    <row r="25" spans="1:10" ht="24.95" customHeight="1" thickBot="1" x14ac:dyDescent="0.25">
      <c r="A25" s="13">
        <f>VLOOKUP(C25,Colisage!H:L,4,0)</f>
        <v>4</v>
      </c>
      <c r="B25" s="13" t="str">
        <f>IF(ISNA(VLOOKUP(A25,Colisage!K:L,2,0)),"",VLOOKUP(A25,Colisage!K:L,2,0))</f>
        <v>0,8*,0,6*0,4</v>
      </c>
      <c r="C25" s="16">
        <f>Colisage!E21</f>
        <v>4</v>
      </c>
      <c r="D25" s="16" t="str">
        <f>IF(ISNA(VLOOKUP(C25,Colisage!H:I,2,0)),"",VLOOKUP(C25,Colisage!H:I,2,0))</f>
        <v>0,8*,0,6*0,4</v>
      </c>
      <c r="E25" s="16">
        <f>IF(ISNA(VLOOKUP(C25,Colisage!H:J,3,0)),"",VLOOKUP(C25,Colisage!H:J,3,0))</f>
        <v>167</v>
      </c>
      <c r="F25" s="12">
        <f>Colisage!A21</f>
        <v>0</v>
      </c>
      <c r="G25" s="13" t="e">
        <f>VLOOKUP(F25,#REF!,3,FALSE)</f>
        <v>#REF!</v>
      </c>
      <c r="H25" s="14">
        <f>Colisage!D21</f>
        <v>400</v>
      </c>
      <c r="I25" s="15" t="e">
        <f>VLOOKUP(F25,#REF!,7,FALSE)</f>
        <v>#REF!</v>
      </c>
      <c r="J25" s="14" t="e">
        <f>VLOOKUP(F25,#REF!,6,0)</f>
        <v>#REF!</v>
      </c>
    </row>
    <row r="26" spans="1:10" ht="24.95" customHeight="1" thickBot="1" x14ac:dyDescent="0.25">
      <c r="A26" s="13">
        <f>VLOOKUP(C26,Colisage!H:L,4,0)</f>
        <v>4</v>
      </c>
      <c r="B26" s="13" t="str">
        <f>IF(ISNA(VLOOKUP(A26,Colisage!K:L,2,0)),"",VLOOKUP(A26,Colisage!K:L,2,0))</f>
        <v>0,8*,0,6*0,4</v>
      </c>
      <c r="C26" s="16">
        <f>Colisage!E22</f>
        <v>4</v>
      </c>
      <c r="D26" s="16" t="str">
        <f>IF(ISNA(VLOOKUP(C26,Colisage!H:I,2,0)),"",VLOOKUP(C26,Colisage!H:I,2,0))</f>
        <v>0,8*,0,6*0,4</v>
      </c>
      <c r="E26" s="16">
        <f>IF(ISNA(VLOOKUP(C26,Colisage!H:J,3,0)),"",VLOOKUP(C26,Colisage!H:J,3,0))</f>
        <v>167</v>
      </c>
      <c r="F26" s="12">
        <f>Colisage!A22</f>
        <v>0</v>
      </c>
      <c r="G26" s="13" t="e">
        <f>VLOOKUP(F26,#REF!,3,FALSE)</f>
        <v>#REF!</v>
      </c>
      <c r="H26" s="14">
        <f>Colisage!D22</f>
        <v>200</v>
      </c>
      <c r="I26" s="15" t="e">
        <f>VLOOKUP(F26,#REF!,7,FALSE)</f>
        <v>#REF!</v>
      </c>
      <c r="J26" s="14" t="e">
        <f>VLOOKUP(F26,#REF!,6,0)</f>
        <v>#REF!</v>
      </c>
    </row>
    <row r="27" spans="1:10" ht="24.95" customHeight="1" thickBot="1" x14ac:dyDescent="0.25">
      <c r="A27" s="13">
        <f>VLOOKUP(C27,Colisage!H:L,4,0)</f>
        <v>4</v>
      </c>
      <c r="B27" s="13" t="str">
        <f>IF(ISNA(VLOOKUP(A27,Colisage!K:L,2,0)),"",VLOOKUP(A27,Colisage!K:L,2,0))</f>
        <v>0,8*,0,6*0,4</v>
      </c>
      <c r="C27" s="16">
        <f>Colisage!E23</f>
        <v>4</v>
      </c>
      <c r="D27" s="16" t="str">
        <f>IF(ISNA(VLOOKUP(C27,Colisage!H:I,2,0)),"",VLOOKUP(C27,Colisage!H:I,2,0))</f>
        <v>0,8*,0,6*0,4</v>
      </c>
      <c r="E27" s="16">
        <f>IF(ISNA(VLOOKUP(C27,Colisage!H:J,3,0)),"",VLOOKUP(C27,Colisage!H:J,3,0))</f>
        <v>167</v>
      </c>
      <c r="F27" s="12">
        <f>Colisage!A23</f>
        <v>0</v>
      </c>
      <c r="G27" s="13" t="e">
        <f>VLOOKUP(F27,#REF!,3,FALSE)</f>
        <v>#REF!</v>
      </c>
      <c r="H27" s="14">
        <f>Colisage!D23</f>
        <v>82</v>
      </c>
      <c r="I27" s="15" t="e">
        <f>VLOOKUP(F27,#REF!,7,FALSE)</f>
        <v>#REF!</v>
      </c>
      <c r="J27" s="14" t="e">
        <f>VLOOKUP(F27,#REF!,6,0)</f>
        <v>#REF!</v>
      </c>
    </row>
    <row r="28" spans="1:10" ht="24.95" customHeight="1" thickBot="1" x14ac:dyDescent="0.25">
      <c r="A28" s="13">
        <f>VLOOKUP(C28,Colisage!H:L,4,0)</f>
        <v>4</v>
      </c>
      <c r="B28" s="13" t="str">
        <f>IF(ISNA(VLOOKUP(A28,Colisage!K:L,2,0)),"",VLOOKUP(A28,Colisage!K:L,2,0))</f>
        <v>0,8*,0,6*0,4</v>
      </c>
      <c r="C28" s="16">
        <f>Colisage!E24</f>
        <v>4</v>
      </c>
      <c r="D28" s="16" t="str">
        <f>IF(ISNA(VLOOKUP(C28,Colisage!H:I,2,0)),"",VLOOKUP(C28,Colisage!H:I,2,0))</f>
        <v>0,8*,0,6*0,4</v>
      </c>
      <c r="E28" s="16">
        <f>IF(ISNA(VLOOKUP(C28,Colisage!H:J,3,0)),"",VLOOKUP(C28,Colisage!H:J,3,0))</f>
        <v>167</v>
      </c>
      <c r="F28" s="12">
        <f>Colisage!A24</f>
        <v>0</v>
      </c>
      <c r="G28" s="13" t="e">
        <f>VLOOKUP(F28,#REF!,3,FALSE)</f>
        <v>#REF!</v>
      </c>
      <c r="H28" s="14">
        <f>Colisage!D24</f>
        <v>50</v>
      </c>
      <c r="I28" s="15" t="e">
        <f>VLOOKUP(F28,#REF!,7,FALSE)</f>
        <v>#REF!</v>
      </c>
      <c r="J28" s="14" t="e">
        <f>VLOOKUP(F28,#REF!,6,0)</f>
        <v>#REF!</v>
      </c>
    </row>
    <row r="29" spans="1:10" ht="24.95" customHeight="1" thickBot="1" x14ac:dyDescent="0.25">
      <c r="A29" s="13">
        <f>VLOOKUP(C29,Colisage!H:L,4,0)</f>
        <v>4</v>
      </c>
      <c r="B29" s="13" t="str">
        <f>IF(ISNA(VLOOKUP(A29,Colisage!K:L,2,0)),"",VLOOKUP(A29,Colisage!K:L,2,0))</f>
        <v>0,8*,0,6*0,4</v>
      </c>
      <c r="C29" s="16">
        <f>Colisage!E25</f>
        <v>4</v>
      </c>
      <c r="D29" s="16" t="str">
        <f>IF(ISNA(VLOOKUP(C29,Colisage!H:I,2,0)),"",VLOOKUP(C29,Colisage!H:I,2,0))</f>
        <v>0,8*,0,6*0,4</v>
      </c>
      <c r="E29" s="16">
        <f>IF(ISNA(VLOOKUP(C29,Colisage!H:J,3,0)),"",VLOOKUP(C29,Colisage!H:J,3,0))</f>
        <v>167</v>
      </c>
      <c r="F29" s="12">
        <f>Colisage!A25</f>
        <v>0</v>
      </c>
      <c r="G29" s="13" t="e">
        <f>VLOOKUP(F29,#REF!,3,FALSE)</f>
        <v>#REF!</v>
      </c>
      <c r="H29" s="14">
        <f>Colisage!D25</f>
        <v>100</v>
      </c>
      <c r="I29" s="15" t="e">
        <f>VLOOKUP(F29,#REF!,7,FALSE)</f>
        <v>#REF!</v>
      </c>
      <c r="J29" s="14" t="e">
        <f>VLOOKUP(F29,#REF!,6,0)</f>
        <v>#REF!</v>
      </c>
    </row>
    <row r="30" spans="1:10" ht="24.95" customHeight="1" thickBot="1" x14ac:dyDescent="0.25">
      <c r="A30" s="13">
        <f>VLOOKUP(C30,Colisage!H:L,4,0)</f>
        <v>4</v>
      </c>
      <c r="B30" s="13" t="str">
        <f>IF(ISNA(VLOOKUP(A30,Colisage!K:L,2,0)),"",VLOOKUP(A30,Colisage!K:L,2,0))</f>
        <v>0,8*,0,6*0,4</v>
      </c>
      <c r="C30" s="16">
        <f>Colisage!E26</f>
        <v>4</v>
      </c>
      <c r="D30" s="16" t="str">
        <f>IF(ISNA(VLOOKUP(C30,Colisage!H:I,2,0)),"",VLOOKUP(C30,Colisage!H:I,2,0))</f>
        <v>0,8*,0,6*0,4</v>
      </c>
      <c r="E30" s="16">
        <f>IF(ISNA(VLOOKUP(C30,Colisage!H:J,3,0)),"",VLOOKUP(C30,Colisage!H:J,3,0))</f>
        <v>167</v>
      </c>
      <c r="F30" s="12">
        <f>Colisage!A26</f>
        <v>0</v>
      </c>
      <c r="G30" s="13" t="e">
        <f>VLOOKUP(F30,#REF!,3,FALSE)</f>
        <v>#REF!</v>
      </c>
      <c r="H30" s="14">
        <f>Colisage!D26</f>
        <v>300</v>
      </c>
      <c r="I30" s="15" t="e">
        <f>VLOOKUP(F30,#REF!,7,FALSE)</f>
        <v>#REF!</v>
      </c>
      <c r="J30" s="14" t="e">
        <f>VLOOKUP(F30,#REF!,6,0)</f>
        <v>#REF!</v>
      </c>
    </row>
    <row r="31" spans="1:10" ht="24.95" customHeight="1" thickBot="1" x14ac:dyDescent="0.25">
      <c r="A31" s="13">
        <f>VLOOKUP(C31,Colisage!H:L,4,0)</f>
        <v>4</v>
      </c>
      <c r="B31" s="13" t="str">
        <f>IF(ISNA(VLOOKUP(A31,Colisage!K:L,2,0)),"",VLOOKUP(A31,Colisage!K:L,2,0))</f>
        <v>0,8*,0,6*0,4</v>
      </c>
      <c r="C31" s="16">
        <f>Colisage!E27</f>
        <v>4</v>
      </c>
      <c r="D31" s="16" t="str">
        <f>IF(ISNA(VLOOKUP(C31,Colisage!H:I,2,0)),"",VLOOKUP(C31,Colisage!H:I,2,0))</f>
        <v>0,8*,0,6*0,4</v>
      </c>
      <c r="E31" s="16">
        <f>IF(ISNA(VLOOKUP(C31,Colisage!H:J,3,0)),"",VLOOKUP(C31,Colisage!H:J,3,0))</f>
        <v>167</v>
      </c>
      <c r="F31" s="12">
        <f>Colisage!A27</f>
        <v>0</v>
      </c>
      <c r="G31" s="13" t="e">
        <f>VLOOKUP(F31,#REF!,3,FALSE)</f>
        <v>#REF!</v>
      </c>
      <c r="H31" s="14">
        <f>Colisage!D27</f>
        <v>100</v>
      </c>
      <c r="I31" s="15" t="e">
        <f>VLOOKUP(F31,#REF!,7,FALSE)</f>
        <v>#REF!</v>
      </c>
      <c r="J31" s="14" t="e">
        <f>VLOOKUP(F31,#REF!,6,0)</f>
        <v>#REF!</v>
      </c>
    </row>
    <row r="32" spans="1:10" ht="24.95" customHeight="1" thickBot="1" x14ac:dyDescent="0.25">
      <c r="A32" s="13">
        <f>VLOOKUP(C32,Colisage!H:L,4,0)</f>
        <v>4</v>
      </c>
      <c r="B32" s="13" t="str">
        <f>IF(ISNA(VLOOKUP(A32,Colisage!K:L,2,0)),"",VLOOKUP(A32,Colisage!K:L,2,0))</f>
        <v>0,8*,0,6*0,4</v>
      </c>
      <c r="C32" s="16">
        <f>Colisage!E28</f>
        <v>4</v>
      </c>
      <c r="D32" s="16" t="str">
        <f>IF(ISNA(VLOOKUP(C32,Colisage!H:I,2,0)),"",VLOOKUP(C32,Colisage!H:I,2,0))</f>
        <v>0,8*,0,6*0,4</v>
      </c>
      <c r="E32" s="16">
        <f>IF(ISNA(VLOOKUP(C32,Colisage!H:J,3,0)),"",VLOOKUP(C32,Colisage!H:J,3,0))</f>
        <v>167</v>
      </c>
      <c r="F32" s="12">
        <f>Colisage!A28</f>
        <v>0</v>
      </c>
      <c r="G32" s="13" t="e">
        <f>VLOOKUP(F32,#REF!,3,FALSE)</f>
        <v>#REF!</v>
      </c>
      <c r="H32" s="14">
        <f>Colisage!D28</f>
        <v>78</v>
      </c>
      <c r="I32" s="15" t="e">
        <f>VLOOKUP(F32,#REF!,7,FALSE)</f>
        <v>#REF!</v>
      </c>
      <c r="J32" s="14" t="e">
        <f>VLOOKUP(F32,#REF!,6,0)</f>
        <v>#REF!</v>
      </c>
    </row>
    <row r="33" spans="1:10" ht="24.95" customHeight="1" thickBot="1" x14ac:dyDescent="0.25">
      <c r="A33" s="13">
        <f>VLOOKUP(C33,Colisage!H:L,4,0)</f>
        <v>4</v>
      </c>
      <c r="B33" s="13" t="str">
        <f>IF(ISNA(VLOOKUP(A33,Colisage!K:L,2,0)),"",VLOOKUP(A33,Colisage!K:L,2,0))</f>
        <v>0,8*,0,6*0,4</v>
      </c>
      <c r="C33" s="16">
        <f>Colisage!E29</f>
        <v>4</v>
      </c>
      <c r="D33" s="16" t="str">
        <f>IF(ISNA(VLOOKUP(C33,Colisage!H:I,2,0)),"",VLOOKUP(C33,Colisage!H:I,2,0))</f>
        <v>0,8*,0,6*0,4</v>
      </c>
      <c r="E33" s="16">
        <f>IF(ISNA(VLOOKUP(C33,Colisage!H:J,3,0)),"",VLOOKUP(C33,Colisage!H:J,3,0))</f>
        <v>167</v>
      </c>
      <c r="F33" s="12">
        <f>Colisage!A29</f>
        <v>0</v>
      </c>
      <c r="G33" s="13" t="e">
        <f>VLOOKUP(F33,#REF!,3,FALSE)</f>
        <v>#REF!</v>
      </c>
      <c r="H33" s="14">
        <f>Colisage!D29</f>
        <v>88</v>
      </c>
      <c r="I33" s="15" t="e">
        <f>VLOOKUP(F33,#REF!,7,FALSE)</f>
        <v>#REF!</v>
      </c>
      <c r="J33" s="14" t="e">
        <f>VLOOKUP(F33,#REF!,6,0)</f>
        <v>#REF!</v>
      </c>
    </row>
    <row r="34" spans="1:10" ht="24.95" customHeight="1" thickBot="1" x14ac:dyDescent="0.25">
      <c r="A34" s="13">
        <f>VLOOKUP(C34,Colisage!H:L,4,0)</f>
        <v>4</v>
      </c>
      <c r="B34" s="13" t="str">
        <f>IF(ISNA(VLOOKUP(A34,Colisage!K:L,2,0)),"",VLOOKUP(A34,Colisage!K:L,2,0))</f>
        <v>0,8*,0,6*0,4</v>
      </c>
      <c r="C34" s="16">
        <f>Colisage!E30</f>
        <v>4</v>
      </c>
      <c r="D34" s="16" t="str">
        <f>IF(ISNA(VLOOKUP(C34,Colisage!H:I,2,0)),"",VLOOKUP(C34,Colisage!H:I,2,0))</f>
        <v>0,8*,0,6*0,4</v>
      </c>
      <c r="E34" s="16">
        <f>IF(ISNA(VLOOKUP(C34,Colisage!H:J,3,0)),"",VLOOKUP(C34,Colisage!H:J,3,0))</f>
        <v>167</v>
      </c>
      <c r="F34" s="12">
        <f>Colisage!A30</f>
        <v>0</v>
      </c>
      <c r="G34" s="13" t="e">
        <f>VLOOKUP(F34,#REF!,3,FALSE)</f>
        <v>#REF!</v>
      </c>
      <c r="H34" s="14">
        <f>Colisage!D30</f>
        <v>75</v>
      </c>
      <c r="I34" s="15" t="e">
        <f>VLOOKUP(F34,#REF!,7,FALSE)</f>
        <v>#REF!</v>
      </c>
      <c r="J34" s="14" t="e">
        <f>VLOOKUP(F34,#REF!,6,0)</f>
        <v>#REF!</v>
      </c>
    </row>
    <row r="35" spans="1:10" ht="24.95" customHeight="1" thickBot="1" x14ac:dyDescent="0.25">
      <c r="A35" s="13">
        <f>VLOOKUP(C35,Colisage!H:L,4,0)</f>
        <v>4</v>
      </c>
      <c r="B35" s="13" t="str">
        <f>IF(ISNA(VLOOKUP(A35,Colisage!K:L,2,0)),"",VLOOKUP(A35,Colisage!K:L,2,0))</f>
        <v>0,8*,0,6*0,4</v>
      </c>
      <c r="C35" s="16">
        <f>Colisage!E31</f>
        <v>4</v>
      </c>
      <c r="D35" s="16" t="str">
        <f>IF(ISNA(VLOOKUP(C35,Colisage!H:I,2,0)),"",VLOOKUP(C35,Colisage!H:I,2,0))</f>
        <v>0,8*,0,6*0,4</v>
      </c>
      <c r="E35" s="16">
        <f>IF(ISNA(VLOOKUP(C35,Colisage!H:J,3,0)),"",VLOOKUP(C35,Colisage!H:J,3,0))</f>
        <v>167</v>
      </c>
      <c r="F35" s="12">
        <f>Colisage!A31</f>
        <v>0</v>
      </c>
      <c r="G35" s="13" t="e">
        <f>VLOOKUP(F35,#REF!,3,FALSE)</f>
        <v>#REF!</v>
      </c>
      <c r="H35" s="14">
        <f>Colisage!D31</f>
        <v>50</v>
      </c>
      <c r="I35" s="15" t="e">
        <f>VLOOKUP(F35,#REF!,7,FALSE)</f>
        <v>#REF!</v>
      </c>
      <c r="J35" s="14" t="e">
        <f>VLOOKUP(F35,#REF!,6,0)</f>
        <v>#REF!</v>
      </c>
    </row>
    <row r="36" spans="1:10" ht="24.95" customHeight="1" thickBot="1" x14ac:dyDescent="0.25">
      <c r="A36" s="13">
        <f>VLOOKUP(C36,Colisage!H:L,4,0)</f>
        <v>4</v>
      </c>
      <c r="B36" s="13" t="str">
        <f>IF(ISNA(VLOOKUP(A36,Colisage!K:L,2,0)),"",VLOOKUP(A36,Colisage!K:L,2,0))</f>
        <v>0,8*,0,6*0,4</v>
      </c>
      <c r="C36" s="16">
        <f>Colisage!E32</f>
        <v>4</v>
      </c>
      <c r="D36" s="16" t="str">
        <f>IF(ISNA(VLOOKUP(C36,Colisage!H:I,2,0)),"",VLOOKUP(C36,Colisage!H:I,2,0))</f>
        <v>0,8*,0,6*0,4</v>
      </c>
      <c r="E36" s="16">
        <f>IF(ISNA(VLOOKUP(C36,Colisage!H:J,3,0)),"",VLOOKUP(C36,Colisage!H:J,3,0))</f>
        <v>167</v>
      </c>
      <c r="F36" s="12">
        <f>Colisage!A32</f>
        <v>0</v>
      </c>
      <c r="G36" s="13" t="e">
        <f>VLOOKUP(F36,#REF!,3,FALSE)</f>
        <v>#REF!</v>
      </c>
      <c r="H36" s="14">
        <f>Colisage!D32</f>
        <v>50</v>
      </c>
      <c r="I36" s="15" t="e">
        <f>VLOOKUP(F36,#REF!,7,FALSE)</f>
        <v>#REF!</v>
      </c>
      <c r="J36" s="14" t="e">
        <f>VLOOKUP(F36,#REF!,6,0)</f>
        <v>#REF!</v>
      </c>
    </row>
    <row r="37" spans="1:10" ht="24.95" customHeight="1" thickBot="1" x14ac:dyDescent="0.25">
      <c r="A37" s="13">
        <f>VLOOKUP(C37,Colisage!H:L,4,0)</f>
        <v>4</v>
      </c>
      <c r="B37" s="13" t="str">
        <f>IF(ISNA(VLOOKUP(A37,Colisage!K:L,2,0)),"",VLOOKUP(A37,Colisage!K:L,2,0))</f>
        <v>0,8*,0,6*0,4</v>
      </c>
      <c r="C37" s="16">
        <f>Colisage!E33</f>
        <v>4</v>
      </c>
      <c r="D37" s="16" t="str">
        <f>IF(ISNA(VLOOKUP(C37,Colisage!H:I,2,0)),"",VLOOKUP(C37,Colisage!H:I,2,0))</f>
        <v>0,8*,0,6*0,4</v>
      </c>
      <c r="E37" s="16">
        <f>IF(ISNA(VLOOKUP(C37,Colisage!H:J,3,0)),"",VLOOKUP(C37,Colisage!H:J,3,0))</f>
        <v>167</v>
      </c>
      <c r="F37" s="12">
        <f>Colisage!A33</f>
        <v>0</v>
      </c>
      <c r="G37" s="13" t="e">
        <f>VLOOKUP(F37,#REF!,3,FALSE)</f>
        <v>#REF!</v>
      </c>
      <c r="H37" s="14">
        <f>Colisage!D33</f>
        <v>50</v>
      </c>
      <c r="I37" s="15" t="e">
        <f>VLOOKUP(F37,#REF!,7,FALSE)</f>
        <v>#REF!</v>
      </c>
      <c r="J37" s="14" t="e">
        <f>VLOOKUP(F37,#REF!,6,0)</f>
        <v>#REF!</v>
      </c>
    </row>
    <row r="38" spans="1:10" ht="24.95" customHeight="1" thickBot="1" x14ac:dyDescent="0.25">
      <c r="A38" s="13">
        <f>VLOOKUP(C38,Colisage!H:L,4,0)</f>
        <v>4</v>
      </c>
      <c r="B38" s="13" t="str">
        <f>IF(ISNA(VLOOKUP(A38,Colisage!K:L,2,0)),"",VLOOKUP(A38,Colisage!K:L,2,0))</f>
        <v>0,8*,0,6*0,4</v>
      </c>
      <c r="C38" s="16">
        <f>Colisage!E34</f>
        <v>4</v>
      </c>
      <c r="D38" s="16" t="str">
        <f>IF(ISNA(VLOOKUP(C38,Colisage!H:I,2,0)),"",VLOOKUP(C38,Colisage!H:I,2,0))</f>
        <v>0,8*,0,6*0,4</v>
      </c>
      <c r="E38" s="16">
        <f>IF(ISNA(VLOOKUP(C38,Colisage!H:J,3,0)),"",VLOOKUP(C38,Colisage!H:J,3,0))</f>
        <v>167</v>
      </c>
      <c r="F38" s="12">
        <f>Colisage!A34</f>
        <v>0</v>
      </c>
      <c r="G38" s="13" t="e">
        <f>VLOOKUP(F38,#REF!,3,FALSE)</f>
        <v>#REF!</v>
      </c>
      <c r="H38" s="14">
        <f>Colisage!D34</f>
        <v>50</v>
      </c>
      <c r="I38" s="15" t="e">
        <f>VLOOKUP(F38,#REF!,7,FALSE)</f>
        <v>#REF!</v>
      </c>
      <c r="J38" s="14" t="e">
        <f>VLOOKUP(F38,#REF!,6,0)</f>
        <v>#REF!</v>
      </c>
    </row>
    <row r="39" spans="1:10" ht="24.95" customHeight="1" thickBot="1" x14ac:dyDescent="0.25">
      <c r="A39" s="13">
        <f>VLOOKUP(C39,Colisage!H:L,4,0)</f>
        <v>4</v>
      </c>
      <c r="B39" s="13" t="str">
        <f>IF(ISNA(VLOOKUP(A39,Colisage!K:L,2,0)),"",VLOOKUP(A39,Colisage!K:L,2,0))</f>
        <v>0,8*,0,6*0,4</v>
      </c>
      <c r="C39" s="16">
        <f>Colisage!E35</f>
        <v>4</v>
      </c>
      <c r="D39" s="16" t="str">
        <f>IF(ISNA(VLOOKUP(C39,Colisage!H:I,2,0)),"",VLOOKUP(C39,Colisage!H:I,2,0))</f>
        <v>0,8*,0,6*0,4</v>
      </c>
      <c r="E39" s="16">
        <f>IF(ISNA(VLOOKUP(C39,Colisage!H:J,3,0)),"",VLOOKUP(C39,Colisage!H:J,3,0))</f>
        <v>167</v>
      </c>
      <c r="F39" s="12">
        <f>Colisage!A35</f>
        <v>0</v>
      </c>
      <c r="G39" s="13" t="e">
        <f>VLOOKUP(F39,#REF!,3,FALSE)</f>
        <v>#REF!</v>
      </c>
      <c r="H39" s="14">
        <f>Colisage!D35</f>
        <v>244</v>
      </c>
      <c r="I39" s="15" t="e">
        <f>VLOOKUP(F39,#REF!,7,FALSE)</f>
        <v>#REF!</v>
      </c>
      <c r="J39" s="14" t="e">
        <f>VLOOKUP(F39,#REF!,6,0)</f>
        <v>#REF!</v>
      </c>
    </row>
    <row r="40" spans="1:10" ht="24.95" customHeight="1" thickBot="1" x14ac:dyDescent="0.25">
      <c r="A40" s="13">
        <f>VLOOKUP(C40,Colisage!H:L,4,0)</f>
        <v>4</v>
      </c>
      <c r="B40" s="13" t="str">
        <f>IF(ISNA(VLOOKUP(A40,Colisage!K:L,2,0)),"",VLOOKUP(A40,Colisage!K:L,2,0))</f>
        <v>0,8*,0,6*0,4</v>
      </c>
      <c r="C40" s="16">
        <f>Colisage!E36</f>
        <v>4</v>
      </c>
      <c r="D40" s="16" t="str">
        <f>IF(ISNA(VLOOKUP(C40,Colisage!H:I,2,0)),"",VLOOKUP(C40,Colisage!H:I,2,0))</f>
        <v>0,8*,0,6*0,4</v>
      </c>
      <c r="E40" s="16">
        <f>IF(ISNA(VLOOKUP(C40,Colisage!H:J,3,0)),"",VLOOKUP(C40,Colisage!H:J,3,0))</f>
        <v>167</v>
      </c>
      <c r="F40" s="12">
        <f>Colisage!A36</f>
        <v>0</v>
      </c>
      <c r="G40" s="13" t="e">
        <f>VLOOKUP(F40,#REF!,3,FALSE)</f>
        <v>#REF!</v>
      </c>
      <c r="H40" s="14">
        <f>Colisage!D36</f>
        <v>1295</v>
      </c>
      <c r="I40" s="15" t="e">
        <f>VLOOKUP(F40,#REF!,7,FALSE)</f>
        <v>#REF!</v>
      </c>
      <c r="J40" s="14" t="e">
        <f>VLOOKUP(F40,#REF!,6,0)</f>
        <v>#REF!</v>
      </c>
    </row>
    <row r="41" spans="1:10" ht="24.95" customHeight="1" thickBot="1" x14ac:dyDescent="0.25">
      <c r="A41" s="13">
        <f>VLOOKUP(C41,Colisage!H:L,4,0)</f>
        <v>5</v>
      </c>
      <c r="B41" s="13" t="str">
        <f>IF(ISNA(VLOOKUP(A41,Colisage!K:L,2,0)),"",VLOOKUP(A41,Colisage!K:L,2,0))</f>
        <v>1,2*0,8*1,3</v>
      </c>
      <c r="C41" s="16">
        <f>Colisage!E37</f>
        <v>5</v>
      </c>
      <c r="D41" s="16" t="str">
        <f>IF(ISNA(VLOOKUP(C41,Colisage!H:I,2,0)),"",VLOOKUP(C41,Colisage!H:I,2,0))</f>
        <v>0,6*0,8*0,4</v>
      </c>
      <c r="E41" s="16">
        <f>IF(ISNA(VLOOKUP(C41,Colisage!H:J,3,0)),"",VLOOKUP(C41,Colisage!H:J,3,0))</f>
        <v>60</v>
      </c>
      <c r="F41" s="12">
        <f>Colisage!A37</f>
        <v>0</v>
      </c>
      <c r="G41" s="13" t="e">
        <f>VLOOKUP(F41,#REF!,3,FALSE)</f>
        <v>#REF!</v>
      </c>
      <c r="H41" s="14">
        <f>Colisage!D37</f>
        <v>2600</v>
      </c>
      <c r="I41" s="15" t="e">
        <f>VLOOKUP(F41,#REF!,7,FALSE)</f>
        <v>#REF!</v>
      </c>
      <c r="J41" s="14" t="e">
        <f>VLOOKUP(F41,#REF!,6,0)</f>
        <v>#REF!</v>
      </c>
    </row>
    <row r="42" spans="1:10" ht="24.95" customHeight="1" thickBot="1" x14ac:dyDescent="0.25">
      <c r="A42" s="13">
        <f>VLOOKUP(C42,Colisage!H:L,4,0)</f>
        <v>5</v>
      </c>
      <c r="B42" s="13" t="str">
        <f>IF(ISNA(VLOOKUP(A42,Colisage!K:L,2,0)),"",VLOOKUP(A42,Colisage!K:L,2,0))</f>
        <v>1,2*0,8*1,3</v>
      </c>
      <c r="C42" s="16">
        <f>Colisage!E38</f>
        <v>6</v>
      </c>
      <c r="D42" s="16" t="str">
        <f>IF(ISNA(VLOOKUP(C42,Colisage!H:I,2,0)),"",VLOOKUP(C42,Colisage!H:I,2,0))</f>
        <v>0,39*0,28*0,34</v>
      </c>
      <c r="E42" s="16">
        <f>IF(ISNA(VLOOKUP(C42,Colisage!H:J,3,0)),"",VLOOKUP(C42,Colisage!H:J,3,0))</f>
        <v>3</v>
      </c>
      <c r="F42" s="12">
        <f>Colisage!A38</f>
        <v>0</v>
      </c>
      <c r="G42" s="13" t="e">
        <f>VLOOKUP(F42,#REF!,3,FALSE)</f>
        <v>#REF!</v>
      </c>
      <c r="H42" s="14">
        <f>Colisage!D38</f>
        <v>150</v>
      </c>
      <c r="I42" s="15" t="e">
        <f>VLOOKUP(F42,#REF!,7,FALSE)</f>
        <v>#REF!</v>
      </c>
      <c r="J42" s="14" t="e">
        <f>VLOOKUP(F42,#REF!,6,0)</f>
        <v>#REF!</v>
      </c>
    </row>
    <row r="43" spans="1:10" ht="24.95" customHeight="1" thickBot="1" x14ac:dyDescent="0.25">
      <c r="A43" s="13">
        <f>VLOOKUP(C43,Colisage!H:L,4,0)</f>
        <v>5</v>
      </c>
      <c r="B43" s="13" t="str">
        <f>IF(ISNA(VLOOKUP(A43,Colisage!K:L,2,0)),"",VLOOKUP(A43,Colisage!K:L,2,0))</f>
        <v>1,2*0,8*1,3</v>
      </c>
      <c r="C43" s="16">
        <f>Colisage!E39</f>
        <v>7</v>
      </c>
      <c r="D43" s="16" t="str">
        <f>IF(ISNA(VLOOKUP(C43,Colisage!H:I,2,0)),"",VLOOKUP(C43,Colisage!H:I,2,0))</f>
        <v>0,3*0,2*0,2</v>
      </c>
      <c r="E43" s="16">
        <f>IF(ISNA(VLOOKUP(C43,Colisage!H:J,3,0)),"",VLOOKUP(C43,Colisage!H:J,3,0))</f>
        <v>17</v>
      </c>
      <c r="F43" s="12">
        <f>Colisage!A39</f>
        <v>0</v>
      </c>
      <c r="G43" s="13" t="e">
        <f>VLOOKUP(F43,#REF!,3,FALSE)</f>
        <v>#REF!</v>
      </c>
      <c r="H43" s="14">
        <f>Colisage!D39</f>
        <v>800</v>
      </c>
      <c r="I43" s="15" t="e">
        <f>VLOOKUP(F43,#REF!,7,FALSE)</f>
        <v>#REF!</v>
      </c>
      <c r="J43" s="14" t="e">
        <f>VLOOKUP(F43,#REF!,6,0)</f>
        <v>#REF!</v>
      </c>
    </row>
    <row r="44" spans="1:10" ht="24.95" customHeight="1" thickBot="1" x14ac:dyDescent="0.25">
      <c r="A44" s="13">
        <f>VLOOKUP(C44,Colisage!H:L,4,0)</f>
        <v>5</v>
      </c>
      <c r="B44" s="13" t="str">
        <f>IF(ISNA(VLOOKUP(A44,Colisage!K:L,2,0)),"",VLOOKUP(A44,Colisage!K:L,2,0))</f>
        <v>1,2*0,8*1,3</v>
      </c>
      <c r="C44" s="16">
        <f>Colisage!E40</f>
        <v>8</v>
      </c>
      <c r="D44" s="16" t="str">
        <f>IF(ISNA(VLOOKUP(C44,Colisage!H:I,2,0)),"",VLOOKUP(C44,Colisage!H:I,2,0))</f>
        <v>0,3*0,3*0,15</v>
      </c>
      <c r="E44" s="16">
        <f>IF(ISNA(VLOOKUP(C44,Colisage!H:J,3,0)),"",VLOOKUP(C44,Colisage!H:J,3,0))</f>
        <v>4</v>
      </c>
      <c r="F44" s="12">
        <f>Colisage!A40</f>
        <v>0</v>
      </c>
      <c r="G44" s="13" t="e">
        <f>VLOOKUP(F44,#REF!,3,FALSE)</f>
        <v>#REF!</v>
      </c>
      <c r="H44" s="14">
        <f>Colisage!D40</f>
        <v>120</v>
      </c>
      <c r="I44" s="15" t="e">
        <f>VLOOKUP(F44,#REF!,7,FALSE)</f>
        <v>#REF!</v>
      </c>
      <c r="J44" s="14" t="e">
        <f>VLOOKUP(F44,#REF!,6,0)</f>
        <v>#REF!</v>
      </c>
    </row>
    <row r="45" spans="1:10" ht="24.95" customHeight="1" thickBot="1" x14ac:dyDescent="0.25">
      <c r="A45" s="13">
        <f>VLOOKUP(C45,Colisage!H:L,4,0)</f>
        <v>5</v>
      </c>
      <c r="B45" s="13" t="str">
        <f>IF(ISNA(VLOOKUP(A45,Colisage!K:L,2,0)),"",VLOOKUP(A45,Colisage!K:L,2,0))</f>
        <v>1,2*0,8*1,3</v>
      </c>
      <c r="C45" s="16">
        <f>Colisage!E41</f>
        <v>9</v>
      </c>
      <c r="D45" s="16" t="str">
        <f>IF(ISNA(VLOOKUP(C45,Colisage!H:I,2,0)),"",VLOOKUP(C45,Colisage!H:I,2,0))</f>
        <v>0,62*0,75*0,5</v>
      </c>
      <c r="E45" s="16">
        <f>IF(ISNA(VLOOKUP(C45,Colisage!H:J,3,0)),"",VLOOKUP(C45,Colisage!H:J,3,0))</f>
        <v>15</v>
      </c>
      <c r="F45" s="12">
        <f>Colisage!A41</f>
        <v>0</v>
      </c>
      <c r="G45" s="13" t="e">
        <f>VLOOKUP(F45,#REF!,3,FALSE)</f>
        <v>#REF!</v>
      </c>
      <c r="H45" s="14">
        <f>Colisage!D41</f>
        <v>2</v>
      </c>
      <c r="I45" s="15" t="e">
        <f>VLOOKUP(F45,#REF!,7,FALSE)</f>
        <v>#REF!</v>
      </c>
      <c r="J45" s="14" t="e">
        <f>VLOOKUP(F45,#REF!,6,0)</f>
        <v>#REF!</v>
      </c>
    </row>
    <row r="46" spans="1:10" ht="24.95" customHeight="1" thickBot="1" x14ac:dyDescent="0.25">
      <c r="A46" s="13">
        <f>VLOOKUP(C46,Colisage!H:L,4,0)</f>
        <v>5</v>
      </c>
      <c r="B46" s="13" t="str">
        <f>IF(ISNA(VLOOKUP(A46,Colisage!K:L,2,0)),"",VLOOKUP(A46,Colisage!K:L,2,0))</f>
        <v>1,2*0,8*1,3</v>
      </c>
      <c r="C46" s="16">
        <f>Colisage!E42</f>
        <v>9</v>
      </c>
      <c r="D46" s="16" t="str">
        <f>IF(ISNA(VLOOKUP(C46,Colisage!H:I,2,0)),"",VLOOKUP(C46,Colisage!H:I,2,0))</f>
        <v>0,62*0,75*0,5</v>
      </c>
      <c r="E46" s="16">
        <f>IF(ISNA(VLOOKUP(C46,Colisage!H:J,3,0)),"",VLOOKUP(C46,Colisage!H:J,3,0))</f>
        <v>15</v>
      </c>
      <c r="F46" s="12">
        <f>Colisage!A42</f>
        <v>0</v>
      </c>
      <c r="G46" s="13" t="e">
        <f>VLOOKUP(F46,#REF!,3,FALSE)</f>
        <v>#REF!</v>
      </c>
      <c r="H46" s="14">
        <f>Colisage!D42</f>
        <v>767</v>
      </c>
      <c r="I46" s="15" t="e">
        <f>VLOOKUP(F46,#REF!,7,FALSE)</f>
        <v>#REF!</v>
      </c>
      <c r="J46" s="14" t="e">
        <f>VLOOKUP(F46,#REF!,6,0)</f>
        <v>#REF!</v>
      </c>
    </row>
  </sheetData>
  <autoFilter ref="A5:J5"/>
  <printOptions horizontalCentered="1" verticalCentered="1"/>
  <pageMargins left="0.19685039370078741" right="0.19685039370078741" top="0.15748031496062992" bottom="0.27559055118110237" header="0.35433070866141736" footer="0.15748031496062992"/>
  <pageSetup paperSize="9" scale="44" firstPageNumber="0" fitToHeight="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usion">
                <anchor moveWithCells="1">
                  <from>
                    <xdr:col>11</xdr:col>
                    <xdr:colOff>571500</xdr:colOff>
                    <xdr:row>16</xdr:row>
                    <xdr:rowOff>0</xdr:rowOff>
                  </from>
                  <to>
                    <xdr:col>12</xdr:col>
                    <xdr:colOff>685800</xdr:colOff>
                    <xdr:row>19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40"/>
  <sheetViews>
    <sheetView workbookViewId="0">
      <selection activeCell="J38" sqref="J38"/>
    </sheetView>
  </sheetViews>
  <sheetFormatPr baseColWidth="10" defaultRowHeight="15" x14ac:dyDescent="0.25"/>
  <cols>
    <col min="1" max="1" width="16.7109375" bestFit="1" customWidth="1"/>
    <col min="2" max="2" width="13.7109375" customWidth="1"/>
    <col min="3" max="3" width="8.85546875" customWidth="1"/>
    <col min="4" max="4" width="8.28515625" customWidth="1"/>
    <col min="5" max="5" width="13.5703125" customWidth="1"/>
    <col min="6" max="6" width="12" customWidth="1"/>
    <col min="7" max="7" width="13.140625" customWidth="1"/>
    <col min="10" max="10" width="19.5703125" bestFit="1" customWidth="1"/>
  </cols>
  <sheetData>
    <row r="1" spans="1:10" x14ac:dyDescent="0.25">
      <c r="A1" s="97"/>
      <c r="B1" s="97"/>
      <c r="C1" s="97"/>
      <c r="D1" s="97"/>
      <c r="E1" s="97"/>
      <c r="F1" s="97"/>
      <c r="G1" s="97"/>
    </row>
    <row r="2" spans="1:10" x14ac:dyDescent="0.25">
      <c r="A2" s="97"/>
      <c r="B2" s="97"/>
      <c r="C2" s="97"/>
      <c r="D2" s="97"/>
      <c r="E2" s="97"/>
      <c r="F2" s="97"/>
      <c r="G2" s="97"/>
    </row>
    <row r="3" spans="1:10" x14ac:dyDescent="0.25">
      <c r="A3" s="97"/>
      <c r="B3" s="97"/>
      <c r="C3" s="97"/>
      <c r="D3" s="97"/>
      <c r="E3" s="97"/>
      <c r="F3" s="97"/>
      <c r="G3" s="97"/>
    </row>
    <row r="4" spans="1:10" x14ac:dyDescent="0.25">
      <c r="A4" s="96"/>
      <c r="B4" s="96"/>
      <c r="C4" s="96"/>
      <c r="D4" s="96"/>
      <c r="E4" s="96"/>
      <c r="F4" s="96"/>
      <c r="G4" s="96"/>
    </row>
    <row r="6" spans="1:10" ht="15.75" x14ac:dyDescent="0.25">
      <c r="E6" s="93"/>
      <c r="F6" s="93"/>
      <c r="G6" s="93"/>
    </row>
    <row r="7" spans="1:10" ht="15.75" x14ac:dyDescent="0.25">
      <c r="E7" s="93"/>
      <c r="F7" s="93"/>
      <c r="G7" s="93"/>
    </row>
    <row r="8" spans="1:10" ht="15.75" x14ac:dyDescent="0.25">
      <c r="E8" s="93"/>
      <c r="F8" s="93"/>
      <c r="G8" s="93"/>
    </row>
    <row r="9" spans="1:10" ht="15.75" x14ac:dyDescent="0.25">
      <c r="E9" s="93"/>
      <c r="F9" s="93"/>
      <c r="G9" s="93"/>
    </row>
    <row r="12" spans="1:10" ht="15.75" x14ac:dyDescent="0.25">
      <c r="A12" s="33"/>
      <c r="B12" s="99"/>
      <c r="C12" s="99"/>
      <c r="D12" s="99"/>
    </row>
    <row r="14" spans="1:10" ht="15.75" x14ac:dyDescent="0.25">
      <c r="A14" s="89" t="str">
        <f>CONCATENATE("Facture n°",IF(MONTH($B$12)&lt;10,(RIGHT(YEAR($B$12),2)&amp;0&amp;(MONTH($B$12))),(RIGHT(YEAR($B$12),2)&amp;(MONTH($B$12)))),"_")</f>
        <v>Facture n°0001_</v>
      </c>
      <c r="B14" s="90"/>
      <c r="C14" s="100" t="s">
        <v>75</v>
      </c>
      <c r="D14" s="100"/>
    </row>
    <row r="16" spans="1:10" ht="15.75" x14ac:dyDescent="0.25">
      <c r="A16" s="98" t="s">
        <v>25</v>
      </c>
      <c r="B16" s="98"/>
      <c r="C16" s="98"/>
      <c r="D16" s="98"/>
      <c r="J16" s="65"/>
    </row>
    <row r="19" spans="2:6" x14ac:dyDescent="0.25">
      <c r="B19" s="38" t="s">
        <v>26</v>
      </c>
      <c r="C19" s="39" t="s">
        <v>31</v>
      </c>
      <c r="D19" s="39" t="s">
        <v>2</v>
      </c>
      <c r="E19" s="39" t="s">
        <v>33</v>
      </c>
      <c r="F19" s="39" t="s">
        <v>27</v>
      </c>
    </row>
    <row r="20" spans="2:6" x14ac:dyDescent="0.25">
      <c r="B20" s="1" t="s">
        <v>19</v>
      </c>
      <c r="C20" s="40">
        <v>2</v>
      </c>
      <c r="D20" s="43" t="e">
        <f>VLOOKUP(B20,#REF!,2,0)</f>
        <v>#REF!</v>
      </c>
      <c r="E20" s="43" t="e">
        <f>VLOOKUP(B20,#REF!,3,0)</f>
        <v>#REF!</v>
      </c>
      <c r="F20" s="43" t="e">
        <f>C20*E20</f>
        <v>#REF!</v>
      </c>
    </row>
    <row r="21" spans="2:6" x14ac:dyDescent="0.25">
      <c r="B21" s="1" t="s">
        <v>20</v>
      </c>
      <c r="C21" s="40">
        <v>15228</v>
      </c>
      <c r="D21" s="43" t="e">
        <f>VLOOKUP(B21,#REF!,2,0)</f>
        <v>#REF!</v>
      </c>
      <c r="E21" s="43" t="e">
        <f>VLOOKUP(B21,#REF!,3,0)</f>
        <v>#REF!</v>
      </c>
      <c r="F21" s="43" t="e">
        <f t="shared" ref="F21:F25" si="0">C21*E21</f>
        <v>#REF!</v>
      </c>
    </row>
    <row r="22" spans="2:6" x14ac:dyDescent="0.25">
      <c r="B22" s="1" t="s">
        <v>21</v>
      </c>
      <c r="C22" s="40">
        <v>527.61</v>
      </c>
      <c r="D22" s="43" t="e">
        <f>VLOOKUP(B22,#REF!,2,0)</f>
        <v>#REF!</v>
      </c>
      <c r="E22" s="43" t="e">
        <f>VLOOKUP(B22,#REF!,3,0)</f>
        <v>#REF!</v>
      </c>
      <c r="F22" s="43" t="e">
        <f t="shared" si="0"/>
        <v>#REF!</v>
      </c>
    </row>
    <row r="23" spans="2:6" x14ac:dyDescent="0.25">
      <c r="B23" s="1" t="s">
        <v>22</v>
      </c>
      <c r="C23" s="40">
        <v>2720</v>
      </c>
      <c r="D23" s="43" t="e">
        <f>VLOOKUP(B23,#REF!,2,0)</f>
        <v>#REF!</v>
      </c>
      <c r="E23" s="43" t="e">
        <f>VLOOKUP(B23,#REF!,3,0)</f>
        <v>#REF!</v>
      </c>
      <c r="F23" s="43" t="e">
        <f t="shared" si="0"/>
        <v>#REF!</v>
      </c>
    </row>
    <row r="24" spans="2:6" x14ac:dyDescent="0.25">
      <c r="B24" s="1" t="s">
        <v>24</v>
      </c>
      <c r="C24" s="40">
        <v>767</v>
      </c>
      <c r="D24" s="43" t="e">
        <f>VLOOKUP(B24,#REF!,2,0)</f>
        <v>#REF!</v>
      </c>
      <c r="E24" s="43" t="e">
        <f>VLOOKUP(B24,#REF!,3,0)</f>
        <v>#REF!</v>
      </c>
      <c r="F24" s="43" t="e">
        <f t="shared" si="0"/>
        <v>#REF!</v>
      </c>
    </row>
    <row r="25" spans="2:6" x14ac:dyDescent="0.25">
      <c r="B25" s="1" t="s">
        <v>23</v>
      </c>
      <c r="C25" s="40">
        <v>150</v>
      </c>
      <c r="D25" s="43" t="e">
        <f>VLOOKUP(B25,#REF!,2,0)</f>
        <v>#REF!</v>
      </c>
      <c r="E25" s="43" t="e">
        <f>VLOOKUP(B25,#REF!,3,0)</f>
        <v>#REF!</v>
      </c>
      <c r="F25" s="43" t="e">
        <f t="shared" si="0"/>
        <v>#REF!</v>
      </c>
    </row>
    <row r="26" spans="2:6" x14ac:dyDescent="0.25">
      <c r="D26" s="64"/>
      <c r="E26" s="64"/>
      <c r="F26" s="64"/>
    </row>
    <row r="27" spans="2:6" x14ac:dyDescent="0.25">
      <c r="D27" s="64"/>
      <c r="E27" s="64"/>
      <c r="F27" s="64"/>
    </row>
    <row r="28" spans="2:6" x14ac:dyDescent="0.25">
      <c r="D28" s="64"/>
      <c r="E28" s="64"/>
      <c r="F28" s="64"/>
    </row>
    <row r="29" spans="2:6" x14ac:dyDescent="0.25">
      <c r="E29" t="s">
        <v>28</v>
      </c>
      <c r="F29" s="79" t="e">
        <f>SUM(F20:F27)</f>
        <v>#REF!</v>
      </c>
    </row>
    <row r="33" spans="1:7" ht="15.75" x14ac:dyDescent="0.25">
      <c r="A33" s="93" t="s">
        <v>29</v>
      </c>
      <c r="B33" s="93"/>
      <c r="C33" s="93"/>
    </row>
    <row r="34" spans="1:7" ht="15.75" x14ac:dyDescent="0.25">
      <c r="A34" s="93" t="e">
        <f ca="1">ConvNumberLetter(F29,1,0)</f>
        <v>#NAME?</v>
      </c>
      <c r="B34" s="93"/>
      <c r="C34" s="93"/>
      <c r="D34" s="93"/>
      <c r="E34" s="93"/>
      <c r="F34" s="93"/>
      <c r="G34" s="93"/>
    </row>
    <row r="35" spans="1:7" ht="15.75" x14ac:dyDescent="0.25">
      <c r="A35" s="92" t="s">
        <v>87</v>
      </c>
      <c r="B35" s="89" t="s">
        <v>86</v>
      </c>
      <c r="C35" s="89"/>
      <c r="D35" s="89"/>
      <c r="E35" s="89"/>
    </row>
    <row r="36" spans="1:7" ht="15.75" x14ac:dyDescent="0.25">
      <c r="A36" s="42" t="s">
        <v>34</v>
      </c>
      <c r="B36" s="78" t="str">
        <f>CONCATENATE(SUM(Colisage!J:J)," Kg")</f>
        <v>1348,5 Kg</v>
      </c>
      <c r="C36" s="36"/>
      <c r="D36" s="36"/>
      <c r="E36" s="36"/>
    </row>
    <row r="37" spans="1:7" ht="11.25" customHeight="1" x14ac:dyDescent="0.25">
      <c r="A37" s="41"/>
      <c r="B37" s="41"/>
      <c r="C37" s="41"/>
      <c r="D37" s="41"/>
      <c r="E37" s="41"/>
      <c r="F37" s="41"/>
      <c r="G37" s="41"/>
    </row>
    <row r="38" spans="1:7" ht="29.25" customHeight="1" x14ac:dyDescent="0.25">
      <c r="A38" s="94"/>
      <c r="B38" s="94"/>
      <c r="C38" s="94"/>
      <c r="D38" s="94"/>
      <c r="E38" s="94"/>
      <c r="F38" s="94"/>
      <c r="G38" s="94"/>
    </row>
    <row r="39" spans="1:7" x14ac:dyDescent="0.25">
      <c r="A39" s="91"/>
      <c r="B39" s="95"/>
      <c r="C39" s="95"/>
      <c r="D39" s="35"/>
      <c r="E39" s="35"/>
      <c r="F39" s="35"/>
      <c r="G39" s="35"/>
    </row>
    <row r="40" spans="1:7" x14ac:dyDescent="0.25">
      <c r="A40" s="35"/>
      <c r="F40" s="35"/>
      <c r="G40" s="35"/>
    </row>
  </sheetData>
  <mergeCells count="15">
    <mergeCell ref="A3:G3"/>
    <mergeCell ref="A2:G2"/>
    <mergeCell ref="A1:G1"/>
    <mergeCell ref="A16:D16"/>
    <mergeCell ref="E9:G9"/>
    <mergeCell ref="E8:G8"/>
    <mergeCell ref="E7:G7"/>
    <mergeCell ref="E6:G6"/>
    <mergeCell ref="B12:D12"/>
    <mergeCell ref="C14:D14"/>
    <mergeCell ref="A33:C33"/>
    <mergeCell ref="A38:G38"/>
    <mergeCell ref="B39:C39"/>
    <mergeCell ref="A34:G34"/>
    <mergeCell ref="A4:G4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copiefacture">
                <anchor moveWithCells="1" sizeWithCells="1">
                  <from>
                    <xdr:col>10</xdr:col>
                    <xdr:colOff>495300</xdr:colOff>
                    <xdr:row>17</xdr:row>
                    <xdr:rowOff>95250</xdr:rowOff>
                  </from>
                  <to>
                    <xdr:col>12</xdr:col>
                    <xdr:colOff>123825</xdr:colOff>
                    <xdr:row>21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H44"/>
  <sheetViews>
    <sheetView tabSelected="1" topLeftCell="A28" workbookViewId="0">
      <selection activeCell="E47" sqref="E47"/>
    </sheetView>
  </sheetViews>
  <sheetFormatPr baseColWidth="10" defaultRowHeight="15" x14ac:dyDescent="0.25"/>
  <cols>
    <col min="1" max="1" width="16.140625" customWidth="1"/>
    <col min="5" max="5" width="15.42578125" bestFit="1" customWidth="1"/>
    <col min="6" max="7" width="21.85546875" customWidth="1"/>
    <col min="8" max="8" width="16.85546875" customWidth="1"/>
    <col min="9" max="9" width="15.7109375" customWidth="1"/>
    <col min="10" max="10" width="19.7109375" bestFit="1" customWidth="1"/>
  </cols>
  <sheetData>
    <row r="2" spans="1:8" x14ac:dyDescent="0.25">
      <c r="A2" s="37" t="s">
        <v>55</v>
      </c>
      <c r="B2" s="105" t="s">
        <v>66</v>
      </c>
      <c r="C2" s="105"/>
    </row>
    <row r="3" spans="1:8" ht="15.75" thickBot="1" x14ac:dyDescent="0.3">
      <c r="A3" s="37"/>
    </row>
    <row r="4" spans="1:8" x14ac:dyDescent="0.25">
      <c r="A4" s="46" t="s">
        <v>60</v>
      </c>
      <c r="B4" s="47"/>
      <c r="F4" s="83" t="s">
        <v>73</v>
      </c>
      <c r="G4" s="87" t="s">
        <v>18</v>
      </c>
      <c r="H4" s="84" t="s">
        <v>70</v>
      </c>
    </row>
    <row r="5" spans="1:8" ht="15.75" thickBot="1" x14ac:dyDescent="0.3">
      <c r="A5" s="48" t="s">
        <v>56</v>
      </c>
      <c r="B5" s="49">
        <v>100.51</v>
      </c>
      <c r="C5" s="45"/>
      <c r="F5" s="85" t="s">
        <v>74</v>
      </c>
      <c r="G5" s="88" t="s">
        <v>74</v>
      </c>
      <c r="H5" s="86"/>
    </row>
    <row r="6" spans="1:8" x14ac:dyDescent="0.25">
      <c r="A6" s="50" t="s">
        <v>57</v>
      </c>
      <c r="B6" s="51">
        <v>94.92</v>
      </c>
    </row>
    <row r="7" spans="1:8" x14ac:dyDescent="0.25">
      <c r="A7" s="50" t="s">
        <v>58</v>
      </c>
      <c r="B7" s="51">
        <v>89.35</v>
      </c>
    </row>
    <row r="8" spans="1:8" ht="15.75" thickBot="1" x14ac:dyDescent="0.3">
      <c r="A8" s="52" t="s">
        <v>59</v>
      </c>
      <c r="B8" s="53">
        <v>83.76</v>
      </c>
    </row>
    <row r="9" spans="1:8" ht="15.75" thickBot="1" x14ac:dyDescent="0.3"/>
    <row r="10" spans="1:8" x14ac:dyDescent="0.25">
      <c r="A10" s="46" t="s">
        <v>48</v>
      </c>
      <c r="B10" s="47"/>
    </row>
    <row r="11" spans="1:8" x14ac:dyDescent="0.25">
      <c r="A11" s="50" t="s">
        <v>61</v>
      </c>
      <c r="B11" s="54">
        <v>181.56</v>
      </c>
    </row>
    <row r="12" spans="1:8" x14ac:dyDescent="0.25">
      <c r="A12" s="50" t="s">
        <v>62</v>
      </c>
      <c r="B12" s="54">
        <v>211.14</v>
      </c>
    </row>
    <row r="13" spans="1:8" ht="15.75" thickBot="1" x14ac:dyDescent="0.3">
      <c r="A13" s="52" t="s">
        <v>63</v>
      </c>
      <c r="B13" s="55">
        <v>269.27999999999997</v>
      </c>
    </row>
    <row r="14" spans="1:8" ht="15.75" thickBot="1" x14ac:dyDescent="0.3"/>
    <row r="15" spans="1:8" ht="15.75" thickBot="1" x14ac:dyDescent="0.3">
      <c r="A15" s="56" t="s">
        <v>64</v>
      </c>
      <c r="B15" s="57">
        <v>159.6</v>
      </c>
    </row>
    <row r="16" spans="1:8" ht="15.75" thickBot="1" x14ac:dyDescent="0.3"/>
    <row r="17" spans="1:7" x14ac:dyDescent="0.25">
      <c r="A17" s="101" t="s">
        <v>65</v>
      </c>
      <c r="B17" s="103">
        <v>71</v>
      </c>
    </row>
    <row r="18" spans="1:7" ht="15.75" thickBot="1" x14ac:dyDescent="0.3">
      <c r="A18" s="102"/>
      <c r="B18" s="104"/>
    </row>
    <row r="21" spans="1:7" ht="15.75" thickBot="1" x14ac:dyDescent="0.3"/>
    <row r="22" spans="1:7" x14ac:dyDescent="0.25">
      <c r="A22" s="58"/>
      <c r="B22" s="59" t="s">
        <v>35</v>
      </c>
      <c r="C22" s="60" t="s">
        <v>37</v>
      </c>
    </row>
    <row r="23" spans="1:7" x14ac:dyDescent="0.25">
      <c r="A23" s="106" t="s">
        <v>38</v>
      </c>
      <c r="B23" s="107"/>
      <c r="C23" s="108"/>
      <c r="E23" s="109" t="s">
        <v>39</v>
      </c>
      <c r="F23" s="109"/>
      <c r="G23">
        <f>SUM(B24:B31)</f>
        <v>0</v>
      </c>
    </row>
    <row r="24" spans="1:7" x14ac:dyDescent="0.25">
      <c r="A24" s="61" t="s">
        <v>36</v>
      </c>
      <c r="B24" s="75"/>
      <c r="C24" s="76"/>
      <c r="E24" s="109" t="s">
        <v>40</v>
      </c>
      <c r="F24" s="109"/>
      <c r="G24">
        <f>SUM(C24:C31)</f>
        <v>0</v>
      </c>
    </row>
    <row r="25" spans="1:7" x14ac:dyDescent="0.25">
      <c r="A25" s="61" t="s">
        <v>43</v>
      </c>
      <c r="B25" s="75"/>
      <c r="C25" s="76"/>
    </row>
    <row r="26" spans="1:7" x14ac:dyDescent="0.25">
      <c r="A26" s="61" t="s">
        <v>44</v>
      </c>
      <c r="B26" s="75"/>
      <c r="C26" s="76"/>
      <c r="E26" s="109" t="s">
        <v>41</v>
      </c>
      <c r="F26" s="109"/>
      <c r="G26">
        <f>SUM(B33:B44)</f>
        <v>0</v>
      </c>
    </row>
    <row r="27" spans="1:7" x14ac:dyDescent="0.25">
      <c r="A27" s="61" t="s">
        <v>45</v>
      </c>
      <c r="B27" s="75"/>
      <c r="C27" s="76"/>
      <c r="E27" s="109" t="s">
        <v>42</v>
      </c>
      <c r="F27" s="109"/>
      <c r="G27">
        <f>SUM(C33:C44)</f>
        <v>0</v>
      </c>
    </row>
    <row r="28" spans="1:7" x14ac:dyDescent="0.25">
      <c r="A28" s="61" t="s">
        <v>49</v>
      </c>
      <c r="B28" s="75"/>
      <c r="C28" s="77"/>
      <c r="E28" s="44"/>
      <c r="F28" s="44"/>
    </row>
    <row r="29" spans="1:7" x14ac:dyDescent="0.25">
      <c r="A29" s="61" t="s">
        <v>50</v>
      </c>
      <c r="B29" s="75"/>
      <c r="C29" s="77"/>
      <c r="E29" s="44"/>
      <c r="F29" s="44"/>
    </row>
    <row r="30" spans="1:7" x14ac:dyDescent="0.25">
      <c r="A30" s="66" t="s">
        <v>51</v>
      </c>
      <c r="B30" s="75"/>
      <c r="C30" s="76"/>
      <c r="E30" s="44"/>
      <c r="F30" s="44"/>
    </row>
    <row r="31" spans="1:7" x14ac:dyDescent="0.25">
      <c r="A31" s="66" t="s">
        <v>52</v>
      </c>
      <c r="B31" s="75"/>
      <c r="C31" s="76"/>
      <c r="E31" s="44"/>
      <c r="F31" s="44"/>
    </row>
    <row r="32" spans="1:7" x14ac:dyDescent="0.25">
      <c r="A32" s="106" t="s">
        <v>69</v>
      </c>
      <c r="B32" s="107"/>
      <c r="C32" s="108"/>
    </row>
    <row r="33" spans="1:7" x14ac:dyDescent="0.25">
      <c r="A33" s="61" t="s">
        <v>36</v>
      </c>
      <c r="B33" s="72"/>
      <c r="C33" s="73">
        <f>H5</f>
        <v>0</v>
      </c>
    </row>
    <row r="34" spans="1:7" x14ac:dyDescent="0.25">
      <c r="A34" s="61" t="s">
        <v>43</v>
      </c>
      <c r="B34" s="72"/>
      <c r="C34" s="73">
        <f t="shared" ref="C34:C44" si="0">H6</f>
        <v>0</v>
      </c>
      <c r="E34" s="109" t="s">
        <v>68</v>
      </c>
      <c r="F34" s="109"/>
      <c r="G34" s="34">
        <f>(IF(G23=0,1,2))*B17</f>
        <v>71</v>
      </c>
    </row>
    <row r="35" spans="1:7" x14ac:dyDescent="0.25">
      <c r="A35" s="61" t="s">
        <v>44</v>
      </c>
      <c r="B35" s="72"/>
      <c r="C35" s="73">
        <f t="shared" si="0"/>
        <v>0</v>
      </c>
      <c r="E35" s="109" t="s">
        <v>46</v>
      </c>
      <c r="F35" s="109"/>
      <c r="G35" s="34">
        <f>B15</f>
        <v>159.6</v>
      </c>
    </row>
    <row r="36" spans="1:7" x14ac:dyDescent="0.25">
      <c r="A36" s="61" t="s">
        <v>45</v>
      </c>
      <c r="B36" s="72"/>
      <c r="C36" s="73">
        <f t="shared" si="0"/>
        <v>0</v>
      </c>
      <c r="E36" s="109" t="s">
        <v>47</v>
      </c>
      <c r="F36" s="109"/>
      <c r="G36">
        <f>(IF((G23+G26)&lt;10,B5,IF((G23+G26)&lt;20,B6,IF((G23+G26)&lt;30,B7,B8))))*(G23+G26)</f>
        <v>0</v>
      </c>
    </row>
    <row r="37" spans="1:7" x14ac:dyDescent="0.25">
      <c r="A37" s="61" t="s">
        <v>49</v>
      </c>
      <c r="B37" s="72"/>
      <c r="C37" s="73">
        <f t="shared" si="0"/>
        <v>0</v>
      </c>
      <c r="E37" s="109" t="s">
        <v>48</v>
      </c>
      <c r="F37" s="109"/>
      <c r="G37" s="34">
        <f>IF((G24+G27)&lt;5000,B11,IF((G24+G27)&lt;8000,B12,B13))</f>
        <v>181.56</v>
      </c>
    </row>
    <row r="38" spans="1:7" ht="15.75" thickBot="1" x14ac:dyDescent="0.3">
      <c r="A38" s="61" t="s">
        <v>50</v>
      </c>
      <c r="B38" s="72"/>
      <c r="C38" s="73">
        <f t="shared" si="0"/>
        <v>0</v>
      </c>
    </row>
    <row r="39" spans="1:7" ht="15.75" thickBot="1" x14ac:dyDescent="0.3">
      <c r="A39" s="61" t="s">
        <v>51</v>
      </c>
      <c r="B39" s="72"/>
      <c r="C39" s="73">
        <f t="shared" si="0"/>
        <v>0</v>
      </c>
      <c r="E39" s="110" t="s">
        <v>67</v>
      </c>
      <c r="F39" s="111"/>
      <c r="G39" s="62" t="e">
        <f>SUM(G34:G37)*G23/(G23+G26)</f>
        <v>#DIV/0!</v>
      </c>
    </row>
    <row r="40" spans="1:7" x14ac:dyDescent="0.25">
      <c r="A40" s="61" t="s">
        <v>52</v>
      </c>
      <c r="B40" s="72"/>
      <c r="C40" s="73">
        <f t="shared" si="0"/>
        <v>0</v>
      </c>
    </row>
    <row r="41" spans="1:7" x14ac:dyDescent="0.25">
      <c r="A41" s="61" t="s">
        <v>53</v>
      </c>
      <c r="B41" s="72"/>
      <c r="C41" s="73">
        <f t="shared" si="0"/>
        <v>0</v>
      </c>
    </row>
    <row r="42" spans="1:7" x14ac:dyDescent="0.25">
      <c r="A42" s="80" t="s">
        <v>54</v>
      </c>
      <c r="B42" s="72"/>
      <c r="C42" s="73">
        <f t="shared" si="0"/>
        <v>0</v>
      </c>
    </row>
    <row r="43" spans="1:7" x14ac:dyDescent="0.25">
      <c r="A43" s="80" t="s">
        <v>71</v>
      </c>
      <c r="B43" s="72"/>
      <c r="C43" s="73">
        <f t="shared" si="0"/>
        <v>0</v>
      </c>
    </row>
    <row r="44" spans="1:7" ht="15.75" thickBot="1" x14ac:dyDescent="0.3">
      <c r="A44" s="81" t="s">
        <v>72</v>
      </c>
      <c r="B44" s="74"/>
      <c r="C44" s="82">
        <f t="shared" si="0"/>
        <v>0</v>
      </c>
    </row>
  </sheetData>
  <mergeCells count="14">
    <mergeCell ref="E39:F39"/>
    <mergeCell ref="E24:F24"/>
    <mergeCell ref="E26:F26"/>
    <mergeCell ref="E27:F27"/>
    <mergeCell ref="A32:C32"/>
    <mergeCell ref="E37:F37"/>
    <mergeCell ref="E36:F36"/>
    <mergeCell ref="E35:F35"/>
    <mergeCell ref="E34:F34"/>
    <mergeCell ref="A17:A18"/>
    <mergeCell ref="B17:B18"/>
    <mergeCell ref="B2:C2"/>
    <mergeCell ref="A23:C23"/>
    <mergeCell ref="E23:F23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volume">
                <anchor moveWithCells="1">
                  <from>
                    <xdr:col>7</xdr:col>
                    <xdr:colOff>247650</xdr:colOff>
                    <xdr:row>37</xdr:row>
                    <xdr:rowOff>95250</xdr:rowOff>
                  </from>
                  <to>
                    <xdr:col>8</xdr:col>
                    <xdr:colOff>9525</xdr:colOff>
                    <xdr:row>39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Colisage</vt:lpstr>
      <vt:lpstr>Packing List</vt:lpstr>
      <vt:lpstr>Facture</vt:lpstr>
      <vt:lpstr>Calcul Frais de port SC</vt:lpstr>
      <vt:lpstr>'Packing List'!Impression_des_titres</vt:lpstr>
    </vt:vector>
  </TitlesOfParts>
  <Company>CWD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Bor</dc:creator>
  <cp:lastModifiedBy>Julia Massy</cp:lastModifiedBy>
  <cp:lastPrinted>2016-03-24T13:23:29Z</cp:lastPrinted>
  <dcterms:created xsi:type="dcterms:W3CDTF">2016-02-08T11:08:37Z</dcterms:created>
  <dcterms:modified xsi:type="dcterms:W3CDTF">2017-02-08T13:41:28Z</dcterms:modified>
</cp:coreProperties>
</file>