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17715" windowHeight="7680" activeTab="4"/>
  </bookViews>
  <sheets>
    <sheet name="accueil" sheetId="1" r:id="rId1"/>
    <sheet name="consultation" sheetId="4" r:id="rId2"/>
    <sheet name="page entrée" sheetId="2" r:id="rId3"/>
    <sheet name="page sortie" sheetId="3" r:id="rId4"/>
    <sheet name="STOCKS" sheetId="5" r:id="rId5"/>
    <sheet name="ETAT DU STOCK" sheetId="10" r:id="rId6"/>
    <sheet name="Feuil1" sheetId="11" r:id="rId7"/>
  </sheets>
  <definedNames>
    <definedName name="_xlnm._FilterDatabase" localSheetId="4" hidden="1">STOCKS!$A$1:$A$1</definedName>
    <definedName name="_xlnm.Extract" localSheetId="1">consultation!#REF!</definedName>
    <definedName name="_xlnm.Extract" localSheetId="4">STOCKS!#REF!</definedName>
    <definedName name="fournisseur">STOCKS!$B$2:$C$195</definedName>
    <definedName name="Futs">STOCKS!#REF!</definedName>
    <definedName name="nb_fut">STOCKS!$B$2:$B$195</definedName>
    <definedName name="nom_fut">STOCKS!$A$2:$A$195</definedName>
    <definedName name="TCD">OFFSET(STOCKS!$A$1,,,COUNTA(STOCKS!$A:$A),COUNTA(STOCKS!$1:$1))</definedName>
    <definedName name="TCDETENDU">'ETAT DU STOCK'!$A$1:$G$600</definedName>
    <definedName name="_xlnm.Print_Area" localSheetId="4">STOCKS!$A$1:$M$1374</definedName>
  </definedNames>
  <calcPr calcId="125725"/>
  <pivotCaches>
    <pivotCache cacheId="0" r:id="rId8"/>
  </pivotCaches>
</workbook>
</file>

<file path=xl/calcChain.xml><?xml version="1.0" encoding="utf-8"?>
<calcChain xmlns="http://schemas.openxmlformats.org/spreadsheetml/2006/main">
  <c r="M194" i="5"/>
  <c r="M2"/>
  <c r="M100"/>
  <c r="M101"/>
  <c r="M102"/>
  <c r="M104"/>
  <c r="M26"/>
  <c r="M113"/>
  <c r="M116"/>
  <c r="M31"/>
  <c r="M125"/>
  <c r="M127"/>
  <c r="M42"/>
  <c r="M43"/>
  <c r="M44"/>
  <c r="M45"/>
  <c r="M46"/>
  <c r="M135"/>
  <c r="M47"/>
  <c r="M48"/>
  <c r="M49"/>
  <c r="M140"/>
  <c r="M141"/>
  <c r="M143"/>
  <c r="M146"/>
  <c r="M181"/>
  <c r="M186"/>
  <c r="M187"/>
  <c r="M188"/>
  <c r="M16"/>
  <c r="M92"/>
  <c r="M93"/>
  <c r="M94"/>
  <c r="M17"/>
  <c r="M95"/>
  <c r="M96"/>
  <c r="M18"/>
  <c r="M97"/>
  <c r="M98"/>
  <c r="M99"/>
  <c r="M19"/>
  <c r="M20"/>
  <c r="M21"/>
  <c r="M22"/>
  <c r="M23"/>
  <c r="M24"/>
  <c r="M103"/>
  <c r="M25"/>
  <c r="M105"/>
  <c r="M106"/>
  <c r="M107"/>
  <c r="M190"/>
  <c r="M109"/>
  <c r="M110"/>
  <c r="M111"/>
  <c r="M112"/>
  <c r="M27"/>
  <c r="M114"/>
  <c r="M191"/>
  <c r="M28"/>
  <c r="M115"/>
  <c r="M117"/>
  <c r="M118"/>
  <c r="M119"/>
  <c r="M29"/>
  <c r="M120"/>
  <c r="M30"/>
  <c r="M121"/>
  <c r="M122"/>
  <c r="M123"/>
  <c r="M124"/>
  <c r="M192"/>
  <c r="M126"/>
  <c r="M32"/>
  <c r="M33"/>
  <c r="M34"/>
  <c r="M35"/>
  <c r="M36"/>
  <c r="M37"/>
  <c r="M38"/>
  <c r="M39"/>
  <c r="M128"/>
  <c r="M40"/>
  <c r="M41"/>
  <c r="M3"/>
  <c r="M129"/>
  <c r="M130"/>
  <c r="M131"/>
  <c r="M133"/>
  <c r="M134"/>
  <c r="M189"/>
  <c r="M132"/>
  <c r="M136"/>
  <c r="M137"/>
  <c r="M138"/>
  <c r="M139"/>
  <c r="M144"/>
  <c r="M145"/>
  <c r="M147"/>
  <c r="M6"/>
  <c r="M161"/>
  <c r="M162"/>
  <c r="M163"/>
  <c r="M193"/>
  <c r="M50"/>
  <c r="M51"/>
  <c r="M164"/>
  <c r="M165"/>
  <c r="M166"/>
  <c r="M7"/>
  <c r="M8"/>
  <c r="M9"/>
  <c r="M52"/>
  <c r="M167"/>
  <c r="M168"/>
  <c r="M169"/>
  <c r="M53"/>
  <c r="M54"/>
  <c r="M170"/>
  <c r="M171"/>
  <c r="M55"/>
  <c r="M172"/>
  <c r="M173"/>
  <c r="M174"/>
  <c r="M175"/>
  <c r="M56"/>
  <c r="M176"/>
  <c r="M177"/>
  <c r="M178"/>
  <c r="M179"/>
  <c r="M15"/>
  <c r="M62"/>
  <c r="M63"/>
  <c r="M64"/>
  <c r="M65"/>
  <c r="M78"/>
  <c r="M79"/>
  <c r="M81"/>
  <c r="M82"/>
  <c r="M83"/>
  <c r="M84"/>
  <c r="M89"/>
  <c r="M90"/>
  <c r="M91"/>
  <c r="M108"/>
  <c r="K88"/>
  <c r="M88" s="1"/>
  <c r="K87"/>
  <c r="M87" s="1"/>
  <c r="K86"/>
  <c r="M86" s="1"/>
  <c r="K85"/>
  <c r="M85" s="1"/>
  <c r="K80"/>
  <c r="M80" s="1"/>
  <c r="K185"/>
  <c r="M185" s="1"/>
  <c r="K184"/>
  <c r="M184" s="1"/>
  <c r="K183"/>
  <c r="M183" s="1"/>
  <c r="K182"/>
  <c r="M182" s="1"/>
  <c r="K77"/>
  <c r="M77" s="1"/>
  <c r="K76"/>
  <c r="M76" s="1"/>
  <c r="K75"/>
  <c r="M75" s="1"/>
  <c r="K74"/>
  <c r="M74" s="1"/>
  <c r="K73"/>
  <c r="M73" s="1"/>
  <c r="K72"/>
  <c r="M72" s="1"/>
  <c r="K71"/>
  <c r="M71" s="1"/>
  <c r="K70"/>
  <c r="M70" s="1"/>
  <c r="K69"/>
  <c r="M69" s="1"/>
  <c r="K68"/>
  <c r="M68" s="1"/>
  <c r="K67"/>
  <c r="M67" s="1"/>
  <c r="K66"/>
  <c r="M66" s="1"/>
  <c r="K180"/>
  <c r="M180" s="1"/>
  <c r="K14"/>
  <c r="M14" s="1"/>
  <c r="K61"/>
  <c r="M61" s="1"/>
  <c r="K60"/>
  <c r="M60" s="1"/>
  <c r="K13"/>
  <c r="M13" s="1"/>
  <c r="K59"/>
  <c r="M59" s="1"/>
  <c r="K58"/>
  <c r="M58" s="1"/>
  <c r="K12"/>
  <c r="M12" s="1"/>
  <c r="K57"/>
  <c r="M57" s="1"/>
  <c r="K11"/>
  <c r="M11" s="1"/>
  <c r="K10"/>
  <c r="M10" s="1"/>
  <c r="K160"/>
  <c r="M160" s="1"/>
  <c r="K159"/>
  <c r="M159" s="1"/>
  <c r="K158"/>
  <c r="M158" s="1"/>
  <c r="K157"/>
  <c r="M157" s="1"/>
  <c r="K156"/>
  <c r="M156" s="1"/>
  <c r="K155"/>
  <c r="M155" s="1"/>
  <c r="K154"/>
  <c r="M154" s="1"/>
  <c r="K153"/>
  <c r="M153" s="1"/>
  <c r="K152"/>
  <c r="M152" s="1"/>
  <c r="K151"/>
  <c r="M151" s="1"/>
  <c r="K150"/>
  <c r="M150" s="1"/>
  <c r="K149"/>
  <c r="M149" s="1"/>
  <c r="K148"/>
  <c r="M148" s="1"/>
  <c r="K5"/>
  <c r="M5" s="1"/>
  <c r="K4"/>
  <c r="M4" s="1"/>
  <c r="K142"/>
  <c r="M142" s="1"/>
  <c r="F198" i="10" l="1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4"/>
  <c r="F552"/>
  <c r="F4"/>
  <c r="F25"/>
  <c r="F33"/>
  <c r="F41"/>
  <c r="F49"/>
  <c r="F57"/>
  <c r="F65"/>
  <c r="F73"/>
  <c r="F81"/>
  <c r="F89"/>
  <c r="F97"/>
  <c r="F105"/>
  <c r="F113"/>
  <c r="F121"/>
  <c r="F129"/>
  <c r="F137"/>
  <c r="F145"/>
  <c r="F153"/>
  <c r="F161"/>
  <c r="F169"/>
  <c r="F177"/>
  <c r="F185"/>
  <c r="F193"/>
  <c r="F22"/>
  <c r="F30"/>
  <c r="F38"/>
  <c r="F46"/>
  <c r="F54"/>
  <c r="F62"/>
  <c r="F70"/>
  <c r="F78"/>
  <c r="F86"/>
  <c r="F94"/>
  <c r="F102"/>
  <c r="F110"/>
  <c r="F118"/>
  <c r="F126"/>
  <c r="F134"/>
  <c r="F142"/>
  <c r="F150"/>
  <c r="F158"/>
  <c r="F166"/>
  <c r="F174"/>
  <c r="F182"/>
  <c r="F190"/>
  <c r="F6"/>
  <c r="F14"/>
  <c r="F7"/>
  <c r="F15"/>
  <c r="F168"/>
  <c r="F184"/>
  <c r="F8"/>
  <c r="F9"/>
  <c r="F23"/>
  <c r="F31"/>
  <c r="F39"/>
  <c r="F47"/>
  <c r="F55"/>
  <c r="F63"/>
  <c r="F71"/>
  <c r="F79"/>
  <c r="F87"/>
  <c r="F95"/>
  <c r="F103"/>
  <c r="F111"/>
  <c r="F119"/>
  <c r="F127"/>
  <c r="F135"/>
  <c r="F143"/>
  <c r="F151"/>
  <c r="F159"/>
  <c r="F167"/>
  <c r="F175"/>
  <c r="F183"/>
  <c r="F191"/>
  <c r="F20"/>
  <c r="F28"/>
  <c r="F36"/>
  <c r="F44"/>
  <c r="F52"/>
  <c r="F60"/>
  <c r="F68"/>
  <c r="F76"/>
  <c r="F84"/>
  <c r="F92"/>
  <c r="F100"/>
  <c r="F108"/>
  <c r="F116"/>
  <c r="F124"/>
  <c r="F132"/>
  <c r="F140"/>
  <c r="F148"/>
  <c r="F156"/>
  <c r="F164"/>
  <c r="F180"/>
  <c r="F196"/>
  <c r="F5"/>
  <c r="F112"/>
  <c r="F128"/>
  <c r="F144"/>
  <c r="F160"/>
  <c r="F188"/>
  <c r="F13"/>
  <c r="F21"/>
  <c r="F29"/>
  <c r="F37"/>
  <c r="F45"/>
  <c r="F53"/>
  <c r="F61"/>
  <c r="F69"/>
  <c r="F77"/>
  <c r="F85"/>
  <c r="F93"/>
  <c r="F101"/>
  <c r="F109"/>
  <c r="F117"/>
  <c r="F125"/>
  <c r="F133"/>
  <c r="F141"/>
  <c r="F149"/>
  <c r="F157"/>
  <c r="F165"/>
  <c r="F173"/>
  <c r="F181"/>
  <c r="F189"/>
  <c r="F197"/>
  <c r="F26"/>
  <c r="F34"/>
  <c r="F42"/>
  <c r="F50"/>
  <c r="F58"/>
  <c r="F66"/>
  <c r="F74"/>
  <c r="F82"/>
  <c r="F90"/>
  <c r="F98"/>
  <c r="F106"/>
  <c r="F114"/>
  <c r="F122"/>
  <c r="F130"/>
  <c r="F138"/>
  <c r="F146"/>
  <c r="F154"/>
  <c r="F162"/>
  <c r="F170"/>
  <c r="F178"/>
  <c r="F186"/>
  <c r="F194"/>
  <c r="F10"/>
  <c r="F18"/>
  <c r="F11"/>
  <c r="F19"/>
  <c r="F176"/>
  <c r="F192"/>
  <c r="F16"/>
  <c r="F17"/>
  <c r="F27"/>
  <c r="F35"/>
  <c r="F43"/>
  <c r="F51"/>
  <c r="F59"/>
  <c r="F67"/>
  <c r="F75"/>
  <c r="F83"/>
  <c r="F91"/>
  <c r="F99"/>
  <c r="F107"/>
  <c r="F115"/>
  <c r="F123"/>
  <c r="F131"/>
  <c r="F139"/>
  <c r="F147"/>
  <c r="F155"/>
  <c r="F163"/>
  <c r="F171"/>
  <c r="F179"/>
  <c r="F187"/>
  <c r="F195"/>
  <c r="F24"/>
  <c r="F32"/>
  <c r="F40"/>
  <c r="F48"/>
  <c r="F56"/>
  <c r="F64"/>
  <c r="F72"/>
  <c r="F80"/>
  <c r="F88"/>
  <c r="F96"/>
  <c r="F104"/>
  <c r="F120"/>
  <c r="F136"/>
  <c r="F152"/>
  <c r="F172"/>
  <c r="F12"/>
</calcChain>
</file>

<file path=xl/sharedStrings.xml><?xml version="1.0" encoding="utf-8"?>
<sst xmlns="http://schemas.openxmlformats.org/spreadsheetml/2006/main" count="794" uniqueCount="410">
  <si>
    <t>FOURNISSEURS</t>
  </si>
  <si>
    <t>DATE_MODIF_STOCK</t>
  </si>
  <si>
    <t>SORTIES</t>
  </si>
  <si>
    <t>DIFF</t>
  </si>
  <si>
    <t>REF PROD</t>
  </si>
  <si>
    <t>PRIX TOTAL COMMANDE PRODUIT</t>
  </si>
  <si>
    <t>NUM FACTURE</t>
  </si>
  <si>
    <t>UNITÉ COMPTABILISATION PRODUIT</t>
  </si>
  <si>
    <t>PRIX UNITAIRE</t>
  </si>
  <si>
    <t>VALORISATION DU STOCK</t>
  </si>
  <si>
    <t>NUM FICHE</t>
  </si>
  <si>
    <t>PRODUIT</t>
  </si>
  <si>
    <t>QUANTITE</t>
  </si>
  <si>
    <t>Lien URL Image</t>
  </si>
  <si>
    <t>F20</t>
  </si>
  <si>
    <t>F40</t>
  </si>
  <si>
    <t>Étiquettes de lignes</t>
  </si>
  <si>
    <t>(vide)</t>
  </si>
  <si>
    <t>Somme de QUANTITE</t>
  </si>
  <si>
    <t>Valeurs</t>
  </si>
  <si>
    <t>Somme de VALORISATION DU STOCK</t>
  </si>
  <si>
    <t>Croisé repassage</t>
  </si>
  <si>
    <t>Toile Thermocollante ECRU</t>
  </si>
  <si>
    <t>Fermeture à glissière (blanche invisible)</t>
  </si>
  <si>
    <t>Polaire coloris 3</t>
  </si>
  <si>
    <t>Polaire coloris 4 motifs layette</t>
  </si>
  <si>
    <t>Polaire coloris 5 turquoise</t>
  </si>
  <si>
    <t>Polaire coloris 3 moutarde</t>
  </si>
  <si>
    <t>Bord cote tubulaire coton</t>
  </si>
  <si>
    <t>Jersey coloris 23</t>
  </si>
  <si>
    <t>Lainage carreaux</t>
  </si>
  <si>
    <t>Bouton pression effet nacre</t>
  </si>
  <si>
    <t>Toile orangée Duhamel</t>
  </si>
  <si>
    <t>Bord cotes rouge/bleu/vert/gris/noir</t>
  </si>
  <si>
    <t>Bouton à recouvrir Paritys</t>
  </si>
  <si>
    <t>Lien n°4</t>
  </si>
  <si>
    <t>Biais préformé</t>
  </si>
  <si>
    <t>Biais à plat</t>
  </si>
  <si>
    <t>Boutons pression</t>
  </si>
  <si>
    <t>Toile imprimé Duhamel</t>
  </si>
  <si>
    <t>Elastique</t>
  </si>
  <si>
    <t>Gros grain</t>
  </si>
  <si>
    <t>Passement</t>
  </si>
  <si>
    <r>
      <t xml:space="preserve">Doublure écru, crème, bordeaux, gris, marron, </t>
    </r>
    <r>
      <rPr>
        <sz val="10"/>
        <color rgb="FFFF0000"/>
        <rFont val="Arial"/>
        <family val="2"/>
      </rPr>
      <t>bleu</t>
    </r>
  </si>
  <si>
    <t>Façonné crème</t>
  </si>
  <si>
    <t>Imprimé jaune fleurs orange</t>
  </si>
  <si>
    <t>Molleton</t>
  </si>
  <si>
    <t>Toile provençale verte dossé</t>
  </si>
  <si>
    <t>Lingerie</t>
  </si>
  <si>
    <t>Jersey noir</t>
  </si>
  <si>
    <t>Chemisier rayures unies bleu/rouge</t>
  </si>
  <si>
    <t>M2</t>
  </si>
  <si>
    <t>T9</t>
  </si>
  <si>
    <t>B11</t>
  </si>
  <si>
    <t>M15</t>
  </si>
  <si>
    <t>M16</t>
  </si>
  <si>
    <t>M17</t>
  </si>
  <si>
    <t>M18</t>
  </si>
  <si>
    <t>M24</t>
  </si>
  <si>
    <t>M25</t>
  </si>
  <si>
    <t>F30</t>
  </si>
  <si>
    <t>M31</t>
  </si>
  <si>
    <t>M32</t>
  </si>
  <si>
    <t>F34</t>
  </si>
  <si>
    <t>F44</t>
  </si>
  <si>
    <t>F45</t>
  </si>
  <si>
    <t>F46</t>
  </si>
  <si>
    <t>M47</t>
  </si>
  <si>
    <t>F50</t>
  </si>
  <si>
    <t>F51</t>
  </si>
  <si>
    <t>F53</t>
  </si>
  <si>
    <t>M54</t>
  </si>
  <si>
    <t>M64</t>
  </si>
  <si>
    <t>M65</t>
  </si>
  <si>
    <t>M70</t>
  </si>
  <si>
    <t>M77</t>
  </si>
  <si>
    <t>M80</t>
  </si>
  <si>
    <t>M88</t>
  </si>
  <si>
    <t>M97</t>
  </si>
  <si>
    <t>mètre</t>
  </si>
  <si>
    <t>unité</t>
  </si>
  <si>
    <t>pièce</t>
  </si>
  <si>
    <t>Bordure broderie anglaise</t>
  </si>
  <si>
    <t>Courtelle jersey rose</t>
  </si>
  <si>
    <t>Jersey chiné</t>
  </si>
  <si>
    <t>Natté broderie</t>
  </si>
  <si>
    <t>Boutons Nadal</t>
  </si>
  <si>
    <t>Eponge écrue</t>
  </si>
  <si>
    <t>Toile rayée Duhamel</t>
  </si>
  <si>
    <t>Boutons à recouvrir</t>
  </si>
  <si>
    <t xml:space="preserve">Lainage rouge rayé ou ecossais </t>
  </si>
  <si>
    <t>Toile enduite</t>
  </si>
  <si>
    <t>laine boullie grise</t>
  </si>
  <si>
    <t>Biais à plat 45 mm</t>
  </si>
  <si>
    <t>Agrafes kilt</t>
  </si>
  <si>
    <t>Pressions expédit</t>
  </si>
  <si>
    <t>Gros grains élastiques</t>
  </si>
  <si>
    <t>Cordelière fine</t>
  </si>
  <si>
    <t>Œillets</t>
  </si>
  <si>
    <t>Sergé coton matex</t>
  </si>
  <si>
    <t>Rubans à picots</t>
  </si>
  <si>
    <t>Soldes Nadal</t>
  </si>
  <si>
    <t>Ecossais marron/bleu</t>
  </si>
  <si>
    <t xml:space="preserve">Toile rayée  </t>
  </si>
  <si>
    <t>Triplure thermotissée</t>
  </si>
  <si>
    <t>F101</t>
  </si>
  <si>
    <t>M102</t>
  </si>
  <si>
    <t>M108</t>
  </si>
  <si>
    <t>M110</t>
  </si>
  <si>
    <t>F114</t>
  </si>
  <si>
    <t>M115</t>
  </si>
  <si>
    <t>M122</t>
  </si>
  <si>
    <t>F128</t>
  </si>
  <si>
    <t>M129</t>
  </si>
  <si>
    <t>M139</t>
  </si>
  <si>
    <t>M144</t>
  </si>
  <si>
    <t>F146</t>
  </si>
  <si>
    <t>F155</t>
  </si>
  <si>
    <t>F159</t>
  </si>
  <si>
    <t>F160</t>
  </si>
  <si>
    <t>F162</t>
  </si>
  <si>
    <t>F171</t>
  </si>
  <si>
    <t>M174</t>
  </si>
  <si>
    <t>F180</t>
  </si>
  <si>
    <t>M183</t>
  </si>
  <si>
    <t>M192</t>
  </si>
  <si>
    <t>M193</t>
  </si>
  <si>
    <t>T211</t>
  </si>
  <si>
    <t>Toile effet lainage marron</t>
  </si>
  <si>
    <t>Jersey tubulaire ecru</t>
  </si>
  <si>
    <t>Jersey tubu noir fin</t>
  </si>
  <si>
    <t>Jersey imprimé</t>
  </si>
  <si>
    <t>Epaulettes paire</t>
  </si>
  <si>
    <t>Jersey tubulaire rose/vert</t>
  </si>
  <si>
    <t>thermo blanc souple</t>
  </si>
  <si>
    <t>Elastique spécial lingerie</t>
  </si>
  <si>
    <t>Satin</t>
  </si>
  <si>
    <t>Toile rayée verte</t>
  </si>
  <si>
    <t>Ecossais bleu/jaune</t>
  </si>
  <si>
    <t>Satin rayé</t>
  </si>
  <si>
    <t>Boucles attache salopette</t>
  </si>
  <si>
    <t>Toile blanche matex</t>
  </si>
  <si>
    <t>Boucles ceinture</t>
  </si>
  <si>
    <t>Voile theme africain</t>
  </si>
  <si>
    <t>Crêpe chocolat</t>
  </si>
  <si>
    <t>Velours imprimé coton</t>
  </si>
  <si>
    <t>Lainage Duhamel</t>
  </si>
  <si>
    <t>Toile thermo tissée fine</t>
  </si>
  <si>
    <t>Simili cuir rouge/noir/marron/ecru</t>
  </si>
  <si>
    <t>Boucles soutien-gorge</t>
  </si>
  <si>
    <t>Pressions sur bandes</t>
  </si>
  <si>
    <t>Fermetures soutien-gorge</t>
  </si>
  <si>
    <t>M216</t>
  </si>
  <si>
    <t>M219</t>
  </si>
  <si>
    <t>M228</t>
  </si>
  <si>
    <t>M229</t>
  </si>
  <si>
    <t>F237</t>
  </si>
  <si>
    <t>M243</t>
  </si>
  <si>
    <t>T244</t>
  </si>
  <si>
    <t>F246</t>
  </si>
  <si>
    <t>M248</t>
  </si>
  <si>
    <t>M262</t>
  </si>
  <si>
    <t>M263</t>
  </si>
  <si>
    <t>M266</t>
  </si>
  <si>
    <t>F278</t>
  </si>
  <si>
    <t>M279</t>
  </si>
  <si>
    <t>F280</t>
  </si>
  <si>
    <t>M287</t>
  </si>
  <si>
    <t>M288</t>
  </si>
  <si>
    <t>M306</t>
  </si>
  <si>
    <t>M307</t>
  </si>
  <si>
    <t>T311</t>
  </si>
  <si>
    <t>M314</t>
  </si>
  <si>
    <t>F315</t>
  </si>
  <si>
    <t>F316</t>
  </si>
  <si>
    <t>F317</t>
  </si>
  <si>
    <t>Velcro</t>
  </si>
  <si>
    <t>Boucles maroquinerie</t>
  </si>
  <si>
    <t>Oeuillets maroquinerie</t>
  </si>
  <si>
    <t>Rivets maroquinerie</t>
  </si>
  <si>
    <t>Bouton chemisier</t>
  </si>
  <si>
    <t>Eponge 160 rouge/vert</t>
  </si>
  <si>
    <t>Cordon</t>
  </si>
  <si>
    <t>Cerfs volants envergure</t>
  </si>
  <si>
    <t>Glissière L 50 Paritys</t>
  </si>
  <si>
    <t>Tissu Noël Decourt</t>
  </si>
  <si>
    <t>Tissu beige Decourt carreaux</t>
  </si>
  <si>
    <t>Non tissé spécial piquage</t>
  </si>
  <si>
    <t>Non Tissé lz80</t>
  </si>
  <si>
    <t>Ouatine 100grs/m² lz150</t>
  </si>
  <si>
    <t>Pouf</t>
  </si>
  <si>
    <t>Ouate</t>
  </si>
  <si>
    <t>Toile coton lz240 gris</t>
  </si>
  <si>
    <t>Toile coton lz240 rouge</t>
  </si>
  <si>
    <t>Toile coton lz240 violine</t>
  </si>
  <si>
    <t>Toile à patron lz160 ecru</t>
  </si>
  <si>
    <t>taffetas froisse /noir</t>
  </si>
  <si>
    <t>fermeture ykk invisible 40cm col 841 ecru</t>
  </si>
  <si>
    <t>fermeture  Z54 50cm col 410 ecru</t>
  </si>
  <si>
    <t>tissu extérieur rouge</t>
  </si>
  <si>
    <t>tissu extérieur rose</t>
  </si>
  <si>
    <t>tissus 100 % coton uni</t>
  </si>
  <si>
    <t>fermeture glissière visible 30cm</t>
  </si>
  <si>
    <t>coton imprimé poupées russes</t>
  </si>
  <si>
    <t>coton imprimé les chouettes</t>
  </si>
  <si>
    <t>toile polyester anis vert 3680003</t>
  </si>
  <si>
    <t>toile polyester turquoise 3680003 x 806</t>
  </si>
  <si>
    <t>toile polyester jaune orange 3680003 x 815</t>
  </si>
  <si>
    <t>blanc polaire 3790002</t>
  </si>
  <si>
    <t>tissu polyester coton blanc fil argent</t>
  </si>
  <si>
    <t>gabardine noire 160</t>
  </si>
  <si>
    <t>toile étude blanc mell 4958</t>
  </si>
  <si>
    <t>F318</t>
  </si>
  <si>
    <t>F323</t>
  </si>
  <si>
    <t>F324</t>
  </si>
  <si>
    <t>F325</t>
  </si>
  <si>
    <t>F329</t>
  </si>
  <si>
    <t>M330</t>
  </si>
  <si>
    <t>F331</t>
  </si>
  <si>
    <t>F332</t>
  </si>
  <si>
    <t>B350</t>
  </si>
  <si>
    <t>M351</t>
  </si>
  <si>
    <t>M357</t>
  </si>
  <si>
    <t>M360</t>
  </si>
  <si>
    <t>M403</t>
  </si>
  <si>
    <t>M412</t>
  </si>
  <si>
    <t>O387</t>
  </si>
  <si>
    <t>M388</t>
  </si>
  <si>
    <t>M500</t>
  </si>
  <si>
    <t>M501</t>
  </si>
  <si>
    <t>M502</t>
  </si>
  <si>
    <t>M503</t>
  </si>
  <si>
    <t>M641</t>
  </si>
  <si>
    <t>B642</t>
  </si>
  <si>
    <t>B645</t>
  </si>
  <si>
    <t>M664</t>
  </si>
  <si>
    <t>M665</t>
  </si>
  <si>
    <t>M701</t>
  </si>
  <si>
    <t>B702</t>
  </si>
  <si>
    <t>M703</t>
  </si>
  <si>
    <t>M704</t>
  </si>
  <si>
    <t>M705</t>
  </si>
  <si>
    <t>M706</t>
  </si>
  <si>
    <t>M707</t>
  </si>
  <si>
    <t>M708</t>
  </si>
  <si>
    <t>M709</t>
  </si>
  <si>
    <t>M710</t>
  </si>
  <si>
    <t>M711</t>
  </si>
  <si>
    <t>kg</t>
  </si>
  <si>
    <t>toile étude paille mais 965</t>
  </si>
  <si>
    <t>toile étude amande 13</t>
  </si>
  <si>
    <t>toile étude parme 71</t>
  </si>
  <si>
    <t>ouate 100 g/m2</t>
  </si>
  <si>
    <t>toile coton rouge 58 en 240</t>
  </si>
  <si>
    <t>toile coton gris 10 en 240</t>
  </si>
  <si>
    <t>toile coton prune 84 en 240</t>
  </si>
  <si>
    <t>triplure thermocollante en 90</t>
  </si>
  <si>
    <t>couture mercerie 3157612</t>
  </si>
  <si>
    <t>couture mercerie 3157610</t>
  </si>
  <si>
    <t>taiko vermillon l 150</t>
  </si>
  <si>
    <t>taiko inox l 150</t>
  </si>
  <si>
    <t>taiko poudre l 150</t>
  </si>
  <si>
    <t>prestil gris 30 cm z51</t>
  </si>
  <si>
    <t>prestil rouge 30 cm z51</t>
  </si>
  <si>
    <t>prestil rose 30 cm z51</t>
  </si>
  <si>
    <t>bouton à recouvrir 19 mm</t>
  </si>
  <si>
    <t>jeans stretch 1/140 bleu</t>
  </si>
  <si>
    <t xml:space="preserve">coton satin stretch noir </t>
  </si>
  <si>
    <t>doublure 140 antistatique</t>
  </si>
  <si>
    <t>satin double face ruban noir</t>
  </si>
  <si>
    <t>satin double face ruban rouge 6 mm</t>
  </si>
  <si>
    <t>burlington bi stretch noir</t>
  </si>
  <si>
    <t>doublure satin noir 150</t>
  </si>
  <si>
    <t>ruban élastique souple ceinture noir</t>
  </si>
  <si>
    <t>taiko l 150 noir</t>
  </si>
  <si>
    <t>topazio toile drap turquoise</t>
  </si>
  <si>
    <t>suédine anis teflon 150</t>
  </si>
  <si>
    <t>suédine framboise 150</t>
  </si>
  <si>
    <t>satin double face ruban violet 9 mm</t>
  </si>
  <si>
    <t>gabardine anthracite 150</t>
  </si>
  <si>
    <t>jean noir 150 355g</t>
  </si>
  <si>
    <t>gabardine terre 150</t>
  </si>
  <si>
    <t>écossais burberry 140</t>
  </si>
  <si>
    <t>fermeture ykk maille invisible 30 cm col marine</t>
  </si>
  <si>
    <t>fermeture ykk maille invisible 40 cm col noir</t>
  </si>
  <si>
    <t>agrafes complètes n°1 noir</t>
  </si>
  <si>
    <t>fermeture ykk nylon erfc 12 cm</t>
  </si>
  <si>
    <t>M712</t>
  </si>
  <si>
    <t>M713</t>
  </si>
  <si>
    <t>M714</t>
  </si>
  <si>
    <t>M715</t>
  </si>
  <si>
    <t>M716</t>
  </si>
  <si>
    <t>M717</t>
  </si>
  <si>
    <t>M718</t>
  </si>
  <si>
    <t>T719</t>
  </si>
  <si>
    <t>F720</t>
  </si>
  <si>
    <t>F721</t>
  </si>
  <si>
    <t>M722</t>
  </si>
  <si>
    <t>M723</t>
  </si>
  <si>
    <t>M724</t>
  </si>
  <si>
    <t>B725</t>
  </si>
  <si>
    <t>B726</t>
  </si>
  <si>
    <t>B727</t>
  </si>
  <si>
    <t>F728</t>
  </si>
  <si>
    <t>M729</t>
  </si>
  <si>
    <t>M730</t>
  </si>
  <si>
    <t>M731</t>
  </si>
  <si>
    <t>F732</t>
  </si>
  <si>
    <t>F733</t>
  </si>
  <si>
    <t>M734</t>
  </si>
  <si>
    <t>M735</t>
  </si>
  <si>
    <t>F736</t>
  </si>
  <si>
    <t>M737</t>
  </si>
  <si>
    <t>M738</t>
  </si>
  <si>
    <t>M739</t>
  </si>
  <si>
    <t>M740</t>
  </si>
  <si>
    <t>F741</t>
  </si>
  <si>
    <t>M742</t>
  </si>
  <si>
    <t>M743</t>
  </si>
  <si>
    <t>M744</t>
  </si>
  <si>
    <t>M745</t>
  </si>
  <si>
    <t>B746</t>
  </si>
  <si>
    <t>B747</t>
  </si>
  <si>
    <t>F748</t>
  </si>
  <si>
    <t>B749</t>
  </si>
  <si>
    <t>Unité</t>
  </si>
  <si>
    <t>bouton polyester écru</t>
  </si>
  <si>
    <t>bouton polyester 1300966-20</t>
  </si>
  <si>
    <t>fermeture métal/nick 8 cm beige</t>
  </si>
  <si>
    <t>bouton polyester classique homme</t>
  </si>
  <si>
    <t>teinture bouton beige</t>
  </si>
  <si>
    <t>fermeture ykk maille invisible 60 cm orange</t>
  </si>
  <si>
    <t>droit fil maille collante blanc 10 mm</t>
  </si>
  <si>
    <t>bolduc 5 mm/25 bleu</t>
  </si>
  <si>
    <t>bolduc 5 mm/25 rouge</t>
  </si>
  <si>
    <t>bolduc 5 mm/25 noir</t>
  </si>
  <si>
    <t>aiguille 134 r 135 grand talon</t>
  </si>
  <si>
    <t>fil 1327 4000 saba</t>
  </si>
  <si>
    <t>fil 1327 2000 saba</t>
  </si>
  <si>
    <t>fil 1327 0331 saba</t>
  </si>
  <si>
    <t>fil 1327 0321 saba</t>
  </si>
  <si>
    <t>fil 1327 0157 saba</t>
  </si>
  <si>
    <t>fil 1327 0504 saba</t>
  </si>
  <si>
    <t>fil 6217 0321 saba</t>
  </si>
  <si>
    <t>fil 6217 0504 saba</t>
  </si>
  <si>
    <t>fil 1342 4000 saba</t>
  </si>
  <si>
    <t>fil 1342 0331 saba</t>
  </si>
  <si>
    <t>fil 1342 0157 saba</t>
  </si>
  <si>
    <t>fil 1342 0504 saba</t>
  </si>
  <si>
    <t>fil 2922 1800 isacord 40</t>
  </si>
  <si>
    <t>carte coloris isacord</t>
  </si>
  <si>
    <t>F750</t>
  </si>
  <si>
    <t>F751</t>
  </si>
  <si>
    <t>B752</t>
  </si>
  <si>
    <t>F753</t>
  </si>
  <si>
    <t>F754</t>
  </si>
  <si>
    <t>B755</t>
  </si>
  <si>
    <t>M756</t>
  </si>
  <si>
    <t>B757</t>
  </si>
  <si>
    <t>F760</t>
  </si>
  <si>
    <t>F761</t>
  </si>
  <si>
    <t>F762</t>
  </si>
  <si>
    <t>F763</t>
  </si>
  <si>
    <t>F764</t>
  </si>
  <si>
    <t>F766</t>
  </si>
  <si>
    <t>F767</t>
  </si>
  <si>
    <t>F768</t>
  </si>
  <si>
    <t>F769</t>
  </si>
  <si>
    <t>F770</t>
  </si>
  <si>
    <t>F771</t>
  </si>
  <si>
    <t>F772</t>
  </si>
  <si>
    <t>F773</t>
  </si>
  <si>
    <t>F774</t>
  </si>
  <si>
    <t>F775</t>
  </si>
  <si>
    <t>F777</t>
  </si>
  <si>
    <t>F778</t>
  </si>
  <si>
    <t>F779</t>
  </si>
  <si>
    <t>burlington noir</t>
  </si>
  <si>
    <t>mousseline noir</t>
  </si>
  <si>
    <t>résille brodée arabesque noir</t>
  </si>
  <si>
    <t>résille avec ruban noir</t>
  </si>
  <si>
    <t>ruban satin double face col 1</t>
  </si>
  <si>
    <t>ruban satin double face 11m</t>
  </si>
  <si>
    <t>bobine paillette arge 90 m</t>
  </si>
  <si>
    <t>paillettes creuses 6 mm col 1</t>
  </si>
  <si>
    <t>paillettes 8 mm col 1850</t>
  </si>
  <si>
    <t>kraft brun ca 160/90</t>
  </si>
  <si>
    <t>carton br2/ bobine 130 cm</t>
  </si>
  <si>
    <t>kraft feuille 60 gr 65 x 100</t>
  </si>
  <si>
    <t>papier thermo 65g /90</t>
  </si>
  <si>
    <t>bolduc bobine noir 4 mm de large</t>
  </si>
  <si>
    <t>bolduc  bobine rouge 4 mm de large</t>
  </si>
  <si>
    <t>bolduc bobine bleu 4 mm de large</t>
  </si>
  <si>
    <t>M780</t>
  </si>
  <si>
    <t>M781</t>
  </si>
  <si>
    <t>M782</t>
  </si>
  <si>
    <t>M783</t>
  </si>
  <si>
    <t>F784</t>
  </si>
  <si>
    <t>F785</t>
  </si>
  <si>
    <t>F786</t>
  </si>
  <si>
    <t>F787</t>
  </si>
  <si>
    <t>F788</t>
  </si>
  <si>
    <t>F789</t>
  </si>
  <si>
    <t>F790</t>
  </si>
  <si>
    <t>F791</t>
  </si>
  <si>
    <t>F792</t>
  </si>
  <si>
    <t>F793</t>
  </si>
  <si>
    <t>F794</t>
  </si>
  <si>
    <t>F795</t>
  </si>
  <si>
    <t>Lien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</si>
</sst>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_-* #,##0.00\ [$€-40C]_-;\-* #,##0.00\ [$€-40C]_-;_-* &quot;-&quot;??\ [$€-40C]_-;_-@_-"/>
    <numFmt numFmtId="166" formatCode="#,##0_ ;\-#,##0\ "/>
    <numFmt numFmtId="167" formatCode="#,##0.00\ _€"/>
  </numFmts>
  <fonts count="15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8"/>
      <color indexed="17"/>
      <name val="Calibri"/>
      <family val="2"/>
      <scheme val="minor"/>
    </font>
    <font>
      <b/>
      <sz val="20"/>
      <color indexed="10"/>
      <name val="Calibri"/>
      <family val="2"/>
      <scheme val="minor"/>
    </font>
    <font>
      <b/>
      <sz val="26"/>
      <color indexed="39"/>
      <name val="Calibri"/>
      <family val="2"/>
      <scheme val="minor"/>
    </font>
    <font>
      <b/>
      <sz val="26"/>
      <color indexed="10"/>
      <name val="Calibri"/>
      <family val="2"/>
      <scheme val="minor"/>
    </font>
    <font>
      <b/>
      <sz val="28"/>
      <color indexed="38"/>
      <name val="Calibri"/>
      <family val="2"/>
      <scheme val="minor"/>
    </font>
    <font>
      <b/>
      <sz val="28"/>
      <color indexed="14"/>
      <name val="Calibri"/>
      <family val="2"/>
      <scheme val="minor"/>
    </font>
    <font>
      <b/>
      <sz val="28"/>
      <color indexed="57"/>
      <name val="Calibri"/>
      <family val="2"/>
      <scheme val="minor"/>
    </font>
    <font>
      <b/>
      <sz val="28"/>
      <color indexed="10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0" fillId="2" borderId="0" xfId="0" applyFill="1"/>
    <xf numFmtId="0" fontId="0" fillId="2" borderId="0" xfId="0" applyFill="1" applyBorder="1" applyAlignment="1">
      <alignment horizontal="center" vertical="center"/>
    </xf>
    <xf numFmtId="0" fontId="3" fillId="2" borderId="0" xfId="0" applyFont="1" applyFill="1"/>
    <xf numFmtId="0" fontId="2" fillId="0" borderId="1" xfId="0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0" fontId="0" fillId="2" borderId="0" xfId="0" applyFill="1" applyBorder="1"/>
    <xf numFmtId="0" fontId="2" fillId="2" borderId="0" xfId="0" applyFont="1" applyFill="1" applyBorder="1"/>
    <xf numFmtId="0" fontId="1" fillId="0" borderId="1" xfId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2" borderId="0" xfId="0" applyFont="1" applyFill="1" applyAlignment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164" fontId="0" fillId="0" borderId="0" xfId="0" applyNumberFormat="1"/>
    <xf numFmtId="0" fontId="0" fillId="0" borderId="1" xfId="0" applyFill="1" applyBorder="1"/>
    <xf numFmtId="0" fontId="13" fillId="0" borderId="1" xfId="0" applyFont="1" applyFill="1" applyBorder="1"/>
    <xf numFmtId="0" fontId="0" fillId="0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4" fontId="0" fillId="0" borderId="1" xfId="0" applyNumberFormat="1" applyFill="1" applyBorder="1" applyAlignment="1">
      <alignment horizontal="center"/>
    </xf>
    <xf numFmtId="4" fontId="14" fillId="0" borderId="1" xfId="0" applyNumberFormat="1" applyFont="1" applyFill="1" applyBorder="1" applyAlignment="1">
      <alignment horizontal="center"/>
    </xf>
    <xf numFmtId="4" fontId="13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167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 vertical="center"/>
    </xf>
    <xf numFmtId="4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0" xfId="0" applyFill="1" applyBorder="1"/>
    <xf numFmtId="4" fontId="14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0" fontId="13" fillId="0" borderId="0" xfId="0" applyFont="1" applyFill="1" applyBorder="1"/>
    <xf numFmtId="4" fontId="0" fillId="0" borderId="0" xfId="0" applyNumberForma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0" fillId="2" borderId="0" xfId="0" applyFill="1" applyAlignment="1">
      <alignment horizontal="center" textRotation="45"/>
    </xf>
    <xf numFmtId="164" fontId="3" fillId="2" borderId="0" xfId="0" applyNumberFormat="1" applyFont="1" applyFill="1" applyAlignment="1">
      <alignment horizontal="center"/>
    </xf>
    <xf numFmtId="165" fontId="2" fillId="0" borderId="2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295275</xdr:colOff>
      <xdr:row>8</xdr:row>
      <xdr:rowOff>9525</xdr:rowOff>
    </xdr:from>
    <xdr:to>
      <xdr:col>4</xdr:col>
      <xdr:colOff>295276</xdr:colOff>
      <xdr:row>10</xdr:row>
      <xdr:rowOff>85725</xdr:rowOff>
    </xdr:to>
    <xdr:cxnSp macro="">
      <xdr:nvCxnSpPr>
        <xdr:cNvPr id="4" name="Connecteur droit avec flèche 3"/>
        <xdr:cNvCxnSpPr/>
      </xdr:nvCxnSpPr>
      <xdr:spPr>
        <a:xfrm>
          <a:off x="3343275" y="1676400"/>
          <a:ext cx="1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485775</xdr:colOff>
      <xdr:row>8</xdr:row>
      <xdr:rowOff>9525</xdr:rowOff>
    </xdr:from>
    <xdr:to>
      <xdr:col>8</xdr:col>
      <xdr:colOff>485776</xdr:colOff>
      <xdr:row>10</xdr:row>
      <xdr:rowOff>85725</xdr:rowOff>
    </xdr:to>
    <xdr:cxnSp macro="">
      <xdr:nvCxnSpPr>
        <xdr:cNvPr id="12" name="Connecteur droit avec flèche 11"/>
        <xdr:cNvCxnSpPr/>
      </xdr:nvCxnSpPr>
      <xdr:spPr>
        <a:xfrm>
          <a:off x="6581775" y="1676400"/>
          <a:ext cx="1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704850</xdr:colOff>
      <xdr:row>8</xdr:row>
      <xdr:rowOff>47625</xdr:rowOff>
    </xdr:from>
    <xdr:to>
      <xdr:col>12</xdr:col>
      <xdr:colOff>704851</xdr:colOff>
      <xdr:row>10</xdr:row>
      <xdr:rowOff>123825</xdr:rowOff>
    </xdr:to>
    <xdr:cxnSp macro="">
      <xdr:nvCxnSpPr>
        <xdr:cNvPr id="13" name="Connecteur droit avec flèche 12"/>
        <xdr:cNvCxnSpPr/>
      </xdr:nvCxnSpPr>
      <xdr:spPr>
        <a:xfrm>
          <a:off x="9848850" y="1714500"/>
          <a:ext cx="1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171450</xdr:colOff>
      <xdr:row>6</xdr:row>
      <xdr:rowOff>66675</xdr:rowOff>
    </xdr:from>
    <xdr:ext cx="1803513" cy="264560"/>
    <xdr:sp macro="" textlink="">
      <xdr:nvSpPr>
        <xdr:cNvPr id="14" name="ZoneTexte 13"/>
        <xdr:cNvSpPr txBox="1"/>
      </xdr:nvSpPr>
      <xdr:spPr>
        <a:xfrm>
          <a:off x="2457450" y="1352550"/>
          <a:ext cx="1803513" cy="26456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127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 b="1"/>
            <a:t>Saisie d'une entrée en stock</a:t>
          </a:r>
        </a:p>
      </xdr:txBody>
    </xdr:sp>
    <xdr:clientData/>
  </xdr:oneCellAnchor>
  <xdr:oneCellAnchor>
    <xdr:from>
      <xdr:col>7</xdr:col>
      <xdr:colOff>304800</xdr:colOff>
      <xdr:row>6</xdr:row>
      <xdr:rowOff>76200</xdr:rowOff>
    </xdr:from>
    <xdr:ext cx="1803513" cy="264560"/>
    <xdr:sp macro="" textlink="">
      <xdr:nvSpPr>
        <xdr:cNvPr id="15" name="ZoneTexte 14"/>
        <xdr:cNvSpPr txBox="1"/>
      </xdr:nvSpPr>
      <xdr:spPr>
        <a:xfrm>
          <a:off x="5638800" y="1362075"/>
          <a:ext cx="1803513" cy="26456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127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 b="1"/>
            <a:t>Saisie d'une sortie de stock</a:t>
          </a:r>
        </a:p>
      </xdr:txBody>
    </xdr:sp>
    <xdr:clientData/>
  </xdr:oneCellAnchor>
  <xdr:oneCellAnchor>
    <xdr:from>
      <xdr:col>11</xdr:col>
      <xdr:colOff>409574</xdr:colOff>
      <xdr:row>6</xdr:row>
      <xdr:rowOff>123825</xdr:rowOff>
    </xdr:from>
    <xdr:ext cx="1990726" cy="257175"/>
    <xdr:sp macro="" textlink="">
      <xdr:nvSpPr>
        <xdr:cNvPr id="16" name="ZoneTexte 15"/>
        <xdr:cNvSpPr txBox="1"/>
      </xdr:nvSpPr>
      <xdr:spPr>
        <a:xfrm>
          <a:off x="8791574" y="1409700"/>
          <a:ext cx="1990726" cy="25717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127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 b="1"/>
            <a:t>Consulter le stock d'un produit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20</xdr:row>
      <xdr:rowOff>88899</xdr:rowOff>
    </xdr:from>
    <xdr:to>
      <xdr:col>11</xdr:col>
      <xdr:colOff>771524</xdr:colOff>
      <xdr:row>27</xdr:row>
      <xdr:rowOff>104775</xdr:rowOff>
    </xdr:to>
    <xdr:sp macro="" textlink="">
      <xdr:nvSpPr>
        <xdr:cNvPr id="2" name="ZoneTexte 1"/>
        <xdr:cNvSpPr txBox="1"/>
      </xdr:nvSpPr>
      <xdr:spPr>
        <a:xfrm>
          <a:off x="2590800" y="3898899"/>
          <a:ext cx="9705974" cy="1349376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fr-FR" sz="1100"/>
        </a:p>
        <a:p>
          <a:pPr algn="ctr"/>
          <a:endParaRPr lang="fr-FR" sz="1100" baseline="0"/>
        </a:p>
        <a:p>
          <a:pPr algn="ctr"/>
          <a:r>
            <a:rPr lang="fr-FR" sz="1100" baseline="0"/>
            <a:t>	</a:t>
          </a:r>
        </a:p>
        <a:p>
          <a:pPr algn="ctr"/>
          <a:r>
            <a:rPr lang="fr-FR" sz="1800" b="1">
              <a:solidFill>
                <a:srgbClr val="FF0000"/>
              </a:solidFill>
            </a:rPr>
            <a:t>Pour les DECIMALES utiliser des  VIRGULES (=touche "?/,") pas des POINTS (sinon message</a:t>
          </a:r>
          <a:r>
            <a:rPr lang="fr-FR" sz="1800" b="1" baseline="0">
              <a:solidFill>
                <a:srgbClr val="FF0000"/>
              </a:solidFill>
            </a:rPr>
            <a:t> d'</a:t>
          </a:r>
          <a:r>
            <a:rPr lang="fr-FR" sz="1800" b="1">
              <a:solidFill>
                <a:srgbClr val="FF0000"/>
              </a:solidFill>
            </a:rPr>
            <a:t>erreur)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20</xdr:row>
      <xdr:rowOff>47625</xdr:rowOff>
    </xdr:from>
    <xdr:to>
      <xdr:col>11</xdr:col>
      <xdr:colOff>628651</xdr:colOff>
      <xdr:row>27</xdr:row>
      <xdr:rowOff>63501</xdr:rowOff>
    </xdr:to>
    <xdr:sp macro="" textlink="">
      <xdr:nvSpPr>
        <xdr:cNvPr id="3" name="ZoneTexte 2"/>
        <xdr:cNvSpPr txBox="1"/>
      </xdr:nvSpPr>
      <xdr:spPr>
        <a:xfrm>
          <a:off x="2562225" y="3857625"/>
          <a:ext cx="9591676" cy="1349376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fr-FR" sz="1100"/>
        </a:p>
        <a:p>
          <a:pPr algn="ctr"/>
          <a:endParaRPr lang="fr-FR" sz="1100" baseline="0"/>
        </a:p>
        <a:p>
          <a:pPr algn="ctr"/>
          <a:r>
            <a:rPr lang="fr-FR" sz="1100" baseline="0"/>
            <a:t>	</a:t>
          </a:r>
        </a:p>
        <a:p>
          <a:pPr algn="ctr"/>
          <a:r>
            <a:rPr lang="fr-FR" sz="1800" b="1">
              <a:solidFill>
                <a:srgbClr val="FF0000"/>
              </a:solidFill>
            </a:rPr>
            <a:t>Pour les DECIMALES utiliser des  VIRGULES (=touche "?/,") pas des POINTS (sinon message</a:t>
          </a:r>
          <a:r>
            <a:rPr lang="fr-FR" sz="1800" b="1" baseline="0">
              <a:solidFill>
                <a:srgbClr val="FF0000"/>
              </a:solidFill>
            </a:rPr>
            <a:t> d'</a:t>
          </a:r>
          <a:r>
            <a:rPr lang="fr-FR" sz="1800" b="1">
              <a:solidFill>
                <a:srgbClr val="FF0000"/>
              </a:solidFill>
            </a:rPr>
            <a:t>erreur)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cretaire-gestion3" refreshedDate="42739.764464236112" createdVersion="3" refreshedVersion="3" minRefreshableVersion="3" recordCount="455">
  <cacheSource type="worksheet">
    <worksheetSource ref="A1:N443" sheet="STOCKS"/>
  </cacheSource>
  <cacheFields count="14">
    <cacheField name="PRODUIT" numFmtId="0">
      <sharedItems containsBlank="1"/>
    </cacheField>
    <cacheField name="QUANTITE" numFmtId="4">
      <sharedItems containsString="0" containsBlank="1" containsNumber="1" minValue="0" maxValue="2250"/>
    </cacheField>
    <cacheField name="FOURNISSEURS" numFmtId="0">
      <sharedItems containsNonDate="0" containsString="0" containsBlank="1"/>
    </cacheField>
    <cacheField name="DATE_MODIF_STOCK" numFmtId="0">
      <sharedItems containsNonDate="0" containsString="0" containsBlank="1"/>
    </cacheField>
    <cacheField name="SORTIES" numFmtId="1">
      <sharedItems containsNonDate="0" containsString="0" containsBlank="1"/>
    </cacheField>
    <cacheField name="DIFF" numFmtId="1">
      <sharedItems containsNonDate="0" containsString="0" containsBlank="1"/>
    </cacheField>
    <cacheField name="REF PROD" numFmtId="0">
      <sharedItems containsNonDate="0" containsString="0" containsBlank="1"/>
    </cacheField>
    <cacheField name="PRIX TOTAL COMMANDE PRODUIT" numFmtId="0">
      <sharedItems containsNonDate="0" containsString="0" containsBlank="1"/>
    </cacheField>
    <cacheField name="NUM FACTURE" numFmtId="0">
      <sharedItems containsNonDate="0" containsString="0" containsBlank="1"/>
    </cacheField>
    <cacheField name="UNITÉ COMPTABILISATION PRODUIT" numFmtId="0">
      <sharedItems containsBlank="1"/>
    </cacheField>
    <cacheField name="PRIX UNITAIRE" numFmtId="0">
      <sharedItems containsString="0" containsBlank="1" containsNumber="1" minValue="0.02" maxValue="154.18"/>
    </cacheField>
    <cacheField name="NUM FICHE" numFmtId="0">
      <sharedItems containsBlank="1" containsMixedTypes="1" containsNumber="1" containsInteger="1" minValue="5" maxValue="5" count="195">
        <s v="B11"/>
        <s v="B350"/>
        <s v="B642"/>
        <s v="B645"/>
        <s v="B702"/>
        <s v="B725"/>
        <s v="B726"/>
        <s v="B727"/>
        <s v="B746"/>
        <s v="B747"/>
        <s v="B749"/>
        <s v="B752"/>
        <s v="B755"/>
        <s v="B757"/>
        <s v="F101"/>
        <s v="F114"/>
        <s v="F128"/>
        <s v="F146"/>
        <s v="F155"/>
        <s v="F159"/>
        <s v="F160"/>
        <s v="F162"/>
        <s v="F171"/>
        <s v="F180"/>
        <s v="F20"/>
        <s v="F237"/>
        <s v="F246"/>
        <s v="F278"/>
        <s v="F280"/>
        <s v="F30"/>
        <s v="F315"/>
        <s v="F316"/>
        <s v="F317"/>
        <s v="F318"/>
        <s v="F323"/>
        <s v="F324"/>
        <s v="F325"/>
        <s v="F329"/>
        <s v="F331"/>
        <s v="F332"/>
        <s v="F34"/>
        <s v="F40"/>
        <s v="F44"/>
        <s v="F45"/>
        <s v="F46"/>
        <s v="F50"/>
        <s v="F51"/>
        <s v="F53"/>
        <s v="F720"/>
        <s v="F721"/>
        <s v="F728"/>
        <s v="F732"/>
        <s v="F733"/>
        <s v="F736"/>
        <s v="F741"/>
        <s v="F748"/>
        <s v="F750"/>
        <s v="F751"/>
        <s v="F753"/>
        <s v="F754"/>
        <s v="F760"/>
        <s v="F761"/>
        <s v="F762"/>
        <s v="F763"/>
        <s v="F764"/>
        <s v="F766"/>
        <s v="F767"/>
        <s v="F768"/>
        <s v="F769"/>
        <s v="F770"/>
        <s v="F771"/>
        <s v="F772"/>
        <s v="F773"/>
        <s v="F774"/>
        <s v="F775"/>
        <s v="F777"/>
        <s v="F778"/>
        <s v="F779"/>
        <s v="F784"/>
        <s v="F785"/>
        <s v="F786"/>
        <s v="F787"/>
        <s v="F788"/>
        <s v="F789"/>
        <s v="F790"/>
        <s v="F791"/>
        <s v="F792"/>
        <s v="F793"/>
        <s v="F794"/>
        <s v="F795"/>
        <s v="M102"/>
        <s v="M108"/>
        <s v="M110"/>
        <s v="M115"/>
        <s v="M122"/>
        <s v="M129"/>
        <s v="M139"/>
        <s v="M144"/>
        <s v="M15"/>
        <s v="M16"/>
        <s v="M17"/>
        <s v="M174"/>
        <s v="M18"/>
        <s v="M183"/>
        <s v="M192"/>
        <s v="M193"/>
        <s v="M2"/>
        <s v="M216"/>
        <s v="M219"/>
        <s v="M228"/>
        <s v="M229"/>
        <s v="M24"/>
        <s v="M243"/>
        <s v="M248"/>
        <s v="M25"/>
        <s v="M262"/>
        <s v="M263"/>
        <s v="M266"/>
        <s v="M279"/>
        <s v="M287"/>
        <s v="M288"/>
        <s v="M306"/>
        <s v="M307"/>
        <s v="M31"/>
        <s v="M314"/>
        <s v="M32"/>
        <s v="M330"/>
        <s v="M351"/>
        <s v="M357"/>
        <s v="M360"/>
        <s v="M388"/>
        <s v="M403"/>
        <s v="M412"/>
        <s v="M47"/>
        <s v="M500"/>
        <s v="M501"/>
        <s v="M502"/>
        <s v="M503"/>
        <s v="M54"/>
        <s v="M64"/>
        <s v="M641"/>
        <s v="M65"/>
        <s v="M664"/>
        <s v="M665"/>
        <s v="M70"/>
        <s v="M701"/>
        <s v="M703"/>
        <s v="M704"/>
        <s v="M705"/>
        <s v="M706"/>
        <s v="M707"/>
        <s v="M708"/>
        <s v="M709"/>
        <s v="M710"/>
        <s v="M711"/>
        <s v="M712"/>
        <s v="M713"/>
        <s v="M714"/>
        <s v="M715"/>
        <s v="M716"/>
        <s v="M717"/>
        <s v="M718"/>
        <s v="M722"/>
        <s v="M723"/>
        <s v="M724"/>
        <s v="M729"/>
        <s v="M730"/>
        <s v="M731"/>
        <s v="M734"/>
        <s v="M735"/>
        <s v="M737"/>
        <s v="M738"/>
        <s v="M739"/>
        <s v="M740"/>
        <s v="M742"/>
        <s v="M743"/>
        <s v="M744"/>
        <s v="M745"/>
        <s v="M756"/>
        <s v="M77"/>
        <s v="M780"/>
        <s v="M781"/>
        <s v="M782"/>
        <s v="M783"/>
        <s v="M80"/>
        <s v="M88"/>
        <s v="M97"/>
        <s v="O387"/>
        <s v="T211"/>
        <s v="T244"/>
        <s v="T311"/>
        <s v="T719"/>
        <s v="T9"/>
        <m/>
        <n v="5" u="1"/>
      </sharedItems>
    </cacheField>
    <cacheField name="VALORISATION DU STOCK" numFmtId="165">
      <sharedItems containsString="0" containsBlank="1" containsNumber="1" minValue="0" maxValue="16909.247199999998"/>
    </cacheField>
    <cacheField name="Lien URL Image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5">
  <r>
    <s v="Fermeture à glissière (blanche invisible)"/>
    <n v="35"/>
    <m/>
    <m/>
    <m/>
    <m/>
    <m/>
    <m/>
    <m/>
    <s v="unité"/>
    <n v="0.57999999999999996"/>
    <x v="0"/>
    <n v="20.299999999999997"/>
    <m/>
  </r>
  <r>
    <s v="Glissière L 50 Paritys"/>
    <n v="44"/>
    <m/>
    <m/>
    <m/>
    <m/>
    <m/>
    <m/>
    <m/>
    <s v="mètre"/>
    <n v="3.01"/>
    <x v="1"/>
    <n v="132.44"/>
    <m/>
  </r>
  <r>
    <s v="fermeture ykk invisible 40cm col 841 ecru"/>
    <n v="24"/>
    <m/>
    <m/>
    <m/>
    <m/>
    <m/>
    <m/>
    <m/>
    <s v="pièce"/>
    <n v="0.98399999999999987"/>
    <x v="2"/>
    <n v="23.615999999999996"/>
    <m/>
  </r>
  <r>
    <s v="fermeture  Z54 50cm col 410 ecru"/>
    <n v="28"/>
    <m/>
    <m/>
    <m/>
    <m/>
    <m/>
    <m/>
    <m/>
    <s v="pièce"/>
    <n v="2.6999999999999997"/>
    <x v="3"/>
    <n v="75.599999999999994"/>
    <m/>
  </r>
  <r>
    <s v="fermeture glissière visible 30cm"/>
    <n v="12"/>
    <m/>
    <m/>
    <m/>
    <m/>
    <m/>
    <m/>
    <m/>
    <s v="unité"/>
    <n v="3.1"/>
    <x v="4"/>
    <n v="37.200000000000003"/>
    <m/>
  </r>
  <r>
    <s v="prestil gris 30 cm z51"/>
    <n v="0"/>
    <m/>
    <m/>
    <m/>
    <m/>
    <m/>
    <m/>
    <m/>
    <s v="unité"/>
    <n v="3.1"/>
    <x v="5"/>
    <n v="0"/>
    <m/>
  </r>
  <r>
    <s v="prestil rouge 30 cm z51"/>
    <n v="0"/>
    <m/>
    <m/>
    <m/>
    <m/>
    <m/>
    <m/>
    <m/>
    <s v="unité"/>
    <n v="3.1"/>
    <x v="6"/>
    <n v="0"/>
    <m/>
  </r>
  <r>
    <s v="prestil rose 30 cm z51"/>
    <n v="0"/>
    <m/>
    <m/>
    <m/>
    <m/>
    <m/>
    <m/>
    <m/>
    <s v="unité"/>
    <n v="3.1"/>
    <x v="7"/>
    <n v="0"/>
    <m/>
  </r>
  <r>
    <s v="fermeture ykk maille invisible 30 cm col marine"/>
    <n v="2"/>
    <m/>
    <m/>
    <m/>
    <m/>
    <m/>
    <m/>
    <m/>
    <s v="unité"/>
    <n v="0.69599999999999995"/>
    <x v="8"/>
    <n v="1.3919999999999999"/>
    <m/>
  </r>
  <r>
    <s v="fermeture ykk maille invisible 40 cm col noir"/>
    <n v="0"/>
    <m/>
    <m/>
    <m/>
    <m/>
    <m/>
    <m/>
    <m/>
    <s v="unité"/>
    <n v="0.86399999999999999"/>
    <x v="9"/>
    <n v="0"/>
    <m/>
  </r>
  <r>
    <s v="fermeture ykk nylon erfc 12 cm"/>
    <n v="10"/>
    <m/>
    <m/>
    <m/>
    <m/>
    <m/>
    <m/>
    <m/>
    <s v="unité"/>
    <n v="0.216"/>
    <x v="10"/>
    <n v="2.16"/>
    <m/>
  </r>
  <r>
    <s v="fermeture métal/nick 8 cm beige"/>
    <n v="11"/>
    <m/>
    <m/>
    <m/>
    <m/>
    <m/>
    <m/>
    <m/>
    <s v="unité"/>
    <n v="6.6959999999999997"/>
    <x v="11"/>
    <n v="73.655999999999992"/>
    <m/>
  </r>
  <r>
    <s v="fermeture ykk maille invisible 60 cm orange"/>
    <n v="10"/>
    <m/>
    <m/>
    <m/>
    <m/>
    <m/>
    <m/>
    <m/>
    <s v="unité"/>
    <n v="1.224"/>
    <x v="12"/>
    <n v="12.24"/>
    <m/>
  </r>
  <r>
    <s v="fermeture ykk maille invisible 60 cm orange"/>
    <n v="0"/>
    <m/>
    <m/>
    <m/>
    <m/>
    <m/>
    <m/>
    <m/>
    <s v="unité"/>
    <m/>
    <x v="13"/>
    <n v="0"/>
    <m/>
  </r>
  <r>
    <s v="Bordure broderie anglaise"/>
    <n v="64.25"/>
    <m/>
    <m/>
    <m/>
    <m/>
    <m/>
    <m/>
    <m/>
    <s v="mètre"/>
    <n v="0.61"/>
    <x v="14"/>
    <n v="39.192500000000003"/>
    <m/>
  </r>
  <r>
    <s v="Boutons Nadal"/>
    <n v="111"/>
    <m/>
    <m/>
    <m/>
    <m/>
    <m/>
    <m/>
    <m/>
    <s v="pièce"/>
    <n v="0.02"/>
    <x v="15"/>
    <n v="2.2200000000000002"/>
    <m/>
  </r>
  <r>
    <s v="Boutons à recouvrir"/>
    <n v="2250"/>
    <m/>
    <m/>
    <m/>
    <m/>
    <m/>
    <m/>
    <m/>
    <s v="pièce"/>
    <n v="0.05"/>
    <x v="16"/>
    <n v="112.5"/>
    <m/>
  </r>
  <r>
    <s v="Biais à plat 45 mm"/>
    <n v="36"/>
    <m/>
    <m/>
    <m/>
    <m/>
    <m/>
    <m/>
    <m/>
    <s v="mètre"/>
    <n v="0.18"/>
    <x v="17"/>
    <n v="6.4799999999999995"/>
    <m/>
  </r>
  <r>
    <s v="Agrafes kilt"/>
    <n v="33"/>
    <m/>
    <m/>
    <m/>
    <m/>
    <m/>
    <m/>
    <m/>
    <s v="pièce"/>
    <n v="0.71"/>
    <x v="18"/>
    <n v="23.43"/>
    <s v="Lien"/>
  </r>
  <r>
    <s v="Pressions expédit"/>
    <n v="595"/>
    <m/>
    <m/>
    <m/>
    <m/>
    <m/>
    <m/>
    <m/>
    <s v="pièce"/>
    <n v="0.18"/>
    <x v="19"/>
    <n v="107.1"/>
    <m/>
  </r>
  <r>
    <s v="Gros grains élastiques"/>
    <n v="18.649999999999999"/>
    <m/>
    <m/>
    <m/>
    <m/>
    <m/>
    <m/>
    <m/>
    <s v="mètre"/>
    <n v="0.5"/>
    <x v="20"/>
    <n v="9.3249999999999993"/>
    <m/>
  </r>
  <r>
    <s v="Cordelière fine"/>
    <n v="54.8"/>
    <m/>
    <m/>
    <m/>
    <m/>
    <m/>
    <m/>
    <m/>
    <s v="mètre"/>
    <n v="0.7"/>
    <x v="21"/>
    <n v="38.359999999999992"/>
    <m/>
  </r>
  <r>
    <s v="Œillets"/>
    <n v="385"/>
    <m/>
    <m/>
    <m/>
    <m/>
    <m/>
    <m/>
    <m/>
    <s v="pièce"/>
    <n v="0.32"/>
    <x v="22"/>
    <n v="123.2"/>
    <m/>
  </r>
  <r>
    <s v="Rubans à picots"/>
    <n v="53"/>
    <m/>
    <m/>
    <m/>
    <m/>
    <m/>
    <m/>
    <m/>
    <s v="mètre"/>
    <n v="0.64"/>
    <x v="23"/>
    <n v="33.92"/>
    <m/>
  </r>
  <r>
    <s v="Bord cote tubulaire coton"/>
    <n v="4"/>
    <m/>
    <m/>
    <m/>
    <m/>
    <m/>
    <m/>
    <m/>
    <s v="mètre"/>
    <n v="10.6"/>
    <x v="24"/>
    <n v="42.4"/>
    <m/>
  </r>
  <r>
    <s v="Epaulettes paire"/>
    <n v="689"/>
    <m/>
    <m/>
    <m/>
    <m/>
    <m/>
    <m/>
    <m/>
    <s v="pièce"/>
    <n v="0.49"/>
    <x v="25"/>
    <n v="337.61"/>
    <m/>
  </r>
  <r>
    <s v="Elastique spécial lingerie"/>
    <n v="36"/>
    <m/>
    <m/>
    <m/>
    <m/>
    <m/>
    <m/>
    <m/>
    <s v="mètre"/>
    <n v="0.55000000000000004"/>
    <x v="26"/>
    <n v="19.8"/>
    <m/>
  </r>
  <r>
    <s v="Boucles attache salopette"/>
    <n v="10"/>
    <m/>
    <m/>
    <m/>
    <m/>
    <m/>
    <m/>
    <m/>
    <s v="pièce"/>
    <n v="1.07"/>
    <x v="27"/>
    <n v="10.700000000000001"/>
    <m/>
  </r>
  <r>
    <s v="Boucles ceinture"/>
    <n v="36"/>
    <m/>
    <m/>
    <m/>
    <m/>
    <m/>
    <m/>
    <m/>
    <s v="pièce"/>
    <n v="0.56000000000000005"/>
    <x v="28"/>
    <n v="20.160000000000004"/>
    <m/>
  </r>
  <r>
    <s v="Bouton pression effet nacre"/>
    <n v="122"/>
    <m/>
    <m/>
    <m/>
    <m/>
    <m/>
    <m/>
    <m/>
    <s v="unité"/>
    <n v="0.47"/>
    <x v="29"/>
    <n v="57.339999999999996"/>
    <m/>
  </r>
  <r>
    <s v="Boucles soutien-gorge"/>
    <n v="80"/>
    <m/>
    <m/>
    <m/>
    <m/>
    <m/>
    <m/>
    <m/>
    <s v="pièce"/>
    <n v="0.12"/>
    <x v="30"/>
    <n v="9.6"/>
    <m/>
  </r>
  <r>
    <s v="Pressions sur bandes"/>
    <n v="238"/>
    <m/>
    <m/>
    <m/>
    <m/>
    <m/>
    <m/>
    <m/>
    <s v="mètre"/>
    <n v="0.12"/>
    <x v="31"/>
    <n v="28.56"/>
    <m/>
  </r>
  <r>
    <s v="Fermetures soutien-gorge"/>
    <n v="10"/>
    <m/>
    <m/>
    <m/>
    <m/>
    <m/>
    <m/>
    <m/>
    <s v="pièce"/>
    <n v="1.01"/>
    <x v="32"/>
    <n v="10.1"/>
    <m/>
  </r>
  <r>
    <s v="Velcro"/>
    <n v="27.5"/>
    <m/>
    <m/>
    <m/>
    <m/>
    <m/>
    <m/>
    <m/>
    <s v="mètre"/>
    <n v="2.5"/>
    <x v="33"/>
    <n v="68.75"/>
    <m/>
  </r>
  <r>
    <s v="Boucles maroquinerie"/>
    <n v="216"/>
    <m/>
    <m/>
    <m/>
    <m/>
    <m/>
    <m/>
    <m/>
    <s v="pièce"/>
    <n v="0.2"/>
    <x v="34"/>
    <n v="43.2"/>
    <m/>
  </r>
  <r>
    <s v="Oeuillets maroquinerie"/>
    <n v="774"/>
    <m/>
    <m/>
    <m/>
    <m/>
    <m/>
    <m/>
    <m/>
    <s v="pièce"/>
    <n v="0.14000000000000001"/>
    <x v="35"/>
    <n v="108.36000000000001"/>
    <m/>
  </r>
  <r>
    <s v="Rivets maroquinerie"/>
    <n v="917"/>
    <m/>
    <m/>
    <m/>
    <m/>
    <m/>
    <m/>
    <m/>
    <s v="pièce"/>
    <n v="0.1"/>
    <x v="36"/>
    <n v="91.7"/>
    <m/>
  </r>
  <r>
    <s v="Bouton chemisier"/>
    <n v="72"/>
    <m/>
    <m/>
    <m/>
    <m/>
    <m/>
    <m/>
    <m/>
    <s v="mètre"/>
    <n v="0.3"/>
    <x v="37"/>
    <n v="21.599999999999998"/>
    <m/>
  </r>
  <r>
    <s v="Cordon"/>
    <n v="14.4"/>
    <m/>
    <m/>
    <m/>
    <m/>
    <m/>
    <m/>
    <m/>
    <s v="mètre"/>
    <n v="0.46"/>
    <x v="38"/>
    <n v="6.6240000000000006"/>
    <m/>
  </r>
  <r>
    <s v="Cerfs volants envergure"/>
    <n v="4"/>
    <m/>
    <m/>
    <m/>
    <m/>
    <m/>
    <m/>
    <m/>
    <s v="pièce"/>
    <n v="9.6"/>
    <x v="39"/>
    <n v="38.4"/>
    <m/>
  </r>
  <r>
    <s v="Bouton à recouvrir Paritys"/>
    <n v="316"/>
    <m/>
    <m/>
    <m/>
    <m/>
    <m/>
    <m/>
    <m/>
    <s v="unité"/>
    <n v="0.05"/>
    <x v="40"/>
    <n v="15.8"/>
    <m/>
  </r>
  <r>
    <s v="Lien n°4"/>
    <n v="55.6"/>
    <m/>
    <m/>
    <m/>
    <m/>
    <m/>
    <m/>
    <m/>
    <s v="mètre"/>
    <n v="0.14000000000000001"/>
    <x v="41"/>
    <n v="7.7840000000000007"/>
    <m/>
  </r>
  <r>
    <s v="Biais préformé"/>
    <n v="1318.1"/>
    <m/>
    <m/>
    <m/>
    <m/>
    <m/>
    <m/>
    <m/>
    <s v="mètre"/>
    <n v="0.22"/>
    <x v="42"/>
    <n v="289.98199999999997"/>
    <m/>
  </r>
  <r>
    <s v="Biais à plat"/>
    <n v="903.5"/>
    <m/>
    <m/>
    <m/>
    <m/>
    <m/>
    <m/>
    <m/>
    <s v="mètre"/>
    <n v="0.18"/>
    <x v="43"/>
    <n v="162.63"/>
    <m/>
  </r>
  <r>
    <s v="Boutons pression"/>
    <n v="124"/>
    <m/>
    <m/>
    <m/>
    <m/>
    <m/>
    <m/>
    <m/>
    <s v="pièce"/>
    <n v="0.02"/>
    <x v="44"/>
    <n v="2.48"/>
    <m/>
  </r>
  <r>
    <s v="Elastique"/>
    <n v="20"/>
    <m/>
    <m/>
    <m/>
    <m/>
    <m/>
    <m/>
    <m/>
    <s v="mètre"/>
    <n v="0.56000000000000005"/>
    <x v="45"/>
    <n v="11.200000000000001"/>
    <m/>
  </r>
  <r>
    <s v="Gros grain"/>
    <n v="66"/>
    <m/>
    <m/>
    <m/>
    <m/>
    <m/>
    <m/>
    <m/>
    <s v="mètre"/>
    <n v="0.17"/>
    <x v="46"/>
    <n v="11.22"/>
    <m/>
  </r>
  <r>
    <s v="Passement"/>
    <n v="271.3"/>
    <m/>
    <m/>
    <m/>
    <m/>
    <m/>
    <m/>
    <m/>
    <s v="mètre"/>
    <n v="0.03"/>
    <x v="47"/>
    <n v="8.1389999999999993"/>
    <m/>
  </r>
  <r>
    <s v="couture mercerie 3157612"/>
    <n v="0"/>
    <m/>
    <m/>
    <m/>
    <m/>
    <m/>
    <m/>
    <m/>
    <s v="unité"/>
    <n v="9.9499999999999993"/>
    <x v="48"/>
    <n v="0"/>
    <m/>
  </r>
  <r>
    <s v="couture mercerie 3157610"/>
    <n v="0"/>
    <m/>
    <m/>
    <m/>
    <m/>
    <m/>
    <m/>
    <m/>
    <s v="unité"/>
    <n v="9.9499999999999993"/>
    <x v="49"/>
    <n v="0"/>
    <m/>
  </r>
  <r>
    <s v="bouton à recouvrir 19 mm"/>
    <n v="0"/>
    <m/>
    <m/>
    <m/>
    <m/>
    <m/>
    <m/>
    <m/>
    <s v="unité"/>
    <n v="4.45"/>
    <x v="50"/>
    <n v="0"/>
    <m/>
  </r>
  <r>
    <s v="satin double face ruban noir"/>
    <n v="20.100000000000001"/>
    <m/>
    <m/>
    <m/>
    <m/>
    <m/>
    <m/>
    <m/>
    <s v="mètre"/>
    <n v="2.25"/>
    <x v="51"/>
    <n v="45.225000000000001"/>
    <m/>
  </r>
  <r>
    <s v="satin double face ruban rouge 6 mm"/>
    <n v="22.7"/>
    <m/>
    <m/>
    <m/>
    <m/>
    <m/>
    <m/>
    <m/>
    <s v="mètre"/>
    <n v="2.25"/>
    <x v="52"/>
    <n v="51.074999999999996"/>
    <m/>
  </r>
  <r>
    <s v="ruban élastique souple ceinture noir"/>
    <n v="16"/>
    <m/>
    <m/>
    <m/>
    <m/>
    <m/>
    <m/>
    <m/>
    <s v="mètre"/>
    <n v="3.1"/>
    <x v="53"/>
    <n v="49.6"/>
    <m/>
  </r>
  <r>
    <s v="satin double face ruban violet 9 mm"/>
    <n v="6.8"/>
    <m/>
    <m/>
    <m/>
    <m/>
    <m/>
    <m/>
    <m/>
    <s v="mètre"/>
    <n v="2.25"/>
    <x v="54"/>
    <n v="15.299999999999999"/>
    <m/>
  </r>
  <r>
    <s v="agrafes complètes n°1 noir"/>
    <n v="992"/>
    <m/>
    <m/>
    <m/>
    <m/>
    <m/>
    <m/>
    <m/>
    <s v="unité"/>
    <n v="4.0800000000000003E-2"/>
    <x v="55"/>
    <n v="40.473600000000005"/>
    <s v="Lien"/>
  </r>
  <r>
    <s v="bouton polyester écru"/>
    <n v="9"/>
    <m/>
    <m/>
    <m/>
    <m/>
    <m/>
    <m/>
    <m/>
    <s v="unité"/>
    <n v="0.312"/>
    <x v="56"/>
    <n v="2.8079999999999998"/>
    <m/>
  </r>
  <r>
    <s v="bouton polyester 1300966-20"/>
    <n v="152"/>
    <m/>
    <m/>
    <m/>
    <m/>
    <m/>
    <m/>
    <m/>
    <s v="unité"/>
    <n v="0.216"/>
    <x v="57"/>
    <n v="32.832000000000001"/>
    <m/>
  </r>
  <r>
    <s v="bouton polyester classique homme"/>
    <n v="114"/>
    <m/>
    <m/>
    <m/>
    <m/>
    <m/>
    <m/>
    <m/>
    <s v="unité"/>
    <n v="8.4000000000000005E-2"/>
    <x v="58"/>
    <n v="9.5760000000000005"/>
    <m/>
  </r>
  <r>
    <s v="teinture bouton beige"/>
    <n v="1"/>
    <m/>
    <m/>
    <m/>
    <m/>
    <m/>
    <m/>
    <m/>
    <s v="unité"/>
    <n v="14.399999999999999"/>
    <x v="59"/>
    <n v="14.399999999999999"/>
    <m/>
  </r>
  <r>
    <s v="bolduc 5 mm/25 bleu"/>
    <n v="0"/>
    <m/>
    <m/>
    <m/>
    <m/>
    <m/>
    <m/>
    <m/>
    <s v="unité"/>
    <m/>
    <x v="60"/>
    <n v="0"/>
    <m/>
  </r>
  <r>
    <s v="bolduc 5 mm/25 rouge"/>
    <n v="0"/>
    <m/>
    <m/>
    <m/>
    <m/>
    <m/>
    <m/>
    <m/>
    <s v="unité"/>
    <m/>
    <x v="61"/>
    <n v="0"/>
    <m/>
  </r>
  <r>
    <s v="bolduc 5 mm/25 noir"/>
    <n v="0"/>
    <m/>
    <m/>
    <m/>
    <m/>
    <m/>
    <m/>
    <m/>
    <s v="unité"/>
    <m/>
    <x v="62"/>
    <n v="0"/>
    <m/>
  </r>
  <r>
    <s v="aiguille 134 r 135 grand talon"/>
    <n v="7"/>
    <m/>
    <m/>
    <m/>
    <m/>
    <m/>
    <m/>
    <m/>
    <s v="unité"/>
    <m/>
    <x v="63"/>
    <n v="0"/>
    <s v="Lien"/>
  </r>
  <r>
    <s v="fil 1327 4000 saba"/>
    <n v="0"/>
    <m/>
    <m/>
    <m/>
    <m/>
    <m/>
    <m/>
    <m/>
    <s v="pièce"/>
    <n v="19.355999999999998"/>
    <x v="64"/>
    <n v="0"/>
    <m/>
  </r>
  <r>
    <s v="fil 1327 2000 saba"/>
    <n v="0"/>
    <m/>
    <m/>
    <m/>
    <m/>
    <m/>
    <m/>
    <m/>
    <s v="pièce"/>
    <n v="19.355999999999998"/>
    <x v="65"/>
    <n v="0"/>
    <m/>
  </r>
  <r>
    <s v="fil 1327 0331 saba"/>
    <n v="0"/>
    <m/>
    <m/>
    <m/>
    <m/>
    <m/>
    <m/>
    <m/>
    <s v="pièce"/>
    <n v="19.355999999999998"/>
    <x v="66"/>
    <n v="0"/>
    <m/>
  </r>
  <r>
    <s v="fil 1327 0321 saba"/>
    <n v="0"/>
    <m/>
    <m/>
    <m/>
    <m/>
    <m/>
    <m/>
    <m/>
    <s v="pièce"/>
    <n v="19.355999999999998"/>
    <x v="67"/>
    <n v="0"/>
    <m/>
  </r>
  <r>
    <s v="fil 1327 0157 saba"/>
    <n v="0"/>
    <m/>
    <m/>
    <m/>
    <m/>
    <m/>
    <m/>
    <m/>
    <s v="pièce"/>
    <n v="19.355999999999998"/>
    <x v="68"/>
    <n v="0"/>
    <m/>
  </r>
  <r>
    <s v="fil 1327 0504 saba"/>
    <n v="0"/>
    <m/>
    <m/>
    <m/>
    <m/>
    <m/>
    <m/>
    <m/>
    <s v="pièce"/>
    <n v="19.355999999999998"/>
    <x v="69"/>
    <n v="0"/>
    <m/>
  </r>
  <r>
    <s v="fil 6217 0321 saba"/>
    <n v="0"/>
    <m/>
    <m/>
    <m/>
    <m/>
    <m/>
    <m/>
    <m/>
    <s v="pièce"/>
    <n v="22.428000000000001"/>
    <x v="70"/>
    <n v="0"/>
    <m/>
  </r>
  <r>
    <s v="fil 6217 0504 saba"/>
    <n v="0"/>
    <m/>
    <m/>
    <m/>
    <m/>
    <m/>
    <m/>
    <m/>
    <s v="pièce"/>
    <n v="22.428000000000001"/>
    <x v="71"/>
    <n v="0"/>
    <m/>
  </r>
  <r>
    <s v="fil 1342 4000 saba"/>
    <n v="0"/>
    <m/>
    <m/>
    <m/>
    <m/>
    <m/>
    <m/>
    <m/>
    <s v="pièce"/>
    <n v="9.516"/>
    <x v="72"/>
    <n v="0"/>
    <m/>
  </r>
  <r>
    <s v="fil 1342 0331 saba"/>
    <n v="0"/>
    <m/>
    <m/>
    <m/>
    <m/>
    <m/>
    <m/>
    <m/>
    <s v="pièce"/>
    <n v="9.516"/>
    <x v="73"/>
    <n v="0"/>
    <m/>
  </r>
  <r>
    <s v="fil 1342 0157 saba"/>
    <n v="0"/>
    <m/>
    <m/>
    <m/>
    <m/>
    <m/>
    <m/>
    <m/>
    <s v="pièce"/>
    <n v="9.516"/>
    <x v="74"/>
    <n v="0"/>
    <m/>
  </r>
  <r>
    <s v="fil 1342 0504 saba"/>
    <n v="0"/>
    <m/>
    <m/>
    <m/>
    <m/>
    <m/>
    <m/>
    <m/>
    <s v="pièce"/>
    <n v="9.516"/>
    <x v="75"/>
    <n v="0"/>
    <m/>
  </r>
  <r>
    <s v="fil 2922 1800 isacord 40"/>
    <n v="0"/>
    <m/>
    <m/>
    <m/>
    <m/>
    <m/>
    <m/>
    <m/>
    <s v="mètre"/>
    <n v="1.2"/>
    <x v="76"/>
    <n v="0"/>
    <m/>
  </r>
  <r>
    <s v="carte coloris isacord"/>
    <n v="1"/>
    <m/>
    <m/>
    <m/>
    <m/>
    <m/>
    <m/>
    <m/>
    <s v="unité"/>
    <n v="1.2"/>
    <x v="77"/>
    <n v="1.2"/>
    <m/>
  </r>
  <r>
    <s v="ruban satin double face col 1"/>
    <n v="20"/>
    <m/>
    <m/>
    <m/>
    <m/>
    <m/>
    <m/>
    <m/>
    <s v="mètre"/>
    <n v="0.59"/>
    <x v="78"/>
    <n v="11.799999999999999"/>
    <m/>
  </r>
  <r>
    <s v="ruban satin double face 11m"/>
    <n v="20"/>
    <m/>
    <m/>
    <m/>
    <m/>
    <m/>
    <m/>
    <m/>
    <s v="mètre"/>
    <n v="0.59"/>
    <x v="79"/>
    <n v="11.799999999999999"/>
    <m/>
  </r>
  <r>
    <s v="bobine paillette arge 90 m"/>
    <n v="10"/>
    <m/>
    <m/>
    <m/>
    <m/>
    <m/>
    <m/>
    <m/>
    <s v="unité"/>
    <n v="1.29"/>
    <x v="80"/>
    <n v="12.9"/>
    <m/>
  </r>
  <r>
    <s v="paillettes creuses 6 mm col 1"/>
    <n v="2"/>
    <m/>
    <m/>
    <m/>
    <m/>
    <m/>
    <m/>
    <m/>
    <s v="pièce"/>
    <n v="2.5"/>
    <x v="81"/>
    <n v="5"/>
    <m/>
  </r>
  <r>
    <s v="paillettes 8 mm col 1850"/>
    <n v="1"/>
    <m/>
    <m/>
    <m/>
    <m/>
    <m/>
    <m/>
    <m/>
    <s v="pièce"/>
    <n v="2.5"/>
    <x v="82"/>
    <n v="2.5"/>
    <m/>
  </r>
  <r>
    <s v="kraft brun ca 160/90"/>
    <n v="0"/>
    <m/>
    <m/>
    <m/>
    <m/>
    <m/>
    <m/>
    <m/>
    <s v="pièce"/>
    <n v="2.6160000000000001"/>
    <x v="83"/>
    <n v="0"/>
    <m/>
  </r>
  <r>
    <s v="carton br2/ bobine 130 cm"/>
    <n v="0"/>
    <m/>
    <m/>
    <m/>
    <m/>
    <m/>
    <m/>
    <m/>
    <s v="pièce"/>
    <n v="5.1119999999999992"/>
    <x v="84"/>
    <n v="0"/>
    <m/>
  </r>
  <r>
    <s v="kraft feuille 60 gr 65 x 100"/>
    <n v="0"/>
    <m/>
    <m/>
    <m/>
    <m/>
    <m/>
    <m/>
    <m/>
    <s v="pièce"/>
    <n v="5.6760000000000002"/>
    <x v="85"/>
    <n v="0"/>
    <m/>
  </r>
  <r>
    <s v="papier thermo 65g /90"/>
    <n v="0"/>
    <m/>
    <m/>
    <m/>
    <m/>
    <m/>
    <m/>
    <m/>
    <s v="pièce"/>
    <n v="4.8599999999999994"/>
    <x v="86"/>
    <n v="0"/>
    <m/>
  </r>
  <r>
    <s v="bolduc bobine noir 4 mm de large"/>
    <n v="1"/>
    <m/>
    <m/>
    <m/>
    <m/>
    <m/>
    <m/>
    <m/>
    <s v="pièce"/>
    <n v="154.18"/>
    <x v="87"/>
    <n v="154.18"/>
    <m/>
  </r>
  <r>
    <s v="bolduc  bobine rouge 4 mm de large"/>
    <n v="1"/>
    <m/>
    <m/>
    <m/>
    <m/>
    <m/>
    <m/>
    <m/>
    <s v="pièce"/>
    <n v="154.18"/>
    <x v="88"/>
    <n v="154.18"/>
    <m/>
  </r>
  <r>
    <s v="bolduc bobine bleu 4 mm de large"/>
    <n v="1"/>
    <m/>
    <m/>
    <m/>
    <m/>
    <m/>
    <m/>
    <m/>
    <s v="pièce"/>
    <n v="154.18"/>
    <x v="89"/>
    <n v="154.18"/>
    <m/>
  </r>
  <r>
    <s v="Courtelle jersey rose"/>
    <n v="4.0999999999999996"/>
    <m/>
    <m/>
    <m/>
    <m/>
    <m/>
    <m/>
    <m/>
    <s v="mètre"/>
    <n v="9.7100000000000009"/>
    <x v="90"/>
    <n v="39.811"/>
    <m/>
  </r>
  <r>
    <s v="Jersey chiné"/>
    <n v="0.6"/>
    <m/>
    <m/>
    <m/>
    <m/>
    <m/>
    <m/>
    <m/>
    <s v="mètre"/>
    <n v="7.61"/>
    <x v="91"/>
    <n v="4.5659999999999998"/>
    <m/>
  </r>
  <r>
    <s v="Natté broderie"/>
    <n v="9.9"/>
    <m/>
    <m/>
    <m/>
    <m/>
    <m/>
    <m/>
    <m/>
    <s v="mètre"/>
    <n v="11.57"/>
    <x v="92"/>
    <n v="114.54300000000001"/>
    <m/>
  </r>
  <r>
    <s v="Eponge écrue"/>
    <n v="8.6"/>
    <m/>
    <m/>
    <m/>
    <m/>
    <m/>
    <m/>
    <m/>
    <s v="mètre"/>
    <n v="9.5299999999999994"/>
    <x v="93"/>
    <n v="81.957999999999984"/>
    <m/>
  </r>
  <r>
    <s v="Toile rayée Duhamel"/>
    <n v="3.2"/>
    <m/>
    <m/>
    <m/>
    <m/>
    <m/>
    <m/>
    <m/>
    <s v="mètre"/>
    <n v="4.93"/>
    <x v="94"/>
    <n v="15.776"/>
    <m/>
  </r>
  <r>
    <s v="Lainage rouge rayé ou ecossais "/>
    <n v="14"/>
    <m/>
    <m/>
    <m/>
    <m/>
    <m/>
    <m/>
    <m/>
    <s v="mètre"/>
    <n v="7.61"/>
    <x v="95"/>
    <n v="106.54"/>
    <m/>
  </r>
  <r>
    <s v="Toile enduite"/>
    <n v="1.2000000000000002"/>
    <m/>
    <m/>
    <m/>
    <m/>
    <m/>
    <m/>
    <m/>
    <s v="mètre"/>
    <n v="6.48"/>
    <x v="96"/>
    <n v="7.7760000000000016"/>
    <m/>
  </r>
  <r>
    <s v="laine boullie grise"/>
    <n v="3.5"/>
    <m/>
    <m/>
    <m/>
    <m/>
    <m/>
    <m/>
    <m/>
    <s v="mètre"/>
    <n v="3.11"/>
    <x v="97"/>
    <n v="10.885"/>
    <m/>
  </r>
  <r>
    <s v="Polaire coloris 3"/>
    <n v="0"/>
    <m/>
    <m/>
    <m/>
    <m/>
    <m/>
    <m/>
    <m/>
    <s v="mètre"/>
    <n v="9.07"/>
    <x v="98"/>
    <n v="0"/>
    <m/>
  </r>
  <r>
    <s v="Polaire coloris 4 motifs layette"/>
    <n v="5"/>
    <m/>
    <m/>
    <m/>
    <m/>
    <m/>
    <m/>
    <m/>
    <s v="mètre"/>
    <n v="9.07"/>
    <x v="99"/>
    <n v="45.35"/>
    <m/>
  </r>
  <r>
    <s v="Polaire coloris 5 turquoise"/>
    <n v="5"/>
    <m/>
    <m/>
    <m/>
    <m/>
    <m/>
    <m/>
    <m/>
    <s v="mètre"/>
    <n v="9.07"/>
    <x v="100"/>
    <n v="45.35"/>
    <m/>
  </r>
  <r>
    <s v="Sergé coton matex"/>
    <n v="95.55"/>
    <m/>
    <m/>
    <m/>
    <m/>
    <m/>
    <m/>
    <m/>
    <s v="mètre"/>
    <n v="7.47"/>
    <x v="101"/>
    <n v="713.75849999999991"/>
    <m/>
  </r>
  <r>
    <s v="Polaire coloris 3 moutarde"/>
    <n v="5.2"/>
    <m/>
    <m/>
    <m/>
    <m/>
    <m/>
    <m/>
    <m/>
    <s v="mètre"/>
    <n v="9.07"/>
    <x v="102"/>
    <n v="47.164000000000001"/>
    <m/>
  </r>
  <r>
    <s v="Soldes Nadal"/>
    <n v="45.1"/>
    <m/>
    <m/>
    <m/>
    <m/>
    <m/>
    <m/>
    <m/>
    <s v="mètre"/>
    <n v="1.79"/>
    <x v="103"/>
    <n v="80.728999999999999"/>
    <m/>
  </r>
  <r>
    <s v="Ecossais marron/bleu"/>
    <n v="14.8"/>
    <m/>
    <m/>
    <m/>
    <m/>
    <m/>
    <m/>
    <m/>
    <s v="mètre"/>
    <n v="11.39"/>
    <x v="104"/>
    <n v="168.572"/>
    <m/>
  </r>
  <r>
    <s v="Toile rayée  "/>
    <n v="2.9000000000000004"/>
    <m/>
    <m/>
    <m/>
    <m/>
    <m/>
    <m/>
    <m/>
    <s v="mètre"/>
    <n v="10.85"/>
    <x v="105"/>
    <n v="31.465000000000003"/>
    <m/>
  </r>
  <r>
    <s v="Croisé repassage"/>
    <n v="11.2"/>
    <m/>
    <m/>
    <m/>
    <m/>
    <m/>
    <m/>
    <m/>
    <s v="mètre"/>
    <n v="7.07"/>
    <x v="106"/>
    <n v="79.183999999999997"/>
    <m/>
  </r>
  <r>
    <s v="Toile effet lainage marron"/>
    <n v="7"/>
    <m/>
    <m/>
    <m/>
    <m/>
    <m/>
    <m/>
    <m/>
    <s v="mètre"/>
    <n v="16.12"/>
    <x v="107"/>
    <n v="112.84"/>
    <m/>
  </r>
  <r>
    <s v="Jersey tubulaire ecru"/>
    <n v="1.3"/>
    <m/>
    <m/>
    <m/>
    <m/>
    <m/>
    <m/>
    <m/>
    <s v="mètre"/>
    <n v="9.39"/>
    <x v="108"/>
    <n v="12.207000000000001"/>
    <m/>
  </r>
  <r>
    <s v="Jersey tubu noir fin"/>
    <n v="0"/>
    <m/>
    <m/>
    <m/>
    <m/>
    <m/>
    <m/>
    <m/>
    <s v="mètre"/>
    <n v="7.69"/>
    <x v="109"/>
    <n v="0"/>
    <m/>
  </r>
  <r>
    <s v="Jersey imprimé"/>
    <n v="11.9"/>
    <m/>
    <m/>
    <m/>
    <m/>
    <m/>
    <m/>
    <m/>
    <s v="mètre"/>
    <n v="7.33"/>
    <x v="110"/>
    <n v="87.227000000000004"/>
    <m/>
  </r>
  <r>
    <s v="Jersey coloris 23"/>
    <n v="8"/>
    <m/>
    <m/>
    <m/>
    <m/>
    <m/>
    <m/>
    <m/>
    <s v="mètre"/>
    <n v="7.09"/>
    <x v="111"/>
    <n v="56.72"/>
    <m/>
  </r>
  <r>
    <s v="Jersey tubulaire rose/vert"/>
    <n v="7.3"/>
    <m/>
    <m/>
    <m/>
    <m/>
    <m/>
    <m/>
    <m/>
    <s v="mètre"/>
    <n v="7.1"/>
    <x v="112"/>
    <n v="51.83"/>
    <m/>
  </r>
  <r>
    <s v="Satin"/>
    <n v="6.95"/>
    <m/>
    <m/>
    <m/>
    <m/>
    <m/>
    <m/>
    <m/>
    <s v="mètre"/>
    <n v="11.42"/>
    <x v="113"/>
    <n v="79.369"/>
    <m/>
  </r>
  <r>
    <s v="Lainage carreaux"/>
    <n v="12"/>
    <m/>
    <m/>
    <m/>
    <m/>
    <m/>
    <m/>
    <m/>
    <s v="mètre"/>
    <n v="6.02"/>
    <x v="114"/>
    <n v="72.239999999999995"/>
    <m/>
  </r>
  <r>
    <s v="Toile rayée verte"/>
    <n v="5.7999999999999989"/>
    <m/>
    <m/>
    <m/>
    <m/>
    <m/>
    <m/>
    <m/>
    <s v="mètre"/>
    <n v="3.41"/>
    <x v="115"/>
    <n v="19.777999999999999"/>
    <m/>
  </r>
  <r>
    <s v="Ecossais bleu/jaune"/>
    <n v="5.6"/>
    <m/>
    <m/>
    <m/>
    <m/>
    <m/>
    <m/>
    <m/>
    <s v="mètre"/>
    <n v="8.49"/>
    <x v="116"/>
    <n v="47.543999999999997"/>
    <m/>
  </r>
  <r>
    <s v="Satin rayé"/>
    <n v="28.099999999999998"/>
    <m/>
    <m/>
    <m/>
    <m/>
    <m/>
    <m/>
    <m/>
    <s v="mètre"/>
    <n v="11.04"/>
    <x v="117"/>
    <n v="310.22399999999993"/>
    <m/>
  </r>
  <r>
    <s v="Toile blanche matex"/>
    <n v="12.8"/>
    <m/>
    <m/>
    <m/>
    <m/>
    <m/>
    <m/>
    <m/>
    <s v="mètre"/>
    <n v="6.18"/>
    <x v="118"/>
    <n v="79.103999999999999"/>
    <m/>
  </r>
  <r>
    <s v="Voile theme africain"/>
    <n v="7.8"/>
    <m/>
    <m/>
    <m/>
    <m/>
    <m/>
    <m/>
    <m/>
    <s v="mètre"/>
    <n v="12.63"/>
    <x v="119"/>
    <n v="98.51400000000001"/>
    <m/>
  </r>
  <r>
    <s v="Crêpe chocolat"/>
    <n v="8.1"/>
    <m/>
    <m/>
    <m/>
    <m/>
    <m/>
    <m/>
    <m/>
    <s v="mètre"/>
    <n v="7.74"/>
    <x v="120"/>
    <n v="62.693999999999996"/>
    <m/>
  </r>
  <r>
    <s v="Velours imprimé coton"/>
    <n v="4.3"/>
    <m/>
    <m/>
    <m/>
    <m/>
    <m/>
    <m/>
    <m/>
    <s v="mètre"/>
    <n v="8.89"/>
    <x v="121"/>
    <n v="38.227000000000004"/>
    <m/>
  </r>
  <r>
    <s v="Lainage Duhamel"/>
    <n v="2.7"/>
    <m/>
    <m/>
    <m/>
    <m/>
    <m/>
    <m/>
    <m/>
    <s v="mètre"/>
    <n v="11.06"/>
    <x v="122"/>
    <n v="29.862000000000002"/>
    <m/>
  </r>
  <r>
    <s v="Toile orangée Duhamel"/>
    <n v="15"/>
    <m/>
    <m/>
    <m/>
    <m/>
    <m/>
    <m/>
    <m/>
    <s v="mètre"/>
    <n v="5.63"/>
    <x v="123"/>
    <n v="84.45"/>
    <m/>
  </r>
  <r>
    <s v="Simili cuir rouge/noir/marron/ecru"/>
    <n v="40.35"/>
    <m/>
    <m/>
    <m/>
    <m/>
    <m/>
    <m/>
    <m/>
    <s v="mètre"/>
    <n v="6.93"/>
    <x v="124"/>
    <n v="279.62549999999999"/>
    <m/>
  </r>
  <r>
    <s v="Bord cotes rouge/bleu/vert/gris/noir"/>
    <n v="15.95"/>
    <m/>
    <m/>
    <m/>
    <m/>
    <m/>
    <m/>
    <m/>
    <s v="mètre"/>
    <n v="13.34"/>
    <x v="125"/>
    <n v="212.773"/>
    <m/>
  </r>
  <r>
    <s v="Eponge 160 rouge/vert"/>
    <n v="4"/>
    <m/>
    <m/>
    <m/>
    <m/>
    <m/>
    <m/>
    <m/>
    <s v="mètre"/>
    <n v="7.77"/>
    <x v="126"/>
    <n v="31.08"/>
    <m/>
  </r>
  <r>
    <s v="Tissu Noël Decourt"/>
    <n v="3.4"/>
    <m/>
    <m/>
    <m/>
    <m/>
    <m/>
    <m/>
    <m/>
    <s v="mètre"/>
    <n v="4"/>
    <x v="127"/>
    <n v="13.6"/>
    <m/>
  </r>
  <r>
    <s v="Tissu beige Decourt carreaux"/>
    <n v="2"/>
    <m/>
    <m/>
    <m/>
    <m/>
    <m/>
    <m/>
    <m/>
    <s v="mètre"/>
    <n v="8"/>
    <x v="128"/>
    <n v="16"/>
    <m/>
  </r>
  <r>
    <s v="Non tissé spécial piquage"/>
    <n v="67.5"/>
    <m/>
    <m/>
    <m/>
    <m/>
    <m/>
    <m/>
    <m/>
    <s v="mètre"/>
    <n v="1.28"/>
    <x v="129"/>
    <n v="86.4"/>
    <m/>
  </r>
  <r>
    <s v="Ouate"/>
    <n v="0"/>
    <m/>
    <m/>
    <m/>
    <m/>
    <m/>
    <m/>
    <m/>
    <s v="kg"/>
    <n v="18.2"/>
    <x v="130"/>
    <n v="0"/>
    <m/>
  </r>
  <r>
    <s v="Non Tissé lz80"/>
    <n v="183.5"/>
    <m/>
    <m/>
    <m/>
    <m/>
    <m/>
    <m/>
    <m/>
    <s v="mètre"/>
    <n v="1.1399999999999999"/>
    <x v="131"/>
    <n v="209.18999999999997"/>
    <m/>
  </r>
  <r>
    <s v="Ouatine 100grs/m² lz150"/>
    <n v="26.15"/>
    <m/>
    <m/>
    <m/>
    <m/>
    <m/>
    <m/>
    <m/>
    <s v="mètre"/>
    <n v="2.88"/>
    <x v="132"/>
    <n v="75.311999999999998"/>
    <m/>
  </r>
  <r>
    <s v="Toile imprimé Duhamel"/>
    <n v="25"/>
    <m/>
    <m/>
    <m/>
    <m/>
    <m/>
    <m/>
    <m/>
    <s v="mètre"/>
    <n v="4.88"/>
    <x v="133"/>
    <n v="122"/>
    <m/>
  </r>
  <r>
    <s v="Toile coton lz240 gris"/>
    <n v="0"/>
    <m/>
    <m/>
    <m/>
    <m/>
    <m/>
    <m/>
    <m/>
    <s v="mètre"/>
    <n v="7.18"/>
    <x v="134"/>
    <n v="0"/>
    <m/>
  </r>
  <r>
    <s v="Toile coton lz240 rouge"/>
    <n v="44.3"/>
    <m/>
    <m/>
    <m/>
    <m/>
    <m/>
    <m/>
    <m/>
    <s v="mètre"/>
    <n v="7.18"/>
    <x v="135"/>
    <n v="318.07399999999996"/>
    <m/>
  </r>
  <r>
    <s v="Toile coton lz240 violine"/>
    <n v="50"/>
    <m/>
    <m/>
    <m/>
    <m/>
    <m/>
    <m/>
    <m/>
    <s v="mètre"/>
    <n v="7.18"/>
    <x v="136"/>
    <n v="359"/>
    <m/>
  </r>
  <r>
    <s v="Toile à patron lz160 ecru"/>
    <n v="0"/>
    <m/>
    <m/>
    <m/>
    <m/>
    <m/>
    <m/>
    <m/>
    <s v="mètre"/>
    <n v="3.67"/>
    <x v="137"/>
    <n v="0"/>
    <m/>
  </r>
  <r>
    <s v="Doublure écru, crème, bordeaux, gris, marron, bleu"/>
    <n v="0"/>
    <m/>
    <m/>
    <m/>
    <m/>
    <m/>
    <m/>
    <m/>
    <s v="mètre"/>
    <n v="2.36"/>
    <x v="138"/>
    <n v="0"/>
    <m/>
  </r>
  <r>
    <s v="Façonné crème"/>
    <n v="9.1999999999999993"/>
    <m/>
    <m/>
    <m/>
    <m/>
    <m/>
    <m/>
    <m/>
    <s v="mètre"/>
    <n v="9.91"/>
    <x v="139"/>
    <n v="91.171999999999997"/>
    <m/>
  </r>
  <r>
    <s v="taffetas froisse /noir"/>
    <n v="21"/>
    <m/>
    <m/>
    <m/>
    <m/>
    <m/>
    <m/>
    <m/>
    <s v="mètre"/>
    <n v="4.9559999999999995"/>
    <x v="140"/>
    <n v="104.07599999999999"/>
    <m/>
  </r>
  <r>
    <s v="Imprimé jaune fleurs orange"/>
    <n v="8"/>
    <m/>
    <m/>
    <m/>
    <m/>
    <m/>
    <m/>
    <m/>
    <s v="mètre"/>
    <n v="5.58"/>
    <x v="141"/>
    <n v="44.64"/>
    <m/>
  </r>
  <r>
    <s v="tissu extérieur rouge"/>
    <n v="0"/>
    <m/>
    <m/>
    <m/>
    <m/>
    <m/>
    <m/>
    <m/>
    <s v="mètre"/>
    <n v="6.95"/>
    <x v="142"/>
    <n v="0"/>
    <m/>
  </r>
  <r>
    <s v="tissu extérieur rose"/>
    <n v="0"/>
    <m/>
    <m/>
    <m/>
    <m/>
    <m/>
    <m/>
    <m/>
    <s v="mètre"/>
    <n v="6.95"/>
    <x v="143"/>
    <n v="0"/>
    <m/>
  </r>
  <r>
    <s v="Molleton"/>
    <n v="3.3"/>
    <m/>
    <m/>
    <m/>
    <m/>
    <m/>
    <m/>
    <m/>
    <s v="mètre"/>
    <n v="2.97"/>
    <x v="144"/>
    <n v="9.8010000000000002"/>
    <m/>
  </r>
  <r>
    <s v="tissus 100 % coton uni"/>
    <n v="0"/>
    <m/>
    <m/>
    <m/>
    <m/>
    <m/>
    <m/>
    <m/>
    <s v="mètre"/>
    <n v="6.95"/>
    <x v="145"/>
    <n v="0"/>
    <m/>
  </r>
  <r>
    <s v="coton imprimé poupées russes"/>
    <n v="8.3800000000000008"/>
    <m/>
    <m/>
    <m/>
    <m/>
    <m/>
    <m/>
    <m/>
    <s v="mètre"/>
    <n v="8.8800000000000008"/>
    <x v="146"/>
    <n v="74.414400000000015"/>
    <m/>
  </r>
  <r>
    <s v="coton imprimé les chouettes"/>
    <n v="9"/>
    <m/>
    <m/>
    <m/>
    <m/>
    <m/>
    <m/>
    <m/>
    <s v="mètre"/>
    <n v="8.8800000000000008"/>
    <x v="147"/>
    <n v="79.92"/>
    <m/>
  </r>
  <r>
    <s v="toile polyester anis vert 3680003"/>
    <n v="9.48"/>
    <m/>
    <m/>
    <m/>
    <m/>
    <m/>
    <m/>
    <m/>
    <s v="mètre"/>
    <n v="7.8"/>
    <x v="148"/>
    <n v="73.944000000000003"/>
    <m/>
  </r>
  <r>
    <s v="toile polyester turquoise 3680003 x 806"/>
    <n v="9.0500000000000007"/>
    <m/>
    <m/>
    <m/>
    <m/>
    <m/>
    <m/>
    <m/>
    <s v="mètre"/>
    <n v="7.8"/>
    <x v="149"/>
    <n v="70.59"/>
    <m/>
  </r>
  <r>
    <s v="toile polyester jaune orange 3680003 x 815"/>
    <n v="9"/>
    <m/>
    <m/>
    <m/>
    <m/>
    <m/>
    <m/>
    <m/>
    <s v="mètre"/>
    <n v="7.8"/>
    <x v="150"/>
    <n v="70.2"/>
    <m/>
  </r>
  <r>
    <s v="blanc polaire 3790002"/>
    <n v="7.6"/>
    <m/>
    <m/>
    <m/>
    <m/>
    <m/>
    <m/>
    <m/>
    <s v="mètre"/>
    <n v="11.28"/>
    <x v="151"/>
    <n v="85.727999999999994"/>
    <m/>
  </r>
  <r>
    <s v="tissu polyester coton blanc fil argent"/>
    <n v="40"/>
    <m/>
    <m/>
    <m/>
    <m/>
    <m/>
    <m/>
    <m/>
    <s v="mètre"/>
    <n v="4.08"/>
    <x v="152"/>
    <n v="163.19999999999999"/>
    <m/>
  </r>
  <r>
    <s v="gabardine noire 160"/>
    <n v="30.2"/>
    <m/>
    <m/>
    <m/>
    <m/>
    <m/>
    <m/>
    <m/>
    <s v="mètre"/>
    <n v="11.16"/>
    <x v="153"/>
    <n v="337.03199999999998"/>
    <m/>
  </r>
  <r>
    <s v="toile étude blanc mell 4958"/>
    <n v="50"/>
    <m/>
    <m/>
    <m/>
    <m/>
    <m/>
    <m/>
    <m/>
    <s v="mètre"/>
    <n v="2.6519999999999997"/>
    <x v="154"/>
    <n v="132.6"/>
    <m/>
  </r>
  <r>
    <s v="toile étude paille mais 965"/>
    <n v="100"/>
    <m/>
    <m/>
    <m/>
    <m/>
    <m/>
    <m/>
    <m/>
    <s v="mètre"/>
    <n v="7.919999999999999"/>
    <x v="155"/>
    <n v="791.99999999999989"/>
    <m/>
  </r>
  <r>
    <s v="toile étude amande 13"/>
    <n v="70"/>
    <m/>
    <m/>
    <m/>
    <m/>
    <m/>
    <m/>
    <m/>
    <s v="mètre"/>
    <n v="7.919999999999999"/>
    <x v="156"/>
    <n v="554.4"/>
    <m/>
  </r>
  <r>
    <s v="toile étude parme 71"/>
    <n v="100"/>
    <m/>
    <m/>
    <m/>
    <m/>
    <m/>
    <m/>
    <m/>
    <s v="mètre"/>
    <n v="7.919999999999999"/>
    <x v="157"/>
    <n v="791.99999999999989"/>
    <m/>
  </r>
  <r>
    <s v="ouate 100 g/m2"/>
    <n v="34"/>
    <m/>
    <m/>
    <m/>
    <m/>
    <m/>
    <m/>
    <m/>
    <s v="mètre"/>
    <n v="3.0119999999999996"/>
    <x v="158"/>
    <n v="102.40799999999999"/>
    <m/>
  </r>
  <r>
    <s v="toile coton rouge 58 en 240"/>
    <n v="99.3"/>
    <m/>
    <m/>
    <m/>
    <m/>
    <m/>
    <m/>
    <m/>
    <s v="mètre"/>
    <n v="7.4"/>
    <x v="159"/>
    <n v="734.82"/>
    <m/>
  </r>
  <r>
    <s v="toile coton gris 10 en 240"/>
    <n v="97.2"/>
    <m/>
    <m/>
    <m/>
    <m/>
    <m/>
    <m/>
    <m/>
    <s v="mètre"/>
    <n v="7.4"/>
    <x v="160"/>
    <n v="719.28000000000009"/>
    <m/>
  </r>
  <r>
    <s v="toile coton prune 84 en 240"/>
    <n v="100"/>
    <m/>
    <m/>
    <m/>
    <m/>
    <m/>
    <m/>
    <m/>
    <s v="mètre"/>
    <n v="7.4"/>
    <x v="161"/>
    <n v="740"/>
    <m/>
  </r>
  <r>
    <s v="taiko vermillon l 150"/>
    <n v="0"/>
    <m/>
    <m/>
    <m/>
    <m/>
    <m/>
    <m/>
    <m/>
    <s v="unité"/>
    <n v="6.95"/>
    <x v="162"/>
    <n v="0"/>
    <m/>
  </r>
  <r>
    <s v="taiko inox l 150"/>
    <n v="0"/>
    <m/>
    <m/>
    <m/>
    <m/>
    <m/>
    <m/>
    <m/>
    <s v="unité"/>
    <n v="6.95"/>
    <x v="163"/>
    <n v="0"/>
    <m/>
  </r>
  <r>
    <s v="taiko poudre l 150"/>
    <n v="0"/>
    <m/>
    <m/>
    <m/>
    <m/>
    <m/>
    <m/>
    <m/>
    <s v="unité"/>
    <n v="6.95"/>
    <x v="164"/>
    <n v="0"/>
    <m/>
  </r>
  <r>
    <s v="jeans stretch 1/140 bleu"/>
    <n v="12.95"/>
    <m/>
    <m/>
    <m/>
    <m/>
    <m/>
    <m/>
    <m/>
    <s v="mètre"/>
    <n v="15.95"/>
    <x v="165"/>
    <n v="206.55249999999998"/>
    <m/>
  </r>
  <r>
    <s v="coton satin stretch noir "/>
    <n v="12.2"/>
    <m/>
    <m/>
    <m/>
    <m/>
    <m/>
    <m/>
    <m/>
    <s v="mètre"/>
    <n v="14.95"/>
    <x v="166"/>
    <n v="182.39"/>
    <m/>
  </r>
  <r>
    <s v="doublure 140 antistatique"/>
    <n v="24.8"/>
    <m/>
    <m/>
    <m/>
    <m/>
    <m/>
    <m/>
    <m/>
    <s v="mètre"/>
    <n v="2.9"/>
    <x v="167"/>
    <n v="71.92"/>
    <m/>
  </r>
  <r>
    <s v="burlington bi stretch noir"/>
    <n v="14.9"/>
    <m/>
    <m/>
    <m/>
    <m/>
    <m/>
    <m/>
    <m/>
    <s v="mètre"/>
    <n v="7.9"/>
    <x v="168"/>
    <n v="117.71000000000001"/>
    <m/>
  </r>
  <r>
    <s v="doublure satin noir 150"/>
    <n v="0"/>
    <m/>
    <m/>
    <m/>
    <m/>
    <m/>
    <m/>
    <m/>
    <s v="mètre"/>
    <n v="6"/>
    <x v="169"/>
    <n v="0"/>
    <m/>
  </r>
  <r>
    <s v="taiko l 150 noir"/>
    <n v="1.6"/>
    <m/>
    <m/>
    <m/>
    <m/>
    <m/>
    <m/>
    <m/>
    <s v="mètre"/>
    <n v="6.95"/>
    <x v="170"/>
    <n v="11.120000000000001"/>
    <m/>
  </r>
  <r>
    <s v="topazio toile drap turquoise"/>
    <n v="0.6"/>
    <m/>
    <m/>
    <m/>
    <m/>
    <m/>
    <m/>
    <m/>
    <s v="mètre"/>
    <n v="12.95"/>
    <x v="171"/>
    <n v="7.77"/>
    <m/>
  </r>
  <r>
    <s v="suédine anis teflon 150"/>
    <n v="5"/>
    <m/>
    <m/>
    <m/>
    <m/>
    <m/>
    <m/>
    <m/>
    <s v="mètre"/>
    <n v="14.95"/>
    <x v="172"/>
    <n v="74.75"/>
    <m/>
  </r>
  <r>
    <s v="suédine framboise 150"/>
    <n v="1.5"/>
    <m/>
    <m/>
    <m/>
    <m/>
    <m/>
    <m/>
    <m/>
    <s v="mètre"/>
    <n v="15.95"/>
    <x v="173"/>
    <n v="23.924999999999997"/>
    <m/>
  </r>
  <r>
    <s v="gabardine anthracite 150"/>
    <n v="0.75"/>
    <m/>
    <m/>
    <m/>
    <m/>
    <m/>
    <m/>
    <m/>
    <s v="mètre"/>
    <n v="12.95"/>
    <x v="174"/>
    <n v="9.7124999999999986"/>
    <m/>
  </r>
  <r>
    <s v="jean noir 150 355g"/>
    <n v="20"/>
    <m/>
    <m/>
    <m/>
    <m/>
    <m/>
    <m/>
    <m/>
    <s v="mètre"/>
    <n v="14.95"/>
    <x v="175"/>
    <n v="299"/>
    <m/>
  </r>
  <r>
    <s v="gabardine terre 150"/>
    <n v="34.200000000000003"/>
    <m/>
    <m/>
    <m/>
    <m/>
    <m/>
    <m/>
    <m/>
    <s v="mètre"/>
    <n v="12.95"/>
    <x v="176"/>
    <n v="442.89"/>
    <m/>
  </r>
  <r>
    <s v="écossais burberry 140"/>
    <n v="19"/>
    <m/>
    <m/>
    <m/>
    <m/>
    <m/>
    <m/>
    <m/>
    <s v="mètre"/>
    <n v="24.95"/>
    <x v="177"/>
    <n v="474.05"/>
    <m/>
  </r>
  <r>
    <s v="droit fil maille collante blanc 10 mm"/>
    <n v="0"/>
    <m/>
    <m/>
    <m/>
    <m/>
    <m/>
    <m/>
    <m/>
    <s v="mètre"/>
    <n v="9.6000000000000002E-2"/>
    <x v="178"/>
    <n v="0"/>
    <m/>
  </r>
  <r>
    <s v="Toile provençale verte dossé"/>
    <n v="17"/>
    <m/>
    <m/>
    <m/>
    <m/>
    <m/>
    <m/>
    <m/>
    <s v="mètre"/>
    <n v="4.9400000000000004"/>
    <x v="179"/>
    <n v="83.98"/>
    <m/>
  </r>
  <r>
    <s v="burlington noir"/>
    <n v="30"/>
    <m/>
    <m/>
    <m/>
    <m/>
    <m/>
    <m/>
    <m/>
    <s v="mètre"/>
    <n v="4.99"/>
    <x v="180"/>
    <n v="149.70000000000002"/>
    <m/>
  </r>
  <r>
    <s v="mousseline noir"/>
    <n v="10"/>
    <m/>
    <m/>
    <m/>
    <m/>
    <m/>
    <m/>
    <m/>
    <s v="mètre"/>
    <n v="4.99"/>
    <x v="181"/>
    <n v="49.900000000000006"/>
    <m/>
  </r>
  <r>
    <s v="résille brodée arabesque noir"/>
    <n v="5"/>
    <m/>
    <m/>
    <m/>
    <m/>
    <m/>
    <m/>
    <m/>
    <s v="mètre"/>
    <n v="29.99"/>
    <x v="182"/>
    <n v="149.94999999999999"/>
    <m/>
  </r>
  <r>
    <s v="résille avec ruban noir"/>
    <n v="3"/>
    <m/>
    <m/>
    <m/>
    <m/>
    <m/>
    <m/>
    <m/>
    <s v="mètre"/>
    <n v="15.99"/>
    <x v="183"/>
    <n v="47.97"/>
    <m/>
  </r>
  <r>
    <s v="Lingerie"/>
    <n v="2.72"/>
    <m/>
    <m/>
    <m/>
    <m/>
    <m/>
    <m/>
    <m/>
    <s v="mètre"/>
    <n v="2.71"/>
    <x v="184"/>
    <n v="7.3712000000000009"/>
    <m/>
  </r>
  <r>
    <s v="Jersey noir"/>
    <n v="37"/>
    <m/>
    <m/>
    <m/>
    <m/>
    <m/>
    <m/>
    <m/>
    <s v="mètre"/>
    <n v="3.2"/>
    <x v="185"/>
    <n v="118.4"/>
    <m/>
  </r>
  <r>
    <s v="Chemisier rayures unies bleu/rouge"/>
    <n v="13.05"/>
    <m/>
    <m/>
    <m/>
    <m/>
    <m/>
    <m/>
    <m/>
    <s v="mètre"/>
    <n v="3.77"/>
    <x v="186"/>
    <n v="49.198500000000003"/>
    <m/>
  </r>
  <r>
    <s v="Pouf"/>
    <n v="2"/>
    <m/>
    <m/>
    <m/>
    <m/>
    <m/>
    <m/>
    <m/>
    <s v="unité"/>
    <n v="35"/>
    <x v="187"/>
    <n v="70"/>
    <m/>
  </r>
  <r>
    <s v="Triplure thermotissée"/>
    <n v="9.9"/>
    <m/>
    <m/>
    <m/>
    <m/>
    <m/>
    <m/>
    <m/>
    <s v="mètre"/>
    <n v="3.32"/>
    <x v="188"/>
    <n v="32.868000000000002"/>
    <m/>
  </r>
  <r>
    <s v="thermo blanc souple"/>
    <n v="68"/>
    <m/>
    <m/>
    <m/>
    <m/>
    <m/>
    <m/>
    <m/>
    <s v="mètre"/>
    <n v="1.52"/>
    <x v="189"/>
    <n v="103.36"/>
    <m/>
  </r>
  <r>
    <s v="Toile thermo tissée fine"/>
    <n v="53.9"/>
    <m/>
    <m/>
    <m/>
    <m/>
    <m/>
    <m/>
    <m/>
    <s v="mètre"/>
    <n v="3.88"/>
    <x v="190"/>
    <n v="209.13199999999998"/>
    <m/>
  </r>
  <r>
    <s v="triplure thermocollante en 90"/>
    <n v="97.8"/>
    <m/>
    <m/>
    <m/>
    <m/>
    <m/>
    <m/>
    <m/>
    <s v="mètre"/>
    <n v="3.95"/>
    <x v="191"/>
    <n v="386.31"/>
    <m/>
  </r>
  <r>
    <s v="Toile Thermocollante ECRU"/>
    <n v="50.5"/>
    <m/>
    <m/>
    <m/>
    <m/>
    <m/>
    <m/>
    <m/>
    <s v="mètre"/>
    <n v="2.56"/>
    <x v="192"/>
    <n v="129.28"/>
    <m/>
  </r>
  <r>
    <m/>
    <m/>
    <m/>
    <m/>
    <m/>
    <m/>
    <m/>
    <m/>
    <m/>
    <m/>
    <m/>
    <x v="193"/>
    <n v="16909.247199999998"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  <r>
    <m/>
    <m/>
    <m/>
    <m/>
    <m/>
    <m/>
    <m/>
    <m/>
    <m/>
    <m/>
    <m/>
    <x v="19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127" outline="1" outlineData="1" multipleFieldFilters="0">
  <location ref="A2:C197" firstHeaderRow="1" firstDataRow="2" firstDataCol="1"/>
  <pivotFields count="14"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96">
        <item m="1" x="194"/>
        <item x="193"/>
        <item x="55"/>
        <item x="18"/>
        <item x="63"/>
        <item x="43"/>
        <item x="17"/>
        <item x="42"/>
        <item x="151"/>
        <item x="80"/>
        <item x="88"/>
        <item x="60"/>
        <item x="62"/>
        <item x="61"/>
        <item x="89"/>
        <item x="87"/>
        <item x="24"/>
        <item x="125"/>
        <item x="14"/>
        <item x="27"/>
        <item x="28"/>
        <item x="34"/>
        <item x="30"/>
        <item x="50"/>
        <item x="40"/>
        <item x="37"/>
        <item x="57"/>
        <item x="58"/>
        <item x="56"/>
        <item x="29"/>
        <item x="16"/>
        <item x="15"/>
        <item x="44"/>
        <item x="168"/>
        <item x="180"/>
        <item x="77"/>
        <item x="84"/>
        <item x="39"/>
        <item x="186"/>
        <item x="21"/>
        <item x="38"/>
        <item x="147"/>
        <item x="146"/>
        <item x="166"/>
        <item x="90"/>
        <item x="49"/>
        <item x="48"/>
        <item x="120"/>
        <item x="106"/>
        <item x="167"/>
        <item x="138"/>
        <item x="169"/>
        <item x="178"/>
        <item x="116"/>
        <item x="177"/>
        <item x="104"/>
        <item x="45"/>
        <item x="26"/>
        <item x="25"/>
        <item x="126"/>
        <item x="93"/>
        <item x="139"/>
        <item x="3"/>
        <item x="0"/>
        <item x="4"/>
        <item x="11"/>
        <item x="2"/>
        <item x="8"/>
        <item x="9"/>
        <item x="12"/>
        <item x="13"/>
        <item x="10"/>
        <item x="32"/>
        <item x="68"/>
        <item x="67"/>
        <item x="66"/>
        <item x="69"/>
        <item x="65"/>
        <item x="64"/>
        <item x="74"/>
        <item x="73"/>
        <item x="75"/>
        <item x="72"/>
        <item x="76"/>
        <item x="70"/>
        <item x="71"/>
        <item x="174"/>
        <item x="153"/>
        <item x="176"/>
        <item x="1"/>
        <item x="46"/>
        <item x="20"/>
        <item x="141"/>
        <item x="175"/>
        <item x="165"/>
        <item x="91"/>
        <item x="111"/>
        <item x="110"/>
        <item x="185"/>
        <item x="109"/>
        <item x="108"/>
        <item x="112"/>
        <item x="83"/>
        <item x="85"/>
        <item x="114"/>
        <item x="122"/>
        <item x="95"/>
        <item x="97"/>
        <item x="41"/>
        <item x="184"/>
        <item x="144"/>
        <item x="181"/>
        <item x="92"/>
        <item x="131"/>
        <item x="129"/>
        <item x="22"/>
        <item x="35"/>
        <item x="130"/>
        <item x="158"/>
        <item x="132"/>
        <item x="82"/>
        <item x="81"/>
        <item x="86"/>
        <item x="47"/>
        <item x="98"/>
        <item x="102"/>
        <item x="99"/>
        <item x="100"/>
        <item x="187"/>
        <item x="19"/>
        <item x="31"/>
        <item x="5"/>
        <item x="7"/>
        <item x="6"/>
        <item x="183"/>
        <item x="182"/>
        <item x="36"/>
        <item x="53"/>
        <item x="79"/>
        <item x="78"/>
        <item x="23"/>
        <item x="113"/>
        <item x="51"/>
        <item x="52"/>
        <item x="54"/>
        <item x="117"/>
        <item x="101"/>
        <item x="124"/>
        <item x="103"/>
        <item x="172"/>
        <item x="173"/>
        <item x="140"/>
        <item x="163"/>
        <item x="170"/>
        <item x="164"/>
        <item x="162"/>
        <item x="59"/>
        <item x="189"/>
        <item x="128"/>
        <item x="143"/>
        <item x="142"/>
        <item x="127"/>
        <item x="152"/>
        <item x="145"/>
        <item x="137"/>
        <item x="118"/>
        <item x="160"/>
        <item x="134"/>
        <item x="135"/>
        <item x="136"/>
        <item x="161"/>
        <item x="159"/>
        <item x="107"/>
        <item x="96"/>
        <item x="156"/>
        <item x="154"/>
        <item x="155"/>
        <item x="157"/>
        <item x="133"/>
        <item x="123"/>
        <item x="148"/>
        <item x="150"/>
        <item x="149"/>
        <item x="179"/>
        <item x="105"/>
        <item x="94"/>
        <item x="115"/>
        <item x="190"/>
        <item x="192"/>
        <item x="171"/>
        <item x="191"/>
        <item x="188"/>
        <item x="33"/>
        <item x="121"/>
        <item x="119"/>
        <item t="default"/>
      </items>
    </pivotField>
    <pivotField dataField="1" showAll="0"/>
    <pivotField showAll="0"/>
  </pivotFields>
  <rowFields count="1">
    <field x="11"/>
  </rowFields>
  <rowItems count="19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</rowItems>
  <colFields count="1">
    <field x="-2"/>
  </colFields>
  <colItems count="2">
    <i>
      <x/>
    </i>
    <i i="1">
      <x v="1"/>
    </i>
  </colItems>
  <dataFields count="2">
    <dataField name="Somme de QUANTITE" fld="1" baseField="0" baseItem="0" numFmtId="4"/>
    <dataField name="Somme de VALORISATION DU STOCK" fld="12" baseField="0" baseItem="0" numFmtId="164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..\..\Pictures\Formulaire%20Creation%20nouveaux%20lots.jpg" TargetMode="External"/><Relationship Id="rId2" Type="http://schemas.openxmlformats.org/officeDocument/2006/relationships/hyperlink" Target="..\..\Pictures\Page%20Stocks.jpg" TargetMode="External"/><Relationship Id="rId1" Type="http://schemas.openxmlformats.org/officeDocument/2006/relationships/hyperlink" Target="..\..\Pictures\logo.JPG" TargetMode="External"/><Relationship Id="rId5" Type="http://schemas.openxmlformats.org/officeDocument/2006/relationships/vmlDrawing" Target="../drawings/vmlDrawing5.vml"/><Relationship Id="rId4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N3"/>
  <sheetViews>
    <sheetView workbookViewId="0"/>
  </sheetViews>
  <sheetFormatPr baseColWidth="10" defaultRowHeight="15"/>
  <cols>
    <col min="1" max="10" width="11.42578125" style="1"/>
    <col min="11" max="11" width="11.42578125" style="1" customWidth="1"/>
    <col min="12" max="16384" width="11.42578125" style="1"/>
  </cols>
  <sheetData>
    <row r="3" spans="2:14" ht="26.25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C1:H25"/>
  <sheetViews>
    <sheetView workbookViewId="0"/>
  </sheetViews>
  <sheetFormatPr baseColWidth="10" defaultRowHeight="15"/>
  <cols>
    <col min="1" max="4" width="15.7109375" style="1" customWidth="1"/>
    <col min="5" max="5" width="21.5703125" style="1" customWidth="1"/>
    <col min="6" max="15" width="15.7109375" style="1" customWidth="1"/>
    <col min="16" max="16384" width="11.42578125" style="1"/>
  </cols>
  <sheetData>
    <row r="1" spans="3:7" ht="15" customHeight="1"/>
    <row r="2" spans="3:7" ht="15" customHeight="1"/>
    <row r="3" spans="3:7" ht="15" customHeight="1"/>
    <row r="4" spans="3:7" ht="15" customHeight="1"/>
    <row r="5" spans="3:7" ht="15" customHeight="1"/>
    <row r="6" spans="3:7" ht="15" customHeight="1"/>
    <row r="7" spans="3:7" ht="15" customHeight="1"/>
    <row r="8" spans="3:7" ht="15" customHeight="1">
      <c r="C8" s="45"/>
      <c r="E8" s="2"/>
      <c r="F8" s="2"/>
      <c r="G8" s="2"/>
    </row>
    <row r="9" spans="3:7" ht="15" customHeight="1">
      <c r="C9" s="45"/>
      <c r="E9" s="2"/>
      <c r="F9" s="2"/>
    </row>
    <row r="10" spans="3:7" ht="15" customHeight="1"/>
    <row r="11" spans="3:7" ht="15" customHeight="1"/>
    <row r="12" spans="3:7" ht="15" customHeight="1"/>
    <row r="13" spans="3:7" ht="15" customHeight="1"/>
    <row r="14" spans="3:7" ht="15" customHeight="1"/>
    <row r="15" spans="3:7" ht="15" customHeight="1"/>
    <row r="16" spans="3:7" ht="15" customHeight="1"/>
    <row r="17" spans="5:8" ht="15" customHeight="1"/>
    <row r="18" spans="5:8" ht="15" customHeight="1"/>
    <row r="19" spans="5:8" ht="15" customHeight="1"/>
    <row r="20" spans="5:8" ht="15" customHeight="1"/>
    <row r="21" spans="5:8" ht="15" customHeight="1"/>
    <row r="22" spans="5:8" ht="15" customHeight="1"/>
    <row r="23" spans="5:8" ht="15" customHeight="1"/>
    <row r="24" spans="5:8" ht="28.5">
      <c r="E24" s="3"/>
      <c r="F24" s="3"/>
    </row>
    <row r="25" spans="5:8" ht="34.5" customHeight="1">
      <c r="E25" s="46"/>
      <c r="F25" s="46"/>
      <c r="G25" s="46"/>
      <c r="H25" s="46"/>
    </row>
  </sheetData>
  <mergeCells count="2">
    <mergeCell ref="C8:C9"/>
    <mergeCell ref="E25:H25"/>
  </mergeCells>
  <dataValidations count="1">
    <dataValidation type="list" allowBlank="1" showInputMessage="1" showErrorMessage="1" sqref="E9">
      <formula1>"300L,350L,400L,500L,600L,"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C1:M31"/>
  <sheetViews>
    <sheetView workbookViewId="0"/>
  </sheetViews>
  <sheetFormatPr baseColWidth="10" defaultRowHeight="15"/>
  <cols>
    <col min="1" max="2" width="15.7109375" style="10" customWidth="1"/>
    <col min="3" max="5" width="15.7109375" style="2" customWidth="1"/>
    <col min="6" max="12" width="15.7109375" style="10" customWidth="1"/>
    <col min="13" max="13" width="15.7109375" style="11" customWidth="1"/>
    <col min="14" max="16384" width="11.42578125" style="10"/>
  </cols>
  <sheetData>
    <row r="1" ht="15" customHeight="1"/>
    <row r="2" ht="15" customHeight="1"/>
    <row r="3" ht="15" customHeight="1"/>
    <row r="4" ht="15" customHeight="1"/>
    <row r="5" ht="15" customHeight="1"/>
    <row r="6" ht="15" customHeight="1"/>
    <row r="7" ht="15" customHeight="1"/>
    <row r="8" ht="15" customHeight="1"/>
    <row r="9" ht="15" customHeight="1"/>
    <row r="10" ht="15" customHeight="1"/>
    <row r="11" ht="15" customHeight="1"/>
    <row r="12" ht="15" customHeight="1"/>
    <row r="13" ht="15" customHeight="1"/>
    <row r="14" ht="15" customHeight="1"/>
    <row r="15" ht="15" customHeight="1"/>
    <row r="16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</sheetData>
  <dataValidations count="1">
    <dataValidation type="list" allowBlank="1" showInputMessage="1" showErrorMessage="1" sqref="C9">
      <formula1>"300L,350L,400L,500L,600L,"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D1:F31"/>
  <sheetViews>
    <sheetView workbookViewId="0"/>
  </sheetViews>
  <sheetFormatPr baseColWidth="10" defaultRowHeight="15"/>
  <cols>
    <col min="1" max="16" width="15.7109375" style="1" customWidth="1"/>
    <col min="17" max="16384" width="11.42578125" style="1"/>
  </cols>
  <sheetData>
    <row r="1" spans="4:6" ht="15" customHeight="1"/>
    <row r="2" spans="4:6" ht="15" customHeight="1"/>
    <row r="3" spans="4:6" ht="15" customHeight="1"/>
    <row r="4" spans="4:6" ht="15" customHeight="1"/>
    <row r="5" spans="4:6" ht="15" customHeight="1"/>
    <row r="6" spans="4:6" ht="15" customHeight="1"/>
    <row r="7" spans="4:6" ht="15" customHeight="1"/>
    <row r="8" spans="4:6" ht="15" customHeight="1"/>
    <row r="9" spans="4:6" ht="15" customHeight="1"/>
    <row r="10" spans="4:6" ht="15" customHeight="1"/>
    <row r="11" spans="4:6" ht="15" customHeight="1">
      <c r="D11" s="2"/>
      <c r="E11" s="2"/>
      <c r="F11" s="2"/>
    </row>
    <row r="12" spans="4:6" ht="15" customHeight="1">
      <c r="D12" s="2"/>
      <c r="E12" s="2"/>
      <c r="F12" s="2"/>
    </row>
    <row r="13" spans="4:6" ht="15" customHeight="1"/>
    <row r="14" spans="4:6" ht="15" customHeight="1"/>
    <row r="15" spans="4:6" ht="15" customHeight="1"/>
    <row r="16" spans="4:6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</sheetData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N993"/>
  <sheetViews>
    <sheetView tabSelected="1" zoomScaleNormal="100" workbookViewId="0">
      <selection activeCell="D6" sqref="D6"/>
    </sheetView>
  </sheetViews>
  <sheetFormatPr baseColWidth="10" defaultRowHeight="30" customHeight="1"/>
  <cols>
    <col min="1" max="1" width="43.42578125" style="13" customWidth="1"/>
    <col min="2" max="2" width="10.140625" style="34" bestFit="1" customWidth="1"/>
    <col min="3" max="3" width="14.7109375" style="13" customWidth="1"/>
    <col min="4" max="4" width="20.28515625" style="13" customWidth="1"/>
    <col min="5" max="6" width="0" style="34" hidden="1" customWidth="1"/>
    <col min="7" max="7" width="11.28515625" style="13" bestFit="1" customWidth="1"/>
    <col min="8" max="8" width="20.5703125" style="13" customWidth="1"/>
    <col min="9" max="9" width="15.7109375" style="13" customWidth="1"/>
    <col min="10" max="10" width="20" style="13" customWidth="1"/>
    <col min="11" max="11" width="13.85546875" style="13" bestFit="1" customWidth="1"/>
    <col min="12" max="12" width="11.140625" style="13" bestFit="1" customWidth="1"/>
    <col min="13" max="13" width="18.85546875" style="13" customWidth="1"/>
    <col min="14" max="14" width="15.7109375" style="13" customWidth="1"/>
    <col min="15" max="16384" width="11.42578125" style="13"/>
  </cols>
  <sheetData>
    <row r="1" spans="1:14" ht="55.5" customHeight="1">
      <c r="A1" s="4" t="s">
        <v>11</v>
      </c>
      <c r="B1" s="9" t="s">
        <v>12</v>
      </c>
      <c r="C1" s="4" t="s">
        <v>0</v>
      </c>
      <c r="D1" s="4" t="s">
        <v>1</v>
      </c>
      <c r="E1" s="9" t="s">
        <v>2</v>
      </c>
      <c r="F1" s="9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10</v>
      </c>
      <c r="M1" s="4" t="s">
        <v>9</v>
      </c>
      <c r="N1" s="22" t="s">
        <v>13</v>
      </c>
    </row>
    <row r="2" spans="1:14" ht="30" customHeight="1">
      <c r="A2" s="20" t="s">
        <v>23</v>
      </c>
      <c r="B2" s="24">
        <v>35</v>
      </c>
      <c r="C2" s="6"/>
      <c r="D2" s="7"/>
      <c r="E2" s="5"/>
      <c r="F2" s="5"/>
      <c r="G2" s="6"/>
      <c r="H2" s="6"/>
      <c r="I2" s="6"/>
      <c r="J2" s="23" t="s">
        <v>80</v>
      </c>
      <c r="K2" s="29">
        <v>0.57999999999999996</v>
      </c>
      <c r="L2" s="23" t="s">
        <v>53</v>
      </c>
      <c r="M2" s="8">
        <f>B2*K2</f>
        <v>20.299999999999997</v>
      </c>
      <c r="N2" s="12"/>
    </row>
    <row r="3" spans="1:14" ht="30" customHeight="1">
      <c r="A3" s="19" t="s">
        <v>184</v>
      </c>
      <c r="B3" s="24">
        <v>44</v>
      </c>
      <c r="C3" s="6"/>
      <c r="D3" s="6"/>
      <c r="E3" s="5"/>
      <c r="F3" s="5"/>
      <c r="G3" s="6"/>
      <c r="H3" s="6"/>
      <c r="I3" s="6"/>
      <c r="J3" s="23" t="s">
        <v>79</v>
      </c>
      <c r="K3" s="24">
        <v>3.01</v>
      </c>
      <c r="L3" s="23" t="s">
        <v>220</v>
      </c>
      <c r="M3" s="8">
        <f>B3*K3</f>
        <v>132.44</v>
      </c>
      <c r="N3" s="6"/>
    </row>
    <row r="4" spans="1:14" ht="30" customHeight="1">
      <c r="A4" s="19" t="s">
        <v>197</v>
      </c>
      <c r="B4" s="26">
        <v>24</v>
      </c>
      <c r="C4" s="6"/>
      <c r="D4" s="6"/>
      <c r="E4" s="5"/>
      <c r="F4" s="5"/>
      <c r="G4" s="6"/>
      <c r="H4" s="6"/>
      <c r="I4" s="6"/>
      <c r="J4" s="23" t="s">
        <v>81</v>
      </c>
      <c r="K4" s="30">
        <f>1.2*0.82</f>
        <v>0.98399999999999987</v>
      </c>
      <c r="L4" s="23" t="s">
        <v>233</v>
      </c>
      <c r="M4" s="8">
        <f>B4*K4</f>
        <v>23.615999999999996</v>
      </c>
      <c r="N4" s="6"/>
    </row>
    <row r="5" spans="1:14" ht="30" customHeight="1">
      <c r="A5" s="19" t="s">
        <v>198</v>
      </c>
      <c r="B5" s="26">
        <v>28</v>
      </c>
      <c r="C5" s="6"/>
      <c r="D5" s="6"/>
      <c r="E5" s="5"/>
      <c r="F5" s="5"/>
      <c r="G5" s="6"/>
      <c r="H5" s="6"/>
      <c r="I5" s="6"/>
      <c r="J5" s="23" t="s">
        <v>81</v>
      </c>
      <c r="K5" s="30">
        <f>1.2*2.25</f>
        <v>2.6999999999999997</v>
      </c>
      <c r="L5" s="23" t="s">
        <v>234</v>
      </c>
      <c r="M5" s="8">
        <f>B5*K5</f>
        <v>75.599999999999994</v>
      </c>
      <c r="N5" s="6"/>
    </row>
    <row r="6" spans="1:14" ht="30" customHeight="1">
      <c r="A6" s="20" t="s">
        <v>202</v>
      </c>
      <c r="B6" s="24">
        <v>12</v>
      </c>
      <c r="C6" s="6"/>
      <c r="D6" s="6"/>
      <c r="E6" s="5"/>
      <c r="F6" s="5"/>
      <c r="G6" s="6"/>
      <c r="H6" s="6"/>
      <c r="I6" s="6"/>
      <c r="J6" s="28" t="s">
        <v>80</v>
      </c>
      <c r="K6" s="23">
        <v>3.1</v>
      </c>
      <c r="L6" s="23" t="s">
        <v>238</v>
      </c>
      <c r="M6" s="8">
        <f>B6*K6</f>
        <v>37.200000000000003</v>
      </c>
      <c r="N6" s="6"/>
    </row>
    <row r="7" spans="1:14" ht="30" customHeight="1">
      <c r="A7" s="20" t="s">
        <v>262</v>
      </c>
      <c r="B7" s="24">
        <v>0</v>
      </c>
      <c r="C7" s="6"/>
      <c r="D7" s="6"/>
      <c r="E7" s="5"/>
      <c r="F7" s="5"/>
      <c r="G7" s="6"/>
      <c r="H7" s="6"/>
      <c r="I7" s="6"/>
      <c r="J7" s="27" t="s">
        <v>325</v>
      </c>
      <c r="K7" s="23">
        <v>3.1</v>
      </c>
      <c r="L7" s="23" t="s">
        <v>300</v>
      </c>
      <c r="M7" s="8">
        <f>B7*K7</f>
        <v>0</v>
      </c>
      <c r="N7" s="6"/>
    </row>
    <row r="8" spans="1:14" ht="30" customHeight="1">
      <c r="A8" s="20" t="s">
        <v>263</v>
      </c>
      <c r="B8" s="24">
        <v>0</v>
      </c>
      <c r="C8" s="6"/>
      <c r="D8" s="6"/>
      <c r="E8" s="5"/>
      <c r="F8" s="5"/>
      <c r="G8" s="6"/>
      <c r="H8" s="6"/>
      <c r="I8" s="6"/>
      <c r="J8" s="27" t="s">
        <v>325</v>
      </c>
      <c r="K8" s="23">
        <v>3.1</v>
      </c>
      <c r="L8" s="23" t="s">
        <v>301</v>
      </c>
      <c r="M8" s="8">
        <f>B8*K8</f>
        <v>0</v>
      </c>
      <c r="N8" s="6"/>
    </row>
    <row r="9" spans="1:14" ht="30" customHeight="1">
      <c r="A9" s="20" t="s">
        <v>264</v>
      </c>
      <c r="B9" s="24">
        <v>0</v>
      </c>
      <c r="C9" s="6"/>
      <c r="D9" s="6"/>
      <c r="E9" s="5"/>
      <c r="F9" s="5"/>
      <c r="G9" s="6"/>
      <c r="H9" s="6"/>
      <c r="I9" s="6"/>
      <c r="J9" s="27" t="s">
        <v>325</v>
      </c>
      <c r="K9" s="23">
        <v>3.1</v>
      </c>
      <c r="L9" s="23" t="s">
        <v>302</v>
      </c>
      <c r="M9" s="8">
        <f>B9*K9</f>
        <v>0</v>
      </c>
      <c r="N9" s="6"/>
    </row>
    <row r="10" spans="1:14" ht="30" customHeight="1">
      <c r="A10" s="20" t="s">
        <v>283</v>
      </c>
      <c r="B10" s="24">
        <v>2</v>
      </c>
      <c r="C10" s="6"/>
      <c r="D10" s="6"/>
      <c r="E10" s="5"/>
      <c r="F10" s="5"/>
      <c r="G10" s="6"/>
      <c r="H10" s="6"/>
      <c r="I10" s="6"/>
      <c r="J10" s="27" t="s">
        <v>325</v>
      </c>
      <c r="K10" s="23">
        <f>1.2*0.58</f>
        <v>0.69599999999999995</v>
      </c>
      <c r="L10" s="23" t="s">
        <v>321</v>
      </c>
      <c r="M10" s="8">
        <f>B10*K10</f>
        <v>1.3919999999999999</v>
      </c>
      <c r="N10" s="6"/>
    </row>
    <row r="11" spans="1:14" ht="30" customHeight="1">
      <c r="A11" s="20" t="s">
        <v>284</v>
      </c>
      <c r="B11" s="24">
        <v>0</v>
      </c>
      <c r="C11" s="6"/>
      <c r="D11" s="6"/>
      <c r="E11" s="5"/>
      <c r="F11" s="5"/>
      <c r="G11" s="6"/>
      <c r="H11" s="6"/>
      <c r="I11" s="6"/>
      <c r="J11" s="27" t="s">
        <v>325</v>
      </c>
      <c r="K11" s="23">
        <f>1.2*0.72</f>
        <v>0.86399999999999999</v>
      </c>
      <c r="L11" s="23" t="s">
        <v>322</v>
      </c>
      <c r="M11" s="8">
        <f>B11*K11</f>
        <v>0</v>
      </c>
      <c r="N11" s="6"/>
    </row>
    <row r="12" spans="1:14" ht="30" customHeight="1">
      <c r="A12" s="20" t="s">
        <v>286</v>
      </c>
      <c r="B12" s="24">
        <v>10</v>
      </c>
      <c r="C12" s="6"/>
      <c r="D12" s="6"/>
      <c r="E12" s="5"/>
      <c r="F12" s="5"/>
      <c r="G12" s="6"/>
      <c r="H12" s="6"/>
      <c r="I12" s="6"/>
      <c r="J12" s="27" t="s">
        <v>325</v>
      </c>
      <c r="K12" s="23">
        <f>1.2*0.18</f>
        <v>0.216</v>
      </c>
      <c r="L12" s="23" t="s">
        <v>324</v>
      </c>
      <c r="M12" s="8">
        <f>B12*K12</f>
        <v>2.16</v>
      </c>
      <c r="N12" s="6"/>
    </row>
    <row r="13" spans="1:14" ht="30" customHeight="1">
      <c r="A13" s="20" t="s">
        <v>328</v>
      </c>
      <c r="B13" s="24">
        <v>11</v>
      </c>
      <c r="C13" s="6"/>
      <c r="D13" s="6"/>
      <c r="E13" s="5"/>
      <c r="F13" s="5"/>
      <c r="G13" s="6"/>
      <c r="H13" s="6"/>
      <c r="I13" s="6"/>
      <c r="J13" s="27" t="s">
        <v>325</v>
      </c>
      <c r="K13" s="23">
        <f>1.2*5.58</f>
        <v>6.6959999999999997</v>
      </c>
      <c r="L13" s="23" t="s">
        <v>353</v>
      </c>
      <c r="M13" s="8">
        <f>B13*K13</f>
        <v>73.655999999999992</v>
      </c>
      <c r="N13" s="6"/>
    </row>
    <row r="14" spans="1:14" ht="30" customHeight="1">
      <c r="A14" s="20" t="s">
        <v>331</v>
      </c>
      <c r="B14" s="24">
        <v>10</v>
      </c>
      <c r="C14" s="6"/>
      <c r="D14" s="6"/>
      <c r="E14" s="5"/>
      <c r="F14" s="5"/>
      <c r="G14" s="6"/>
      <c r="H14" s="6"/>
      <c r="I14" s="6"/>
      <c r="J14" s="27" t="s">
        <v>325</v>
      </c>
      <c r="K14" s="23">
        <f>1.2*1.02</f>
        <v>1.224</v>
      </c>
      <c r="L14" s="23" t="s">
        <v>356</v>
      </c>
      <c r="M14" s="8">
        <f>B14*K14</f>
        <v>12.24</v>
      </c>
      <c r="N14" s="6"/>
    </row>
    <row r="15" spans="1:14" ht="30" customHeight="1">
      <c r="A15" s="20" t="s">
        <v>331</v>
      </c>
      <c r="B15" s="24">
        <v>0</v>
      </c>
      <c r="C15" s="6"/>
      <c r="D15" s="6"/>
      <c r="E15" s="5"/>
      <c r="F15" s="5"/>
      <c r="G15" s="6"/>
      <c r="H15" s="6"/>
      <c r="I15" s="6"/>
      <c r="J15" s="27" t="s">
        <v>325</v>
      </c>
      <c r="K15" s="23"/>
      <c r="L15" s="23" t="s">
        <v>358</v>
      </c>
      <c r="M15" s="8">
        <f>B15*K15</f>
        <v>0</v>
      </c>
      <c r="N15" s="6"/>
    </row>
    <row r="16" spans="1:14" ht="30" customHeight="1">
      <c r="A16" s="20" t="s">
        <v>82</v>
      </c>
      <c r="B16" s="24">
        <v>64.25</v>
      </c>
      <c r="C16" s="6"/>
      <c r="D16" s="6"/>
      <c r="E16" s="5"/>
      <c r="F16" s="5"/>
      <c r="G16" s="6"/>
      <c r="H16" s="6"/>
      <c r="I16" s="6"/>
      <c r="J16" s="23" t="s">
        <v>79</v>
      </c>
      <c r="K16" s="29">
        <v>0.61</v>
      </c>
      <c r="L16" s="23" t="s">
        <v>105</v>
      </c>
      <c r="M16" s="8">
        <f>B16*K16</f>
        <v>39.192500000000003</v>
      </c>
      <c r="N16" s="6"/>
    </row>
    <row r="17" spans="1:14" ht="30" customHeight="1">
      <c r="A17" s="19" t="s">
        <v>86</v>
      </c>
      <c r="B17" s="24">
        <v>111</v>
      </c>
      <c r="C17" s="6"/>
      <c r="D17" s="6"/>
      <c r="E17" s="5"/>
      <c r="F17" s="5"/>
      <c r="G17" s="6"/>
      <c r="H17" s="6"/>
      <c r="I17" s="6"/>
      <c r="J17" s="23" t="s">
        <v>81</v>
      </c>
      <c r="K17" s="29">
        <v>0.02</v>
      </c>
      <c r="L17" s="23" t="s">
        <v>109</v>
      </c>
      <c r="M17" s="8">
        <f>B17*K17</f>
        <v>2.2200000000000002</v>
      </c>
      <c r="N17" s="6"/>
    </row>
    <row r="18" spans="1:14" ht="30" customHeight="1">
      <c r="A18" s="19" t="s">
        <v>89</v>
      </c>
      <c r="B18" s="24">
        <v>2250</v>
      </c>
      <c r="C18" s="6"/>
      <c r="D18" s="6"/>
      <c r="E18" s="5"/>
      <c r="F18" s="5"/>
      <c r="G18" s="6"/>
      <c r="H18" s="6"/>
      <c r="I18" s="6"/>
      <c r="J18" s="23" t="s">
        <v>81</v>
      </c>
      <c r="K18" s="29">
        <v>0.05</v>
      </c>
      <c r="L18" s="23" t="s">
        <v>112</v>
      </c>
      <c r="M18" s="8">
        <f>B18*K18</f>
        <v>112.5</v>
      </c>
      <c r="N18" s="6"/>
    </row>
    <row r="19" spans="1:14" ht="30" customHeight="1">
      <c r="A19" s="19" t="s">
        <v>93</v>
      </c>
      <c r="B19" s="24">
        <v>36</v>
      </c>
      <c r="C19" s="6"/>
      <c r="D19" s="6"/>
      <c r="E19" s="5"/>
      <c r="F19" s="5"/>
      <c r="G19" s="6"/>
      <c r="H19" s="6"/>
      <c r="I19" s="6"/>
      <c r="J19" s="23" t="s">
        <v>79</v>
      </c>
      <c r="K19" s="29">
        <v>0.18</v>
      </c>
      <c r="L19" s="23" t="s">
        <v>116</v>
      </c>
      <c r="M19" s="8">
        <f>B19*K19</f>
        <v>6.4799999999999995</v>
      </c>
      <c r="N19" s="6"/>
    </row>
    <row r="20" spans="1:14" ht="30" customHeight="1">
      <c r="A20" s="19" t="s">
        <v>94</v>
      </c>
      <c r="B20" s="24">
        <v>33</v>
      </c>
      <c r="C20" s="6"/>
      <c r="D20" s="6"/>
      <c r="E20" s="5"/>
      <c r="F20" s="5"/>
      <c r="G20" s="6"/>
      <c r="H20" s="6"/>
      <c r="I20" s="6"/>
      <c r="J20" s="23" t="s">
        <v>81</v>
      </c>
      <c r="K20" s="29">
        <v>0.71</v>
      </c>
      <c r="L20" s="23" t="s">
        <v>117</v>
      </c>
      <c r="M20" s="8">
        <f>B20*K20</f>
        <v>23.43</v>
      </c>
      <c r="N20" s="12" t="s">
        <v>409</v>
      </c>
    </row>
    <row r="21" spans="1:14" ht="30" customHeight="1">
      <c r="A21" s="19" t="s">
        <v>95</v>
      </c>
      <c r="B21" s="24">
        <v>595</v>
      </c>
      <c r="C21" s="6"/>
      <c r="D21" s="6"/>
      <c r="E21" s="5"/>
      <c r="F21" s="5"/>
      <c r="G21" s="6"/>
      <c r="H21" s="6"/>
      <c r="I21" s="6"/>
      <c r="J21" s="23" t="s">
        <v>81</v>
      </c>
      <c r="K21" s="29">
        <v>0.18</v>
      </c>
      <c r="L21" s="23" t="s">
        <v>118</v>
      </c>
      <c r="M21" s="8">
        <f>B21*K21</f>
        <v>107.1</v>
      </c>
      <c r="N21" s="6"/>
    </row>
    <row r="22" spans="1:14" ht="30" customHeight="1">
      <c r="A22" s="19" t="s">
        <v>96</v>
      </c>
      <c r="B22" s="24">
        <v>18.649999999999999</v>
      </c>
      <c r="C22" s="6"/>
      <c r="D22" s="6"/>
      <c r="E22" s="5"/>
      <c r="F22" s="5"/>
      <c r="G22" s="6"/>
      <c r="H22" s="6"/>
      <c r="I22" s="6"/>
      <c r="J22" s="23" t="s">
        <v>79</v>
      </c>
      <c r="K22" s="29">
        <v>0.5</v>
      </c>
      <c r="L22" s="23" t="s">
        <v>119</v>
      </c>
      <c r="M22" s="8">
        <f>B22*K22</f>
        <v>9.3249999999999993</v>
      </c>
      <c r="N22" s="6"/>
    </row>
    <row r="23" spans="1:14" ht="30" customHeight="1">
      <c r="A23" s="20" t="s">
        <v>97</v>
      </c>
      <c r="B23" s="24">
        <v>54.8</v>
      </c>
      <c r="C23" s="6"/>
      <c r="D23" s="6"/>
      <c r="E23" s="5"/>
      <c r="F23" s="5"/>
      <c r="G23" s="6"/>
      <c r="H23" s="6"/>
      <c r="I23" s="6"/>
      <c r="J23" s="23" t="s">
        <v>79</v>
      </c>
      <c r="K23" s="29">
        <v>0.7</v>
      </c>
      <c r="L23" s="23" t="s">
        <v>120</v>
      </c>
      <c r="M23" s="8">
        <f>B23*K23</f>
        <v>38.359999999999992</v>
      </c>
      <c r="N23" s="6"/>
    </row>
    <row r="24" spans="1:14" ht="30" customHeight="1">
      <c r="A24" s="19" t="s">
        <v>98</v>
      </c>
      <c r="B24" s="24">
        <v>385</v>
      </c>
      <c r="C24" s="6"/>
      <c r="D24" s="6"/>
      <c r="E24" s="5"/>
      <c r="F24" s="5"/>
      <c r="G24" s="6"/>
      <c r="H24" s="6"/>
      <c r="I24" s="6"/>
      <c r="J24" s="23" t="s">
        <v>81</v>
      </c>
      <c r="K24" s="29">
        <v>0.32</v>
      </c>
      <c r="L24" s="23" t="s">
        <v>121</v>
      </c>
      <c r="M24" s="8">
        <f>B24*K24</f>
        <v>123.2</v>
      </c>
      <c r="N24" s="6"/>
    </row>
    <row r="25" spans="1:14" ht="30" customHeight="1">
      <c r="A25" s="19" t="s">
        <v>100</v>
      </c>
      <c r="B25" s="24">
        <v>53</v>
      </c>
      <c r="C25" s="6"/>
      <c r="D25" s="6"/>
      <c r="E25" s="5"/>
      <c r="F25" s="5"/>
      <c r="G25" s="6"/>
      <c r="H25" s="6"/>
      <c r="I25" s="6"/>
      <c r="J25" s="23" t="s">
        <v>79</v>
      </c>
      <c r="K25" s="29">
        <v>0.64</v>
      </c>
      <c r="L25" s="23" t="s">
        <v>123</v>
      </c>
      <c r="M25" s="8">
        <f>B25*K25</f>
        <v>33.92</v>
      </c>
      <c r="N25" s="6"/>
    </row>
    <row r="26" spans="1:14" ht="30" customHeight="1">
      <c r="A26" s="19" t="s">
        <v>28</v>
      </c>
      <c r="B26" s="24">
        <v>4</v>
      </c>
      <c r="C26" s="6"/>
      <c r="D26" s="6"/>
      <c r="E26" s="5"/>
      <c r="F26" s="5"/>
      <c r="G26" s="6"/>
      <c r="H26" s="6"/>
      <c r="I26" s="6"/>
      <c r="J26" s="23" t="s">
        <v>79</v>
      </c>
      <c r="K26" s="29">
        <v>10.6</v>
      </c>
      <c r="L26" s="23" t="s">
        <v>14</v>
      </c>
      <c r="M26" s="8">
        <f>B26*K26</f>
        <v>42.4</v>
      </c>
      <c r="N26" s="6"/>
    </row>
    <row r="27" spans="1:14" ht="30" customHeight="1">
      <c r="A27" s="19" t="s">
        <v>132</v>
      </c>
      <c r="B27" s="24">
        <v>689</v>
      </c>
      <c r="C27" s="6"/>
      <c r="D27" s="6"/>
      <c r="E27" s="5"/>
      <c r="F27" s="5"/>
      <c r="G27" s="6"/>
      <c r="H27" s="6"/>
      <c r="I27" s="6"/>
      <c r="J27" s="23" t="s">
        <v>81</v>
      </c>
      <c r="K27" s="29">
        <v>0.49</v>
      </c>
      <c r="L27" s="23" t="s">
        <v>156</v>
      </c>
      <c r="M27" s="8">
        <f>B27*K27</f>
        <v>337.61</v>
      </c>
      <c r="N27" s="6"/>
    </row>
    <row r="28" spans="1:14" ht="30" customHeight="1">
      <c r="A28" s="19" t="s">
        <v>135</v>
      </c>
      <c r="B28" s="24">
        <v>36</v>
      </c>
      <c r="C28" s="6"/>
      <c r="D28" s="6"/>
      <c r="E28" s="5"/>
      <c r="F28" s="5"/>
      <c r="G28" s="6"/>
      <c r="H28" s="6"/>
      <c r="I28" s="6"/>
      <c r="J28" s="23" t="s">
        <v>79</v>
      </c>
      <c r="K28" s="29">
        <v>0.55000000000000004</v>
      </c>
      <c r="L28" s="23" t="s">
        <v>159</v>
      </c>
      <c r="M28" s="8">
        <f>B28*K28</f>
        <v>19.8</v>
      </c>
      <c r="N28" s="6"/>
    </row>
    <row r="29" spans="1:14" ht="30" customHeight="1">
      <c r="A29" s="19" t="s">
        <v>140</v>
      </c>
      <c r="B29" s="24">
        <v>10</v>
      </c>
      <c r="C29" s="6"/>
      <c r="D29" s="6"/>
      <c r="E29" s="5"/>
      <c r="F29" s="5"/>
      <c r="G29" s="6"/>
      <c r="H29" s="6"/>
      <c r="I29" s="6"/>
      <c r="J29" s="23" t="s">
        <v>81</v>
      </c>
      <c r="K29" s="29">
        <v>1.07</v>
      </c>
      <c r="L29" s="23" t="s">
        <v>164</v>
      </c>
      <c r="M29" s="8">
        <f>B29*K29</f>
        <v>10.700000000000001</v>
      </c>
      <c r="N29" s="6"/>
    </row>
    <row r="30" spans="1:14" ht="30" customHeight="1">
      <c r="A30" s="19" t="s">
        <v>142</v>
      </c>
      <c r="B30" s="24">
        <v>36</v>
      </c>
      <c r="C30" s="6"/>
      <c r="D30" s="6"/>
      <c r="E30" s="5"/>
      <c r="F30" s="5"/>
      <c r="G30" s="6"/>
      <c r="H30" s="6"/>
      <c r="I30" s="6"/>
      <c r="J30" s="23" t="s">
        <v>81</v>
      </c>
      <c r="K30" s="29">
        <v>0.56000000000000005</v>
      </c>
      <c r="L30" s="23" t="s">
        <v>166</v>
      </c>
      <c r="M30" s="8">
        <f>B30*K30</f>
        <v>20.160000000000004</v>
      </c>
      <c r="N30" s="6"/>
    </row>
    <row r="31" spans="1:14" ht="30" customHeight="1">
      <c r="A31" s="19" t="s">
        <v>31</v>
      </c>
      <c r="B31" s="24">
        <v>122</v>
      </c>
      <c r="C31" s="6"/>
      <c r="D31" s="7"/>
      <c r="E31" s="5"/>
      <c r="F31" s="5"/>
      <c r="G31" s="6"/>
      <c r="H31" s="6"/>
      <c r="I31" s="6"/>
      <c r="J31" s="23" t="s">
        <v>80</v>
      </c>
      <c r="K31" s="29">
        <v>0.47</v>
      </c>
      <c r="L31" s="23" t="s">
        <v>60</v>
      </c>
      <c r="M31" s="8">
        <f>B31*K31</f>
        <v>57.339999999999996</v>
      </c>
      <c r="N31" s="12"/>
    </row>
    <row r="32" spans="1:14" ht="30" customHeight="1">
      <c r="A32" s="19" t="s">
        <v>149</v>
      </c>
      <c r="B32" s="24">
        <v>80</v>
      </c>
      <c r="C32" s="6"/>
      <c r="D32" s="6"/>
      <c r="E32" s="5"/>
      <c r="F32" s="5"/>
      <c r="G32" s="6"/>
      <c r="H32" s="6"/>
      <c r="I32" s="6"/>
      <c r="J32" s="23" t="s">
        <v>81</v>
      </c>
      <c r="K32" s="29">
        <v>0.12</v>
      </c>
      <c r="L32" s="23" t="s">
        <v>173</v>
      </c>
      <c r="M32" s="8">
        <f>B32*K32</f>
        <v>9.6</v>
      </c>
      <c r="N32" s="6"/>
    </row>
    <row r="33" spans="1:14" ht="30" customHeight="1">
      <c r="A33" s="19" t="s">
        <v>150</v>
      </c>
      <c r="B33" s="24">
        <v>238</v>
      </c>
      <c r="C33" s="6"/>
      <c r="D33" s="6"/>
      <c r="E33" s="5"/>
      <c r="F33" s="5"/>
      <c r="G33" s="6"/>
      <c r="H33" s="6"/>
      <c r="I33" s="6"/>
      <c r="J33" s="23" t="s">
        <v>79</v>
      </c>
      <c r="K33" s="29">
        <v>0.12</v>
      </c>
      <c r="L33" s="23" t="s">
        <v>174</v>
      </c>
      <c r="M33" s="8">
        <f>B33*K33</f>
        <v>28.56</v>
      </c>
      <c r="N33" s="6"/>
    </row>
    <row r="34" spans="1:14" ht="30" customHeight="1">
      <c r="A34" s="19" t="s">
        <v>151</v>
      </c>
      <c r="B34" s="24">
        <v>10</v>
      </c>
      <c r="C34" s="6"/>
      <c r="D34" s="6"/>
      <c r="E34" s="5"/>
      <c r="F34" s="5"/>
      <c r="G34" s="6"/>
      <c r="H34" s="6"/>
      <c r="I34" s="6"/>
      <c r="J34" s="23" t="s">
        <v>81</v>
      </c>
      <c r="K34" s="29">
        <v>1.01</v>
      </c>
      <c r="L34" s="23" t="s">
        <v>175</v>
      </c>
      <c r="M34" s="8">
        <f>B34*K34</f>
        <v>10.1</v>
      </c>
      <c r="N34" s="6"/>
    </row>
    <row r="35" spans="1:14" ht="30" customHeight="1">
      <c r="A35" s="19" t="s">
        <v>176</v>
      </c>
      <c r="B35" s="24">
        <v>27.5</v>
      </c>
      <c r="C35" s="6"/>
      <c r="D35" s="6"/>
      <c r="E35" s="5"/>
      <c r="F35" s="5"/>
      <c r="G35" s="6"/>
      <c r="H35" s="6"/>
      <c r="I35" s="6"/>
      <c r="J35" s="23" t="s">
        <v>79</v>
      </c>
      <c r="K35" s="24">
        <v>2.5</v>
      </c>
      <c r="L35" s="23" t="s">
        <v>212</v>
      </c>
      <c r="M35" s="8">
        <f>B35*K35</f>
        <v>68.75</v>
      </c>
      <c r="N35" s="6"/>
    </row>
    <row r="36" spans="1:14" ht="30" customHeight="1">
      <c r="A36" s="19" t="s">
        <v>177</v>
      </c>
      <c r="B36" s="24">
        <v>216</v>
      </c>
      <c r="C36" s="6"/>
      <c r="D36" s="6"/>
      <c r="E36" s="5"/>
      <c r="F36" s="5"/>
      <c r="G36" s="6"/>
      <c r="H36" s="6"/>
      <c r="I36" s="6"/>
      <c r="J36" s="23" t="s">
        <v>81</v>
      </c>
      <c r="K36" s="24">
        <v>0.2</v>
      </c>
      <c r="L36" s="23" t="s">
        <v>213</v>
      </c>
      <c r="M36" s="8">
        <f>B36*K36</f>
        <v>43.2</v>
      </c>
      <c r="N36" s="6"/>
    </row>
    <row r="37" spans="1:14" ht="30" customHeight="1">
      <c r="A37" s="19" t="s">
        <v>178</v>
      </c>
      <c r="B37" s="24">
        <v>774</v>
      </c>
      <c r="C37" s="6"/>
      <c r="D37" s="6"/>
      <c r="E37" s="5"/>
      <c r="F37" s="5"/>
      <c r="G37" s="6"/>
      <c r="H37" s="6"/>
      <c r="I37" s="6"/>
      <c r="J37" s="23" t="s">
        <v>81</v>
      </c>
      <c r="K37" s="24">
        <v>0.14000000000000001</v>
      </c>
      <c r="L37" s="23" t="s">
        <v>214</v>
      </c>
      <c r="M37" s="8">
        <f>B37*K37</f>
        <v>108.36000000000001</v>
      </c>
      <c r="N37" s="6"/>
    </row>
    <row r="38" spans="1:14" ht="30" customHeight="1">
      <c r="A38" s="19" t="s">
        <v>179</v>
      </c>
      <c r="B38" s="24">
        <v>917</v>
      </c>
      <c r="C38" s="6"/>
      <c r="D38" s="6"/>
      <c r="E38" s="5"/>
      <c r="F38" s="5"/>
      <c r="G38" s="6"/>
      <c r="H38" s="6"/>
      <c r="I38" s="6"/>
      <c r="J38" s="23" t="s">
        <v>81</v>
      </c>
      <c r="K38" s="24">
        <v>0.1</v>
      </c>
      <c r="L38" s="23" t="s">
        <v>215</v>
      </c>
      <c r="M38" s="8">
        <f>B38*K38</f>
        <v>91.7</v>
      </c>
      <c r="N38" s="6"/>
    </row>
    <row r="39" spans="1:14" ht="30" customHeight="1">
      <c r="A39" s="19" t="s">
        <v>180</v>
      </c>
      <c r="B39" s="24">
        <v>72</v>
      </c>
      <c r="C39" s="6"/>
      <c r="D39" s="6"/>
      <c r="E39" s="5"/>
      <c r="F39" s="5"/>
      <c r="G39" s="6"/>
      <c r="H39" s="6"/>
      <c r="I39" s="6"/>
      <c r="J39" s="23" t="s">
        <v>79</v>
      </c>
      <c r="K39" s="24">
        <v>0.3</v>
      </c>
      <c r="L39" s="23" t="s">
        <v>216</v>
      </c>
      <c r="M39" s="8">
        <f>B39*K39</f>
        <v>21.599999999999998</v>
      </c>
      <c r="N39" s="6"/>
    </row>
    <row r="40" spans="1:14" ht="30" customHeight="1">
      <c r="A40" s="19" t="s">
        <v>182</v>
      </c>
      <c r="B40" s="24">
        <v>14.4</v>
      </c>
      <c r="C40" s="6"/>
      <c r="D40" s="6"/>
      <c r="E40" s="5"/>
      <c r="F40" s="5"/>
      <c r="G40" s="6"/>
      <c r="H40" s="6"/>
      <c r="I40" s="6"/>
      <c r="J40" s="23" t="s">
        <v>79</v>
      </c>
      <c r="K40" s="24">
        <v>0.46</v>
      </c>
      <c r="L40" s="23" t="s">
        <v>218</v>
      </c>
      <c r="M40" s="8">
        <f>B40*K40</f>
        <v>6.6240000000000006</v>
      </c>
      <c r="N40" s="6"/>
    </row>
    <row r="41" spans="1:14" ht="30" customHeight="1">
      <c r="A41" s="19" t="s">
        <v>183</v>
      </c>
      <c r="B41" s="24">
        <v>4</v>
      </c>
      <c r="C41" s="6"/>
      <c r="D41" s="6"/>
      <c r="E41" s="5"/>
      <c r="F41" s="5"/>
      <c r="G41" s="6"/>
      <c r="H41" s="6"/>
      <c r="I41" s="6"/>
      <c r="J41" s="23" t="s">
        <v>81</v>
      </c>
      <c r="K41" s="24">
        <v>9.6</v>
      </c>
      <c r="L41" s="23" t="s">
        <v>219</v>
      </c>
      <c r="M41" s="8">
        <f>B41*K41</f>
        <v>38.4</v>
      </c>
      <c r="N41" s="6"/>
    </row>
    <row r="42" spans="1:14" ht="30" customHeight="1">
      <c r="A42" s="19" t="s">
        <v>34</v>
      </c>
      <c r="B42" s="24">
        <v>316</v>
      </c>
      <c r="C42" s="6"/>
      <c r="D42" s="7"/>
      <c r="E42" s="5"/>
      <c r="F42" s="5"/>
      <c r="G42" s="6"/>
      <c r="H42" s="6"/>
      <c r="I42" s="6"/>
      <c r="J42" s="23" t="s">
        <v>80</v>
      </c>
      <c r="K42" s="29">
        <v>0.05</v>
      </c>
      <c r="L42" s="23" t="s">
        <v>63</v>
      </c>
      <c r="M42" s="8">
        <f>B42*K42</f>
        <v>15.8</v>
      </c>
      <c r="N42" s="12"/>
    </row>
    <row r="43" spans="1:14" ht="30" customHeight="1">
      <c r="A43" s="19" t="s">
        <v>35</v>
      </c>
      <c r="B43" s="24">
        <v>55.6</v>
      </c>
      <c r="C43" s="6"/>
      <c r="D43" s="7"/>
      <c r="E43" s="5"/>
      <c r="F43" s="5"/>
      <c r="G43" s="6"/>
      <c r="H43" s="6"/>
      <c r="I43" s="6"/>
      <c r="J43" s="23" t="s">
        <v>79</v>
      </c>
      <c r="K43" s="29">
        <v>0.14000000000000001</v>
      </c>
      <c r="L43" s="23" t="s">
        <v>15</v>
      </c>
      <c r="M43" s="8">
        <f>B43*K43</f>
        <v>7.7840000000000007</v>
      </c>
      <c r="N43" s="12"/>
    </row>
    <row r="44" spans="1:14" ht="30" customHeight="1">
      <c r="A44" s="19" t="s">
        <v>36</v>
      </c>
      <c r="B44" s="24">
        <v>1318.1</v>
      </c>
      <c r="C44" s="6"/>
      <c r="D44" s="7"/>
      <c r="E44" s="5"/>
      <c r="F44" s="5"/>
      <c r="G44" s="6"/>
      <c r="H44" s="6"/>
      <c r="I44" s="6"/>
      <c r="J44" s="23" t="s">
        <v>79</v>
      </c>
      <c r="K44" s="29">
        <v>0.22</v>
      </c>
      <c r="L44" s="23" t="s">
        <v>64</v>
      </c>
      <c r="M44" s="8">
        <f>B44*K44</f>
        <v>289.98199999999997</v>
      </c>
      <c r="N44" s="12"/>
    </row>
    <row r="45" spans="1:14" ht="30" customHeight="1">
      <c r="A45" s="19" t="s">
        <v>37</v>
      </c>
      <c r="B45" s="24">
        <v>903.5</v>
      </c>
      <c r="C45" s="6"/>
      <c r="D45" s="7"/>
      <c r="E45" s="5"/>
      <c r="F45" s="5"/>
      <c r="G45" s="6"/>
      <c r="H45" s="6"/>
      <c r="I45" s="6"/>
      <c r="J45" s="23" t="s">
        <v>79</v>
      </c>
      <c r="K45" s="29">
        <v>0.18</v>
      </c>
      <c r="L45" s="23" t="s">
        <v>65</v>
      </c>
      <c r="M45" s="8">
        <f>B45*K45</f>
        <v>162.63</v>
      </c>
      <c r="N45" s="12"/>
    </row>
    <row r="46" spans="1:14" ht="30" customHeight="1">
      <c r="A46" s="19" t="s">
        <v>38</v>
      </c>
      <c r="B46" s="24">
        <v>124</v>
      </c>
      <c r="C46" s="6"/>
      <c r="D46" s="7"/>
      <c r="E46" s="5"/>
      <c r="F46" s="5"/>
      <c r="G46" s="6"/>
      <c r="H46" s="6"/>
      <c r="I46" s="6"/>
      <c r="J46" s="23" t="s">
        <v>81</v>
      </c>
      <c r="K46" s="29">
        <v>0.02</v>
      </c>
      <c r="L46" s="23" t="s">
        <v>66</v>
      </c>
      <c r="M46" s="8">
        <f>B46*K46</f>
        <v>2.48</v>
      </c>
      <c r="N46" s="12"/>
    </row>
    <row r="47" spans="1:14" ht="30" customHeight="1">
      <c r="A47" s="19" t="s">
        <v>40</v>
      </c>
      <c r="B47" s="24">
        <v>20</v>
      </c>
      <c r="C47" s="6"/>
      <c r="D47" s="7"/>
      <c r="E47" s="5"/>
      <c r="F47" s="5"/>
      <c r="G47" s="6"/>
      <c r="H47" s="6"/>
      <c r="I47" s="6"/>
      <c r="J47" s="23" t="s">
        <v>79</v>
      </c>
      <c r="K47" s="29">
        <v>0.56000000000000005</v>
      </c>
      <c r="L47" s="23" t="s">
        <v>68</v>
      </c>
      <c r="M47" s="8">
        <f>B47*K47</f>
        <v>11.200000000000001</v>
      </c>
      <c r="N47" s="12"/>
    </row>
    <row r="48" spans="1:14" ht="30" customHeight="1">
      <c r="A48" s="19" t="s">
        <v>41</v>
      </c>
      <c r="B48" s="24">
        <v>66</v>
      </c>
      <c r="C48" s="6"/>
      <c r="D48" s="7"/>
      <c r="E48" s="5"/>
      <c r="F48" s="5"/>
      <c r="G48" s="6"/>
      <c r="H48" s="6"/>
      <c r="I48" s="6"/>
      <c r="J48" s="23" t="s">
        <v>79</v>
      </c>
      <c r="K48" s="29">
        <v>0.17</v>
      </c>
      <c r="L48" s="23" t="s">
        <v>69</v>
      </c>
      <c r="M48" s="8">
        <f>B48*K48</f>
        <v>11.22</v>
      </c>
      <c r="N48" s="12"/>
    </row>
    <row r="49" spans="1:14" ht="30" customHeight="1">
      <c r="A49" s="19" t="s">
        <v>42</v>
      </c>
      <c r="B49" s="24">
        <v>271.3</v>
      </c>
      <c r="C49" s="6"/>
      <c r="D49" s="7"/>
      <c r="E49" s="5"/>
      <c r="F49" s="5"/>
      <c r="G49" s="6"/>
      <c r="H49" s="6"/>
      <c r="I49" s="6"/>
      <c r="J49" s="23" t="s">
        <v>79</v>
      </c>
      <c r="K49" s="29">
        <v>0.03</v>
      </c>
      <c r="L49" s="23" t="s">
        <v>70</v>
      </c>
      <c r="M49" s="8">
        <f>B49*K49</f>
        <v>8.1389999999999993</v>
      </c>
      <c r="N49" s="12"/>
    </row>
    <row r="50" spans="1:14" ht="30" customHeight="1">
      <c r="A50" s="20" t="s">
        <v>257</v>
      </c>
      <c r="B50" s="24">
        <v>0</v>
      </c>
      <c r="C50" s="6"/>
      <c r="D50" s="6"/>
      <c r="E50" s="5"/>
      <c r="F50" s="5"/>
      <c r="G50" s="6"/>
      <c r="H50" s="6"/>
      <c r="I50" s="6"/>
      <c r="J50" s="28" t="s">
        <v>325</v>
      </c>
      <c r="K50" s="23">
        <v>9.9499999999999993</v>
      </c>
      <c r="L50" s="23" t="s">
        <v>295</v>
      </c>
      <c r="M50" s="8">
        <f>B50*K50</f>
        <v>0</v>
      </c>
      <c r="N50" s="6"/>
    </row>
    <row r="51" spans="1:14" ht="30" customHeight="1">
      <c r="A51" s="20" t="s">
        <v>258</v>
      </c>
      <c r="B51" s="24">
        <v>0</v>
      </c>
      <c r="C51" s="6"/>
      <c r="D51" s="6"/>
      <c r="E51" s="5"/>
      <c r="F51" s="5"/>
      <c r="G51" s="6"/>
      <c r="H51" s="6"/>
      <c r="I51" s="6"/>
      <c r="J51" s="28" t="s">
        <v>325</v>
      </c>
      <c r="K51" s="23">
        <v>9.9499999999999993</v>
      </c>
      <c r="L51" s="23" t="s">
        <v>296</v>
      </c>
      <c r="M51" s="8">
        <f>B51*K51</f>
        <v>0</v>
      </c>
      <c r="N51" s="6"/>
    </row>
    <row r="52" spans="1:14" ht="30" customHeight="1">
      <c r="A52" s="20" t="s">
        <v>265</v>
      </c>
      <c r="B52" s="24">
        <v>0</v>
      </c>
      <c r="C52" s="6"/>
      <c r="D52" s="6"/>
      <c r="E52" s="5"/>
      <c r="F52" s="5"/>
      <c r="G52" s="6"/>
      <c r="H52" s="6"/>
      <c r="I52" s="6"/>
      <c r="J52" s="27" t="s">
        <v>325</v>
      </c>
      <c r="K52" s="23">
        <v>4.45</v>
      </c>
      <c r="L52" s="23" t="s">
        <v>303</v>
      </c>
      <c r="M52" s="8">
        <f>B52*K52</f>
        <v>0</v>
      </c>
      <c r="N52" s="6"/>
    </row>
    <row r="53" spans="1:14" ht="30" customHeight="1">
      <c r="A53" s="20" t="s">
        <v>269</v>
      </c>
      <c r="B53" s="24">
        <v>20.100000000000001</v>
      </c>
      <c r="C53" s="6"/>
      <c r="D53" s="6"/>
      <c r="E53" s="5"/>
      <c r="F53" s="5"/>
      <c r="G53" s="6"/>
      <c r="H53" s="6"/>
      <c r="I53" s="6"/>
      <c r="J53" s="27" t="s">
        <v>79</v>
      </c>
      <c r="K53" s="23">
        <v>2.25</v>
      </c>
      <c r="L53" s="23" t="s">
        <v>307</v>
      </c>
      <c r="M53" s="8">
        <f>B53*K53</f>
        <v>45.225000000000001</v>
      </c>
      <c r="N53" s="6"/>
    </row>
    <row r="54" spans="1:14" ht="30" customHeight="1">
      <c r="A54" s="20" t="s">
        <v>270</v>
      </c>
      <c r="B54" s="24">
        <v>22.7</v>
      </c>
      <c r="C54" s="6"/>
      <c r="D54" s="6"/>
      <c r="E54" s="5"/>
      <c r="F54" s="5"/>
      <c r="G54" s="6"/>
      <c r="H54" s="6"/>
      <c r="I54" s="6"/>
      <c r="J54" s="27" t="s">
        <v>79</v>
      </c>
      <c r="K54" s="23">
        <v>2.25</v>
      </c>
      <c r="L54" s="23" t="s">
        <v>308</v>
      </c>
      <c r="M54" s="8">
        <f>B54*K54</f>
        <v>51.074999999999996</v>
      </c>
      <c r="N54" s="6"/>
    </row>
    <row r="55" spans="1:14" ht="30" customHeight="1">
      <c r="A55" s="20" t="s">
        <v>273</v>
      </c>
      <c r="B55" s="24">
        <v>16</v>
      </c>
      <c r="C55" s="6"/>
      <c r="D55" s="6"/>
      <c r="E55" s="5"/>
      <c r="F55" s="5"/>
      <c r="G55" s="6"/>
      <c r="H55" s="6"/>
      <c r="I55" s="6"/>
      <c r="J55" s="27" t="s">
        <v>79</v>
      </c>
      <c r="K55" s="23">
        <v>3.1</v>
      </c>
      <c r="L55" s="23" t="s">
        <v>311</v>
      </c>
      <c r="M55" s="8">
        <f>B55*K55</f>
        <v>49.6</v>
      </c>
      <c r="N55" s="6"/>
    </row>
    <row r="56" spans="1:14" ht="30" customHeight="1">
      <c r="A56" s="20" t="s">
        <v>278</v>
      </c>
      <c r="B56" s="24">
        <v>6.8</v>
      </c>
      <c r="C56" s="6"/>
      <c r="D56" s="6"/>
      <c r="E56" s="5"/>
      <c r="F56" s="5"/>
      <c r="G56" s="6"/>
      <c r="H56" s="6"/>
      <c r="I56" s="6"/>
      <c r="J56" s="27" t="s">
        <v>79</v>
      </c>
      <c r="K56" s="23">
        <v>2.25</v>
      </c>
      <c r="L56" s="23" t="s">
        <v>316</v>
      </c>
      <c r="M56" s="8">
        <f>B56*K56</f>
        <v>15.299999999999999</v>
      </c>
      <c r="N56" s="6"/>
    </row>
    <row r="57" spans="1:14" ht="30" customHeight="1">
      <c r="A57" s="20" t="s">
        <v>285</v>
      </c>
      <c r="B57" s="24">
        <v>992</v>
      </c>
      <c r="C57" s="6"/>
      <c r="D57" s="6"/>
      <c r="E57" s="5"/>
      <c r="F57" s="5"/>
      <c r="G57" s="6"/>
      <c r="H57" s="6"/>
      <c r="I57" s="6"/>
      <c r="J57" s="27" t="s">
        <v>325</v>
      </c>
      <c r="K57" s="23">
        <f>1.2*0.034</f>
        <v>4.0800000000000003E-2</v>
      </c>
      <c r="L57" s="23" t="s">
        <v>323</v>
      </c>
      <c r="M57" s="8">
        <f>B57*K57</f>
        <v>40.473600000000005</v>
      </c>
      <c r="N57" s="12" t="s">
        <v>409</v>
      </c>
    </row>
    <row r="58" spans="1:14" ht="30" customHeight="1">
      <c r="A58" s="20" t="s">
        <v>326</v>
      </c>
      <c r="B58" s="24">
        <v>9</v>
      </c>
      <c r="C58" s="6"/>
      <c r="D58" s="6"/>
      <c r="E58" s="5"/>
      <c r="F58" s="5"/>
      <c r="G58" s="6"/>
      <c r="H58" s="6"/>
      <c r="I58" s="6"/>
      <c r="J58" s="27" t="s">
        <v>325</v>
      </c>
      <c r="K58" s="23">
        <f>1.2*0.26</f>
        <v>0.312</v>
      </c>
      <c r="L58" s="23" t="s">
        <v>351</v>
      </c>
      <c r="M58" s="8">
        <f>B58*K58</f>
        <v>2.8079999999999998</v>
      </c>
      <c r="N58" s="6"/>
    </row>
    <row r="59" spans="1:14" ht="30" customHeight="1">
      <c r="A59" s="20" t="s">
        <v>327</v>
      </c>
      <c r="B59" s="24">
        <v>152</v>
      </c>
      <c r="C59" s="6"/>
      <c r="D59" s="6"/>
      <c r="E59" s="5"/>
      <c r="F59" s="5"/>
      <c r="G59" s="6"/>
      <c r="H59" s="6"/>
      <c r="I59" s="6"/>
      <c r="J59" s="27" t="s">
        <v>325</v>
      </c>
      <c r="K59" s="23">
        <f>1.2*0.18</f>
        <v>0.216</v>
      </c>
      <c r="L59" s="23" t="s">
        <v>352</v>
      </c>
      <c r="M59" s="8">
        <f>B59*K59</f>
        <v>32.832000000000001</v>
      </c>
      <c r="N59" s="6"/>
    </row>
    <row r="60" spans="1:14" ht="30" customHeight="1">
      <c r="A60" s="20" t="s">
        <v>329</v>
      </c>
      <c r="B60" s="24">
        <v>114</v>
      </c>
      <c r="C60" s="6"/>
      <c r="D60" s="6"/>
      <c r="E60" s="5"/>
      <c r="F60" s="5"/>
      <c r="G60" s="6"/>
      <c r="H60" s="6"/>
      <c r="I60" s="6"/>
      <c r="J60" s="27" t="s">
        <v>325</v>
      </c>
      <c r="K60" s="23">
        <f>1.2*0.07</f>
        <v>8.4000000000000005E-2</v>
      </c>
      <c r="L60" s="23" t="s">
        <v>354</v>
      </c>
      <c r="M60" s="8">
        <f>B60*K60</f>
        <v>9.5760000000000005</v>
      </c>
      <c r="N60" s="6"/>
    </row>
    <row r="61" spans="1:14" ht="30" customHeight="1">
      <c r="A61" s="20" t="s">
        <v>330</v>
      </c>
      <c r="B61" s="24">
        <v>1</v>
      </c>
      <c r="C61" s="6"/>
      <c r="D61" s="6"/>
      <c r="E61" s="5"/>
      <c r="F61" s="5"/>
      <c r="G61" s="6"/>
      <c r="H61" s="6"/>
      <c r="I61" s="6"/>
      <c r="J61" s="27" t="s">
        <v>325</v>
      </c>
      <c r="K61" s="23">
        <f>1.2*12</f>
        <v>14.399999999999999</v>
      </c>
      <c r="L61" s="23" t="s">
        <v>355</v>
      </c>
      <c r="M61" s="8">
        <f>B61*K61</f>
        <v>14.399999999999999</v>
      </c>
      <c r="N61" s="6"/>
    </row>
    <row r="62" spans="1:14" ht="30" customHeight="1">
      <c r="A62" s="20" t="s">
        <v>333</v>
      </c>
      <c r="B62" s="24">
        <v>0</v>
      </c>
      <c r="C62" s="6"/>
      <c r="D62" s="6"/>
      <c r="E62" s="5"/>
      <c r="F62" s="5"/>
      <c r="G62" s="6"/>
      <c r="H62" s="6"/>
      <c r="I62" s="6"/>
      <c r="J62" s="27" t="s">
        <v>325</v>
      </c>
      <c r="K62" s="23"/>
      <c r="L62" s="23" t="s">
        <v>359</v>
      </c>
      <c r="M62" s="8">
        <f>B62*K62</f>
        <v>0</v>
      </c>
      <c r="N62" s="6"/>
    </row>
    <row r="63" spans="1:14" ht="30" customHeight="1">
      <c r="A63" s="20" t="s">
        <v>334</v>
      </c>
      <c r="B63" s="24">
        <v>0</v>
      </c>
      <c r="C63" s="6"/>
      <c r="D63" s="6"/>
      <c r="E63" s="5"/>
      <c r="F63" s="5"/>
      <c r="G63" s="6"/>
      <c r="H63" s="6"/>
      <c r="I63" s="6"/>
      <c r="J63" s="27" t="s">
        <v>325</v>
      </c>
      <c r="K63" s="23"/>
      <c r="L63" s="23" t="s">
        <v>360</v>
      </c>
      <c r="M63" s="8">
        <f>B63*K63</f>
        <v>0</v>
      </c>
      <c r="N63" s="6"/>
    </row>
    <row r="64" spans="1:14" ht="30" customHeight="1">
      <c r="A64" s="20" t="s">
        <v>335</v>
      </c>
      <c r="B64" s="24">
        <v>0</v>
      </c>
      <c r="C64" s="6"/>
      <c r="D64" s="6"/>
      <c r="E64" s="5"/>
      <c r="F64" s="5"/>
      <c r="G64" s="6"/>
      <c r="H64" s="6"/>
      <c r="I64" s="6"/>
      <c r="J64" s="27" t="s">
        <v>325</v>
      </c>
      <c r="K64" s="23"/>
      <c r="L64" s="23" t="s">
        <v>361</v>
      </c>
      <c r="M64" s="8">
        <f>B64*K64</f>
        <v>0</v>
      </c>
      <c r="N64" s="6"/>
    </row>
    <row r="65" spans="1:14" ht="30" customHeight="1">
      <c r="A65" s="20" t="s">
        <v>336</v>
      </c>
      <c r="B65" s="24">
        <v>7</v>
      </c>
      <c r="C65" s="6"/>
      <c r="D65" s="6"/>
      <c r="E65" s="5"/>
      <c r="F65" s="5"/>
      <c r="G65" s="6"/>
      <c r="H65" s="6"/>
      <c r="I65" s="6"/>
      <c r="J65" s="27" t="s">
        <v>325</v>
      </c>
      <c r="K65" s="23"/>
      <c r="L65" s="23" t="s">
        <v>362</v>
      </c>
      <c r="M65" s="8">
        <f>B65*K65</f>
        <v>0</v>
      </c>
      <c r="N65" s="12" t="s">
        <v>409</v>
      </c>
    </row>
    <row r="66" spans="1:14" ht="30" customHeight="1">
      <c r="A66" s="20" t="s">
        <v>337</v>
      </c>
      <c r="B66" s="24">
        <v>0</v>
      </c>
      <c r="C66" s="6"/>
      <c r="D66" s="6"/>
      <c r="E66" s="5"/>
      <c r="F66" s="5"/>
      <c r="G66" s="6"/>
      <c r="H66" s="6"/>
      <c r="I66" s="6"/>
      <c r="J66" s="27" t="s">
        <v>81</v>
      </c>
      <c r="K66" s="23">
        <f>1.2*16.13</f>
        <v>19.355999999999998</v>
      </c>
      <c r="L66" s="23" t="s">
        <v>363</v>
      </c>
      <c r="M66" s="8">
        <f>B66*K66</f>
        <v>0</v>
      </c>
      <c r="N66" s="6"/>
    </row>
    <row r="67" spans="1:14" ht="30" customHeight="1">
      <c r="A67" s="20" t="s">
        <v>338</v>
      </c>
      <c r="B67" s="24">
        <v>0</v>
      </c>
      <c r="C67" s="6"/>
      <c r="D67" s="6"/>
      <c r="E67" s="5"/>
      <c r="F67" s="5"/>
      <c r="G67" s="6"/>
      <c r="H67" s="6"/>
      <c r="I67" s="6"/>
      <c r="J67" s="27" t="s">
        <v>81</v>
      </c>
      <c r="K67" s="23">
        <f>1.2*16.13</f>
        <v>19.355999999999998</v>
      </c>
      <c r="L67" s="23" t="s">
        <v>364</v>
      </c>
      <c r="M67" s="8">
        <f>B67*K67</f>
        <v>0</v>
      </c>
      <c r="N67" s="6"/>
    </row>
    <row r="68" spans="1:14" ht="30" customHeight="1">
      <c r="A68" s="20" t="s">
        <v>339</v>
      </c>
      <c r="B68" s="24">
        <v>0</v>
      </c>
      <c r="C68" s="6"/>
      <c r="D68" s="6"/>
      <c r="E68" s="5"/>
      <c r="F68" s="5"/>
      <c r="G68" s="6"/>
      <c r="H68" s="6"/>
      <c r="I68" s="6"/>
      <c r="J68" s="27" t="s">
        <v>81</v>
      </c>
      <c r="K68" s="23">
        <f>1.2*16.13</f>
        <v>19.355999999999998</v>
      </c>
      <c r="L68" s="23" t="s">
        <v>365</v>
      </c>
      <c r="M68" s="8">
        <f>B68*K68</f>
        <v>0</v>
      </c>
      <c r="N68" s="6"/>
    </row>
    <row r="69" spans="1:14" ht="30" customHeight="1">
      <c r="A69" s="20" t="s">
        <v>340</v>
      </c>
      <c r="B69" s="24">
        <v>0</v>
      </c>
      <c r="C69" s="6"/>
      <c r="D69" s="6"/>
      <c r="E69" s="5"/>
      <c r="F69" s="5"/>
      <c r="G69" s="6"/>
      <c r="H69" s="6"/>
      <c r="I69" s="6"/>
      <c r="J69" s="27" t="s">
        <v>81</v>
      </c>
      <c r="K69" s="23">
        <f>1.2*16.13</f>
        <v>19.355999999999998</v>
      </c>
      <c r="L69" s="23" t="s">
        <v>366</v>
      </c>
      <c r="M69" s="8">
        <f>B69*K69</f>
        <v>0</v>
      </c>
      <c r="N69" s="6"/>
    </row>
    <row r="70" spans="1:14" ht="30" customHeight="1">
      <c r="A70" s="20" t="s">
        <v>341</v>
      </c>
      <c r="B70" s="24">
        <v>0</v>
      </c>
      <c r="C70" s="6"/>
      <c r="D70" s="6"/>
      <c r="E70" s="5"/>
      <c r="F70" s="5"/>
      <c r="G70" s="6"/>
      <c r="H70" s="6"/>
      <c r="I70" s="6"/>
      <c r="J70" s="27" t="s">
        <v>81</v>
      </c>
      <c r="K70" s="23">
        <f>1.2*16.13</f>
        <v>19.355999999999998</v>
      </c>
      <c r="L70" s="23" t="s">
        <v>367</v>
      </c>
      <c r="M70" s="8">
        <f>B70*K70</f>
        <v>0</v>
      </c>
      <c r="N70" s="6"/>
    </row>
    <row r="71" spans="1:14" ht="30" customHeight="1">
      <c r="A71" s="20" t="s">
        <v>342</v>
      </c>
      <c r="B71" s="24">
        <v>0</v>
      </c>
      <c r="C71" s="6"/>
      <c r="D71" s="6"/>
      <c r="E71" s="5"/>
      <c r="F71" s="5"/>
      <c r="G71" s="6"/>
      <c r="H71" s="6"/>
      <c r="I71" s="6"/>
      <c r="J71" s="27" t="s">
        <v>81</v>
      </c>
      <c r="K71" s="23">
        <f>1.2*16.13</f>
        <v>19.355999999999998</v>
      </c>
      <c r="L71" s="23" t="s">
        <v>368</v>
      </c>
      <c r="M71" s="8">
        <f>B71*K71</f>
        <v>0</v>
      </c>
      <c r="N71" s="6"/>
    </row>
    <row r="72" spans="1:14" ht="30" customHeight="1">
      <c r="A72" s="20" t="s">
        <v>343</v>
      </c>
      <c r="B72" s="24">
        <v>0</v>
      </c>
      <c r="C72" s="6"/>
      <c r="D72" s="6"/>
      <c r="E72" s="5"/>
      <c r="F72" s="5"/>
      <c r="G72" s="6"/>
      <c r="H72" s="6"/>
      <c r="I72" s="6"/>
      <c r="J72" s="27" t="s">
        <v>81</v>
      </c>
      <c r="K72" s="23">
        <f>1.2*18.69</f>
        <v>22.428000000000001</v>
      </c>
      <c r="L72" s="23" t="s">
        <v>369</v>
      </c>
      <c r="M72" s="8">
        <f>B72*K72</f>
        <v>0</v>
      </c>
      <c r="N72" s="6"/>
    </row>
    <row r="73" spans="1:14" ht="30" customHeight="1">
      <c r="A73" s="20" t="s">
        <v>344</v>
      </c>
      <c r="B73" s="24">
        <v>0</v>
      </c>
      <c r="C73" s="6"/>
      <c r="D73" s="6"/>
      <c r="E73" s="5"/>
      <c r="F73" s="5"/>
      <c r="G73" s="6"/>
      <c r="H73" s="6"/>
      <c r="I73" s="6"/>
      <c r="J73" s="27" t="s">
        <v>81</v>
      </c>
      <c r="K73" s="23">
        <f>1.2*18.69</f>
        <v>22.428000000000001</v>
      </c>
      <c r="L73" s="23" t="s">
        <v>370</v>
      </c>
      <c r="M73" s="8">
        <f>B73*K73</f>
        <v>0</v>
      </c>
      <c r="N73" s="6"/>
    </row>
    <row r="74" spans="1:14" ht="30" customHeight="1">
      <c r="A74" s="20" t="s">
        <v>345</v>
      </c>
      <c r="B74" s="24">
        <v>0</v>
      </c>
      <c r="C74" s="6"/>
      <c r="D74" s="6"/>
      <c r="E74" s="5"/>
      <c r="F74" s="5"/>
      <c r="G74" s="6"/>
      <c r="H74" s="6"/>
      <c r="I74" s="6"/>
      <c r="J74" s="27" t="s">
        <v>81</v>
      </c>
      <c r="K74" s="23">
        <f>1.2*7.93</f>
        <v>9.516</v>
      </c>
      <c r="L74" s="23" t="s">
        <v>371</v>
      </c>
      <c r="M74" s="8">
        <f>B74*K74</f>
        <v>0</v>
      </c>
      <c r="N74" s="6"/>
    </row>
    <row r="75" spans="1:14" ht="30" customHeight="1">
      <c r="A75" s="20" t="s">
        <v>346</v>
      </c>
      <c r="B75" s="24">
        <v>0</v>
      </c>
      <c r="C75" s="6"/>
      <c r="D75" s="6"/>
      <c r="E75" s="5"/>
      <c r="F75" s="5"/>
      <c r="G75" s="6"/>
      <c r="H75" s="6"/>
      <c r="I75" s="6"/>
      <c r="J75" s="27" t="s">
        <v>81</v>
      </c>
      <c r="K75" s="23">
        <f>1.2*7.93</f>
        <v>9.516</v>
      </c>
      <c r="L75" s="23" t="s">
        <v>372</v>
      </c>
      <c r="M75" s="8">
        <f>B75*K75</f>
        <v>0</v>
      </c>
      <c r="N75" s="6"/>
    </row>
    <row r="76" spans="1:14" ht="30" customHeight="1">
      <c r="A76" s="20" t="s">
        <v>347</v>
      </c>
      <c r="B76" s="24">
        <v>0</v>
      </c>
      <c r="C76" s="6"/>
      <c r="D76" s="6"/>
      <c r="E76" s="5"/>
      <c r="F76" s="5"/>
      <c r="G76" s="6"/>
      <c r="H76" s="6"/>
      <c r="I76" s="6"/>
      <c r="J76" s="27" t="s">
        <v>81</v>
      </c>
      <c r="K76" s="23">
        <f>1.2*7.93</f>
        <v>9.516</v>
      </c>
      <c r="L76" s="23" t="s">
        <v>373</v>
      </c>
      <c r="M76" s="8">
        <f>B76*K76</f>
        <v>0</v>
      </c>
      <c r="N76" s="6"/>
    </row>
    <row r="77" spans="1:14" ht="30" customHeight="1">
      <c r="A77" s="20" t="s">
        <v>348</v>
      </c>
      <c r="B77" s="24">
        <v>0</v>
      </c>
      <c r="C77" s="6"/>
      <c r="D77" s="6"/>
      <c r="E77" s="5"/>
      <c r="F77" s="5"/>
      <c r="G77" s="6"/>
      <c r="H77" s="6"/>
      <c r="I77" s="6"/>
      <c r="J77" s="27" t="s">
        <v>81</v>
      </c>
      <c r="K77" s="23">
        <f>1.2*7.93</f>
        <v>9.516</v>
      </c>
      <c r="L77" s="23" t="s">
        <v>374</v>
      </c>
      <c r="M77" s="8">
        <f>B77*K77</f>
        <v>0</v>
      </c>
      <c r="N77" s="6"/>
    </row>
    <row r="78" spans="1:14" ht="30" customHeight="1">
      <c r="A78" s="20" t="s">
        <v>349</v>
      </c>
      <c r="B78" s="24">
        <v>0</v>
      </c>
      <c r="C78" s="6"/>
      <c r="D78" s="6"/>
      <c r="E78" s="5"/>
      <c r="F78" s="5"/>
      <c r="G78" s="6"/>
      <c r="H78" s="6"/>
      <c r="I78" s="6"/>
      <c r="J78" s="27" t="s">
        <v>79</v>
      </c>
      <c r="K78" s="23">
        <v>1.2</v>
      </c>
      <c r="L78" s="23" t="s">
        <v>375</v>
      </c>
      <c r="M78" s="8">
        <f>B78*K78</f>
        <v>0</v>
      </c>
      <c r="N78" s="6"/>
    </row>
    <row r="79" spans="1:14" ht="30" customHeight="1">
      <c r="A79" s="20" t="s">
        <v>350</v>
      </c>
      <c r="B79" s="24">
        <v>1</v>
      </c>
      <c r="C79" s="6"/>
      <c r="D79" s="6"/>
      <c r="E79" s="5"/>
      <c r="F79" s="5"/>
      <c r="G79" s="6"/>
      <c r="H79" s="6"/>
      <c r="I79" s="6"/>
      <c r="J79" s="28" t="s">
        <v>325</v>
      </c>
      <c r="K79" s="23">
        <v>1.2</v>
      </c>
      <c r="L79" s="23" t="s">
        <v>376</v>
      </c>
      <c r="M79" s="8">
        <f>B79*K79</f>
        <v>1.2</v>
      </c>
      <c r="N79" s="6"/>
    </row>
    <row r="80" spans="1:14" ht="30" customHeight="1">
      <c r="A80" s="20" t="s">
        <v>381</v>
      </c>
      <c r="B80" s="32">
        <v>20</v>
      </c>
      <c r="C80" s="6"/>
      <c r="D80" s="6"/>
      <c r="E80" s="5"/>
      <c r="F80" s="5"/>
      <c r="G80" s="6"/>
      <c r="H80" s="6"/>
      <c r="I80" s="6"/>
      <c r="J80" s="28" t="s">
        <v>79</v>
      </c>
      <c r="K80" s="23">
        <f>0.59</f>
        <v>0.59</v>
      </c>
      <c r="L80" s="23" t="s">
        <v>397</v>
      </c>
      <c r="M80" s="8">
        <f>B80*K80</f>
        <v>11.799999999999999</v>
      </c>
      <c r="N80" s="6"/>
    </row>
    <row r="81" spans="1:14" ht="30" customHeight="1">
      <c r="A81" s="20" t="s">
        <v>382</v>
      </c>
      <c r="B81" s="32">
        <v>20</v>
      </c>
      <c r="C81" s="6"/>
      <c r="D81" s="6"/>
      <c r="E81" s="5"/>
      <c r="F81" s="5"/>
      <c r="G81" s="6"/>
      <c r="H81" s="6"/>
      <c r="I81" s="6"/>
      <c r="J81" s="28" t="s">
        <v>79</v>
      </c>
      <c r="K81" s="23">
        <v>0.59</v>
      </c>
      <c r="L81" s="23" t="s">
        <v>398</v>
      </c>
      <c r="M81" s="8">
        <f>B81*K81</f>
        <v>11.799999999999999</v>
      </c>
      <c r="N81" s="6"/>
    </row>
    <row r="82" spans="1:14" ht="30" customHeight="1">
      <c r="A82" s="20" t="s">
        <v>383</v>
      </c>
      <c r="B82" s="32">
        <v>10</v>
      </c>
      <c r="C82" s="6"/>
      <c r="D82" s="6"/>
      <c r="E82" s="5"/>
      <c r="F82" s="5"/>
      <c r="G82" s="6"/>
      <c r="H82" s="6"/>
      <c r="I82" s="6"/>
      <c r="J82" s="28" t="s">
        <v>325</v>
      </c>
      <c r="K82" s="23">
        <v>1.29</v>
      </c>
      <c r="L82" s="23" t="s">
        <v>399</v>
      </c>
      <c r="M82" s="8">
        <f>B82*K82</f>
        <v>12.9</v>
      </c>
      <c r="N82" s="6"/>
    </row>
    <row r="83" spans="1:14" ht="30" customHeight="1">
      <c r="A83" s="20" t="s">
        <v>384</v>
      </c>
      <c r="B83" s="32">
        <v>2</v>
      </c>
      <c r="C83" s="6"/>
      <c r="D83" s="6"/>
      <c r="E83" s="5"/>
      <c r="F83" s="5"/>
      <c r="G83" s="6"/>
      <c r="H83" s="6"/>
      <c r="I83" s="6"/>
      <c r="J83" s="28" t="s">
        <v>81</v>
      </c>
      <c r="K83" s="23">
        <v>2.5</v>
      </c>
      <c r="L83" s="23" t="s">
        <v>400</v>
      </c>
      <c r="M83" s="8">
        <f>B83*K83</f>
        <v>5</v>
      </c>
      <c r="N83" s="6"/>
    </row>
    <row r="84" spans="1:14" ht="30" customHeight="1">
      <c r="A84" s="20" t="s">
        <v>385</v>
      </c>
      <c r="B84" s="32">
        <v>1</v>
      </c>
      <c r="C84" s="6"/>
      <c r="D84" s="6"/>
      <c r="E84" s="5"/>
      <c r="F84" s="5"/>
      <c r="G84" s="6"/>
      <c r="H84" s="6"/>
      <c r="I84" s="6"/>
      <c r="J84" s="28" t="s">
        <v>81</v>
      </c>
      <c r="K84" s="23">
        <v>2.5</v>
      </c>
      <c r="L84" s="23" t="s">
        <v>401</v>
      </c>
      <c r="M84" s="8">
        <f>B84*K84</f>
        <v>2.5</v>
      </c>
      <c r="N84" s="6"/>
    </row>
    <row r="85" spans="1:14" ht="30" customHeight="1">
      <c r="A85" s="20" t="s">
        <v>386</v>
      </c>
      <c r="B85" s="32">
        <v>0</v>
      </c>
      <c r="C85" s="6"/>
      <c r="D85" s="6"/>
      <c r="E85" s="5"/>
      <c r="F85" s="5"/>
      <c r="G85" s="6"/>
      <c r="H85" s="6"/>
      <c r="I85" s="6"/>
      <c r="J85" s="28" t="s">
        <v>81</v>
      </c>
      <c r="K85" s="23">
        <f>1.2*2.18</f>
        <v>2.6160000000000001</v>
      </c>
      <c r="L85" s="23" t="s">
        <v>402</v>
      </c>
      <c r="M85" s="8">
        <f>B85*K85</f>
        <v>0</v>
      </c>
      <c r="N85" s="6"/>
    </row>
    <row r="86" spans="1:14" ht="30" customHeight="1">
      <c r="A86" s="20" t="s">
        <v>387</v>
      </c>
      <c r="B86" s="32">
        <v>0</v>
      </c>
      <c r="C86" s="6"/>
      <c r="D86" s="6"/>
      <c r="E86" s="5"/>
      <c r="F86" s="5"/>
      <c r="G86" s="6"/>
      <c r="H86" s="6"/>
      <c r="I86" s="6"/>
      <c r="J86" s="28" t="s">
        <v>81</v>
      </c>
      <c r="K86" s="23">
        <f>1.2*4.26</f>
        <v>5.1119999999999992</v>
      </c>
      <c r="L86" s="23" t="s">
        <v>403</v>
      </c>
      <c r="M86" s="8">
        <f>B86*K86</f>
        <v>0</v>
      </c>
      <c r="N86" s="6"/>
    </row>
    <row r="87" spans="1:14" ht="30" customHeight="1">
      <c r="A87" s="20" t="s">
        <v>388</v>
      </c>
      <c r="B87" s="32">
        <v>0</v>
      </c>
      <c r="C87" s="6"/>
      <c r="D87" s="6"/>
      <c r="E87" s="5"/>
      <c r="F87" s="5"/>
      <c r="G87" s="6"/>
      <c r="H87" s="6"/>
      <c r="I87" s="6"/>
      <c r="J87" s="28" t="s">
        <v>81</v>
      </c>
      <c r="K87" s="23">
        <f>1.2*4.73</f>
        <v>5.6760000000000002</v>
      </c>
      <c r="L87" s="23" t="s">
        <v>404</v>
      </c>
      <c r="M87" s="8">
        <f>B87*K87</f>
        <v>0</v>
      </c>
      <c r="N87" s="6"/>
    </row>
    <row r="88" spans="1:14" ht="30" customHeight="1">
      <c r="A88" s="20" t="s">
        <v>389</v>
      </c>
      <c r="B88" s="32">
        <v>0</v>
      </c>
      <c r="C88" s="6"/>
      <c r="D88" s="6"/>
      <c r="E88" s="5"/>
      <c r="F88" s="5"/>
      <c r="G88" s="6"/>
      <c r="H88" s="6"/>
      <c r="I88" s="6"/>
      <c r="J88" s="28" t="s">
        <v>81</v>
      </c>
      <c r="K88" s="23">
        <f>4.05*1.2</f>
        <v>4.8599999999999994</v>
      </c>
      <c r="L88" s="23" t="s">
        <v>405</v>
      </c>
      <c r="M88" s="8">
        <f>B88*K88</f>
        <v>0</v>
      </c>
      <c r="N88" s="6"/>
    </row>
    <row r="89" spans="1:14" ht="30" customHeight="1">
      <c r="A89" s="20" t="s">
        <v>390</v>
      </c>
      <c r="B89" s="32">
        <v>1</v>
      </c>
      <c r="C89" s="6"/>
      <c r="D89" s="6"/>
      <c r="E89" s="5"/>
      <c r="F89" s="5"/>
      <c r="G89" s="6"/>
      <c r="H89" s="6"/>
      <c r="I89" s="6"/>
      <c r="J89" s="28" t="s">
        <v>81</v>
      </c>
      <c r="K89" s="23">
        <v>154.18</v>
      </c>
      <c r="L89" s="23" t="s">
        <v>406</v>
      </c>
      <c r="M89" s="8">
        <f>B89*K89</f>
        <v>154.18</v>
      </c>
      <c r="N89" s="6"/>
    </row>
    <row r="90" spans="1:14" ht="30" customHeight="1">
      <c r="A90" s="20" t="s">
        <v>391</v>
      </c>
      <c r="B90" s="32">
        <v>1</v>
      </c>
      <c r="C90" s="6"/>
      <c r="D90" s="6"/>
      <c r="E90" s="5"/>
      <c r="F90" s="5"/>
      <c r="G90" s="6"/>
      <c r="H90" s="6"/>
      <c r="I90" s="6"/>
      <c r="J90" s="28" t="s">
        <v>81</v>
      </c>
      <c r="K90" s="23">
        <v>154.18</v>
      </c>
      <c r="L90" s="23" t="s">
        <v>407</v>
      </c>
      <c r="M90" s="8">
        <f>B90*K90</f>
        <v>154.18</v>
      </c>
      <c r="N90" s="6"/>
    </row>
    <row r="91" spans="1:14" ht="30" customHeight="1">
      <c r="A91" s="20" t="s">
        <v>392</v>
      </c>
      <c r="B91" s="32">
        <v>1</v>
      </c>
      <c r="C91" s="6"/>
      <c r="D91" s="6"/>
      <c r="E91" s="5"/>
      <c r="F91" s="5"/>
      <c r="G91" s="6"/>
      <c r="H91" s="6"/>
      <c r="I91" s="6"/>
      <c r="J91" s="28" t="s">
        <v>81</v>
      </c>
      <c r="K91" s="23">
        <v>154.18</v>
      </c>
      <c r="L91" s="23" t="s">
        <v>408</v>
      </c>
      <c r="M91" s="8">
        <f>B91*K91</f>
        <v>154.18</v>
      </c>
      <c r="N91" s="6"/>
    </row>
    <row r="92" spans="1:14" ht="30" customHeight="1">
      <c r="A92" s="19" t="s">
        <v>83</v>
      </c>
      <c r="B92" s="24">
        <v>4.0999999999999996</v>
      </c>
      <c r="C92" s="6"/>
      <c r="D92" s="6"/>
      <c r="E92" s="5"/>
      <c r="F92" s="5"/>
      <c r="G92" s="6"/>
      <c r="H92" s="6"/>
      <c r="I92" s="6"/>
      <c r="J92" s="23" t="s">
        <v>79</v>
      </c>
      <c r="K92" s="29">
        <v>9.7100000000000009</v>
      </c>
      <c r="L92" s="23" t="s">
        <v>106</v>
      </c>
      <c r="M92" s="8">
        <f>B92*K92</f>
        <v>39.811</v>
      </c>
      <c r="N92" s="6"/>
    </row>
    <row r="93" spans="1:14" ht="30" customHeight="1">
      <c r="A93" s="19" t="s">
        <v>84</v>
      </c>
      <c r="B93" s="24">
        <v>0.6</v>
      </c>
      <c r="C93" s="6"/>
      <c r="D93" s="6"/>
      <c r="E93" s="5"/>
      <c r="F93" s="5"/>
      <c r="G93" s="6"/>
      <c r="H93" s="6"/>
      <c r="I93" s="6"/>
      <c r="J93" s="23" t="s">
        <v>79</v>
      </c>
      <c r="K93" s="29">
        <v>7.61</v>
      </c>
      <c r="L93" s="23" t="s">
        <v>107</v>
      </c>
      <c r="M93" s="8">
        <f>B93*K93</f>
        <v>4.5659999999999998</v>
      </c>
      <c r="N93" s="6"/>
    </row>
    <row r="94" spans="1:14" ht="30" customHeight="1">
      <c r="A94" s="20" t="s">
        <v>85</v>
      </c>
      <c r="B94" s="24">
        <v>9.9</v>
      </c>
      <c r="C94" s="6"/>
      <c r="D94" s="6"/>
      <c r="E94" s="5"/>
      <c r="F94" s="5"/>
      <c r="G94" s="6"/>
      <c r="H94" s="6"/>
      <c r="I94" s="6"/>
      <c r="J94" s="23" t="s">
        <v>79</v>
      </c>
      <c r="K94" s="29">
        <v>11.57</v>
      </c>
      <c r="L94" s="23" t="s">
        <v>108</v>
      </c>
      <c r="M94" s="8">
        <f>B94*K94</f>
        <v>114.54300000000001</v>
      </c>
      <c r="N94" s="6"/>
    </row>
    <row r="95" spans="1:14" ht="30" customHeight="1">
      <c r="A95" s="19" t="s">
        <v>87</v>
      </c>
      <c r="B95" s="24">
        <v>8.6</v>
      </c>
      <c r="C95" s="6"/>
      <c r="D95" s="6"/>
      <c r="E95" s="5"/>
      <c r="F95" s="5"/>
      <c r="G95" s="6"/>
      <c r="H95" s="6"/>
      <c r="I95" s="6"/>
      <c r="J95" s="23" t="s">
        <v>79</v>
      </c>
      <c r="K95" s="29">
        <v>9.5299999999999994</v>
      </c>
      <c r="L95" s="23" t="s">
        <v>110</v>
      </c>
      <c r="M95" s="8">
        <f>B95*K95</f>
        <v>81.957999999999984</v>
      </c>
      <c r="N95" s="6"/>
    </row>
    <row r="96" spans="1:14" ht="30" customHeight="1">
      <c r="A96" s="19" t="s">
        <v>88</v>
      </c>
      <c r="B96" s="24">
        <v>3.2</v>
      </c>
      <c r="C96" s="6"/>
      <c r="D96" s="6"/>
      <c r="E96" s="5"/>
      <c r="F96" s="5"/>
      <c r="G96" s="6"/>
      <c r="H96" s="6"/>
      <c r="I96" s="6"/>
      <c r="J96" s="23" t="s">
        <v>79</v>
      </c>
      <c r="K96" s="29">
        <v>4.93</v>
      </c>
      <c r="L96" s="23" t="s">
        <v>111</v>
      </c>
      <c r="M96" s="8">
        <f>B96*K96</f>
        <v>15.776</v>
      </c>
      <c r="N96" s="6"/>
    </row>
    <row r="97" spans="1:14" ht="30" customHeight="1">
      <c r="A97" s="19" t="s">
        <v>90</v>
      </c>
      <c r="B97" s="24">
        <v>14</v>
      </c>
      <c r="C97" s="6"/>
      <c r="D97" s="6"/>
      <c r="E97" s="5"/>
      <c r="F97" s="5"/>
      <c r="G97" s="6"/>
      <c r="H97" s="6"/>
      <c r="I97" s="6"/>
      <c r="J97" s="23" t="s">
        <v>79</v>
      </c>
      <c r="K97" s="29">
        <v>7.61</v>
      </c>
      <c r="L97" s="23" t="s">
        <v>113</v>
      </c>
      <c r="M97" s="8">
        <f>B97*K97</f>
        <v>106.54</v>
      </c>
      <c r="N97" s="6"/>
    </row>
    <row r="98" spans="1:14" ht="30" customHeight="1">
      <c r="A98" s="19" t="s">
        <v>91</v>
      </c>
      <c r="B98" s="24">
        <v>1.2000000000000002</v>
      </c>
      <c r="C98" s="6"/>
      <c r="D98" s="6"/>
      <c r="E98" s="5"/>
      <c r="F98" s="5"/>
      <c r="G98" s="6"/>
      <c r="H98" s="6"/>
      <c r="I98" s="6"/>
      <c r="J98" s="23" t="s">
        <v>79</v>
      </c>
      <c r="K98" s="29">
        <v>6.48</v>
      </c>
      <c r="L98" s="23" t="s">
        <v>114</v>
      </c>
      <c r="M98" s="8">
        <f>B98*K98</f>
        <v>7.7760000000000016</v>
      </c>
      <c r="N98" s="6"/>
    </row>
    <row r="99" spans="1:14" ht="30" customHeight="1">
      <c r="A99" s="19" t="s">
        <v>92</v>
      </c>
      <c r="B99" s="24">
        <v>3.5</v>
      </c>
      <c r="C99" s="6"/>
      <c r="D99" s="6"/>
      <c r="E99" s="5"/>
      <c r="F99" s="5"/>
      <c r="G99" s="6"/>
      <c r="H99" s="6"/>
      <c r="I99" s="6"/>
      <c r="J99" s="23" t="s">
        <v>79</v>
      </c>
      <c r="K99" s="29">
        <v>3.11</v>
      </c>
      <c r="L99" s="23" t="s">
        <v>115</v>
      </c>
      <c r="M99" s="8">
        <f>B99*K99</f>
        <v>10.885</v>
      </c>
      <c r="N99" s="6"/>
    </row>
    <row r="100" spans="1:14" ht="30" customHeight="1">
      <c r="A100" s="19" t="s">
        <v>24</v>
      </c>
      <c r="B100" s="24">
        <v>0</v>
      </c>
      <c r="C100" s="6"/>
      <c r="D100" s="7"/>
      <c r="E100" s="5"/>
      <c r="F100" s="5"/>
      <c r="G100" s="6"/>
      <c r="H100" s="6"/>
      <c r="I100" s="6"/>
      <c r="J100" s="23" t="s">
        <v>79</v>
      </c>
      <c r="K100" s="29">
        <v>9.07</v>
      </c>
      <c r="L100" s="23" t="s">
        <v>54</v>
      </c>
      <c r="M100" s="8">
        <f>B100*K100</f>
        <v>0</v>
      </c>
      <c r="N100" s="12"/>
    </row>
    <row r="101" spans="1:14" ht="30" customHeight="1">
      <c r="A101" s="19" t="s">
        <v>25</v>
      </c>
      <c r="B101" s="24">
        <v>5</v>
      </c>
      <c r="C101" s="6"/>
      <c r="D101" s="6"/>
      <c r="E101" s="5"/>
      <c r="F101" s="5"/>
      <c r="G101" s="6"/>
      <c r="H101" s="6"/>
      <c r="I101" s="6"/>
      <c r="J101" s="23" t="s">
        <v>79</v>
      </c>
      <c r="K101" s="29">
        <v>9.07</v>
      </c>
      <c r="L101" s="23" t="s">
        <v>55</v>
      </c>
      <c r="M101" s="8">
        <f>B101*K101</f>
        <v>45.35</v>
      </c>
      <c r="N101" s="6"/>
    </row>
    <row r="102" spans="1:14" ht="30" customHeight="1">
      <c r="A102" s="19" t="s">
        <v>26</v>
      </c>
      <c r="B102" s="24">
        <v>5</v>
      </c>
      <c r="C102" s="6"/>
      <c r="D102" s="7"/>
      <c r="E102" s="5"/>
      <c r="F102" s="5"/>
      <c r="G102" s="6"/>
      <c r="H102" s="6"/>
      <c r="I102" s="6"/>
      <c r="J102" s="23" t="s">
        <v>79</v>
      </c>
      <c r="K102" s="29">
        <v>9.07</v>
      </c>
      <c r="L102" s="23" t="s">
        <v>56</v>
      </c>
      <c r="M102" s="8">
        <f>B102*K102</f>
        <v>45.35</v>
      </c>
      <c r="N102" s="12"/>
    </row>
    <row r="103" spans="1:14" ht="30" customHeight="1">
      <c r="A103" s="20" t="s">
        <v>99</v>
      </c>
      <c r="B103" s="24">
        <v>95.55</v>
      </c>
      <c r="C103" s="6"/>
      <c r="D103" s="6"/>
      <c r="E103" s="5"/>
      <c r="F103" s="5"/>
      <c r="G103" s="6"/>
      <c r="H103" s="6"/>
      <c r="I103" s="6"/>
      <c r="J103" s="23" t="s">
        <v>79</v>
      </c>
      <c r="K103" s="29">
        <v>7.47</v>
      </c>
      <c r="L103" s="23" t="s">
        <v>122</v>
      </c>
      <c r="M103" s="8">
        <f>B103*K103</f>
        <v>713.75849999999991</v>
      </c>
      <c r="N103" s="6"/>
    </row>
    <row r="104" spans="1:14" ht="30" customHeight="1">
      <c r="A104" s="19" t="s">
        <v>27</v>
      </c>
      <c r="B104" s="24">
        <v>5.2</v>
      </c>
      <c r="C104" s="6"/>
      <c r="D104" s="6"/>
      <c r="E104" s="5"/>
      <c r="F104" s="5"/>
      <c r="G104" s="6"/>
      <c r="H104" s="6"/>
      <c r="I104" s="6"/>
      <c r="J104" s="23" t="s">
        <v>79</v>
      </c>
      <c r="K104" s="29">
        <v>9.07</v>
      </c>
      <c r="L104" s="23" t="s">
        <v>57</v>
      </c>
      <c r="M104" s="8">
        <f>B104*K104</f>
        <v>47.164000000000001</v>
      </c>
      <c r="N104" s="6"/>
    </row>
    <row r="105" spans="1:14" ht="30" customHeight="1">
      <c r="A105" s="19" t="s">
        <v>101</v>
      </c>
      <c r="B105" s="24">
        <v>45.1</v>
      </c>
      <c r="C105" s="6"/>
      <c r="D105" s="6"/>
      <c r="E105" s="5"/>
      <c r="F105" s="5"/>
      <c r="G105" s="6"/>
      <c r="H105" s="6"/>
      <c r="I105" s="6"/>
      <c r="J105" s="23" t="s">
        <v>79</v>
      </c>
      <c r="K105" s="29">
        <v>1.79</v>
      </c>
      <c r="L105" s="23" t="s">
        <v>124</v>
      </c>
      <c r="M105" s="8">
        <f>B105*K105</f>
        <v>80.728999999999999</v>
      </c>
      <c r="N105" s="6"/>
    </row>
    <row r="106" spans="1:14" ht="30" customHeight="1">
      <c r="A106" s="19" t="s">
        <v>102</v>
      </c>
      <c r="B106" s="24">
        <v>14.8</v>
      </c>
      <c r="C106" s="6"/>
      <c r="D106" s="6"/>
      <c r="E106" s="5"/>
      <c r="F106" s="5"/>
      <c r="G106" s="6"/>
      <c r="H106" s="6"/>
      <c r="I106" s="6"/>
      <c r="J106" s="23" t="s">
        <v>79</v>
      </c>
      <c r="K106" s="29">
        <v>11.39</v>
      </c>
      <c r="L106" s="23" t="s">
        <v>125</v>
      </c>
      <c r="M106" s="8">
        <f>B106*K106</f>
        <v>168.572</v>
      </c>
      <c r="N106" s="6"/>
    </row>
    <row r="107" spans="1:14" ht="30" customHeight="1">
      <c r="A107" s="19" t="s">
        <v>103</v>
      </c>
      <c r="B107" s="24">
        <v>2.9000000000000004</v>
      </c>
      <c r="C107" s="6"/>
      <c r="D107" s="6"/>
      <c r="E107" s="5"/>
      <c r="F107" s="5"/>
      <c r="G107" s="6"/>
      <c r="H107" s="6"/>
      <c r="I107" s="6"/>
      <c r="J107" s="23" t="s">
        <v>79</v>
      </c>
      <c r="K107" s="29">
        <v>10.85</v>
      </c>
      <c r="L107" s="23" t="s">
        <v>126</v>
      </c>
      <c r="M107" s="8">
        <f>B107*K107</f>
        <v>31.465000000000003</v>
      </c>
      <c r="N107" s="6"/>
    </row>
    <row r="108" spans="1:14" ht="30" customHeight="1">
      <c r="A108" s="19" t="s">
        <v>21</v>
      </c>
      <c r="B108" s="24">
        <v>11.2</v>
      </c>
      <c r="C108" s="6"/>
      <c r="D108" s="7"/>
      <c r="E108" s="5"/>
      <c r="F108" s="5"/>
      <c r="G108" s="6"/>
      <c r="H108" s="6"/>
      <c r="I108" s="6"/>
      <c r="J108" s="23" t="s">
        <v>79</v>
      </c>
      <c r="K108" s="29">
        <v>7.07</v>
      </c>
      <c r="L108" s="23" t="s">
        <v>51</v>
      </c>
      <c r="M108" s="8">
        <f>B108*K108</f>
        <v>79.183999999999997</v>
      </c>
      <c r="N108" s="12"/>
    </row>
    <row r="109" spans="1:14" ht="30" customHeight="1">
      <c r="A109" s="19" t="s">
        <v>128</v>
      </c>
      <c r="B109" s="24">
        <v>7</v>
      </c>
      <c r="C109" s="6"/>
      <c r="D109" s="6"/>
      <c r="E109" s="5"/>
      <c r="F109" s="5"/>
      <c r="G109" s="6"/>
      <c r="H109" s="6"/>
      <c r="I109" s="6"/>
      <c r="J109" s="23" t="s">
        <v>79</v>
      </c>
      <c r="K109" s="29">
        <v>16.12</v>
      </c>
      <c r="L109" s="23" t="s">
        <v>152</v>
      </c>
      <c r="M109" s="8">
        <f>B109*K109</f>
        <v>112.84</v>
      </c>
      <c r="N109" s="6"/>
    </row>
    <row r="110" spans="1:14" ht="30" customHeight="1">
      <c r="A110" s="19" t="s">
        <v>129</v>
      </c>
      <c r="B110" s="24">
        <v>1.3</v>
      </c>
      <c r="C110" s="6"/>
      <c r="D110" s="6"/>
      <c r="E110" s="5"/>
      <c r="F110" s="5"/>
      <c r="G110" s="6"/>
      <c r="H110" s="6"/>
      <c r="I110" s="6"/>
      <c r="J110" s="23" t="s">
        <v>79</v>
      </c>
      <c r="K110" s="29">
        <v>9.39</v>
      </c>
      <c r="L110" s="23" t="s">
        <v>153</v>
      </c>
      <c r="M110" s="8">
        <f>B110*K110</f>
        <v>12.207000000000001</v>
      </c>
      <c r="N110" s="6"/>
    </row>
    <row r="111" spans="1:14" ht="30" customHeight="1">
      <c r="A111" s="19" t="s">
        <v>130</v>
      </c>
      <c r="B111" s="24">
        <v>0</v>
      </c>
      <c r="C111" s="6"/>
      <c r="D111" s="6"/>
      <c r="E111" s="5"/>
      <c r="F111" s="5"/>
      <c r="G111" s="6"/>
      <c r="H111" s="6"/>
      <c r="I111" s="6"/>
      <c r="J111" s="23" t="s">
        <v>79</v>
      </c>
      <c r="K111" s="29">
        <v>7.69</v>
      </c>
      <c r="L111" s="23" t="s">
        <v>154</v>
      </c>
      <c r="M111" s="8">
        <f>B111*K111</f>
        <v>0</v>
      </c>
      <c r="N111" s="6"/>
    </row>
    <row r="112" spans="1:14" ht="30" customHeight="1">
      <c r="A112" s="19" t="s">
        <v>131</v>
      </c>
      <c r="B112" s="24">
        <v>11.9</v>
      </c>
      <c r="C112" s="6"/>
      <c r="D112" s="6"/>
      <c r="E112" s="5"/>
      <c r="F112" s="5"/>
      <c r="G112" s="6"/>
      <c r="H112" s="6"/>
      <c r="I112" s="6"/>
      <c r="J112" s="23" t="s">
        <v>79</v>
      </c>
      <c r="K112" s="29">
        <v>7.33</v>
      </c>
      <c r="L112" s="23" t="s">
        <v>155</v>
      </c>
      <c r="M112" s="8">
        <f>B112*K112</f>
        <v>87.227000000000004</v>
      </c>
      <c r="N112" s="6"/>
    </row>
    <row r="113" spans="1:14" ht="30" customHeight="1">
      <c r="A113" s="19" t="s">
        <v>29</v>
      </c>
      <c r="B113" s="24">
        <v>8</v>
      </c>
      <c r="C113" s="6"/>
      <c r="D113" s="7"/>
      <c r="E113" s="5"/>
      <c r="F113" s="5"/>
      <c r="G113" s="6"/>
      <c r="H113" s="6"/>
      <c r="I113" s="6"/>
      <c r="J113" s="23" t="s">
        <v>79</v>
      </c>
      <c r="K113" s="29">
        <v>7.09</v>
      </c>
      <c r="L113" s="23" t="s">
        <v>58</v>
      </c>
      <c r="M113" s="8">
        <f>B113*K113</f>
        <v>56.72</v>
      </c>
      <c r="N113" s="12"/>
    </row>
    <row r="114" spans="1:14" ht="30" customHeight="1">
      <c r="A114" s="19" t="s">
        <v>133</v>
      </c>
      <c r="B114" s="24">
        <v>7.3</v>
      </c>
      <c r="C114" s="6"/>
      <c r="D114" s="6"/>
      <c r="E114" s="5"/>
      <c r="F114" s="5"/>
      <c r="G114" s="6"/>
      <c r="H114" s="6"/>
      <c r="I114" s="6"/>
      <c r="J114" s="23" t="s">
        <v>79</v>
      </c>
      <c r="K114" s="29">
        <v>7.1</v>
      </c>
      <c r="L114" s="23" t="s">
        <v>157</v>
      </c>
      <c r="M114" s="8">
        <f>B114*K114</f>
        <v>51.83</v>
      </c>
      <c r="N114" s="6"/>
    </row>
    <row r="115" spans="1:14" ht="30" customHeight="1">
      <c r="A115" s="19" t="s">
        <v>136</v>
      </c>
      <c r="B115" s="24">
        <v>6.95</v>
      </c>
      <c r="C115" s="6"/>
      <c r="D115" s="6"/>
      <c r="E115" s="5"/>
      <c r="F115" s="5"/>
      <c r="G115" s="6"/>
      <c r="H115" s="6"/>
      <c r="I115" s="6"/>
      <c r="J115" s="23" t="s">
        <v>79</v>
      </c>
      <c r="K115" s="29">
        <v>11.42</v>
      </c>
      <c r="L115" s="23" t="s">
        <v>160</v>
      </c>
      <c r="M115" s="8">
        <f>B115*K115</f>
        <v>79.369</v>
      </c>
      <c r="N115" s="6"/>
    </row>
    <row r="116" spans="1:14" ht="30" customHeight="1">
      <c r="A116" s="19" t="s">
        <v>30</v>
      </c>
      <c r="B116" s="24">
        <v>12</v>
      </c>
      <c r="C116" s="6"/>
      <c r="D116" s="7"/>
      <c r="E116" s="5"/>
      <c r="F116" s="5"/>
      <c r="G116" s="6"/>
      <c r="H116" s="6"/>
      <c r="I116" s="6"/>
      <c r="J116" s="23" t="s">
        <v>79</v>
      </c>
      <c r="K116" s="29">
        <v>6.02</v>
      </c>
      <c r="L116" s="23" t="s">
        <v>59</v>
      </c>
      <c r="M116" s="8">
        <f>B116*K116</f>
        <v>72.239999999999995</v>
      </c>
      <c r="N116" s="12"/>
    </row>
    <row r="117" spans="1:14" ht="30" customHeight="1">
      <c r="A117" s="19" t="s">
        <v>137</v>
      </c>
      <c r="B117" s="24">
        <v>5.7999999999999989</v>
      </c>
      <c r="C117" s="6"/>
      <c r="D117" s="6"/>
      <c r="E117" s="5"/>
      <c r="F117" s="5"/>
      <c r="G117" s="6"/>
      <c r="H117" s="6"/>
      <c r="I117" s="6"/>
      <c r="J117" s="23" t="s">
        <v>79</v>
      </c>
      <c r="K117" s="29">
        <v>3.41</v>
      </c>
      <c r="L117" s="23" t="s">
        <v>161</v>
      </c>
      <c r="M117" s="8">
        <f>B117*K117</f>
        <v>19.777999999999999</v>
      </c>
      <c r="N117" s="6"/>
    </row>
    <row r="118" spans="1:14" ht="30" customHeight="1">
      <c r="A118" s="19" t="s">
        <v>138</v>
      </c>
      <c r="B118" s="24">
        <v>5.6</v>
      </c>
      <c r="C118" s="6"/>
      <c r="D118" s="6"/>
      <c r="E118" s="5"/>
      <c r="F118" s="5"/>
      <c r="G118" s="6"/>
      <c r="H118" s="6"/>
      <c r="I118" s="6"/>
      <c r="J118" s="23" t="s">
        <v>79</v>
      </c>
      <c r="K118" s="29">
        <v>8.49</v>
      </c>
      <c r="L118" s="23" t="s">
        <v>162</v>
      </c>
      <c r="M118" s="8">
        <f>B118*K118</f>
        <v>47.543999999999997</v>
      </c>
      <c r="N118" s="6"/>
    </row>
    <row r="119" spans="1:14" ht="30" customHeight="1">
      <c r="A119" s="19" t="s">
        <v>139</v>
      </c>
      <c r="B119" s="24">
        <v>28.099999999999998</v>
      </c>
      <c r="C119" s="6"/>
      <c r="D119" s="6"/>
      <c r="E119" s="5"/>
      <c r="F119" s="5"/>
      <c r="G119" s="6"/>
      <c r="H119" s="6"/>
      <c r="I119" s="6"/>
      <c r="J119" s="23" t="s">
        <v>79</v>
      </c>
      <c r="K119" s="29">
        <v>11.04</v>
      </c>
      <c r="L119" s="23" t="s">
        <v>163</v>
      </c>
      <c r="M119" s="8">
        <f>B119*K119</f>
        <v>310.22399999999993</v>
      </c>
      <c r="N119" s="6"/>
    </row>
    <row r="120" spans="1:14" ht="30" customHeight="1">
      <c r="A120" s="19" t="s">
        <v>141</v>
      </c>
      <c r="B120" s="24">
        <v>12.8</v>
      </c>
      <c r="C120" s="6"/>
      <c r="D120" s="6"/>
      <c r="E120" s="5"/>
      <c r="F120" s="5"/>
      <c r="G120" s="6"/>
      <c r="H120" s="6"/>
      <c r="I120" s="6"/>
      <c r="J120" s="23" t="s">
        <v>79</v>
      </c>
      <c r="K120" s="29">
        <v>6.18</v>
      </c>
      <c r="L120" s="23" t="s">
        <v>165</v>
      </c>
      <c r="M120" s="8">
        <f>B120*K120</f>
        <v>79.103999999999999</v>
      </c>
      <c r="N120" s="6"/>
    </row>
    <row r="121" spans="1:14" ht="30" customHeight="1">
      <c r="A121" s="19" t="s">
        <v>143</v>
      </c>
      <c r="B121" s="24">
        <v>7.8</v>
      </c>
      <c r="C121" s="6"/>
      <c r="D121" s="6"/>
      <c r="E121" s="5"/>
      <c r="F121" s="5"/>
      <c r="G121" s="6"/>
      <c r="H121" s="6"/>
      <c r="I121" s="6"/>
      <c r="J121" s="23" t="s">
        <v>79</v>
      </c>
      <c r="K121" s="29">
        <v>12.63</v>
      </c>
      <c r="L121" s="23" t="s">
        <v>167</v>
      </c>
      <c r="M121" s="8">
        <f>B121*K121</f>
        <v>98.51400000000001</v>
      </c>
      <c r="N121" s="6"/>
    </row>
    <row r="122" spans="1:14" ht="30" customHeight="1">
      <c r="A122" s="19" t="s">
        <v>144</v>
      </c>
      <c r="B122" s="24">
        <v>8.1</v>
      </c>
      <c r="C122" s="6"/>
      <c r="D122" s="6"/>
      <c r="E122" s="5"/>
      <c r="F122" s="5"/>
      <c r="G122" s="6"/>
      <c r="H122" s="6"/>
      <c r="I122" s="6"/>
      <c r="J122" s="23" t="s">
        <v>79</v>
      </c>
      <c r="K122" s="29">
        <v>7.74</v>
      </c>
      <c r="L122" s="23" t="s">
        <v>168</v>
      </c>
      <c r="M122" s="8">
        <f>B122*K122</f>
        <v>62.693999999999996</v>
      </c>
      <c r="N122" s="6"/>
    </row>
    <row r="123" spans="1:14" ht="30" customHeight="1">
      <c r="A123" s="19" t="s">
        <v>145</v>
      </c>
      <c r="B123" s="24">
        <v>4.3</v>
      </c>
      <c r="C123" s="6"/>
      <c r="D123" s="6"/>
      <c r="E123" s="5"/>
      <c r="F123" s="5"/>
      <c r="G123" s="6"/>
      <c r="H123" s="6"/>
      <c r="I123" s="6"/>
      <c r="J123" s="23" t="s">
        <v>79</v>
      </c>
      <c r="K123" s="29">
        <v>8.89</v>
      </c>
      <c r="L123" s="23" t="s">
        <v>169</v>
      </c>
      <c r="M123" s="8">
        <f>B123*K123</f>
        <v>38.227000000000004</v>
      </c>
      <c r="N123" s="6"/>
    </row>
    <row r="124" spans="1:14" ht="30" customHeight="1">
      <c r="A124" s="20" t="s">
        <v>146</v>
      </c>
      <c r="B124" s="24">
        <v>2.7</v>
      </c>
      <c r="C124" s="6"/>
      <c r="D124" s="6"/>
      <c r="E124" s="5"/>
      <c r="F124" s="5"/>
      <c r="G124" s="6"/>
      <c r="H124" s="6"/>
      <c r="I124" s="6"/>
      <c r="J124" s="23" t="s">
        <v>79</v>
      </c>
      <c r="K124" s="29">
        <v>11.06</v>
      </c>
      <c r="L124" s="23" t="s">
        <v>170</v>
      </c>
      <c r="M124" s="8">
        <f>B124*K124</f>
        <v>29.862000000000002</v>
      </c>
      <c r="N124" s="6"/>
    </row>
    <row r="125" spans="1:14" ht="30" customHeight="1">
      <c r="A125" s="19" t="s">
        <v>32</v>
      </c>
      <c r="B125" s="24">
        <v>15</v>
      </c>
      <c r="C125" s="6"/>
      <c r="D125" s="6"/>
      <c r="E125" s="5"/>
      <c r="F125" s="5"/>
      <c r="G125" s="6"/>
      <c r="H125" s="6"/>
      <c r="I125" s="6"/>
      <c r="J125" s="23" t="s">
        <v>79</v>
      </c>
      <c r="K125" s="29">
        <v>5.63</v>
      </c>
      <c r="L125" s="23" t="s">
        <v>61</v>
      </c>
      <c r="M125" s="8">
        <f>B125*K125</f>
        <v>84.45</v>
      </c>
      <c r="N125" s="6"/>
    </row>
    <row r="126" spans="1:14" ht="30" customHeight="1">
      <c r="A126" s="19" t="s">
        <v>148</v>
      </c>
      <c r="B126" s="24">
        <v>40.35</v>
      </c>
      <c r="C126" s="6"/>
      <c r="D126" s="6"/>
      <c r="E126" s="5"/>
      <c r="F126" s="5"/>
      <c r="G126" s="6"/>
      <c r="H126" s="6"/>
      <c r="I126" s="6"/>
      <c r="J126" s="23" t="s">
        <v>79</v>
      </c>
      <c r="K126" s="29">
        <v>6.93</v>
      </c>
      <c r="L126" s="23" t="s">
        <v>172</v>
      </c>
      <c r="M126" s="8">
        <f>B126*K126</f>
        <v>279.62549999999999</v>
      </c>
      <c r="N126" s="6"/>
    </row>
    <row r="127" spans="1:14" ht="30" customHeight="1">
      <c r="A127" s="19" t="s">
        <v>33</v>
      </c>
      <c r="B127" s="24">
        <v>15.95</v>
      </c>
      <c r="C127" s="6"/>
      <c r="D127" s="7"/>
      <c r="E127" s="5"/>
      <c r="F127" s="5"/>
      <c r="G127" s="6"/>
      <c r="H127" s="6"/>
      <c r="I127" s="6"/>
      <c r="J127" s="23" t="s">
        <v>79</v>
      </c>
      <c r="K127" s="29">
        <v>13.34</v>
      </c>
      <c r="L127" s="23" t="s">
        <v>62</v>
      </c>
      <c r="M127" s="8">
        <f>B127*K127</f>
        <v>212.773</v>
      </c>
      <c r="N127" s="12"/>
    </row>
    <row r="128" spans="1:14" ht="30" customHeight="1">
      <c r="A128" s="19" t="s">
        <v>181</v>
      </c>
      <c r="B128" s="24">
        <v>4</v>
      </c>
      <c r="C128" s="6"/>
      <c r="D128" s="6"/>
      <c r="E128" s="5"/>
      <c r="F128" s="5"/>
      <c r="G128" s="6"/>
      <c r="H128" s="6"/>
      <c r="I128" s="6"/>
      <c r="J128" s="23" t="s">
        <v>79</v>
      </c>
      <c r="K128" s="24">
        <v>7.77</v>
      </c>
      <c r="L128" s="23" t="s">
        <v>217</v>
      </c>
      <c r="M128" s="8">
        <f>B128*K128</f>
        <v>31.08</v>
      </c>
      <c r="N128" s="6"/>
    </row>
    <row r="129" spans="1:14" ht="30" customHeight="1">
      <c r="A129" s="19" t="s">
        <v>185</v>
      </c>
      <c r="B129" s="24">
        <v>3.4</v>
      </c>
      <c r="C129" s="6"/>
      <c r="D129" s="6"/>
      <c r="E129" s="5"/>
      <c r="F129" s="5"/>
      <c r="G129" s="6"/>
      <c r="H129" s="6"/>
      <c r="I129" s="6"/>
      <c r="J129" s="23" t="s">
        <v>79</v>
      </c>
      <c r="K129" s="24">
        <v>4</v>
      </c>
      <c r="L129" s="23" t="s">
        <v>221</v>
      </c>
      <c r="M129" s="8">
        <f>B129*K129</f>
        <v>13.6</v>
      </c>
      <c r="N129" s="6"/>
    </row>
    <row r="130" spans="1:14" ht="30" customHeight="1">
      <c r="A130" s="19" t="s">
        <v>186</v>
      </c>
      <c r="B130" s="24">
        <v>2</v>
      </c>
      <c r="C130" s="6"/>
      <c r="D130" s="6"/>
      <c r="E130" s="5"/>
      <c r="F130" s="5"/>
      <c r="G130" s="6"/>
      <c r="H130" s="6"/>
      <c r="I130" s="6"/>
      <c r="J130" s="23" t="s">
        <v>79</v>
      </c>
      <c r="K130" s="24">
        <v>8</v>
      </c>
      <c r="L130" s="23" t="s">
        <v>222</v>
      </c>
      <c r="M130" s="8">
        <f>B130*K130</f>
        <v>16</v>
      </c>
      <c r="N130" s="6"/>
    </row>
    <row r="131" spans="1:14" ht="30" customHeight="1">
      <c r="A131" s="20" t="s">
        <v>187</v>
      </c>
      <c r="B131" s="24">
        <v>67.5</v>
      </c>
      <c r="C131" s="6"/>
      <c r="D131" s="6"/>
      <c r="E131" s="5"/>
      <c r="F131" s="5"/>
      <c r="G131" s="6"/>
      <c r="H131" s="6"/>
      <c r="I131" s="6"/>
      <c r="J131" s="23" t="s">
        <v>79</v>
      </c>
      <c r="K131" s="24">
        <v>1.28</v>
      </c>
      <c r="L131" s="23" t="s">
        <v>223</v>
      </c>
      <c r="M131" s="8">
        <f>B131*K131</f>
        <v>86.4</v>
      </c>
      <c r="N131" s="6"/>
    </row>
    <row r="132" spans="1:14" ht="30" customHeight="1">
      <c r="A132" s="19" t="s">
        <v>191</v>
      </c>
      <c r="B132" s="24">
        <v>0</v>
      </c>
      <c r="C132" s="6"/>
      <c r="D132" s="6"/>
      <c r="E132" s="5"/>
      <c r="F132" s="5"/>
      <c r="G132" s="6"/>
      <c r="H132" s="6"/>
      <c r="I132" s="6"/>
      <c r="J132" s="23" t="s">
        <v>248</v>
      </c>
      <c r="K132" s="24">
        <v>18.2</v>
      </c>
      <c r="L132" s="23" t="s">
        <v>227</v>
      </c>
      <c r="M132" s="8">
        <f>B132*K132</f>
        <v>0</v>
      </c>
      <c r="N132" s="6"/>
    </row>
    <row r="133" spans="1:14" ht="30" customHeight="1">
      <c r="A133" s="19" t="s">
        <v>188</v>
      </c>
      <c r="B133" s="24">
        <v>183.5</v>
      </c>
      <c r="C133" s="6"/>
      <c r="D133" s="6"/>
      <c r="E133" s="5"/>
      <c r="F133" s="5"/>
      <c r="G133" s="6"/>
      <c r="H133" s="6"/>
      <c r="I133" s="6"/>
      <c r="J133" s="23" t="s">
        <v>79</v>
      </c>
      <c r="K133" s="24">
        <v>1.1399999999999999</v>
      </c>
      <c r="L133" s="23" t="s">
        <v>224</v>
      </c>
      <c r="M133" s="8">
        <f>B133*K133</f>
        <v>209.18999999999997</v>
      </c>
      <c r="N133" s="6"/>
    </row>
    <row r="134" spans="1:14" ht="30" customHeight="1">
      <c r="A134" s="20" t="s">
        <v>189</v>
      </c>
      <c r="B134" s="24">
        <v>26.15</v>
      </c>
      <c r="C134" s="6"/>
      <c r="D134" s="6"/>
      <c r="E134" s="5"/>
      <c r="F134" s="5"/>
      <c r="G134" s="6"/>
      <c r="H134" s="6"/>
      <c r="I134" s="6"/>
      <c r="J134" s="23" t="s">
        <v>79</v>
      </c>
      <c r="K134" s="24">
        <v>2.88</v>
      </c>
      <c r="L134" s="23" t="s">
        <v>225</v>
      </c>
      <c r="M134" s="8">
        <f>B134*K134</f>
        <v>75.311999999999998</v>
      </c>
      <c r="N134" s="6"/>
    </row>
    <row r="135" spans="1:14" ht="30" customHeight="1">
      <c r="A135" s="19" t="s">
        <v>39</v>
      </c>
      <c r="B135" s="24">
        <v>25</v>
      </c>
      <c r="C135" s="6"/>
      <c r="D135" s="7"/>
      <c r="E135" s="5"/>
      <c r="F135" s="5"/>
      <c r="G135" s="6"/>
      <c r="H135" s="6"/>
      <c r="I135" s="6"/>
      <c r="J135" s="23" t="s">
        <v>79</v>
      </c>
      <c r="K135" s="29">
        <v>4.88</v>
      </c>
      <c r="L135" s="23" t="s">
        <v>67</v>
      </c>
      <c r="M135" s="8">
        <f>B135*K135</f>
        <v>122</v>
      </c>
      <c r="N135" s="12"/>
    </row>
    <row r="136" spans="1:14" ht="30" customHeight="1">
      <c r="A136" s="20" t="s">
        <v>192</v>
      </c>
      <c r="B136" s="24">
        <v>0</v>
      </c>
      <c r="C136" s="6"/>
      <c r="D136" s="6"/>
      <c r="E136" s="5"/>
      <c r="F136" s="5"/>
      <c r="G136" s="6"/>
      <c r="H136" s="6"/>
      <c r="I136" s="6"/>
      <c r="J136" s="23" t="s">
        <v>79</v>
      </c>
      <c r="K136" s="24">
        <v>7.18</v>
      </c>
      <c r="L136" s="23" t="s">
        <v>228</v>
      </c>
      <c r="M136" s="8">
        <f>B136*K136</f>
        <v>0</v>
      </c>
      <c r="N136" s="6"/>
    </row>
    <row r="137" spans="1:14" ht="30" customHeight="1">
      <c r="A137" s="20" t="s">
        <v>193</v>
      </c>
      <c r="B137" s="24">
        <v>44.3</v>
      </c>
      <c r="C137" s="6"/>
      <c r="D137" s="6"/>
      <c r="E137" s="5"/>
      <c r="F137" s="5"/>
      <c r="G137" s="6"/>
      <c r="H137" s="6"/>
      <c r="I137" s="6"/>
      <c r="J137" s="23" t="s">
        <v>79</v>
      </c>
      <c r="K137" s="24">
        <v>7.18</v>
      </c>
      <c r="L137" s="23" t="s">
        <v>229</v>
      </c>
      <c r="M137" s="8">
        <f>B137*K137</f>
        <v>318.07399999999996</v>
      </c>
      <c r="N137" s="6"/>
    </row>
    <row r="138" spans="1:14" ht="30" customHeight="1">
      <c r="A138" s="20" t="s">
        <v>194</v>
      </c>
      <c r="B138" s="24">
        <v>50</v>
      </c>
      <c r="C138" s="6"/>
      <c r="D138" s="6"/>
      <c r="E138" s="5"/>
      <c r="F138" s="5"/>
      <c r="G138" s="6"/>
      <c r="H138" s="6"/>
      <c r="I138" s="6"/>
      <c r="J138" s="23" t="s">
        <v>79</v>
      </c>
      <c r="K138" s="24">
        <v>7.18</v>
      </c>
      <c r="L138" s="23" t="s">
        <v>230</v>
      </c>
      <c r="M138" s="8">
        <f>B138*K138</f>
        <v>359</v>
      </c>
      <c r="N138" s="6"/>
    </row>
    <row r="139" spans="1:14" ht="30" customHeight="1">
      <c r="A139" s="20" t="s">
        <v>195</v>
      </c>
      <c r="B139" s="26">
        <v>0</v>
      </c>
      <c r="C139" s="6"/>
      <c r="D139" s="6"/>
      <c r="E139" s="5"/>
      <c r="F139" s="5"/>
      <c r="G139" s="6"/>
      <c r="H139" s="6"/>
      <c r="I139" s="6"/>
      <c r="J139" s="23" t="s">
        <v>79</v>
      </c>
      <c r="K139" s="24">
        <v>3.67</v>
      </c>
      <c r="L139" s="23" t="s">
        <v>231</v>
      </c>
      <c r="M139" s="8">
        <f>B139*K139</f>
        <v>0</v>
      </c>
      <c r="N139" s="6"/>
    </row>
    <row r="140" spans="1:14" ht="30" customHeight="1">
      <c r="A140" s="20" t="s">
        <v>43</v>
      </c>
      <c r="B140" s="24">
        <v>0</v>
      </c>
      <c r="C140" s="6"/>
      <c r="D140" s="7"/>
      <c r="E140" s="5"/>
      <c r="F140" s="5"/>
      <c r="G140" s="6"/>
      <c r="H140" s="6"/>
      <c r="I140" s="6"/>
      <c r="J140" s="23" t="s">
        <v>79</v>
      </c>
      <c r="K140" s="29">
        <v>2.36</v>
      </c>
      <c r="L140" s="23" t="s">
        <v>71</v>
      </c>
      <c r="M140" s="8">
        <f>B140*K140</f>
        <v>0</v>
      </c>
      <c r="N140" s="12"/>
    </row>
    <row r="141" spans="1:14" ht="30" customHeight="1">
      <c r="A141" s="19" t="s">
        <v>44</v>
      </c>
      <c r="B141" s="25">
        <v>9.1999999999999993</v>
      </c>
      <c r="C141" s="6"/>
      <c r="D141" s="6"/>
      <c r="E141" s="5"/>
      <c r="F141" s="5"/>
      <c r="G141" s="6"/>
      <c r="H141" s="6"/>
      <c r="I141" s="6"/>
      <c r="J141" s="23" t="s">
        <v>79</v>
      </c>
      <c r="K141" s="29">
        <v>9.91</v>
      </c>
      <c r="L141" s="23" t="s">
        <v>72</v>
      </c>
      <c r="M141" s="8">
        <f>B141*K141</f>
        <v>91.171999999999997</v>
      </c>
      <c r="N141" s="6"/>
    </row>
    <row r="142" spans="1:14" ht="30" customHeight="1">
      <c r="A142" s="19" t="s">
        <v>196</v>
      </c>
      <c r="B142" s="26">
        <v>21</v>
      </c>
      <c r="C142" s="6"/>
      <c r="D142" s="6"/>
      <c r="E142" s="5"/>
      <c r="F142" s="5"/>
      <c r="G142" s="6"/>
      <c r="H142" s="6"/>
      <c r="I142" s="6"/>
      <c r="J142" s="23" t="s">
        <v>79</v>
      </c>
      <c r="K142" s="30">
        <f>1.2*4.13</f>
        <v>4.9559999999999995</v>
      </c>
      <c r="L142" s="23" t="s">
        <v>232</v>
      </c>
      <c r="M142" s="8">
        <f>B142*K142</f>
        <v>104.07599999999999</v>
      </c>
      <c r="N142" s="6"/>
    </row>
    <row r="143" spans="1:14" ht="30" customHeight="1">
      <c r="A143" s="19" t="s">
        <v>45</v>
      </c>
      <c r="B143" s="24">
        <v>8</v>
      </c>
      <c r="C143" s="6"/>
      <c r="D143" s="6"/>
      <c r="E143" s="5"/>
      <c r="F143" s="5"/>
      <c r="G143" s="6"/>
      <c r="H143" s="6"/>
      <c r="I143" s="6"/>
      <c r="J143" s="23" t="s">
        <v>79</v>
      </c>
      <c r="K143" s="29">
        <v>5.58</v>
      </c>
      <c r="L143" s="23" t="s">
        <v>73</v>
      </c>
      <c r="M143" s="8">
        <f>B143*K143</f>
        <v>44.64</v>
      </c>
      <c r="N143" s="6"/>
    </row>
    <row r="144" spans="1:14" ht="30" customHeight="1">
      <c r="A144" s="21" t="s">
        <v>199</v>
      </c>
      <c r="B144" s="24">
        <v>0</v>
      </c>
      <c r="C144" s="6"/>
      <c r="D144" s="6"/>
      <c r="E144" s="5"/>
      <c r="F144" s="5"/>
      <c r="G144" s="6"/>
      <c r="H144" s="6"/>
      <c r="I144" s="6"/>
      <c r="J144" s="27" t="s">
        <v>79</v>
      </c>
      <c r="K144" s="23">
        <v>6.95</v>
      </c>
      <c r="L144" s="23" t="s">
        <v>235</v>
      </c>
      <c r="M144" s="8">
        <f>B144*K144</f>
        <v>0</v>
      </c>
      <c r="N144" s="6"/>
    </row>
    <row r="145" spans="1:14" ht="30" customHeight="1">
      <c r="A145" s="20" t="s">
        <v>200</v>
      </c>
      <c r="B145" s="24">
        <v>0</v>
      </c>
      <c r="C145" s="6"/>
      <c r="D145" s="6"/>
      <c r="E145" s="5"/>
      <c r="F145" s="5"/>
      <c r="G145" s="6"/>
      <c r="H145" s="6"/>
      <c r="I145" s="6"/>
      <c r="J145" s="27" t="s">
        <v>79</v>
      </c>
      <c r="K145" s="23">
        <v>6.95</v>
      </c>
      <c r="L145" s="23" t="s">
        <v>236</v>
      </c>
      <c r="M145" s="8">
        <f>B145*K145</f>
        <v>0</v>
      </c>
      <c r="N145" s="6"/>
    </row>
    <row r="146" spans="1:14" ht="30" customHeight="1">
      <c r="A146" s="19" t="s">
        <v>46</v>
      </c>
      <c r="B146" s="24">
        <v>3.3</v>
      </c>
      <c r="C146" s="6"/>
      <c r="D146" s="6"/>
      <c r="E146" s="5"/>
      <c r="F146" s="5"/>
      <c r="G146" s="6"/>
      <c r="H146" s="6"/>
      <c r="I146" s="6"/>
      <c r="J146" s="23" t="s">
        <v>79</v>
      </c>
      <c r="K146" s="29">
        <v>2.97</v>
      </c>
      <c r="L146" s="23" t="s">
        <v>74</v>
      </c>
      <c r="M146" s="8">
        <f>B146*K146</f>
        <v>9.8010000000000002</v>
      </c>
      <c r="N146" s="6"/>
    </row>
    <row r="147" spans="1:14" ht="30" customHeight="1">
      <c r="A147" s="20" t="s">
        <v>201</v>
      </c>
      <c r="B147" s="24">
        <v>0</v>
      </c>
      <c r="C147" s="6"/>
      <c r="D147" s="6"/>
      <c r="E147" s="5"/>
      <c r="F147" s="5"/>
      <c r="G147" s="6"/>
      <c r="H147" s="6"/>
      <c r="I147" s="6"/>
      <c r="J147" s="28" t="s">
        <v>79</v>
      </c>
      <c r="K147" s="23">
        <v>6.95</v>
      </c>
      <c r="L147" s="23" t="s">
        <v>237</v>
      </c>
      <c r="M147" s="8">
        <f>B147*K147</f>
        <v>0</v>
      </c>
      <c r="N147" s="6"/>
    </row>
    <row r="148" spans="1:14" ht="30" customHeight="1">
      <c r="A148" s="20" t="s">
        <v>203</v>
      </c>
      <c r="B148" s="24">
        <v>8.3800000000000008</v>
      </c>
      <c r="C148" s="6"/>
      <c r="D148" s="6"/>
      <c r="E148" s="5"/>
      <c r="F148" s="5"/>
      <c r="G148" s="6"/>
      <c r="H148" s="6"/>
      <c r="I148" s="6"/>
      <c r="J148" s="28" t="s">
        <v>79</v>
      </c>
      <c r="K148" s="23">
        <f>7.4*1.2</f>
        <v>8.8800000000000008</v>
      </c>
      <c r="L148" s="23" t="s">
        <v>239</v>
      </c>
      <c r="M148" s="8">
        <f>B148*K148</f>
        <v>74.414400000000015</v>
      </c>
      <c r="N148" s="6"/>
    </row>
    <row r="149" spans="1:14" ht="30" customHeight="1">
      <c r="A149" s="20" t="s">
        <v>204</v>
      </c>
      <c r="B149" s="24">
        <v>9</v>
      </c>
      <c r="C149" s="6"/>
      <c r="D149" s="6"/>
      <c r="E149" s="5"/>
      <c r="F149" s="5"/>
      <c r="G149" s="6"/>
      <c r="H149" s="6"/>
      <c r="I149" s="6"/>
      <c r="J149" s="28" t="s">
        <v>79</v>
      </c>
      <c r="K149" s="23">
        <f>7.4*1.2</f>
        <v>8.8800000000000008</v>
      </c>
      <c r="L149" s="23" t="s">
        <v>240</v>
      </c>
      <c r="M149" s="8">
        <f>B149*K149</f>
        <v>79.92</v>
      </c>
      <c r="N149" s="6"/>
    </row>
    <row r="150" spans="1:14" ht="30" customHeight="1">
      <c r="A150" s="20" t="s">
        <v>205</v>
      </c>
      <c r="B150" s="24">
        <v>9.48</v>
      </c>
      <c r="C150" s="6"/>
      <c r="D150" s="6"/>
      <c r="E150" s="5"/>
      <c r="F150" s="5"/>
      <c r="G150" s="6"/>
      <c r="H150" s="6"/>
      <c r="I150" s="6"/>
      <c r="J150" s="28" t="s">
        <v>79</v>
      </c>
      <c r="K150" s="23">
        <f>6.5*1.2</f>
        <v>7.8</v>
      </c>
      <c r="L150" s="23" t="s">
        <v>241</v>
      </c>
      <c r="M150" s="8">
        <f>B150*K150</f>
        <v>73.944000000000003</v>
      </c>
      <c r="N150" s="6"/>
    </row>
    <row r="151" spans="1:14" ht="30" customHeight="1">
      <c r="A151" s="20" t="s">
        <v>206</v>
      </c>
      <c r="B151" s="24">
        <v>9.0500000000000007</v>
      </c>
      <c r="C151" s="6"/>
      <c r="D151" s="6"/>
      <c r="E151" s="5"/>
      <c r="F151" s="5"/>
      <c r="G151" s="6"/>
      <c r="H151" s="6"/>
      <c r="I151" s="6"/>
      <c r="J151" s="28" t="s">
        <v>79</v>
      </c>
      <c r="K151" s="23">
        <f>6.5*1.2</f>
        <v>7.8</v>
      </c>
      <c r="L151" s="23" t="s">
        <v>242</v>
      </c>
      <c r="M151" s="8">
        <f>B151*K151</f>
        <v>70.59</v>
      </c>
      <c r="N151" s="6"/>
    </row>
    <row r="152" spans="1:14" ht="30" customHeight="1">
      <c r="A152" s="20" t="s">
        <v>207</v>
      </c>
      <c r="B152" s="24">
        <v>9</v>
      </c>
      <c r="C152" s="6"/>
      <c r="D152" s="6"/>
      <c r="E152" s="5"/>
      <c r="F152" s="5"/>
      <c r="G152" s="6"/>
      <c r="H152" s="6"/>
      <c r="I152" s="6"/>
      <c r="J152" s="28" t="s">
        <v>79</v>
      </c>
      <c r="K152" s="23">
        <f>6.5*1.2</f>
        <v>7.8</v>
      </c>
      <c r="L152" s="23" t="s">
        <v>243</v>
      </c>
      <c r="M152" s="8">
        <f>B152*K152</f>
        <v>70.2</v>
      </c>
      <c r="N152" s="6"/>
    </row>
    <row r="153" spans="1:14" ht="30" customHeight="1">
      <c r="A153" s="20" t="s">
        <v>208</v>
      </c>
      <c r="B153" s="24">
        <v>7.6</v>
      </c>
      <c r="C153" s="6"/>
      <c r="D153" s="6"/>
      <c r="E153" s="5"/>
      <c r="F153" s="5"/>
      <c r="G153" s="6"/>
      <c r="H153" s="6"/>
      <c r="I153" s="6"/>
      <c r="J153" s="28" t="s">
        <v>79</v>
      </c>
      <c r="K153" s="23">
        <f>9.4*1.2</f>
        <v>11.28</v>
      </c>
      <c r="L153" s="23" t="s">
        <v>244</v>
      </c>
      <c r="M153" s="8">
        <f>B153*K153</f>
        <v>85.727999999999994</v>
      </c>
      <c r="N153" s="6"/>
    </row>
    <row r="154" spans="1:14" ht="30" customHeight="1">
      <c r="A154" s="20" t="s">
        <v>209</v>
      </c>
      <c r="B154" s="24">
        <v>40</v>
      </c>
      <c r="C154" s="6"/>
      <c r="D154" s="6"/>
      <c r="E154" s="5"/>
      <c r="F154" s="5"/>
      <c r="G154" s="6"/>
      <c r="H154" s="6"/>
      <c r="I154" s="6"/>
      <c r="J154" s="28" t="s">
        <v>79</v>
      </c>
      <c r="K154" s="31">
        <f>3.4*1.2</f>
        <v>4.08</v>
      </c>
      <c r="L154" s="23" t="s">
        <v>245</v>
      </c>
      <c r="M154" s="8">
        <f>B154*K154</f>
        <v>163.19999999999999</v>
      </c>
      <c r="N154" s="6"/>
    </row>
    <row r="155" spans="1:14" ht="30" customHeight="1">
      <c r="A155" s="20" t="s">
        <v>210</v>
      </c>
      <c r="B155" s="24">
        <v>30.2</v>
      </c>
      <c r="C155" s="6"/>
      <c r="D155" s="6"/>
      <c r="E155" s="5"/>
      <c r="F155" s="5"/>
      <c r="G155" s="6"/>
      <c r="H155" s="6"/>
      <c r="I155" s="6"/>
      <c r="J155" s="28" t="s">
        <v>79</v>
      </c>
      <c r="K155" s="23">
        <f>9.3*1.2</f>
        <v>11.16</v>
      </c>
      <c r="L155" s="23" t="s">
        <v>246</v>
      </c>
      <c r="M155" s="8">
        <f>B155*K155</f>
        <v>337.03199999999998</v>
      </c>
      <c r="N155" s="6"/>
    </row>
    <row r="156" spans="1:14" ht="30" customHeight="1">
      <c r="A156" s="20" t="s">
        <v>211</v>
      </c>
      <c r="B156" s="24">
        <v>50</v>
      </c>
      <c r="C156" s="6"/>
      <c r="D156" s="6"/>
      <c r="E156" s="5"/>
      <c r="F156" s="5"/>
      <c r="G156" s="6"/>
      <c r="H156" s="6"/>
      <c r="I156" s="6"/>
      <c r="J156" s="28" t="s">
        <v>79</v>
      </c>
      <c r="K156" s="23">
        <f>2.21*1.2</f>
        <v>2.6519999999999997</v>
      </c>
      <c r="L156" s="23" t="s">
        <v>247</v>
      </c>
      <c r="M156" s="8">
        <f>B156*K156</f>
        <v>132.6</v>
      </c>
      <c r="N156" s="6"/>
    </row>
    <row r="157" spans="1:14" ht="30" customHeight="1">
      <c r="A157" s="20" t="s">
        <v>249</v>
      </c>
      <c r="B157" s="24">
        <v>100</v>
      </c>
      <c r="C157" s="6"/>
      <c r="D157" s="6"/>
      <c r="E157" s="5"/>
      <c r="F157" s="5"/>
      <c r="G157" s="6"/>
      <c r="H157" s="6"/>
      <c r="I157" s="6"/>
      <c r="J157" s="28" t="s">
        <v>79</v>
      </c>
      <c r="K157" s="23">
        <f>6.6*1.2</f>
        <v>7.919999999999999</v>
      </c>
      <c r="L157" s="23" t="s">
        <v>287</v>
      </c>
      <c r="M157" s="8">
        <f>B157*K157</f>
        <v>791.99999999999989</v>
      </c>
      <c r="N157" s="6"/>
    </row>
    <row r="158" spans="1:14" ht="30" customHeight="1">
      <c r="A158" s="20" t="s">
        <v>250</v>
      </c>
      <c r="B158" s="24">
        <v>70</v>
      </c>
      <c r="C158" s="6"/>
      <c r="D158" s="6"/>
      <c r="E158" s="5"/>
      <c r="F158" s="5"/>
      <c r="G158" s="6"/>
      <c r="H158" s="6"/>
      <c r="I158" s="6"/>
      <c r="J158" s="28" t="s">
        <v>79</v>
      </c>
      <c r="K158" s="23">
        <f>6.6*1.2</f>
        <v>7.919999999999999</v>
      </c>
      <c r="L158" s="23" t="s">
        <v>288</v>
      </c>
      <c r="M158" s="8">
        <f>B158*K158</f>
        <v>554.4</v>
      </c>
      <c r="N158" s="6"/>
    </row>
    <row r="159" spans="1:14" ht="30" customHeight="1">
      <c r="A159" s="20" t="s">
        <v>251</v>
      </c>
      <c r="B159" s="24">
        <v>100</v>
      </c>
      <c r="C159" s="6"/>
      <c r="D159" s="6"/>
      <c r="E159" s="5"/>
      <c r="F159" s="5"/>
      <c r="G159" s="6"/>
      <c r="H159" s="6"/>
      <c r="I159" s="6"/>
      <c r="J159" s="28" t="s">
        <v>79</v>
      </c>
      <c r="K159" s="23">
        <f>6.6*1.2</f>
        <v>7.919999999999999</v>
      </c>
      <c r="L159" s="23" t="s">
        <v>289</v>
      </c>
      <c r="M159" s="8">
        <f>B159*K159</f>
        <v>791.99999999999989</v>
      </c>
      <c r="N159" s="6"/>
    </row>
    <row r="160" spans="1:14" ht="30" customHeight="1">
      <c r="A160" s="20" t="s">
        <v>252</v>
      </c>
      <c r="B160" s="24">
        <v>34</v>
      </c>
      <c r="C160" s="6"/>
      <c r="D160" s="6"/>
      <c r="E160" s="5"/>
      <c r="F160" s="5"/>
      <c r="G160" s="6"/>
      <c r="H160" s="6"/>
      <c r="I160" s="6"/>
      <c r="J160" s="28" t="s">
        <v>79</v>
      </c>
      <c r="K160" s="23">
        <f>2.51*1.2</f>
        <v>3.0119999999999996</v>
      </c>
      <c r="L160" s="23" t="s">
        <v>290</v>
      </c>
      <c r="M160" s="8">
        <f>B160*K160</f>
        <v>102.40799999999999</v>
      </c>
      <c r="N160" s="6"/>
    </row>
    <row r="161" spans="1:14" ht="30" customHeight="1">
      <c r="A161" s="20" t="s">
        <v>253</v>
      </c>
      <c r="B161" s="24">
        <v>99.3</v>
      </c>
      <c r="C161" s="6"/>
      <c r="D161" s="6"/>
      <c r="E161" s="5"/>
      <c r="F161" s="5"/>
      <c r="G161" s="6"/>
      <c r="H161" s="6"/>
      <c r="I161" s="6"/>
      <c r="J161" s="28" t="s">
        <v>79</v>
      </c>
      <c r="K161" s="23">
        <v>7.4</v>
      </c>
      <c r="L161" s="23" t="s">
        <v>291</v>
      </c>
      <c r="M161" s="8">
        <f>B161*K161</f>
        <v>734.82</v>
      </c>
      <c r="N161" s="6"/>
    </row>
    <row r="162" spans="1:14" ht="30" customHeight="1">
      <c r="A162" s="20" t="s">
        <v>254</v>
      </c>
      <c r="B162" s="24">
        <v>97.2</v>
      </c>
      <c r="C162" s="6"/>
      <c r="D162" s="6"/>
      <c r="E162" s="5"/>
      <c r="F162" s="5"/>
      <c r="G162" s="6"/>
      <c r="H162" s="6"/>
      <c r="I162" s="6"/>
      <c r="J162" s="28" t="s">
        <v>79</v>
      </c>
      <c r="K162" s="23">
        <v>7.4</v>
      </c>
      <c r="L162" s="23" t="s">
        <v>292</v>
      </c>
      <c r="M162" s="8">
        <f>B162*K162</f>
        <v>719.28000000000009</v>
      </c>
      <c r="N162" s="6"/>
    </row>
    <row r="163" spans="1:14" ht="30" customHeight="1">
      <c r="A163" s="20" t="s">
        <v>255</v>
      </c>
      <c r="B163" s="24">
        <v>100</v>
      </c>
      <c r="C163" s="6"/>
      <c r="D163" s="6"/>
      <c r="E163" s="5"/>
      <c r="F163" s="5"/>
      <c r="G163" s="6"/>
      <c r="H163" s="6"/>
      <c r="I163" s="6"/>
      <c r="J163" s="28" t="s">
        <v>79</v>
      </c>
      <c r="K163" s="23">
        <v>7.4</v>
      </c>
      <c r="L163" s="23" t="s">
        <v>293</v>
      </c>
      <c r="M163" s="8">
        <f>B163*K163</f>
        <v>740</v>
      </c>
      <c r="N163" s="6"/>
    </row>
    <row r="164" spans="1:14" ht="30" customHeight="1">
      <c r="A164" s="20" t="s">
        <v>259</v>
      </c>
      <c r="B164" s="24">
        <v>0</v>
      </c>
      <c r="C164" s="6"/>
      <c r="D164" s="6"/>
      <c r="E164" s="5"/>
      <c r="F164" s="5"/>
      <c r="G164" s="6"/>
      <c r="H164" s="6"/>
      <c r="I164" s="6"/>
      <c r="J164" s="28" t="s">
        <v>325</v>
      </c>
      <c r="K164" s="23">
        <v>6.95</v>
      </c>
      <c r="L164" s="23" t="s">
        <v>297</v>
      </c>
      <c r="M164" s="8">
        <f>B164*K164</f>
        <v>0</v>
      </c>
      <c r="N164" s="6"/>
    </row>
    <row r="165" spans="1:14" ht="30" customHeight="1">
      <c r="A165" s="20" t="s">
        <v>260</v>
      </c>
      <c r="B165" s="24">
        <v>0</v>
      </c>
      <c r="C165" s="6"/>
      <c r="D165" s="6"/>
      <c r="E165" s="5"/>
      <c r="F165" s="5"/>
      <c r="G165" s="6"/>
      <c r="H165" s="6"/>
      <c r="I165" s="6"/>
      <c r="J165" s="28" t="s">
        <v>325</v>
      </c>
      <c r="K165" s="23">
        <v>6.95</v>
      </c>
      <c r="L165" s="23" t="s">
        <v>298</v>
      </c>
      <c r="M165" s="8">
        <f>B165*K165</f>
        <v>0</v>
      </c>
      <c r="N165" s="6"/>
    </row>
    <row r="166" spans="1:14" ht="30" customHeight="1">
      <c r="A166" s="20" t="s">
        <v>261</v>
      </c>
      <c r="B166" s="24">
        <v>0</v>
      </c>
      <c r="C166" s="6"/>
      <c r="D166" s="6"/>
      <c r="E166" s="5"/>
      <c r="F166" s="5"/>
      <c r="G166" s="6"/>
      <c r="H166" s="6"/>
      <c r="I166" s="6"/>
      <c r="J166" s="28" t="s">
        <v>325</v>
      </c>
      <c r="K166" s="23">
        <v>6.95</v>
      </c>
      <c r="L166" s="23" t="s">
        <v>299</v>
      </c>
      <c r="M166" s="8">
        <f>B166*K166</f>
        <v>0</v>
      </c>
      <c r="N166" s="6"/>
    </row>
    <row r="167" spans="1:14" ht="30" customHeight="1">
      <c r="A167" s="20" t="s">
        <v>266</v>
      </c>
      <c r="B167" s="24">
        <v>12.95</v>
      </c>
      <c r="C167" s="6"/>
      <c r="D167" s="6"/>
      <c r="E167" s="5"/>
      <c r="F167" s="5"/>
      <c r="G167" s="6"/>
      <c r="H167" s="6"/>
      <c r="I167" s="6"/>
      <c r="J167" s="27" t="s">
        <v>79</v>
      </c>
      <c r="K167" s="23">
        <v>15.95</v>
      </c>
      <c r="L167" s="23" t="s">
        <v>304</v>
      </c>
      <c r="M167" s="8">
        <f>B167*K167</f>
        <v>206.55249999999998</v>
      </c>
      <c r="N167" s="6"/>
    </row>
    <row r="168" spans="1:14" ht="30" customHeight="1">
      <c r="A168" s="20" t="s">
        <v>267</v>
      </c>
      <c r="B168" s="24">
        <v>12.2</v>
      </c>
      <c r="C168" s="6"/>
      <c r="D168" s="6"/>
      <c r="E168" s="5"/>
      <c r="F168" s="5"/>
      <c r="G168" s="6"/>
      <c r="H168" s="6"/>
      <c r="I168" s="6"/>
      <c r="J168" s="27" t="s">
        <v>79</v>
      </c>
      <c r="K168" s="23">
        <v>14.95</v>
      </c>
      <c r="L168" s="23" t="s">
        <v>305</v>
      </c>
      <c r="M168" s="8">
        <f>B168*K168</f>
        <v>182.39</v>
      </c>
      <c r="N168" s="6"/>
    </row>
    <row r="169" spans="1:14" ht="30" customHeight="1">
      <c r="A169" s="20" t="s">
        <v>268</v>
      </c>
      <c r="B169" s="24">
        <v>24.8</v>
      </c>
      <c r="C169" s="6"/>
      <c r="D169" s="6"/>
      <c r="E169" s="5"/>
      <c r="F169" s="5"/>
      <c r="G169" s="6"/>
      <c r="H169" s="6"/>
      <c r="I169" s="6"/>
      <c r="J169" s="27" t="s">
        <v>79</v>
      </c>
      <c r="K169" s="23">
        <v>2.9</v>
      </c>
      <c r="L169" s="23" t="s">
        <v>306</v>
      </c>
      <c r="M169" s="8">
        <f>B169*K169</f>
        <v>71.92</v>
      </c>
      <c r="N169" s="6"/>
    </row>
    <row r="170" spans="1:14" ht="30" customHeight="1">
      <c r="A170" s="20" t="s">
        <v>271</v>
      </c>
      <c r="B170" s="24">
        <v>14.9</v>
      </c>
      <c r="C170" s="6"/>
      <c r="D170" s="6"/>
      <c r="E170" s="5"/>
      <c r="F170" s="5"/>
      <c r="G170" s="6"/>
      <c r="H170" s="6"/>
      <c r="I170" s="6"/>
      <c r="J170" s="27" t="s">
        <v>79</v>
      </c>
      <c r="K170" s="23">
        <v>7.9</v>
      </c>
      <c r="L170" s="23" t="s">
        <v>309</v>
      </c>
      <c r="M170" s="8">
        <f>B170*K170</f>
        <v>117.71000000000001</v>
      </c>
      <c r="N170" s="6"/>
    </row>
    <row r="171" spans="1:14" ht="30" customHeight="1">
      <c r="A171" s="20" t="s">
        <v>272</v>
      </c>
      <c r="B171" s="24">
        <v>0</v>
      </c>
      <c r="C171" s="6"/>
      <c r="D171" s="6"/>
      <c r="E171" s="5"/>
      <c r="F171" s="5"/>
      <c r="G171" s="6"/>
      <c r="H171" s="6"/>
      <c r="I171" s="6"/>
      <c r="J171" s="27" t="s">
        <v>79</v>
      </c>
      <c r="K171" s="23">
        <v>6</v>
      </c>
      <c r="L171" s="23" t="s">
        <v>310</v>
      </c>
      <c r="M171" s="8">
        <f>B171*K171</f>
        <v>0</v>
      </c>
      <c r="N171" s="6"/>
    </row>
    <row r="172" spans="1:14" ht="30" customHeight="1">
      <c r="A172" s="20" t="s">
        <v>274</v>
      </c>
      <c r="B172" s="24">
        <v>1.6</v>
      </c>
      <c r="C172" s="6"/>
      <c r="D172" s="6"/>
      <c r="E172" s="5"/>
      <c r="F172" s="5"/>
      <c r="G172" s="6"/>
      <c r="H172" s="6"/>
      <c r="I172" s="6"/>
      <c r="J172" s="27" t="s">
        <v>79</v>
      </c>
      <c r="K172" s="23">
        <v>6.95</v>
      </c>
      <c r="L172" s="23" t="s">
        <v>312</v>
      </c>
      <c r="M172" s="8">
        <f>B172*K172</f>
        <v>11.120000000000001</v>
      </c>
      <c r="N172" s="6"/>
    </row>
    <row r="173" spans="1:14" ht="30" customHeight="1">
      <c r="A173" s="20" t="s">
        <v>275</v>
      </c>
      <c r="B173" s="24">
        <v>0.6</v>
      </c>
      <c r="C173" s="6"/>
      <c r="D173" s="6"/>
      <c r="E173" s="5"/>
      <c r="F173" s="5"/>
      <c r="G173" s="6"/>
      <c r="H173" s="6"/>
      <c r="I173" s="6"/>
      <c r="J173" s="27" t="s">
        <v>79</v>
      </c>
      <c r="K173" s="23">
        <v>12.95</v>
      </c>
      <c r="L173" s="23" t="s">
        <v>313</v>
      </c>
      <c r="M173" s="8">
        <f>B173*K173</f>
        <v>7.77</v>
      </c>
      <c r="N173" s="6"/>
    </row>
    <row r="174" spans="1:14" ht="30" customHeight="1">
      <c r="A174" s="20" t="s">
        <v>276</v>
      </c>
      <c r="B174" s="24">
        <v>5</v>
      </c>
      <c r="C174" s="6"/>
      <c r="D174" s="6"/>
      <c r="E174" s="5"/>
      <c r="F174" s="5"/>
      <c r="G174" s="6"/>
      <c r="H174" s="6"/>
      <c r="I174" s="6"/>
      <c r="J174" s="27" t="s">
        <v>79</v>
      </c>
      <c r="K174" s="23">
        <v>14.95</v>
      </c>
      <c r="L174" s="23" t="s">
        <v>314</v>
      </c>
      <c r="M174" s="8">
        <f>B174*K174</f>
        <v>74.75</v>
      </c>
      <c r="N174" s="6"/>
    </row>
    <row r="175" spans="1:14" ht="30" customHeight="1">
      <c r="A175" s="20" t="s">
        <v>277</v>
      </c>
      <c r="B175" s="24">
        <v>1.5</v>
      </c>
      <c r="C175" s="6"/>
      <c r="D175" s="6"/>
      <c r="E175" s="5"/>
      <c r="F175" s="5"/>
      <c r="G175" s="6"/>
      <c r="H175" s="6"/>
      <c r="I175" s="6"/>
      <c r="J175" s="27" t="s">
        <v>79</v>
      </c>
      <c r="K175" s="23">
        <v>15.95</v>
      </c>
      <c r="L175" s="23" t="s">
        <v>315</v>
      </c>
      <c r="M175" s="8">
        <f>B175*K175</f>
        <v>23.924999999999997</v>
      </c>
      <c r="N175" s="6"/>
    </row>
    <row r="176" spans="1:14" ht="30" customHeight="1">
      <c r="A176" s="20" t="s">
        <v>279</v>
      </c>
      <c r="B176" s="24">
        <v>0.75</v>
      </c>
      <c r="C176" s="6"/>
      <c r="D176" s="6"/>
      <c r="E176" s="5"/>
      <c r="F176" s="5"/>
      <c r="G176" s="6"/>
      <c r="H176" s="6"/>
      <c r="I176" s="6"/>
      <c r="J176" s="27" t="s">
        <v>79</v>
      </c>
      <c r="K176" s="23">
        <v>12.95</v>
      </c>
      <c r="L176" s="23" t="s">
        <v>317</v>
      </c>
      <c r="M176" s="8">
        <f>B176*K176</f>
        <v>9.7124999999999986</v>
      </c>
      <c r="N176" s="6"/>
    </row>
    <row r="177" spans="1:14" ht="30" customHeight="1">
      <c r="A177" s="20" t="s">
        <v>280</v>
      </c>
      <c r="B177" s="24">
        <v>20</v>
      </c>
      <c r="C177" s="6"/>
      <c r="D177" s="6"/>
      <c r="E177" s="5"/>
      <c r="F177" s="5"/>
      <c r="G177" s="6"/>
      <c r="H177" s="6"/>
      <c r="I177" s="6"/>
      <c r="J177" s="27" t="s">
        <v>79</v>
      </c>
      <c r="K177" s="23">
        <v>14.95</v>
      </c>
      <c r="L177" s="23" t="s">
        <v>318</v>
      </c>
      <c r="M177" s="8">
        <f>B177*K177</f>
        <v>299</v>
      </c>
      <c r="N177" s="6"/>
    </row>
    <row r="178" spans="1:14" ht="30" customHeight="1">
      <c r="A178" s="20" t="s">
        <v>281</v>
      </c>
      <c r="B178" s="24">
        <v>34.200000000000003</v>
      </c>
      <c r="C178" s="6"/>
      <c r="D178" s="6"/>
      <c r="E178" s="5"/>
      <c r="F178" s="5"/>
      <c r="G178" s="6"/>
      <c r="H178" s="6"/>
      <c r="I178" s="6"/>
      <c r="J178" s="27" t="s">
        <v>79</v>
      </c>
      <c r="K178" s="23">
        <v>12.95</v>
      </c>
      <c r="L178" s="23" t="s">
        <v>319</v>
      </c>
      <c r="M178" s="8">
        <f>B178*K178</f>
        <v>442.89</v>
      </c>
      <c r="N178" s="6"/>
    </row>
    <row r="179" spans="1:14" ht="30" customHeight="1">
      <c r="A179" s="20" t="s">
        <v>282</v>
      </c>
      <c r="B179" s="24">
        <v>19</v>
      </c>
      <c r="C179" s="6"/>
      <c r="D179" s="6"/>
      <c r="E179" s="5"/>
      <c r="F179" s="5"/>
      <c r="G179" s="6"/>
      <c r="H179" s="6"/>
      <c r="I179" s="6"/>
      <c r="J179" s="27" t="s">
        <v>79</v>
      </c>
      <c r="K179" s="23">
        <v>24.95</v>
      </c>
      <c r="L179" s="23" t="s">
        <v>320</v>
      </c>
      <c r="M179" s="8">
        <f>B179*K179</f>
        <v>474.05</v>
      </c>
      <c r="N179" s="6"/>
    </row>
    <row r="180" spans="1:14" ht="30" customHeight="1">
      <c r="A180" s="20" t="s">
        <v>332</v>
      </c>
      <c r="B180" s="24">
        <v>0</v>
      </c>
      <c r="C180" s="6"/>
      <c r="D180" s="6"/>
      <c r="E180" s="5"/>
      <c r="F180" s="5"/>
      <c r="G180" s="6"/>
      <c r="H180" s="6"/>
      <c r="I180" s="6"/>
      <c r="J180" s="27" t="s">
        <v>79</v>
      </c>
      <c r="K180" s="23">
        <f>1.2*0.08</f>
        <v>9.6000000000000002E-2</v>
      </c>
      <c r="L180" s="23" t="s">
        <v>357</v>
      </c>
      <c r="M180" s="8">
        <f>B180*K180</f>
        <v>0</v>
      </c>
      <c r="N180" s="6"/>
    </row>
    <row r="181" spans="1:14" ht="30" customHeight="1">
      <c r="A181" s="19" t="s">
        <v>47</v>
      </c>
      <c r="B181" s="24">
        <v>17</v>
      </c>
      <c r="C181" s="6"/>
      <c r="D181" s="6"/>
      <c r="E181" s="5"/>
      <c r="F181" s="5"/>
      <c r="G181" s="6"/>
      <c r="H181" s="6"/>
      <c r="I181" s="6"/>
      <c r="J181" s="23" t="s">
        <v>79</v>
      </c>
      <c r="K181" s="29">
        <v>4.9400000000000004</v>
      </c>
      <c r="L181" s="23" t="s">
        <v>75</v>
      </c>
      <c r="M181" s="8">
        <f>B181*K181</f>
        <v>83.98</v>
      </c>
      <c r="N181" s="6"/>
    </row>
    <row r="182" spans="1:14" ht="30" customHeight="1">
      <c r="A182" s="20" t="s">
        <v>377</v>
      </c>
      <c r="B182" s="32">
        <v>30</v>
      </c>
      <c r="C182" s="6"/>
      <c r="D182" s="6"/>
      <c r="E182" s="5"/>
      <c r="F182" s="5"/>
      <c r="G182" s="6"/>
      <c r="H182" s="6"/>
      <c r="I182" s="6"/>
      <c r="J182" s="28" t="s">
        <v>79</v>
      </c>
      <c r="K182" s="23">
        <f>4.99</f>
        <v>4.99</v>
      </c>
      <c r="L182" s="23" t="s">
        <v>393</v>
      </c>
      <c r="M182" s="8">
        <f>B182*K182</f>
        <v>149.70000000000002</v>
      </c>
      <c r="N182" s="6"/>
    </row>
    <row r="183" spans="1:14" ht="30" customHeight="1">
      <c r="A183" s="20" t="s">
        <v>378</v>
      </c>
      <c r="B183" s="32">
        <v>10</v>
      </c>
      <c r="C183" s="6"/>
      <c r="D183" s="6"/>
      <c r="E183" s="5"/>
      <c r="F183" s="5"/>
      <c r="G183" s="6"/>
      <c r="H183" s="6"/>
      <c r="I183" s="6"/>
      <c r="J183" s="28" t="s">
        <v>79</v>
      </c>
      <c r="K183" s="23">
        <f>4.99</f>
        <v>4.99</v>
      </c>
      <c r="L183" s="23" t="s">
        <v>394</v>
      </c>
      <c r="M183" s="8">
        <f>B183*K183</f>
        <v>49.900000000000006</v>
      </c>
      <c r="N183" s="6"/>
    </row>
    <row r="184" spans="1:14" ht="30" customHeight="1">
      <c r="A184" s="20" t="s">
        <v>379</v>
      </c>
      <c r="B184" s="32">
        <v>5</v>
      </c>
      <c r="C184" s="6"/>
      <c r="D184" s="6"/>
      <c r="E184" s="5"/>
      <c r="F184" s="5"/>
      <c r="G184" s="6"/>
      <c r="H184" s="6"/>
      <c r="I184" s="6"/>
      <c r="J184" s="28" t="s">
        <v>79</v>
      </c>
      <c r="K184" s="23">
        <f>29.99</f>
        <v>29.99</v>
      </c>
      <c r="L184" s="23" t="s">
        <v>395</v>
      </c>
      <c r="M184" s="8">
        <f>B184*K184</f>
        <v>149.94999999999999</v>
      </c>
      <c r="N184" s="6"/>
    </row>
    <row r="185" spans="1:14" ht="30" customHeight="1">
      <c r="A185" s="20" t="s">
        <v>380</v>
      </c>
      <c r="B185" s="32">
        <v>3</v>
      </c>
      <c r="C185" s="6"/>
      <c r="D185" s="6"/>
      <c r="E185" s="5"/>
      <c r="F185" s="5"/>
      <c r="G185" s="6"/>
      <c r="H185" s="6"/>
      <c r="I185" s="6"/>
      <c r="J185" s="28" t="s">
        <v>79</v>
      </c>
      <c r="K185" s="23">
        <f>15.99</f>
        <v>15.99</v>
      </c>
      <c r="L185" s="23" t="s">
        <v>396</v>
      </c>
      <c r="M185" s="8">
        <f>B185*K185</f>
        <v>47.97</v>
      </c>
      <c r="N185" s="6"/>
    </row>
    <row r="186" spans="1:14" ht="30" customHeight="1">
      <c r="A186" s="19" t="s">
        <v>48</v>
      </c>
      <c r="B186" s="24">
        <v>2.72</v>
      </c>
      <c r="C186" s="6"/>
      <c r="D186" s="6"/>
      <c r="E186" s="5"/>
      <c r="F186" s="5"/>
      <c r="G186" s="6"/>
      <c r="H186" s="6"/>
      <c r="I186" s="6"/>
      <c r="J186" s="23" t="s">
        <v>79</v>
      </c>
      <c r="K186" s="29">
        <v>2.71</v>
      </c>
      <c r="L186" s="23" t="s">
        <v>76</v>
      </c>
      <c r="M186" s="8">
        <f>B186*K186</f>
        <v>7.3712000000000009</v>
      </c>
      <c r="N186" s="6"/>
    </row>
    <row r="187" spans="1:14" ht="30" customHeight="1">
      <c r="A187" s="19" t="s">
        <v>49</v>
      </c>
      <c r="B187" s="24">
        <v>37</v>
      </c>
      <c r="C187" s="6"/>
      <c r="D187" s="6"/>
      <c r="E187" s="5"/>
      <c r="F187" s="5"/>
      <c r="G187" s="6"/>
      <c r="H187" s="6"/>
      <c r="I187" s="6"/>
      <c r="J187" s="23" t="s">
        <v>79</v>
      </c>
      <c r="K187" s="29">
        <v>3.2</v>
      </c>
      <c r="L187" s="23" t="s">
        <v>77</v>
      </c>
      <c r="M187" s="8">
        <f>B187*K187</f>
        <v>118.4</v>
      </c>
      <c r="N187" s="6"/>
    </row>
    <row r="188" spans="1:14" ht="30" customHeight="1">
      <c r="A188" s="19" t="s">
        <v>50</v>
      </c>
      <c r="B188" s="24">
        <v>13.05</v>
      </c>
      <c r="C188" s="6"/>
      <c r="D188" s="6"/>
      <c r="E188" s="5"/>
      <c r="F188" s="5"/>
      <c r="G188" s="6"/>
      <c r="H188" s="6"/>
      <c r="I188" s="6"/>
      <c r="J188" s="23" t="s">
        <v>79</v>
      </c>
      <c r="K188" s="29">
        <v>3.77</v>
      </c>
      <c r="L188" s="23" t="s">
        <v>78</v>
      </c>
      <c r="M188" s="8">
        <f>B188*K188</f>
        <v>49.198500000000003</v>
      </c>
      <c r="N188" s="6"/>
    </row>
    <row r="189" spans="1:14" ht="30" customHeight="1">
      <c r="A189" s="19" t="s">
        <v>190</v>
      </c>
      <c r="B189" s="24">
        <v>2</v>
      </c>
      <c r="C189" s="6"/>
      <c r="D189" s="6"/>
      <c r="E189" s="5"/>
      <c r="F189" s="5"/>
      <c r="G189" s="6"/>
      <c r="H189" s="6"/>
      <c r="I189" s="6"/>
      <c r="J189" s="23" t="s">
        <v>80</v>
      </c>
      <c r="K189" s="24">
        <v>35</v>
      </c>
      <c r="L189" s="23" t="s">
        <v>226</v>
      </c>
      <c r="M189" s="8">
        <f>B189*K189</f>
        <v>70</v>
      </c>
      <c r="N189" s="6"/>
    </row>
    <row r="190" spans="1:14" ht="30" customHeight="1">
      <c r="A190" s="19" t="s">
        <v>104</v>
      </c>
      <c r="B190" s="24">
        <v>9.9</v>
      </c>
      <c r="C190" s="6"/>
      <c r="D190" s="6"/>
      <c r="E190" s="5"/>
      <c r="F190" s="5"/>
      <c r="G190" s="6"/>
      <c r="H190" s="6"/>
      <c r="I190" s="6"/>
      <c r="J190" s="23" t="s">
        <v>79</v>
      </c>
      <c r="K190" s="29">
        <v>3.32</v>
      </c>
      <c r="L190" s="23" t="s">
        <v>127</v>
      </c>
      <c r="M190" s="8">
        <f>B190*K190</f>
        <v>32.868000000000002</v>
      </c>
      <c r="N190" s="6"/>
    </row>
    <row r="191" spans="1:14" ht="30" customHeight="1">
      <c r="A191" s="19" t="s">
        <v>134</v>
      </c>
      <c r="B191" s="24">
        <v>68</v>
      </c>
      <c r="C191" s="6"/>
      <c r="D191" s="6"/>
      <c r="E191" s="5"/>
      <c r="F191" s="5"/>
      <c r="G191" s="6"/>
      <c r="H191" s="6"/>
      <c r="I191" s="6"/>
      <c r="J191" s="23" t="s">
        <v>79</v>
      </c>
      <c r="K191" s="29">
        <v>1.52</v>
      </c>
      <c r="L191" s="23" t="s">
        <v>158</v>
      </c>
      <c r="M191" s="8">
        <f>B191*K191</f>
        <v>103.36</v>
      </c>
      <c r="N191" s="6"/>
    </row>
    <row r="192" spans="1:14" ht="30" customHeight="1">
      <c r="A192" s="19" t="s">
        <v>147</v>
      </c>
      <c r="B192" s="24">
        <v>53.9</v>
      </c>
      <c r="C192" s="6"/>
      <c r="D192" s="6"/>
      <c r="E192" s="5"/>
      <c r="F192" s="5"/>
      <c r="G192" s="6"/>
      <c r="H192" s="6"/>
      <c r="I192" s="6"/>
      <c r="J192" s="23" t="s">
        <v>79</v>
      </c>
      <c r="K192" s="29">
        <v>3.88</v>
      </c>
      <c r="L192" s="23" t="s">
        <v>171</v>
      </c>
      <c r="M192" s="8">
        <f>B192*K192</f>
        <v>209.13199999999998</v>
      </c>
      <c r="N192" s="6"/>
    </row>
    <row r="193" spans="1:13" ht="30" customHeight="1">
      <c r="A193" s="42" t="s">
        <v>256</v>
      </c>
      <c r="B193" s="43">
        <v>97.8</v>
      </c>
      <c r="J193" s="44" t="s">
        <v>79</v>
      </c>
      <c r="K193" s="40">
        <v>3.95</v>
      </c>
      <c r="L193" s="40" t="s">
        <v>294</v>
      </c>
      <c r="M193" s="47">
        <f>B193*K193</f>
        <v>386.31</v>
      </c>
    </row>
    <row r="194" spans="1:13" ht="30" customHeight="1">
      <c r="A194" s="38" t="s">
        <v>22</v>
      </c>
      <c r="B194" s="39">
        <v>50.5</v>
      </c>
      <c r="J194" s="40" t="s">
        <v>79</v>
      </c>
      <c r="K194" s="41">
        <v>2.56</v>
      </c>
      <c r="L194" s="40" t="s">
        <v>52</v>
      </c>
      <c r="M194" s="8">
        <f>B194*K194</f>
        <v>129.28</v>
      </c>
    </row>
    <row r="195" spans="1:13" ht="30" customHeight="1">
      <c r="B195" s="33"/>
      <c r="K195" s="35"/>
      <c r="L195" s="36"/>
      <c r="M195" s="8">
        <v>17896.067200000001</v>
      </c>
    </row>
    <row r="196" spans="1:13" ht="30" customHeight="1">
      <c r="B196" s="33"/>
      <c r="K196" s="35"/>
      <c r="L196" s="36"/>
      <c r="M196" s="37"/>
    </row>
    <row r="197" spans="1:13" ht="30" customHeight="1">
      <c r="B197" s="33"/>
      <c r="K197" s="35"/>
      <c r="L197" s="36"/>
      <c r="M197" s="37"/>
    </row>
    <row r="198" spans="1:13" ht="30" customHeight="1">
      <c r="B198" s="33"/>
      <c r="K198" s="35"/>
      <c r="L198" s="36"/>
      <c r="M198" s="37"/>
    </row>
    <row r="199" spans="1:13" ht="30" customHeight="1">
      <c r="B199" s="33"/>
      <c r="K199" s="35"/>
      <c r="L199" s="36"/>
      <c r="M199" s="37"/>
    </row>
    <row r="200" spans="1:13" ht="30" customHeight="1">
      <c r="B200" s="33"/>
      <c r="K200" s="35"/>
      <c r="L200" s="36"/>
      <c r="M200" s="37"/>
    </row>
    <row r="201" spans="1:13" ht="30" customHeight="1">
      <c r="B201" s="33"/>
      <c r="K201" s="35"/>
      <c r="L201" s="36"/>
      <c r="M201" s="37"/>
    </row>
    <row r="202" spans="1:13" ht="30" customHeight="1">
      <c r="B202" s="33"/>
      <c r="K202" s="35"/>
      <c r="L202" s="36"/>
      <c r="M202" s="37"/>
    </row>
    <row r="203" spans="1:13" ht="30" customHeight="1">
      <c r="B203" s="33"/>
      <c r="K203" s="35"/>
      <c r="L203" s="36"/>
      <c r="M203" s="37"/>
    </row>
    <row r="204" spans="1:13" ht="30" customHeight="1">
      <c r="B204" s="33"/>
      <c r="K204" s="35"/>
      <c r="L204" s="36"/>
      <c r="M204" s="37"/>
    </row>
    <row r="205" spans="1:13" ht="30" customHeight="1">
      <c r="B205" s="33"/>
      <c r="K205" s="35"/>
      <c r="L205" s="36"/>
      <c r="M205" s="37"/>
    </row>
    <row r="206" spans="1:13" ht="30" customHeight="1">
      <c r="B206" s="33"/>
      <c r="K206" s="35"/>
      <c r="L206" s="36"/>
      <c r="M206" s="37"/>
    </row>
    <row r="207" spans="1:13" ht="30" customHeight="1">
      <c r="B207" s="33"/>
      <c r="K207" s="35"/>
      <c r="L207" s="36"/>
      <c r="M207" s="37"/>
    </row>
    <row r="208" spans="1:13" ht="30" customHeight="1">
      <c r="B208" s="33"/>
      <c r="K208" s="35"/>
      <c r="L208" s="36"/>
      <c r="M208" s="37"/>
    </row>
    <row r="209" spans="2:13" ht="30" customHeight="1">
      <c r="B209" s="33"/>
      <c r="K209" s="35"/>
      <c r="L209" s="36"/>
      <c r="M209" s="37"/>
    </row>
    <row r="210" spans="2:13" ht="30" customHeight="1">
      <c r="B210" s="33"/>
      <c r="K210" s="35"/>
      <c r="L210" s="36"/>
      <c r="M210" s="37"/>
    </row>
    <row r="211" spans="2:13" ht="30" customHeight="1">
      <c r="B211" s="33"/>
      <c r="K211" s="35"/>
      <c r="L211" s="36"/>
      <c r="M211" s="37"/>
    </row>
    <row r="212" spans="2:13" ht="30" customHeight="1">
      <c r="B212" s="33"/>
      <c r="K212" s="35"/>
      <c r="L212" s="36"/>
      <c r="M212" s="37"/>
    </row>
    <row r="213" spans="2:13" ht="30" customHeight="1">
      <c r="B213" s="33"/>
      <c r="K213" s="35"/>
      <c r="L213" s="36"/>
      <c r="M213" s="37"/>
    </row>
    <row r="214" spans="2:13" ht="30" customHeight="1">
      <c r="B214" s="33"/>
      <c r="K214" s="35"/>
      <c r="L214" s="36"/>
      <c r="M214" s="37"/>
    </row>
    <row r="215" spans="2:13" ht="30" customHeight="1">
      <c r="B215" s="33"/>
      <c r="K215" s="35"/>
      <c r="L215" s="36"/>
      <c r="M215" s="37"/>
    </row>
    <row r="216" spans="2:13" ht="30" customHeight="1">
      <c r="B216" s="33"/>
      <c r="K216" s="35"/>
      <c r="L216" s="36"/>
      <c r="M216" s="37"/>
    </row>
    <row r="217" spans="2:13" ht="30" customHeight="1">
      <c r="B217" s="33"/>
      <c r="K217" s="35"/>
      <c r="L217" s="36"/>
      <c r="M217" s="37"/>
    </row>
    <row r="218" spans="2:13" ht="30" customHeight="1">
      <c r="B218" s="33"/>
      <c r="K218" s="35"/>
      <c r="L218" s="36"/>
      <c r="M218" s="37"/>
    </row>
    <row r="219" spans="2:13" ht="30" customHeight="1">
      <c r="B219" s="33"/>
      <c r="K219" s="35"/>
      <c r="L219" s="36"/>
      <c r="M219" s="37"/>
    </row>
    <row r="220" spans="2:13" ht="30" customHeight="1">
      <c r="B220" s="33"/>
      <c r="K220" s="35"/>
      <c r="L220" s="36"/>
      <c r="M220" s="37"/>
    </row>
    <row r="221" spans="2:13" ht="30" customHeight="1">
      <c r="B221" s="33"/>
      <c r="K221" s="35"/>
      <c r="L221" s="36"/>
      <c r="M221" s="37"/>
    </row>
    <row r="222" spans="2:13" ht="30" customHeight="1">
      <c r="B222" s="33"/>
      <c r="K222" s="35"/>
      <c r="L222" s="36"/>
      <c r="M222" s="37"/>
    </row>
    <row r="223" spans="2:13" ht="30" customHeight="1">
      <c r="B223" s="33"/>
      <c r="K223" s="35"/>
      <c r="L223" s="36"/>
      <c r="M223" s="37"/>
    </row>
    <row r="224" spans="2:13" ht="30" customHeight="1">
      <c r="B224" s="33"/>
      <c r="K224" s="35"/>
      <c r="L224" s="36"/>
      <c r="M224" s="37"/>
    </row>
    <row r="225" spans="2:13" ht="30" customHeight="1">
      <c r="B225" s="33"/>
      <c r="K225" s="35"/>
      <c r="L225" s="36"/>
      <c r="M225" s="37"/>
    </row>
    <row r="226" spans="2:13" ht="30" customHeight="1">
      <c r="B226" s="33"/>
      <c r="K226" s="35"/>
      <c r="L226" s="36"/>
      <c r="M226" s="37"/>
    </row>
    <row r="227" spans="2:13" ht="30" customHeight="1">
      <c r="B227" s="33"/>
      <c r="K227" s="35"/>
      <c r="L227" s="36"/>
      <c r="M227" s="37"/>
    </row>
    <row r="228" spans="2:13" ht="30" customHeight="1">
      <c r="B228" s="33"/>
      <c r="K228" s="35"/>
      <c r="L228" s="36"/>
      <c r="M228" s="37"/>
    </row>
    <row r="229" spans="2:13" ht="30" customHeight="1">
      <c r="B229" s="33"/>
      <c r="K229" s="35"/>
      <c r="L229" s="36"/>
      <c r="M229" s="37"/>
    </row>
    <row r="230" spans="2:13" ht="30" customHeight="1">
      <c r="B230" s="33"/>
      <c r="K230" s="35"/>
      <c r="L230" s="36"/>
      <c r="M230" s="37"/>
    </row>
    <row r="231" spans="2:13" ht="30" customHeight="1">
      <c r="B231" s="33"/>
      <c r="K231" s="35"/>
      <c r="L231" s="36"/>
      <c r="M231" s="37"/>
    </row>
    <row r="232" spans="2:13" ht="30" customHeight="1">
      <c r="B232" s="33"/>
      <c r="K232" s="35"/>
      <c r="L232" s="36"/>
      <c r="M232" s="37"/>
    </row>
    <row r="233" spans="2:13" ht="30" customHeight="1">
      <c r="B233" s="33"/>
      <c r="K233" s="35"/>
      <c r="L233" s="36"/>
      <c r="M233" s="37"/>
    </row>
    <row r="234" spans="2:13" ht="30" customHeight="1">
      <c r="B234" s="33"/>
      <c r="K234" s="35"/>
      <c r="L234" s="36"/>
      <c r="M234" s="37"/>
    </row>
    <row r="235" spans="2:13" ht="30" customHeight="1">
      <c r="B235" s="33"/>
      <c r="K235" s="35"/>
      <c r="L235" s="36"/>
      <c r="M235" s="37"/>
    </row>
    <row r="236" spans="2:13" ht="30" customHeight="1">
      <c r="B236" s="33"/>
      <c r="K236" s="37"/>
      <c r="L236" s="36"/>
      <c r="M236" s="37"/>
    </row>
    <row r="237" spans="2:13" ht="30" customHeight="1">
      <c r="B237" s="33"/>
      <c r="K237" s="37"/>
      <c r="L237" s="36"/>
      <c r="M237" s="37"/>
    </row>
    <row r="238" spans="2:13" ht="30" customHeight="1">
      <c r="B238" s="33"/>
      <c r="K238" s="37"/>
      <c r="L238" s="36"/>
      <c r="M238" s="37"/>
    </row>
    <row r="239" spans="2:13" ht="30" customHeight="1">
      <c r="B239" s="33"/>
      <c r="K239" s="37"/>
      <c r="L239" s="36"/>
      <c r="M239" s="37"/>
    </row>
    <row r="240" spans="2:13" ht="30" customHeight="1">
      <c r="B240" s="33"/>
      <c r="K240" s="37"/>
      <c r="L240" s="36"/>
      <c r="M240" s="37"/>
    </row>
    <row r="241" spans="2:13" ht="30" customHeight="1">
      <c r="B241" s="33"/>
      <c r="K241" s="37"/>
      <c r="L241" s="36"/>
      <c r="M241" s="37"/>
    </row>
    <row r="242" spans="2:13" ht="30" customHeight="1">
      <c r="B242" s="33"/>
      <c r="K242" s="37"/>
      <c r="L242" s="36"/>
      <c r="M242" s="37"/>
    </row>
    <row r="243" spans="2:13" ht="30" customHeight="1">
      <c r="B243" s="33"/>
      <c r="K243" s="37"/>
      <c r="L243" s="36"/>
      <c r="M243" s="37"/>
    </row>
    <row r="244" spans="2:13" ht="30" customHeight="1">
      <c r="B244" s="33"/>
      <c r="K244" s="37"/>
      <c r="L244" s="36"/>
      <c r="M244" s="37"/>
    </row>
    <row r="245" spans="2:13" ht="30" customHeight="1">
      <c r="B245" s="33"/>
      <c r="K245" s="37"/>
      <c r="L245" s="36"/>
      <c r="M245" s="37"/>
    </row>
    <row r="246" spans="2:13" ht="30" customHeight="1">
      <c r="B246" s="33"/>
      <c r="K246" s="37"/>
      <c r="L246" s="36"/>
      <c r="M246" s="37"/>
    </row>
    <row r="247" spans="2:13" ht="30" customHeight="1">
      <c r="B247" s="33"/>
      <c r="K247" s="37"/>
      <c r="L247" s="36"/>
      <c r="M247" s="37"/>
    </row>
    <row r="248" spans="2:13" ht="30" customHeight="1">
      <c r="B248" s="33"/>
      <c r="K248" s="37"/>
      <c r="L248" s="36"/>
      <c r="M248" s="37"/>
    </row>
    <row r="249" spans="2:13" ht="30" customHeight="1">
      <c r="B249" s="33"/>
      <c r="K249" s="37"/>
      <c r="L249" s="36"/>
      <c r="M249" s="37"/>
    </row>
    <row r="250" spans="2:13" ht="30" customHeight="1">
      <c r="B250" s="33"/>
      <c r="K250" s="37"/>
      <c r="L250" s="36"/>
      <c r="M250" s="37"/>
    </row>
    <row r="251" spans="2:13" ht="30" customHeight="1">
      <c r="B251" s="33"/>
      <c r="K251" s="37"/>
      <c r="L251" s="36"/>
      <c r="M251" s="37"/>
    </row>
    <row r="252" spans="2:13" ht="30" customHeight="1">
      <c r="B252" s="33"/>
      <c r="K252" s="37"/>
      <c r="L252" s="36"/>
      <c r="M252" s="37"/>
    </row>
    <row r="253" spans="2:13" ht="30" customHeight="1">
      <c r="B253" s="33"/>
      <c r="K253" s="37"/>
      <c r="L253" s="36"/>
      <c r="M253" s="37"/>
    </row>
    <row r="254" spans="2:13" ht="30" customHeight="1">
      <c r="B254" s="33"/>
      <c r="K254" s="37"/>
      <c r="L254" s="36"/>
      <c r="M254" s="37"/>
    </row>
    <row r="255" spans="2:13" ht="30" customHeight="1">
      <c r="B255" s="33"/>
      <c r="K255" s="37"/>
      <c r="L255" s="36"/>
      <c r="M255" s="37"/>
    </row>
    <row r="256" spans="2:13" ht="30" customHeight="1">
      <c r="B256" s="33"/>
      <c r="K256" s="37"/>
      <c r="L256" s="36"/>
      <c r="M256" s="37"/>
    </row>
    <row r="257" spans="2:13" ht="30" customHeight="1">
      <c r="B257" s="33"/>
      <c r="K257" s="37"/>
      <c r="L257" s="36"/>
      <c r="M257" s="37"/>
    </row>
    <row r="258" spans="2:13" ht="30" customHeight="1">
      <c r="B258" s="33"/>
      <c r="K258" s="37"/>
      <c r="L258" s="36"/>
      <c r="M258" s="37"/>
    </row>
    <row r="259" spans="2:13" ht="30" customHeight="1">
      <c r="B259" s="33"/>
      <c r="K259" s="37"/>
      <c r="L259" s="36"/>
      <c r="M259" s="37"/>
    </row>
    <row r="260" spans="2:13" ht="30" customHeight="1">
      <c r="B260" s="33"/>
      <c r="K260" s="37"/>
      <c r="L260" s="36"/>
      <c r="M260" s="37"/>
    </row>
    <row r="261" spans="2:13" ht="30" customHeight="1">
      <c r="B261" s="33"/>
      <c r="K261" s="37"/>
      <c r="L261" s="36"/>
      <c r="M261" s="37"/>
    </row>
    <row r="262" spans="2:13" ht="30" customHeight="1">
      <c r="B262" s="33"/>
      <c r="K262" s="37"/>
      <c r="L262" s="36"/>
      <c r="M262" s="37"/>
    </row>
    <row r="263" spans="2:13" ht="30" customHeight="1">
      <c r="B263" s="33"/>
      <c r="K263" s="37"/>
      <c r="L263" s="36"/>
      <c r="M263" s="37"/>
    </row>
    <row r="264" spans="2:13" ht="30" customHeight="1">
      <c r="B264" s="33"/>
      <c r="K264" s="37"/>
      <c r="L264" s="36"/>
      <c r="M264" s="37"/>
    </row>
    <row r="265" spans="2:13" ht="30" customHeight="1">
      <c r="B265" s="33"/>
      <c r="K265" s="37"/>
      <c r="L265" s="36"/>
      <c r="M265" s="37"/>
    </row>
    <row r="266" spans="2:13" ht="30" customHeight="1">
      <c r="B266" s="33"/>
      <c r="K266" s="37"/>
      <c r="L266" s="36"/>
      <c r="M266" s="37"/>
    </row>
    <row r="267" spans="2:13" ht="30" customHeight="1">
      <c r="B267" s="33"/>
      <c r="K267" s="37"/>
      <c r="L267" s="36"/>
      <c r="M267" s="37"/>
    </row>
    <row r="268" spans="2:13" ht="30" customHeight="1">
      <c r="B268" s="33"/>
      <c r="K268" s="37"/>
      <c r="L268" s="36"/>
      <c r="M268" s="37"/>
    </row>
    <row r="269" spans="2:13" ht="30" customHeight="1">
      <c r="B269" s="33"/>
      <c r="K269" s="37"/>
      <c r="L269" s="36"/>
      <c r="M269" s="37"/>
    </row>
    <row r="270" spans="2:13" ht="30" customHeight="1">
      <c r="B270" s="33"/>
      <c r="K270" s="37"/>
      <c r="L270" s="36"/>
      <c r="M270" s="37"/>
    </row>
    <row r="271" spans="2:13" ht="30" customHeight="1">
      <c r="B271" s="33"/>
      <c r="K271" s="37"/>
      <c r="L271" s="36"/>
      <c r="M271" s="37"/>
    </row>
    <row r="272" spans="2:13" ht="30" customHeight="1">
      <c r="B272" s="33"/>
      <c r="K272" s="37"/>
      <c r="L272" s="36"/>
      <c r="M272" s="37"/>
    </row>
    <row r="273" spans="2:13" ht="30" customHeight="1">
      <c r="B273" s="33"/>
      <c r="K273" s="37"/>
      <c r="L273" s="36"/>
      <c r="M273" s="37"/>
    </row>
    <row r="274" spans="2:13" ht="30" customHeight="1">
      <c r="B274" s="33"/>
      <c r="K274" s="37"/>
      <c r="L274" s="36"/>
      <c r="M274" s="37"/>
    </row>
    <row r="275" spans="2:13" ht="30" customHeight="1">
      <c r="B275" s="33"/>
      <c r="K275" s="37"/>
      <c r="L275" s="36"/>
      <c r="M275" s="37"/>
    </row>
    <row r="276" spans="2:13" ht="30" customHeight="1">
      <c r="B276" s="33"/>
      <c r="K276" s="37"/>
      <c r="L276" s="36"/>
      <c r="M276" s="37"/>
    </row>
    <row r="277" spans="2:13" ht="30" customHeight="1">
      <c r="B277" s="33"/>
      <c r="K277" s="37"/>
      <c r="L277" s="36"/>
      <c r="M277" s="37"/>
    </row>
    <row r="278" spans="2:13" ht="30" customHeight="1">
      <c r="B278" s="33"/>
      <c r="K278" s="37"/>
      <c r="L278" s="36"/>
      <c r="M278" s="37"/>
    </row>
    <row r="279" spans="2:13" ht="30" customHeight="1">
      <c r="B279" s="33"/>
      <c r="K279" s="37"/>
      <c r="L279" s="36"/>
      <c r="M279" s="37"/>
    </row>
    <row r="280" spans="2:13" ht="30" customHeight="1">
      <c r="B280" s="33"/>
      <c r="K280" s="37"/>
      <c r="L280" s="36"/>
      <c r="M280" s="37"/>
    </row>
    <row r="281" spans="2:13" ht="30" customHeight="1">
      <c r="B281" s="33"/>
      <c r="K281" s="37"/>
      <c r="L281" s="36"/>
      <c r="M281" s="37"/>
    </row>
    <row r="282" spans="2:13" ht="30" customHeight="1">
      <c r="B282" s="33"/>
      <c r="K282" s="37"/>
      <c r="L282" s="36"/>
      <c r="M282" s="37"/>
    </row>
    <row r="283" spans="2:13" ht="30" customHeight="1">
      <c r="B283" s="33"/>
      <c r="K283" s="37"/>
      <c r="L283" s="36"/>
      <c r="M283" s="37"/>
    </row>
    <row r="284" spans="2:13" ht="30" customHeight="1">
      <c r="B284" s="33"/>
      <c r="K284" s="37"/>
      <c r="L284" s="36"/>
      <c r="M284" s="37"/>
    </row>
    <row r="285" spans="2:13" ht="30" customHeight="1">
      <c r="B285" s="33"/>
      <c r="K285" s="37"/>
      <c r="L285" s="36"/>
      <c r="M285" s="37"/>
    </row>
    <row r="286" spans="2:13" ht="30" customHeight="1">
      <c r="B286" s="33"/>
      <c r="K286" s="37"/>
      <c r="L286" s="36"/>
      <c r="M286" s="37"/>
    </row>
    <row r="287" spans="2:13" ht="30" customHeight="1">
      <c r="B287" s="33"/>
      <c r="K287" s="37"/>
      <c r="L287" s="36"/>
      <c r="M287" s="37"/>
    </row>
    <row r="288" spans="2:13" ht="30" customHeight="1">
      <c r="B288" s="33"/>
      <c r="K288" s="37"/>
      <c r="L288" s="36"/>
      <c r="M288" s="37"/>
    </row>
    <row r="289" spans="2:13" ht="30" customHeight="1">
      <c r="B289" s="33"/>
      <c r="K289" s="37"/>
      <c r="L289" s="36"/>
      <c r="M289" s="37"/>
    </row>
    <row r="290" spans="2:13" ht="30" customHeight="1">
      <c r="B290" s="33"/>
      <c r="K290" s="37"/>
      <c r="L290" s="36"/>
      <c r="M290" s="37"/>
    </row>
    <row r="291" spans="2:13" ht="30" customHeight="1">
      <c r="B291" s="33"/>
      <c r="K291" s="37"/>
      <c r="L291" s="36"/>
      <c r="M291" s="37"/>
    </row>
    <row r="292" spans="2:13" ht="30" customHeight="1">
      <c r="B292" s="33"/>
      <c r="K292" s="37"/>
      <c r="L292" s="36"/>
      <c r="M292" s="37"/>
    </row>
    <row r="293" spans="2:13" ht="30" customHeight="1">
      <c r="B293" s="33"/>
      <c r="K293" s="37"/>
      <c r="L293" s="36"/>
      <c r="M293" s="37"/>
    </row>
    <row r="294" spans="2:13" ht="30" customHeight="1">
      <c r="B294" s="33"/>
      <c r="K294" s="37"/>
      <c r="L294" s="36"/>
      <c r="M294" s="37"/>
    </row>
    <row r="295" spans="2:13" ht="30" customHeight="1">
      <c r="B295" s="33"/>
      <c r="K295" s="37"/>
      <c r="L295" s="36"/>
      <c r="M295" s="37"/>
    </row>
    <row r="296" spans="2:13" ht="30" customHeight="1">
      <c r="B296" s="33"/>
      <c r="K296" s="37"/>
      <c r="L296" s="36"/>
      <c r="M296" s="37"/>
    </row>
    <row r="297" spans="2:13" ht="30" customHeight="1">
      <c r="B297" s="33"/>
      <c r="K297" s="37"/>
      <c r="L297" s="36"/>
      <c r="M297" s="37"/>
    </row>
    <row r="298" spans="2:13" ht="30" customHeight="1">
      <c r="B298" s="33"/>
      <c r="K298" s="37"/>
      <c r="L298" s="36"/>
      <c r="M298" s="37"/>
    </row>
    <row r="299" spans="2:13" ht="30" customHeight="1">
      <c r="B299" s="33"/>
      <c r="K299" s="37"/>
      <c r="L299" s="36"/>
      <c r="M299" s="37"/>
    </row>
    <row r="300" spans="2:13" ht="30" customHeight="1">
      <c r="B300" s="33"/>
      <c r="K300" s="37"/>
      <c r="L300" s="36"/>
      <c r="M300" s="37"/>
    </row>
    <row r="301" spans="2:13" ht="30" customHeight="1">
      <c r="B301" s="33"/>
      <c r="K301" s="37"/>
      <c r="L301" s="36"/>
      <c r="M301" s="37"/>
    </row>
    <row r="302" spans="2:13" ht="30" customHeight="1">
      <c r="B302" s="33"/>
      <c r="K302" s="37"/>
      <c r="L302" s="36"/>
      <c r="M302" s="37"/>
    </row>
    <row r="303" spans="2:13" ht="30" customHeight="1">
      <c r="B303" s="33"/>
      <c r="K303" s="37"/>
      <c r="L303" s="36"/>
      <c r="M303" s="37"/>
    </row>
    <row r="304" spans="2:13" ht="30" customHeight="1">
      <c r="B304" s="33"/>
      <c r="K304" s="37"/>
      <c r="L304" s="36"/>
      <c r="M304" s="37"/>
    </row>
    <row r="305" spans="2:13" ht="30" customHeight="1">
      <c r="B305" s="33"/>
      <c r="K305" s="37"/>
      <c r="L305" s="36"/>
      <c r="M305" s="37"/>
    </row>
    <row r="306" spans="2:13" ht="30" customHeight="1">
      <c r="B306" s="33"/>
      <c r="K306" s="37"/>
      <c r="L306" s="36"/>
      <c r="M306" s="37"/>
    </row>
    <row r="307" spans="2:13" ht="30" customHeight="1">
      <c r="B307" s="33"/>
      <c r="K307" s="37"/>
      <c r="L307" s="36"/>
      <c r="M307" s="37"/>
    </row>
    <row r="308" spans="2:13" ht="30" customHeight="1">
      <c r="B308" s="33"/>
      <c r="K308" s="37"/>
      <c r="L308" s="36"/>
      <c r="M308" s="37"/>
    </row>
    <row r="309" spans="2:13" ht="30" customHeight="1">
      <c r="B309" s="33"/>
      <c r="K309" s="37"/>
      <c r="L309" s="36"/>
      <c r="M309" s="37"/>
    </row>
    <row r="310" spans="2:13" ht="30" customHeight="1">
      <c r="B310" s="33"/>
      <c r="K310" s="37"/>
      <c r="L310" s="36"/>
      <c r="M310" s="37"/>
    </row>
    <row r="311" spans="2:13" ht="30" customHeight="1">
      <c r="B311" s="33"/>
      <c r="K311" s="37"/>
      <c r="L311" s="36"/>
      <c r="M311" s="37"/>
    </row>
    <row r="312" spans="2:13" ht="30" customHeight="1">
      <c r="B312" s="33"/>
      <c r="K312" s="37"/>
      <c r="L312" s="36"/>
      <c r="M312" s="37"/>
    </row>
    <row r="313" spans="2:13" ht="30" customHeight="1">
      <c r="B313" s="33"/>
      <c r="K313" s="37"/>
      <c r="L313" s="36"/>
      <c r="M313" s="37"/>
    </row>
    <row r="314" spans="2:13" ht="30" customHeight="1">
      <c r="B314" s="33"/>
      <c r="K314" s="37"/>
      <c r="L314" s="36"/>
      <c r="M314" s="37"/>
    </row>
    <row r="315" spans="2:13" ht="30" customHeight="1">
      <c r="B315" s="33"/>
      <c r="K315" s="37"/>
      <c r="L315" s="36"/>
      <c r="M315" s="37"/>
    </row>
    <row r="316" spans="2:13" ht="30" customHeight="1">
      <c r="B316" s="33"/>
      <c r="K316" s="37"/>
      <c r="L316" s="36"/>
      <c r="M316" s="37"/>
    </row>
    <row r="317" spans="2:13" ht="30" customHeight="1">
      <c r="B317" s="33"/>
      <c r="K317" s="37"/>
      <c r="L317" s="36"/>
      <c r="M317" s="37"/>
    </row>
    <row r="318" spans="2:13" ht="30" customHeight="1">
      <c r="B318" s="33"/>
      <c r="K318" s="37"/>
      <c r="L318" s="36"/>
      <c r="M318" s="37"/>
    </row>
    <row r="319" spans="2:13" ht="30" customHeight="1">
      <c r="B319" s="33"/>
      <c r="K319" s="37"/>
      <c r="L319" s="36"/>
      <c r="M319" s="37"/>
    </row>
    <row r="320" spans="2:13" ht="30" customHeight="1">
      <c r="B320" s="33"/>
      <c r="K320" s="37"/>
      <c r="L320" s="36"/>
      <c r="M320" s="37"/>
    </row>
    <row r="321" spans="2:13" ht="30" customHeight="1">
      <c r="B321" s="33"/>
      <c r="K321" s="37"/>
      <c r="L321" s="36"/>
      <c r="M321" s="37"/>
    </row>
    <row r="322" spans="2:13" ht="30" customHeight="1">
      <c r="B322" s="33"/>
      <c r="K322" s="37"/>
      <c r="L322" s="36"/>
      <c r="M322" s="37"/>
    </row>
    <row r="323" spans="2:13" ht="30" customHeight="1">
      <c r="B323" s="33"/>
      <c r="K323" s="37"/>
      <c r="L323" s="36"/>
      <c r="M323" s="37"/>
    </row>
    <row r="324" spans="2:13" ht="30" customHeight="1">
      <c r="B324" s="33"/>
      <c r="K324" s="37"/>
      <c r="L324" s="36"/>
      <c r="M324" s="37"/>
    </row>
    <row r="325" spans="2:13" ht="30" customHeight="1">
      <c r="B325" s="33"/>
      <c r="K325" s="37"/>
      <c r="L325" s="36"/>
      <c r="M325" s="37"/>
    </row>
    <row r="326" spans="2:13" ht="30" customHeight="1">
      <c r="B326" s="33"/>
      <c r="K326" s="37"/>
      <c r="L326" s="36"/>
      <c r="M326" s="37"/>
    </row>
    <row r="327" spans="2:13" ht="30" customHeight="1">
      <c r="B327" s="33"/>
      <c r="K327" s="37"/>
      <c r="L327" s="36"/>
      <c r="M327" s="37"/>
    </row>
    <row r="328" spans="2:13" ht="30" customHeight="1">
      <c r="B328" s="33"/>
      <c r="K328" s="37"/>
      <c r="L328" s="36"/>
      <c r="M328" s="37"/>
    </row>
    <row r="329" spans="2:13" ht="30" customHeight="1">
      <c r="B329" s="33"/>
      <c r="K329" s="37"/>
      <c r="L329" s="36"/>
      <c r="M329" s="37"/>
    </row>
    <row r="330" spans="2:13" ht="30" customHeight="1">
      <c r="B330" s="33"/>
      <c r="K330" s="37"/>
      <c r="L330" s="36"/>
      <c r="M330" s="37"/>
    </row>
    <row r="331" spans="2:13" ht="30" customHeight="1">
      <c r="B331" s="33"/>
      <c r="K331" s="37"/>
      <c r="L331" s="36"/>
      <c r="M331" s="37"/>
    </row>
    <row r="332" spans="2:13" ht="30" customHeight="1">
      <c r="B332" s="33"/>
      <c r="K332" s="37"/>
      <c r="L332" s="36"/>
      <c r="M332" s="37"/>
    </row>
    <row r="333" spans="2:13" ht="30" customHeight="1">
      <c r="B333" s="33"/>
      <c r="K333" s="37"/>
      <c r="L333" s="36"/>
      <c r="M333" s="37"/>
    </row>
    <row r="334" spans="2:13" ht="30" customHeight="1">
      <c r="B334" s="33"/>
      <c r="K334" s="37"/>
      <c r="L334" s="36"/>
      <c r="M334" s="37"/>
    </row>
    <row r="335" spans="2:13" ht="30" customHeight="1">
      <c r="B335" s="33"/>
      <c r="K335" s="37"/>
      <c r="L335" s="36"/>
      <c r="M335" s="37"/>
    </row>
    <row r="336" spans="2:13" ht="30" customHeight="1">
      <c r="B336" s="33"/>
      <c r="K336" s="37"/>
      <c r="L336" s="36"/>
      <c r="M336" s="37"/>
    </row>
    <row r="337" spans="2:13" ht="30" customHeight="1">
      <c r="B337" s="33"/>
      <c r="K337" s="37"/>
      <c r="L337" s="36"/>
      <c r="M337" s="37"/>
    </row>
    <row r="338" spans="2:13" ht="30" customHeight="1">
      <c r="B338" s="33"/>
      <c r="K338" s="37"/>
      <c r="L338" s="36"/>
      <c r="M338" s="37"/>
    </row>
    <row r="339" spans="2:13" ht="30" customHeight="1">
      <c r="B339" s="33"/>
      <c r="K339" s="37"/>
      <c r="L339" s="36"/>
      <c r="M339" s="37"/>
    </row>
    <row r="340" spans="2:13" ht="30" customHeight="1">
      <c r="B340" s="33"/>
      <c r="K340" s="37"/>
      <c r="L340" s="36"/>
      <c r="M340" s="37"/>
    </row>
    <row r="341" spans="2:13" ht="30" customHeight="1">
      <c r="B341" s="33"/>
      <c r="K341" s="37"/>
      <c r="L341" s="36"/>
      <c r="M341" s="37"/>
    </row>
    <row r="342" spans="2:13" ht="30" customHeight="1">
      <c r="B342" s="33"/>
      <c r="K342" s="37"/>
      <c r="L342" s="36"/>
      <c r="M342" s="37"/>
    </row>
    <row r="343" spans="2:13" ht="30" customHeight="1">
      <c r="B343" s="33"/>
      <c r="K343" s="37"/>
      <c r="L343" s="36"/>
      <c r="M343" s="37"/>
    </row>
    <row r="344" spans="2:13" ht="30" customHeight="1">
      <c r="B344" s="33"/>
      <c r="K344" s="37"/>
      <c r="L344" s="36"/>
      <c r="M344" s="37"/>
    </row>
    <row r="345" spans="2:13" ht="30" customHeight="1">
      <c r="B345" s="33"/>
      <c r="K345" s="37"/>
      <c r="L345" s="36"/>
      <c r="M345" s="37"/>
    </row>
    <row r="346" spans="2:13" ht="30" customHeight="1">
      <c r="B346" s="33"/>
      <c r="K346" s="37"/>
      <c r="L346" s="36"/>
      <c r="M346" s="37"/>
    </row>
    <row r="347" spans="2:13" ht="30" customHeight="1">
      <c r="B347" s="33"/>
      <c r="K347" s="37"/>
      <c r="L347" s="36"/>
      <c r="M347" s="37"/>
    </row>
    <row r="348" spans="2:13" ht="30" customHeight="1">
      <c r="B348" s="33"/>
      <c r="K348" s="37"/>
      <c r="L348" s="36"/>
      <c r="M348" s="37"/>
    </row>
    <row r="349" spans="2:13" ht="30" customHeight="1">
      <c r="B349" s="33"/>
      <c r="K349" s="37"/>
      <c r="L349" s="36"/>
      <c r="M349" s="37"/>
    </row>
    <row r="350" spans="2:13" ht="30" customHeight="1">
      <c r="B350" s="33"/>
      <c r="K350" s="37"/>
      <c r="L350" s="36"/>
      <c r="M350" s="37"/>
    </row>
    <row r="351" spans="2:13" ht="30" customHeight="1">
      <c r="B351" s="33"/>
      <c r="K351" s="37"/>
      <c r="L351" s="36"/>
      <c r="M351" s="37"/>
    </row>
    <row r="352" spans="2:13" ht="30" customHeight="1">
      <c r="B352" s="33"/>
      <c r="K352" s="37"/>
      <c r="L352" s="36"/>
      <c r="M352" s="37"/>
    </row>
    <row r="353" spans="2:13" ht="30" customHeight="1">
      <c r="B353" s="33"/>
      <c r="K353" s="37"/>
      <c r="L353" s="36"/>
      <c r="M353" s="37"/>
    </row>
    <row r="354" spans="2:13" ht="30" customHeight="1">
      <c r="B354" s="33"/>
      <c r="K354" s="37"/>
      <c r="L354" s="36"/>
      <c r="M354" s="37"/>
    </row>
    <row r="355" spans="2:13" ht="30" customHeight="1">
      <c r="B355" s="33"/>
      <c r="K355" s="37"/>
      <c r="L355" s="36"/>
      <c r="M355" s="37"/>
    </row>
    <row r="356" spans="2:13" ht="30" customHeight="1">
      <c r="B356" s="33"/>
      <c r="K356" s="37"/>
      <c r="L356" s="36"/>
      <c r="M356" s="37"/>
    </row>
    <row r="357" spans="2:13" ht="30" customHeight="1">
      <c r="B357" s="33"/>
      <c r="K357" s="37"/>
      <c r="L357" s="36"/>
      <c r="M357" s="37"/>
    </row>
    <row r="358" spans="2:13" ht="30" customHeight="1">
      <c r="B358" s="33"/>
      <c r="K358" s="37"/>
      <c r="L358" s="36"/>
      <c r="M358" s="37"/>
    </row>
    <row r="359" spans="2:13" ht="30" customHeight="1">
      <c r="B359" s="33"/>
      <c r="K359" s="37"/>
      <c r="L359" s="36"/>
      <c r="M359" s="37"/>
    </row>
    <row r="360" spans="2:13" ht="30" customHeight="1">
      <c r="B360" s="33"/>
      <c r="K360" s="37"/>
      <c r="L360" s="36"/>
      <c r="M360" s="37"/>
    </row>
    <row r="361" spans="2:13" ht="30" customHeight="1">
      <c r="B361" s="33"/>
      <c r="K361" s="37"/>
      <c r="L361" s="36"/>
      <c r="M361" s="37"/>
    </row>
    <row r="362" spans="2:13" ht="30" customHeight="1">
      <c r="B362" s="33"/>
      <c r="K362" s="37"/>
      <c r="L362" s="36"/>
      <c r="M362" s="37"/>
    </row>
    <row r="363" spans="2:13" ht="30" customHeight="1">
      <c r="B363" s="33"/>
      <c r="K363" s="37"/>
      <c r="L363" s="36"/>
      <c r="M363" s="37"/>
    </row>
    <row r="364" spans="2:13" ht="30" customHeight="1">
      <c r="B364" s="33"/>
      <c r="K364" s="37"/>
      <c r="L364" s="36"/>
      <c r="M364" s="37"/>
    </row>
    <row r="365" spans="2:13" ht="30" customHeight="1">
      <c r="B365" s="33"/>
      <c r="K365" s="37"/>
      <c r="L365" s="36"/>
      <c r="M365" s="37"/>
    </row>
    <row r="366" spans="2:13" ht="30" customHeight="1">
      <c r="B366" s="33"/>
      <c r="K366" s="37"/>
      <c r="L366" s="36"/>
      <c r="M366" s="37"/>
    </row>
    <row r="367" spans="2:13" ht="30" customHeight="1">
      <c r="B367" s="33"/>
      <c r="K367" s="37"/>
      <c r="L367" s="36"/>
      <c r="M367" s="37"/>
    </row>
    <row r="368" spans="2:13" ht="30" customHeight="1">
      <c r="B368" s="33"/>
      <c r="K368" s="37"/>
      <c r="L368" s="36"/>
      <c r="M368" s="37"/>
    </row>
    <row r="369" spans="2:13" ht="30" customHeight="1">
      <c r="B369" s="33"/>
      <c r="K369" s="37"/>
      <c r="L369" s="36"/>
      <c r="M369" s="37"/>
    </row>
    <row r="370" spans="2:13" ht="30" customHeight="1">
      <c r="B370" s="33"/>
      <c r="K370" s="37"/>
      <c r="L370" s="36"/>
      <c r="M370" s="37"/>
    </row>
    <row r="371" spans="2:13" ht="30" customHeight="1">
      <c r="B371" s="33"/>
      <c r="K371" s="37"/>
      <c r="L371" s="36"/>
      <c r="M371" s="37"/>
    </row>
    <row r="372" spans="2:13" ht="30" customHeight="1">
      <c r="B372" s="33"/>
      <c r="K372" s="37"/>
      <c r="L372" s="36"/>
      <c r="M372" s="37"/>
    </row>
    <row r="373" spans="2:13" ht="30" customHeight="1">
      <c r="B373" s="33"/>
      <c r="K373" s="37"/>
      <c r="L373" s="36"/>
      <c r="M373" s="37"/>
    </row>
    <row r="374" spans="2:13" ht="30" customHeight="1">
      <c r="B374" s="33"/>
      <c r="K374" s="37"/>
      <c r="L374" s="36"/>
      <c r="M374" s="37"/>
    </row>
    <row r="375" spans="2:13" ht="30" customHeight="1">
      <c r="B375" s="33"/>
      <c r="K375" s="37"/>
      <c r="L375" s="36"/>
      <c r="M375" s="37"/>
    </row>
    <row r="376" spans="2:13" ht="30" customHeight="1">
      <c r="B376" s="33"/>
      <c r="K376" s="37"/>
      <c r="L376" s="36"/>
      <c r="M376" s="37"/>
    </row>
    <row r="377" spans="2:13" ht="30" customHeight="1">
      <c r="B377" s="33"/>
      <c r="K377" s="37"/>
      <c r="L377" s="36"/>
      <c r="M377" s="37"/>
    </row>
    <row r="378" spans="2:13" ht="30" customHeight="1">
      <c r="B378" s="33"/>
      <c r="K378" s="37"/>
      <c r="L378" s="36"/>
      <c r="M378" s="37"/>
    </row>
    <row r="379" spans="2:13" ht="30" customHeight="1">
      <c r="B379" s="33"/>
      <c r="K379" s="37"/>
      <c r="L379" s="36"/>
      <c r="M379" s="37"/>
    </row>
    <row r="380" spans="2:13" ht="30" customHeight="1">
      <c r="B380" s="33"/>
      <c r="K380" s="37"/>
      <c r="L380" s="36"/>
      <c r="M380" s="37"/>
    </row>
    <row r="381" spans="2:13" ht="30" customHeight="1">
      <c r="B381" s="33"/>
      <c r="K381" s="37"/>
      <c r="L381" s="36"/>
      <c r="M381" s="37"/>
    </row>
    <row r="382" spans="2:13" ht="30" customHeight="1">
      <c r="B382" s="33"/>
      <c r="K382" s="37"/>
      <c r="L382" s="36"/>
      <c r="M382" s="37"/>
    </row>
    <row r="383" spans="2:13" ht="30" customHeight="1">
      <c r="B383" s="33"/>
      <c r="K383" s="37"/>
      <c r="L383" s="36"/>
      <c r="M383" s="37"/>
    </row>
    <row r="384" spans="2:13" ht="30" customHeight="1">
      <c r="B384" s="33"/>
      <c r="K384" s="37"/>
      <c r="L384" s="36"/>
      <c r="M384" s="37"/>
    </row>
    <row r="385" spans="2:13" ht="30" customHeight="1">
      <c r="B385" s="33"/>
      <c r="K385" s="37"/>
      <c r="L385" s="36"/>
      <c r="M385" s="37"/>
    </row>
    <row r="386" spans="2:13" ht="30" customHeight="1">
      <c r="B386" s="33"/>
      <c r="K386" s="37"/>
      <c r="L386" s="36"/>
      <c r="M386" s="37"/>
    </row>
    <row r="387" spans="2:13" ht="30" customHeight="1">
      <c r="B387" s="33"/>
      <c r="K387" s="37"/>
      <c r="L387" s="36"/>
      <c r="M387" s="37"/>
    </row>
    <row r="388" spans="2:13" ht="30" customHeight="1">
      <c r="B388" s="33"/>
      <c r="K388" s="37"/>
      <c r="L388" s="36"/>
      <c r="M388" s="37"/>
    </row>
    <row r="389" spans="2:13" ht="30" customHeight="1">
      <c r="B389" s="33"/>
      <c r="K389" s="37"/>
      <c r="L389" s="36"/>
      <c r="M389" s="37"/>
    </row>
    <row r="390" spans="2:13" ht="30" customHeight="1">
      <c r="B390" s="33"/>
      <c r="K390" s="37"/>
      <c r="L390" s="36"/>
      <c r="M390" s="37"/>
    </row>
    <row r="391" spans="2:13" ht="30" customHeight="1">
      <c r="B391" s="33"/>
      <c r="K391" s="37"/>
      <c r="L391" s="36"/>
      <c r="M391" s="37"/>
    </row>
    <row r="392" spans="2:13" ht="30" customHeight="1">
      <c r="B392" s="33"/>
      <c r="K392" s="37"/>
      <c r="L392" s="36"/>
      <c r="M392" s="37"/>
    </row>
    <row r="393" spans="2:13" ht="30" customHeight="1">
      <c r="B393" s="33"/>
      <c r="K393" s="37"/>
      <c r="L393" s="36"/>
      <c r="M393" s="37"/>
    </row>
    <row r="394" spans="2:13" ht="30" customHeight="1">
      <c r="B394" s="33"/>
      <c r="K394" s="37"/>
      <c r="L394" s="36"/>
      <c r="M394" s="37"/>
    </row>
    <row r="395" spans="2:13" ht="30" customHeight="1">
      <c r="B395" s="33"/>
      <c r="K395" s="37"/>
      <c r="L395" s="36"/>
      <c r="M395" s="37"/>
    </row>
    <row r="396" spans="2:13" ht="30" customHeight="1">
      <c r="B396" s="33"/>
      <c r="K396" s="37"/>
      <c r="L396" s="36"/>
      <c r="M396" s="37"/>
    </row>
    <row r="397" spans="2:13" ht="30" customHeight="1">
      <c r="B397" s="33"/>
      <c r="K397" s="37"/>
      <c r="L397" s="36"/>
      <c r="M397" s="37"/>
    </row>
    <row r="398" spans="2:13" ht="30" customHeight="1">
      <c r="B398" s="33"/>
      <c r="K398" s="37"/>
      <c r="L398" s="36"/>
      <c r="M398" s="37"/>
    </row>
    <row r="399" spans="2:13" ht="30" customHeight="1">
      <c r="B399" s="33"/>
      <c r="K399" s="37"/>
      <c r="L399" s="36"/>
      <c r="M399" s="37"/>
    </row>
    <row r="400" spans="2:13" ht="30" customHeight="1">
      <c r="B400" s="33"/>
      <c r="K400" s="37"/>
      <c r="L400" s="36"/>
      <c r="M400" s="37"/>
    </row>
    <row r="401" spans="2:13" ht="30" customHeight="1">
      <c r="B401" s="33"/>
      <c r="K401" s="37"/>
      <c r="L401" s="36"/>
      <c r="M401" s="37"/>
    </row>
    <row r="402" spans="2:13" ht="30" customHeight="1">
      <c r="B402" s="33"/>
      <c r="K402" s="37"/>
      <c r="L402" s="36"/>
      <c r="M402" s="37"/>
    </row>
    <row r="403" spans="2:13" ht="30" customHeight="1">
      <c r="B403" s="33"/>
      <c r="K403" s="37"/>
      <c r="L403" s="36"/>
      <c r="M403" s="37"/>
    </row>
    <row r="404" spans="2:13" ht="30" customHeight="1">
      <c r="B404" s="33"/>
      <c r="K404" s="37"/>
      <c r="L404" s="36"/>
      <c r="M404" s="37"/>
    </row>
    <row r="405" spans="2:13" ht="30" customHeight="1">
      <c r="B405" s="33"/>
      <c r="K405" s="37"/>
      <c r="L405" s="36"/>
      <c r="M405" s="37"/>
    </row>
    <row r="406" spans="2:13" ht="30" customHeight="1">
      <c r="B406" s="33"/>
      <c r="K406" s="37"/>
      <c r="L406" s="36"/>
      <c r="M406" s="37"/>
    </row>
    <row r="407" spans="2:13" ht="30" customHeight="1">
      <c r="B407" s="33"/>
      <c r="K407" s="37"/>
      <c r="L407" s="36"/>
      <c r="M407" s="37"/>
    </row>
    <row r="408" spans="2:13" ht="30" customHeight="1">
      <c r="B408" s="33"/>
      <c r="K408" s="37"/>
      <c r="L408" s="36"/>
      <c r="M408" s="37"/>
    </row>
    <row r="409" spans="2:13" ht="30" customHeight="1">
      <c r="B409" s="33"/>
      <c r="K409" s="37"/>
      <c r="L409" s="36"/>
      <c r="M409" s="37"/>
    </row>
    <row r="410" spans="2:13" ht="30" customHeight="1">
      <c r="B410" s="33"/>
      <c r="K410" s="37"/>
      <c r="L410" s="36"/>
      <c r="M410" s="37"/>
    </row>
    <row r="411" spans="2:13" ht="30" customHeight="1">
      <c r="B411" s="33"/>
      <c r="K411" s="37"/>
      <c r="L411" s="36"/>
      <c r="M411" s="37"/>
    </row>
    <row r="412" spans="2:13" ht="30" customHeight="1">
      <c r="B412" s="33"/>
      <c r="K412" s="37"/>
      <c r="L412" s="36"/>
      <c r="M412" s="37"/>
    </row>
    <row r="413" spans="2:13" ht="30" customHeight="1">
      <c r="B413" s="33"/>
      <c r="K413" s="37"/>
      <c r="L413" s="36"/>
      <c r="M413" s="37"/>
    </row>
    <row r="414" spans="2:13" ht="30" customHeight="1">
      <c r="B414" s="33"/>
      <c r="K414" s="37"/>
      <c r="L414" s="36"/>
      <c r="M414" s="37"/>
    </row>
    <row r="415" spans="2:13" ht="30" customHeight="1">
      <c r="B415" s="33"/>
      <c r="K415" s="37"/>
      <c r="L415" s="36"/>
      <c r="M415" s="37"/>
    </row>
    <row r="416" spans="2:13" ht="30" customHeight="1">
      <c r="B416" s="33"/>
      <c r="K416" s="37"/>
      <c r="L416" s="36"/>
      <c r="M416" s="37"/>
    </row>
    <row r="417" spans="2:13" ht="30" customHeight="1">
      <c r="B417" s="33"/>
      <c r="K417" s="37"/>
      <c r="L417" s="36"/>
      <c r="M417" s="37"/>
    </row>
    <row r="418" spans="2:13" ht="30" customHeight="1">
      <c r="B418" s="33"/>
      <c r="K418" s="37"/>
      <c r="L418" s="36"/>
      <c r="M418" s="37"/>
    </row>
    <row r="419" spans="2:13" ht="30" customHeight="1">
      <c r="B419" s="33"/>
      <c r="K419" s="37"/>
      <c r="L419" s="36"/>
      <c r="M419" s="37"/>
    </row>
    <row r="420" spans="2:13" ht="30" customHeight="1">
      <c r="B420" s="33"/>
      <c r="K420" s="37"/>
      <c r="L420" s="36"/>
      <c r="M420" s="37"/>
    </row>
    <row r="421" spans="2:13" ht="30" customHeight="1">
      <c r="B421" s="33"/>
      <c r="K421" s="37"/>
      <c r="L421" s="36"/>
      <c r="M421" s="37"/>
    </row>
    <row r="422" spans="2:13" ht="30" customHeight="1">
      <c r="B422" s="33"/>
      <c r="K422" s="37"/>
      <c r="L422" s="36"/>
      <c r="M422" s="37"/>
    </row>
    <row r="423" spans="2:13" ht="30" customHeight="1">
      <c r="B423" s="33"/>
      <c r="K423" s="37"/>
      <c r="L423" s="36"/>
      <c r="M423" s="37"/>
    </row>
    <row r="424" spans="2:13" ht="30" customHeight="1">
      <c r="B424" s="33"/>
      <c r="K424" s="37"/>
      <c r="L424" s="36"/>
      <c r="M424" s="37"/>
    </row>
    <row r="425" spans="2:13" ht="30" customHeight="1">
      <c r="B425" s="33"/>
      <c r="K425" s="37"/>
      <c r="L425" s="36"/>
      <c r="M425" s="37"/>
    </row>
    <row r="426" spans="2:13" ht="30" customHeight="1">
      <c r="B426" s="33"/>
      <c r="K426" s="37"/>
      <c r="L426" s="36"/>
      <c r="M426" s="37"/>
    </row>
    <row r="427" spans="2:13" ht="30" customHeight="1">
      <c r="B427" s="33"/>
      <c r="K427" s="37"/>
      <c r="L427" s="36"/>
      <c r="M427" s="37"/>
    </row>
    <row r="428" spans="2:13" ht="30" customHeight="1">
      <c r="B428" s="33"/>
      <c r="K428" s="37"/>
      <c r="L428" s="36"/>
      <c r="M428" s="37"/>
    </row>
    <row r="429" spans="2:13" ht="30" customHeight="1">
      <c r="B429" s="33"/>
      <c r="K429" s="37"/>
      <c r="L429" s="36"/>
      <c r="M429" s="37"/>
    </row>
    <row r="430" spans="2:13" ht="30" customHeight="1">
      <c r="B430" s="33"/>
      <c r="K430" s="37"/>
      <c r="L430" s="36"/>
      <c r="M430" s="37"/>
    </row>
    <row r="431" spans="2:13" ht="30" customHeight="1">
      <c r="B431" s="33"/>
      <c r="K431" s="37"/>
      <c r="L431" s="36"/>
      <c r="M431" s="37"/>
    </row>
    <row r="432" spans="2:13" ht="30" customHeight="1">
      <c r="B432" s="33"/>
      <c r="K432" s="37"/>
      <c r="L432" s="36"/>
      <c r="M432" s="37"/>
    </row>
    <row r="433" spans="2:13" ht="30" customHeight="1">
      <c r="B433" s="33"/>
      <c r="K433" s="37"/>
      <c r="L433" s="36"/>
      <c r="M433" s="37"/>
    </row>
    <row r="434" spans="2:13" ht="30" customHeight="1">
      <c r="B434" s="33"/>
      <c r="K434" s="37"/>
      <c r="L434" s="36"/>
      <c r="M434" s="37"/>
    </row>
    <row r="435" spans="2:13" ht="30" customHeight="1">
      <c r="B435" s="33"/>
      <c r="K435" s="37"/>
      <c r="L435" s="36"/>
      <c r="M435" s="37"/>
    </row>
    <row r="436" spans="2:13" ht="30" customHeight="1">
      <c r="B436" s="33"/>
      <c r="K436" s="37"/>
      <c r="L436" s="36"/>
      <c r="M436" s="37"/>
    </row>
    <row r="437" spans="2:13" ht="30" customHeight="1">
      <c r="B437" s="33"/>
      <c r="K437" s="37"/>
      <c r="L437" s="36"/>
      <c r="M437" s="37"/>
    </row>
    <row r="438" spans="2:13" ht="30" customHeight="1">
      <c r="B438" s="33"/>
      <c r="K438" s="37"/>
      <c r="L438" s="36"/>
      <c r="M438" s="37"/>
    </row>
    <row r="439" spans="2:13" ht="30" customHeight="1">
      <c r="B439" s="33"/>
      <c r="K439" s="37"/>
      <c r="L439" s="36"/>
      <c r="M439" s="37"/>
    </row>
    <row r="440" spans="2:13" ht="30" customHeight="1">
      <c r="B440" s="33"/>
      <c r="K440" s="37"/>
      <c r="L440" s="36"/>
      <c r="M440" s="37"/>
    </row>
    <row r="441" spans="2:13" ht="30" customHeight="1">
      <c r="B441" s="33"/>
      <c r="K441" s="37"/>
      <c r="L441" s="36"/>
      <c r="M441" s="37"/>
    </row>
    <row r="442" spans="2:13" ht="30" customHeight="1">
      <c r="B442" s="33"/>
      <c r="K442" s="37"/>
      <c r="L442" s="36"/>
      <c r="M442" s="37"/>
    </row>
    <row r="443" spans="2:13" ht="30" customHeight="1">
      <c r="B443" s="33"/>
      <c r="K443" s="37"/>
      <c r="L443" s="36"/>
      <c r="M443" s="37"/>
    </row>
    <row r="444" spans="2:13" ht="30" customHeight="1">
      <c r="B444" s="33"/>
      <c r="K444" s="37"/>
      <c r="L444" s="36"/>
      <c r="M444" s="37"/>
    </row>
    <row r="445" spans="2:13" ht="30" customHeight="1">
      <c r="B445" s="33"/>
      <c r="K445" s="37"/>
      <c r="L445" s="36"/>
      <c r="M445" s="37"/>
    </row>
    <row r="446" spans="2:13" ht="30" customHeight="1">
      <c r="B446" s="33"/>
      <c r="K446" s="37"/>
      <c r="L446" s="36"/>
      <c r="M446" s="37"/>
    </row>
    <row r="447" spans="2:13" ht="30" customHeight="1">
      <c r="B447" s="33"/>
      <c r="K447" s="37"/>
      <c r="L447" s="36"/>
      <c r="M447" s="37"/>
    </row>
    <row r="448" spans="2:13" ht="30" customHeight="1">
      <c r="B448" s="33"/>
      <c r="K448" s="37"/>
      <c r="L448" s="36"/>
      <c r="M448" s="37"/>
    </row>
    <row r="449" spans="2:13" ht="30" customHeight="1">
      <c r="B449" s="33"/>
      <c r="K449" s="37"/>
      <c r="L449" s="36"/>
      <c r="M449" s="37"/>
    </row>
    <row r="450" spans="2:13" ht="30" customHeight="1">
      <c r="B450" s="33"/>
      <c r="K450" s="37"/>
      <c r="L450" s="36"/>
      <c r="M450" s="37"/>
    </row>
    <row r="451" spans="2:13" ht="30" customHeight="1">
      <c r="B451" s="33"/>
      <c r="K451" s="37"/>
      <c r="L451" s="36"/>
      <c r="M451" s="37"/>
    </row>
    <row r="452" spans="2:13" ht="30" customHeight="1">
      <c r="B452" s="33"/>
      <c r="K452" s="37"/>
      <c r="L452" s="36"/>
      <c r="M452" s="37"/>
    </row>
    <row r="453" spans="2:13" ht="30" customHeight="1">
      <c r="B453" s="33"/>
      <c r="K453" s="37"/>
      <c r="L453" s="36"/>
      <c r="M453" s="37"/>
    </row>
    <row r="454" spans="2:13" ht="30" customHeight="1">
      <c r="B454" s="33"/>
      <c r="K454" s="37"/>
      <c r="L454" s="36"/>
      <c r="M454" s="37"/>
    </row>
    <row r="455" spans="2:13" ht="30" customHeight="1">
      <c r="B455" s="33"/>
      <c r="K455" s="37"/>
      <c r="L455" s="36"/>
      <c r="M455" s="37"/>
    </row>
    <row r="456" spans="2:13" ht="30" customHeight="1">
      <c r="B456" s="33"/>
      <c r="K456" s="37"/>
      <c r="L456" s="36"/>
      <c r="M456" s="37"/>
    </row>
    <row r="457" spans="2:13" ht="30" customHeight="1">
      <c r="B457" s="33"/>
      <c r="K457" s="37"/>
      <c r="L457" s="36"/>
      <c r="M457" s="37"/>
    </row>
    <row r="458" spans="2:13" ht="30" customHeight="1">
      <c r="B458" s="33"/>
      <c r="K458" s="37"/>
      <c r="L458" s="36"/>
      <c r="M458" s="37"/>
    </row>
    <row r="459" spans="2:13" ht="30" customHeight="1">
      <c r="B459" s="33"/>
      <c r="K459" s="37"/>
      <c r="L459" s="36"/>
      <c r="M459" s="37"/>
    </row>
    <row r="460" spans="2:13" ht="30" customHeight="1">
      <c r="B460" s="33"/>
      <c r="K460" s="37"/>
      <c r="L460" s="36"/>
      <c r="M460" s="37"/>
    </row>
    <row r="461" spans="2:13" ht="30" customHeight="1">
      <c r="B461" s="33"/>
      <c r="K461" s="37"/>
      <c r="L461" s="36"/>
      <c r="M461" s="37"/>
    </row>
    <row r="462" spans="2:13" ht="30" customHeight="1">
      <c r="B462" s="33"/>
      <c r="K462" s="37"/>
      <c r="L462" s="36"/>
      <c r="M462" s="37"/>
    </row>
    <row r="463" spans="2:13" ht="30" customHeight="1">
      <c r="B463" s="33"/>
      <c r="K463" s="37"/>
      <c r="L463" s="36"/>
      <c r="M463" s="37"/>
    </row>
    <row r="464" spans="2:13" ht="30" customHeight="1">
      <c r="B464" s="33"/>
      <c r="K464" s="37"/>
      <c r="L464" s="36"/>
      <c r="M464" s="37"/>
    </row>
    <row r="465" spans="2:13" ht="30" customHeight="1">
      <c r="B465" s="33"/>
      <c r="K465" s="37"/>
      <c r="L465" s="36"/>
      <c r="M465" s="37"/>
    </row>
    <row r="466" spans="2:13" ht="30" customHeight="1">
      <c r="B466" s="33"/>
      <c r="K466" s="37"/>
      <c r="L466" s="36"/>
      <c r="M466" s="37"/>
    </row>
    <row r="467" spans="2:13" ht="30" customHeight="1">
      <c r="B467" s="33"/>
      <c r="K467" s="37"/>
      <c r="L467" s="36"/>
      <c r="M467" s="37"/>
    </row>
    <row r="468" spans="2:13" ht="30" customHeight="1">
      <c r="B468" s="33"/>
      <c r="K468" s="37"/>
      <c r="L468" s="36"/>
      <c r="M468" s="37"/>
    </row>
    <row r="469" spans="2:13" ht="30" customHeight="1">
      <c r="B469" s="33"/>
      <c r="K469" s="37"/>
      <c r="L469" s="36"/>
      <c r="M469" s="37"/>
    </row>
    <row r="470" spans="2:13" ht="30" customHeight="1">
      <c r="B470" s="33"/>
      <c r="K470" s="37"/>
      <c r="L470" s="36"/>
      <c r="M470" s="37"/>
    </row>
    <row r="471" spans="2:13" ht="30" customHeight="1">
      <c r="B471" s="33"/>
      <c r="K471" s="37"/>
      <c r="L471" s="36"/>
      <c r="M471" s="37"/>
    </row>
    <row r="472" spans="2:13" ht="30" customHeight="1">
      <c r="B472" s="33"/>
      <c r="K472" s="37"/>
      <c r="L472" s="36"/>
      <c r="M472" s="37"/>
    </row>
    <row r="473" spans="2:13" ht="30" customHeight="1">
      <c r="B473" s="33"/>
      <c r="K473" s="37"/>
      <c r="L473" s="36"/>
      <c r="M473" s="37"/>
    </row>
    <row r="474" spans="2:13" ht="30" customHeight="1">
      <c r="B474" s="33"/>
      <c r="K474" s="37"/>
      <c r="L474" s="36"/>
      <c r="M474" s="37"/>
    </row>
    <row r="475" spans="2:13" ht="30" customHeight="1">
      <c r="B475" s="33"/>
      <c r="K475" s="37"/>
      <c r="L475" s="36"/>
      <c r="M475" s="37"/>
    </row>
    <row r="476" spans="2:13" ht="30" customHeight="1">
      <c r="B476" s="33"/>
      <c r="K476" s="37"/>
      <c r="L476" s="36"/>
      <c r="M476" s="37"/>
    </row>
    <row r="477" spans="2:13" ht="30" customHeight="1">
      <c r="B477" s="33"/>
      <c r="K477" s="37"/>
      <c r="L477" s="36"/>
      <c r="M477" s="37"/>
    </row>
    <row r="478" spans="2:13" ht="30" customHeight="1">
      <c r="B478" s="33"/>
      <c r="K478" s="37"/>
      <c r="L478" s="36"/>
      <c r="M478" s="37"/>
    </row>
    <row r="479" spans="2:13" ht="30" customHeight="1">
      <c r="B479" s="33"/>
      <c r="K479" s="37"/>
      <c r="L479" s="36"/>
      <c r="M479" s="37"/>
    </row>
    <row r="480" spans="2:13" ht="30" customHeight="1">
      <c r="B480" s="33"/>
      <c r="K480" s="37"/>
      <c r="L480" s="36"/>
      <c r="M480" s="37"/>
    </row>
    <row r="481" spans="2:13" ht="30" customHeight="1">
      <c r="B481" s="33"/>
      <c r="K481" s="37"/>
      <c r="L481" s="36"/>
      <c r="M481" s="37"/>
    </row>
    <row r="482" spans="2:13" ht="30" customHeight="1">
      <c r="B482" s="33"/>
      <c r="K482" s="37"/>
      <c r="L482" s="36"/>
      <c r="M482" s="37"/>
    </row>
    <row r="483" spans="2:13" ht="30" customHeight="1">
      <c r="B483" s="33"/>
      <c r="K483" s="37"/>
      <c r="L483" s="36"/>
      <c r="M483" s="37"/>
    </row>
    <row r="484" spans="2:13" ht="30" customHeight="1">
      <c r="B484" s="33"/>
      <c r="K484" s="37"/>
      <c r="L484" s="36"/>
      <c r="M484" s="37"/>
    </row>
    <row r="485" spans="2:13" ht="30" customHeight="1">
      <c r="B485" s="33"/>
      <c r="K485" s="37"/>
      <c r="L485" s="36"/>
      <c r="M485" s="37"/>
    </row>
    <row r="486" spans="2:13" ht="30" customHeight="1">
      <c r="B486" s="33"/>
      <c r="K486" s="37"/>
      <c r="L486" s="36"/>
      <c r="M486" s="37"/>
    </row>
    <row r="487" spans="2:13" ht="30" customHeight="1">
      <c r="B487" s="33"/>
      <c r="K487" s="37"/>
      <c r="L487" s="36"/>
      <c r="M487" s="37"/>
    </row>
    <row r="488" spans="2:13" ht="30" customHeight="1">
      <c r="B488" s="33"/>
      <c r="K488" s="37"/>
      <c r="L488" s="36"/>
      <c r="M488" s="37"/>
    </row>
    <row r="489" spans="2:13" ht="30" customHeight="1">
      <c r="K489" s="37"/>
      <c r="L489" s="36"/>
      <c r="M489" s="37"/>
    </row>
    <row r="490" spans="2:13" ht="30" customHeight="1">
      <c r="K490" s="37"/>
      <c r="L490" s="36"/>
      <c r="M490" s="37"/>
    </row>
    <row r="491" spans="2:13" ht="30" customHeight="1">
      <c r="K491" s="37"/>
      <c r="L491" s="36"/>
      <c r="M491" s="37"/>
    </row>
    <row r="492" spans="2:13" ht="30" customHeight="1">
      <c r="K492" s="37"/>
      <c r="L492" s="36"/>
      <c r="M492" s="37"/>
    </row>
    <row r="493" spans="2:13" ht="30" customHeight="1">
      <c r="K493" s="37"/>
      <c r="L493" s="36"/>
      <c r="M493" s="37"/>
    </row>
    <row r="494" spans="2:13" ht="30" customHeight="1">
      <c r="K494" s="37"/>
      <c r="L494" s="36"/>
      <c r="M494" s="37"/>
    </row>
    <row r="495" spans="2:13" ht="30" customHeight="1">
      <c r="K495" s="37"/>
      <c r="L495" s="36"/>
      <c r="M495" s="37"/>
    </row>
    <row r="496" spans="2:13" ht="30" customHeight="1">
      <c r="K496" s="37"/>
      <c r="L496" s="36"/>
      <c r="M496" s="37"/>
    </row>
    <row r="497" spans="11:13" ht="30" customHeight="1">
      <c r="K497" s="37"/>
      <c r="L497" s="36"/>
      <c r="M497" s="37"/>
    </row>
    <row r="498" spans="11:13" ht="30" customHeight="1">
      <c r="K498" s="37"/>
      <c r="L498" s="36"/>
      <c r="M498" s="37"/>
    </row>
    <row r="499" spans="11:13" ht="30" customHeight="1">
      <c r="K499" s="37"/>
      <c r="L499" s="36"/>
      <c r="M499" s="37"/>
    </row>
    <row r="500" spans="11:13" ht="30" customHeight="1">
      <c r="K500" s="37"/>
      <c r="L500" s="36"/>
      <c r="M500" s="37"/>
    </row>
    <row r="501" spans="11:13" ht="30" customHeight="1">
      <c r="K501" s="37"/>
      <c r="L501" s="36"/>
      <c r="M501" s="37"/>
    </row>
    <row r="502" spans="11:13" ht="30" customHeight="1">
      <c r="K502" s="37"/>
      <c r="L502" s="36"/>
      <c r="M502" s="37"/>
    </row>
    <row r="503" spans="11:13" ht="30" customHeight="1">
      <c r="K503" s="37"/>
      <c r="L503" s="36"/>
      <c r="M503" s="37"/>
    </row>
    <row r="504" spans="11:13" ht="30" customHeight="1">
      <c r="K504" s="37"/>
      <c r="L504" s="36"/>
      <c r="M504" s="37"/>
    </row>
    <row r="505" spans="11:13" ht="30" customHeight="1">
      <c r="K505" s="37"/>
      <c r="L505" s="36"/>
      <c r="M505" s="37"/>
    </row>
    <row r="506" spans="11:13" ht="30" customHeight="1">
      <c r="K506" s="37"/>
      <c r="L506" s="36"/>
      <c r="M506" s="37"/>
    </row>
    <row r="507" spans="11:13" ht="30" customHeight="1">
      <c r="K507" s="37"/>
      <c r="L507" s="36"/>
      <c r="M507" s="37"/>
    </row>
    <row r="508" spans="11:13" ht="30" customHeight="1">
      <c r="K508" s="37"/>
      <c r="L508" s="36"/>
      <c r="M508" s="37"/>
    </row>
    <row r="509" spans="11:13" ht="30" customHeight="1">
      <c r="K509" s="37"/>
      <c r="L509" s="36"/>
      <c r="M509" s="37"/>
    </row>
    <row r="510" spans="11:13" ht="30" customHeight="1">
      <c r="K510" s="37"/>
      <c r="L510" s="36"/>
      <c r="M510" s="37"/>
    </row>
    <row r="511" spans="11:13" ht="30" customHeight="1">
      <c r="K511" s="37"/>
      <c r="L511" s="36"/>
      <c r="M511" s="37"/>
    </row>
    <row r="512" spans="11:13" ht="30" customHeight="1">
      <c r="K512" s="37"/>
      <c r="L512" s="36"/>
      <c r="M512" s="37"/>
    </row>
    <row r="513" spans="11:13" ht="30" customHeight="1">
      <c r="K513" s="37"/>
      <c r="L513" s="36"/>
      <c r="M513" s="37"/>
    </row>
    <row r="514" spans="11:13" ht="30" customHeight="1">
      <c r="K514" s="37"/>
      <c r="L514" s="36"/>
      <c r="M514" s="37"/>
    </row>
    <row r="515" spans="11:13" ht="30" customHeight="1">
      <c r="K515" s="37"/>
      <c r="L515" s="36"/>
      <c r="M515" s="37"/>
    </row>
    <row r="516" spans="11:13" ht="30" customHeight="1">
      <c r="K516" s="37"/>
      <c r="L516" s="36"/>
      <c r="M516" s="37"/>
    </row>
    <row r="517" spans="11:13" ht="30" customHeight="1">
      <c r="K517" s="37"/>
      <c r="L517" s="36"/>
      <c r="M517" s="37"/>
    </row>
    <row r="518" spans="11:13" ht="30" customHeight="1">
      <c r="K518" s="37"/>
      <c r="L518" s="36"/>
      <c r="M518" s="37"/>
    </row>
    <row r="519" spans="11:13" ht="30" customHeight="1">
      <c r="K519" s="37"/>
      <c r="L519" s="36"/>
      <c r="M519" s="37"/>
    </row>
    <row r="520" spans="11:13" ht="30" customHeight="1">
      <c r="K520" s="37"/>
      <c r="L520" s="36"/>
      <c r="M520" s="37"/>
    </row>
    <row r="521" spans="11:13" ht="30" customHeight="1">
      <c r="K521" s="37"/>
      <c r="L521" s="36"/>
      <c r="M521" s="37"/>
    </row>
    <row r="522" spans="11:13" ht="30" customHeight="1">
      <c r="K522" s="37"/>
      <c r="L522" s="36"/>
      <c r="M522" s="37"/>
    </row>
    <row r="523" spans="11:13" ht="30" customHeight="1">
      <c r="K523" s="37"/>
      <c r="L523" s="36"/>
      <c r="M523" s="37"/>
    </row>
    <row r="524" spans="11:13" ht="30" customHeight="1">
      <c r="K524" s="37"/>
      <c r="L524" s="36"/>
      <c r="M524" s="37"/>
    </row>
    <row r="525" spans="11:13" ht="30" customHeight="1">
      <c r="K525" s="37"/>
      <c r="L525" s="36"/>
      <c r="M525" s="37"/>
    </row>
    <row r="526" spans="11:13" ht="30" customHeight="1">
      <c r="K526" s="37"/>
      <c r="L526" s="36"/>
      <c r="M526" s="37"/>
    </row>
    <row r="527" spans="11:13" ht="30" customHeight="1">
      <c r="K527" s="37"/>
      <c r="L527" s="36"/>
      <c r="M527" s="37"/>
    </row>
    <row r="528" spans="11:13" ht="30" customHeight="1">
      <c r="K528" s="37"/>
      <c r="L528" s="36"/>
      <c r="M528" s="37"/>
    </row>
    <row r="529" spans="11:13" ht="30" customHeight="1">
      <c r="K529" s="37"/>
      <c r="L529" s="36"/>
      <c r="M529" s="37"/>
    </row>
    <row r="530" spans="11:13" ht="30" customHeight="1">
      <c r="K530" s="37"/>
      <c r="L530" s="36"/>
      <c r="M530" s="37"/>
    </row>
    <row r="531" spans="11:13" ht="30" customHeight="1">
      <c r="K531" s="37"/>
      <c r="L531" s="36"/>
      <c r="M531" s="37"/>
    </row>
    <row r="532" spans="11:13" ht="30" customHeight="1">
      <c r="K532" s="37"/>
      <c r="L532" s="36"/>
      <c r="M532" s="37"/>
    </row>
    <row r="533" spans="11:13" ht="30" customHeight="1">
      <c r="K533" s="37"/>
      <c r="L533" s="36"/>
      <c r="M533" s="37"/>
    </row>
    <row r="534" spans="11:13" ht="30" customHeight="1">
      <c r="K534" s="37"/>
      <c r="L534" s="36"/>
      <c r="M534" s="37"/>
    </row>
    <row r="535" spans="11:13" ht="30" customHeight="1">
      <c r="K535" s="37"/>
      <c r="L535" s="36"/>
      <c r="M535" s="37"/>
    </row>
    <row r="536" spans="11:13" ht="30" customHeight="1">
      <c r="K536" s="37"/>
      <c r="L536" s="36"/>
      <c r="M536" s="37"/>
    </row>
    <row r="537" spans="11:13" ht="30" customHeight="1">
      <c r="K537" s="37"/>
      <c r="L537" s="36"/>
      <c r="M537" s="37"/>
    </row>
    <row r="538" spans="11:13" ht="30" customHeight="1">
      <c r="K538" s="37"/>
      <c r="L538" s="36"/>
      <c r="M538" s="37"/>
    </row>
    <row r="539" spans="11:13" ht="30" customHeight="1">
      <c r="K539" s="37"/>
      <c r="L539" s="36"/>
      <c r="M539" s="37"/>
    </row>
    <row r="540" spans="11:13" ht="30" customHeight="1">
      <c r="K540" s="37"/>
      <c r="L540" s="36"/>
      <c r="M540" s="37"/>
    </row>
    <row r="541" spans="11:13" ht="30" customHeight="1">
      <c r="K541" s="37"/>
      <c r="L541" s="36"/>
      <c r="M541" s="37"/>
    </row>
    <row r="542" spans="11:13" ht="30" customHeight="1">
      <c r="K542" s="37"/>
      <c r="L542" s="36"/>
      <c r="M542" s="37"/>
    </row>
    <row r="543" spans="11:13" ht="30" customHeight="1">
      <c r="K543" s="37"/>
      <c r="L543" s="36"/>
      <c r="M543" s="37"/>
    </row>
    <row r="544" spans="11:13" ht="30" customHeight="1">
      <c r="K544" s="37"/>
      <c r="L544" s="36"/>
      <c r="M544" s="37"/>
    </row>
    <row r="545" spans="11:13" ht="30" customHeight="1">
      <c r="K545" s="37"/>
      <c r="L545" s="36"/>
      <c r="M545" s="37"/>
    </row>
    <row r="546" spans="11:13" ht="30" customHeight="1">
      <c r="K546" s="37"/>
      <c r="L546" s="36"/>
      <c r="M546" s="37"/>
    </row>
    <row r="547" spans="11:13" ht="30" customHeight="1">
      <c r="K547" s="37"/>
      <c r="L547" s="36"/>
      <c r="M547" s="37"/>
    </row>
    <row r="548" spans="11:13" ht="30" customHeight="1">
      <c r="K548" s="37"/>
      <c r="L548" s="36"/>
      <c r="M548" s="37"/>
    </row>
    <row r="549" spans="11:13" ht="30" customHeight="1">
      <c r="K549" s="37"/>
      <c r="L549" s="36"/>
      <c r="M549" s="37"/>
    </row>
    <row r="550" spans="11:13" ht="30" customHeight="1">
      <c r="K550" s="37"/>
      <c r="L550" s="36"/>
      <c r="M550" s="37"/>
    </row>
    <row r="551" spans="11:13" ht="30" customHeight="1">
      <c r="K551" s="37"/>
      <c r="L551" s="36"/>
      <c r="M551" s="37"/>
    </row>
    <row r="552" spans="11:13" ht="30" customHeight="1">
      <c r="K552" s="37"/>
      <c r="L552" s="36"/>
      <c r="M552" s="37"/>
    </row>
    <row r="553" spans="11:13" ht="30" customHeight="1">
      <c r="K553" s="37"/>
      <c r="L553" s="36"/>
      <c r="M553" s="37"/>
    </row>
    <row r="554" spans="11:13" ht="30" customHeight="1">
      <c r="K554" s="37"/>
      <c r="L554" s="36"/>
      <c r="M554" s="37"/>
    </row>
    <row r="555" spans="11:13" ht="30" customHeight="1">
      <c r="K555" s="37"/>
      <c r="L555" s="36"/>
      <c r="M555" s="37"/>
    </row>
    <row r="556" spans="11:13" ht="30" customHeight="1">
      <c r="K556" s="37"/>
      <c r="L556" s="36"/>
      <c r="M556" s="37"/>
    </row>
    <row r="557" spans="11:13" ht="30" customHeight="1">
      <c r="K557" s="37"/>
      <c r="L557" s="36"/>
      <c r="M557" s="37"/>
    </row>
    <row r="558" spans="11:13" ht="30" customHeight="1">
      <c r="K558" s="37"/>
      <c r="L558" s="36"/>
      <c r="M558" s="37"/>
    </row>
    <row r="559" spans="11:13" ht="30" customHeight="1">
      <c r="K559" s="37"/>
      <c r="L559" s="36"/>
      <c r="M559" s="37"/>
    </row>
    <row r="560" spans="11:13" ht="30" customHeight="1">
      <c r="K560" s="37"/>
      <c r="L560" s="36"/>
      <c r="M560" s="37"/>
    </row>
    <row r="561" spans="11:13" ht="30" customHeight="1">
      <c r="K561" s="37"/>
      <c r="L561" s="36"/>
      <c r="M561" s="37"/>
    </row>
    <row r="562" spans="11:13" ht="30" customHeight="1">
      <c r="K562" s="37"/>
      <c r="L562" s="36"/>
      <c r="M562" s="37"/>
    </row>
    <row r="563" spans="11:13" ht="30" customHeight="1">
      <c r="K563" s="37"/>
      <c r="L563" s="36"/>
      <c r="M563" s="37"/>
    </row>
    <row r="564" spans="11:13" ht="30" customHeight="1">
      <c r="K564" s="37"/>
      <c r="L564" s="36"/>
      <c r="M564" s="37"/>
    </row>
    <row r="565" spans="11:13" ht="30" customHeight="1">
      <c r="K565" s="37"/>
      <c r="L565" s="36"/>
      <c r="M565" s="37"/>
    </row>
    <row r="566" spans="11:13" ht="30" customHeight="1">
      <c r="K566" s="37"/>
      <c r="L566" s="36"/>
      <c r="M566" s="37"/>
    </row>
    <row r="567" spans="11:13" ht="30" customHeight="1">
      <c r="K567" s="37"/>
      <c r="L567" s="36"/>
      <c r="M567" s="37"/>
    </row>
    <row r="568" spans="11:13" ht="30" customHeight="1">
      <c r="K568" s="37"/>
      <c r="L568" s="36"/>
      <c r="M568" s="37"/>
    </row>
    <row r="569" spans="11:13" ht="30" customHeight="1">
      <c r="K569" s="37"/>
      <c r="L569" s="36"/>
      <c r="M569" s="37"/>
    </row>
    <row r="570" spans="11:13" ht="30" customHeight="1">
      <c r="K570" s="37"/>
      <c r="L570" s="36"/>
      <c r="M570" s="37"/>
    </row>
    <row r="571" spans="11:13" ht="30" customHeight="1">
      <c r="K571" s="37"/>
      <c r="L571" s="36"/>
      <c r="M571" s="37"/>
    </row>
    <row r="572" spans="11:13" ht="30" customHeight="1">
      <c r="K572" s="37"/>
      <c r="L572" s="36"/>
      <c r="M572" s="37"/>
    </row>
    <row r="573" spans="11:13" ht="30" customHeight="1">
      <c r="K573" s="37"/>
      <c r="L573" s="36"/>
      <c r="M573" s="37"/>
    </row>
    <row r="574" spans="11:13" ht="30" customHeight="1">
      <c r="K574" s="37"/>
      <c r="L574" s="36"/>
      <c r="M574" s="37"/>
    </row>
    <row r="575" spans="11:13" ht="30" customHeight="1">
      <c r="K575" s="37"/>
      <c r="L575" s="36"/>
      <c r="M575" s="37"/>
    </row>
    <row r="576" spans="11:13" ht="30" customHeight="1">
      <c r="K576" s="37"/>
      <c r="L576" s="36"/>
      <c r="M576" s="37"/>
    </row>
    <row r="577" spans="11:13" ht="30" customHeight="1">
      <c r="K577" s="37"/>
      <c r="L577" s="36"/>
      <c r="M577" s="37"/>
    </row>
    <row r="578" spans="11:13" ht="30" customHeight="1">
      <c r="K578" s="37"/>
      <c r="L578" s="36"/>
      <c r="M578" s="37"/>
    </row>
    <row r="579" spans="11:13" ht="30" customHeight="1">
      <c r="K579" s="37"/>
      <c r="L579" s="36"/>
      <c r="M579" s="37"/>
    </row>
    <row r="580" spans="11:13" ht="30" customHeight="1">
      <c r="K580" s="37"/>
      <c r="L580" s="36"/>
      <c r="M580" s="37"/>
    </row>
    <row r="581" spans="11:13" ht="30" customHeight="1">
      <c r="K581" s="37"/>
      <c r="L581" s="36"/>
      <c r="M581" s="37"/>
    </row>
    <row r="582" spans="11:13" ht="30" customHeight="1">
      <c r="K582" s="37"/>
      <c r="L582" s="36"/>
      <c r="M582" s="37"/>
    </row>
    <row r="583" spans="11:13" ht="30" customHeight="1">
      <c r="K583" s="37"/>
      <c r="L583" s="36"/>
      <c r="M583" s="37"/>
    </row>
    <row r="584" spans="11:13" ht="30" customHeight="1">
      <c r="K584" s="37"/>
      <c r="L584" s="36"/>
      <c r="M584" s="37"/>
    </row>
    <row r="585" spans="11:13" ht="30" customHeight="1">
      <c r="K585" s="37"/>
      <c r="L585" s="36"/>
      <c r="M585" s="37"/>
    </row>
    <row r="586" spans="11:13" ht="30" customHeight="1">
      <c r="K586" s="37"/>
      <c r="L586" s="36"/>
      <c r="M586" s="37"/>
    </row>
    <row r="587" spans="11:13" ht="30" customHeight="1">
      <c r="K587" s="37"/>
      <c r="L587" s="36"/>
      <c r="M587" s="37"/>
    </row>
    <row r="588" spans="11:13" ht="30" customHeight="1">
      <c r="K588" s="37"/>
      <c r="L588" s="36"/>
      <c r="M588" s="37"/>
    </row>
    <row r="589" spans="11:13" ht="30" customHeight="1">
      <c r="K589" s="37"/>
      <c r="L589" s="36"/>
      <c r="M589" s="37"/>
    </row>
    <row r="590" spans="11:13" ht="30" customHeight="1">
      <c r="K590" s="37"/>
      <c r="L590" s="36"/>
      <c r="M590" s="37"/>
    </row>
    <row r="591" spans="11:13" ht="30" customHeight="1">
      <c r="K591" s="37"/>
      <c r="L591" s="36"/>
      <c r="M591" s="37"/>
    </row>
    <row r="592" spans="11:13" ht="30" customHeight="1">
      <c r="K592" s="37"/>
      <c r="L592" s="36"/>
      <c r="M592" s="37"/>
    </row>
    <row r="593" spans="11:13" ht="30" customHeight="1">
      <c r="K593" s="37"/>
      <c r="L593" s="36"/>
      <c r="M593" s="37"/>
    </row>
    <row r="594" spans="11:13" ht="30" customHeight="1">
      <c r="K594" s="37"/>
      <c r="L594" s="36"/>
      <c r="M594" s="37"/>
    </row>
    <row r="595" spans="11:13" ht="30" customHeight="1">
      <c r="K595" s="37"/>
      <c r="L595" s="36"/>
      <c r="M595" s="37"/>
    </row>
    <row r="596" spans="11:13" ht="30" customHeight="1">
      <c r="K596" s="37"/>
      <c r="L596" s="36"/>
      <c r="M596" s="37"/>
    </row>
    <row r="597" spans="11:13" ht="30" customHeight="1">
      <c r="K597" s="37"/>
      <c r="L597" s="36"/>
      <c r="M597" s="37"/>
    </row>
    <row r="598" spans="11:13" ht="30" customHeight="1">
      <c r="K598" s="37"/>
      <c r="L598" s="36"/>
      <c r="M598" s="37"/>
    </row>
    <row r="599" spans="11:13" ht="30" customHeight="1">
      <c r="K599" s="37"/>
      <c r="L599" s="36"/>
      <c r="M599" s="37"/>
    </row>
    <row r="600" spans="11:13" ht="30" customHeight="1">
      <c r="K600" s="37"/>
      <c r="L600" s="36"/>
      <c r="M600" s="37"/>
    </row>
    <row r="601" spans="11:13" ht="30" customHeight="1">
      <c r="K601" s="37"/>
      <c r="L601" s="36"/>
      <c r="M601" s="37"/>
    </row>
    <row r="602" spans="11:13" ht="30" customHeight="1">
      <c r="K602" s="37"/>
      <c r="L602" s="36"/>
      <c r="M602" s="37"/>
    </row>
    <row r="603" spans="11:13" ht="30" customHeight="1">
      <c r="K603" s="37"/>
      <c r="L603" s="36"/>
      <c r="M603" s="37"/>
    </row>
    <row r="604" spans="11:13" ht="30" customHeight="1">
      <c r="K604" s="37"/>
      <c r="L604" s="36"/>
      <c r="M604" s="37"/>
    </row>
    <row r="605" spans="11:13" ht="30" customHeight="1">
      <c r="K605" s="37"/>
      <c r="L605" s="36"/>
      <c r="M605" s="37"/>
    </row>
    <row r="606" spans="11:13" ht="30" customHeight="1">
      <c r="K606" s="37"/>
      <c r="L606" s="36"/>
      <c r="M606" s="37"/>
    </row>
    <row r="607" spans="11:13" ht="30" customHeight="1">
      <c r="K607" s="37"/>
      <c r="L607" s="36"/>
      <c r="M607" s="37"/>
    </row>
    <row r="608" spans="11:13" ht="30" customHeight="1">
      <c r="K608" s="37"/>
      <c r="L608" s="36"/>
      <c r="M608" s="37"/>
    </row>
    <row r="609" spans="11:13" ht="30" customHeight="1">
      <c r="K609" s="37"/>
      <c r="L609" s="36"/>
      <c r="M609" s="37"/>
    </row>
    <row r="610" spans="11:13" ht="30" customHeight="1">
      <c r="K610" s="37"/>
      <c r="L610" s="36"/>
      <c r="M610" s="37"/>
    </row>
    <row r="611" spans="11:13" ht="30" customHeight="1">
      <c r="K611" s="37"/>
      <c r="L611" s="36"/>
      <c r="M611" s="37"/>
    </row>
    <row r="612" spans="11:13" ht="30" customHeight="1">
      <c r="K612" s="37"/>
      <c r="L612" s="36"/>
      <c r="M612" s="37"/>
    </row>
    <row r="613" spans="11:13" ht="30" customHeight="1">
      <c r="K613" s="37"/>
      <c r="L613" s="36"/>
      <c r="M613" s="37"/>
    </row>
    <row r="614" spans="11:13" ht="30" customHeight="1">
      <c r="K614" s="37"/>
      <c r="L614" s="36"/>
      <c r="M614" s="37"/>
    </row>
    <row r="615" spans="11:13" ht="30" customHeight="1">
      <c r="K615" s="37"/>
      <c r="L615" s="36"/>
      <c r="M615" s="37"/>
    </row>
    <row r="616" spans="11:13" ht="30" customHeight="1">
      <c r="K616" s="37"/>
      <c r="L616" s="36"/>
      <c r="M616" s="37"/>
    </row>
    <row r="617" spans="11:13" ht="30" customHeight="1">
      <c r="K617" s="37"/>
      <c r="L617" s="36"/>
      <c r="M617" s="37"/>
    </row>
    <row r="618" spans="11:13" ht="30" customHeight="1">
      <c r="K618" s="37"/>
      <c r="L618" s="36"/>
      <c r="M618" s="37"/>
    </row>
    <row r="619" spans="11:13" ht="30" customHeight="1">
      <c r="K619" s="37"/>
      <c r="L619" s="36"/>
      <c r="M619" s="37"/>
    </row>
    <row r="620" spans="11:13" ht="30" customHeight="1">
      <c r="K620" s="37"/>
      <c r="L620" s="36"/>
      <c r="M620" s="37"/>
    </row>
    <row r="621" spans="11:13" ht="30" customHeight="1">
      <c r="K621" s="37"/>
      <c r="L621" s="36"/>
      <c r="M621" s="37"/>
    </row>
    <row r="622" spans="11:13" ht="30" customHeight="1">
      <c r="K622" s="37"/>
      <c r="L622" s="36"/>
      <c r="M622" s="37"/>
    </row>
    <row r="623" spans="11:13" ht="30" customHeight="1">
      <c r="K623" s="37"/>
      <c r="L623" s="36"/>
      <c r="M623" s="37"/>
    </row>
    <row r="624" spans="11:13" ht="30" customHeight="1">
      <c r="K624" s="37"/>
      <c r="L624" s="36"/>
      <c r="M624" s="37"/>
    </row>
    <row r="625" spans="11:13" ht="30" customHeight="1">
      <c r="K625" s="37"/>
      <c r="L625" s="36"/>
      <c r="M625" s="37"/>
    </row>
    <row r="626" spans="11:13" ht="30" customHeight="1">
      <c r="K626" s="37"/>
      <c r="L626" s="36"/>
      <c r="M626" s="37"/>
    </row>
    <row r="627" spans="11:13" ht="30" customHeight="1">
      <c r="K627" s="37"/>
      <c r="L627" s="36"/>
      <c r="M627" s="37"/>
    </row>
    <row r="628" spans="11:13" ht="30" customHeight="1">
      <c r="K628" s="37"/>
      <c r="L628" s="36"/>
      <c r="M628" s="37"/>
    </row>
    <row r="629" spans="11:13" ht="30" customHeight="1">
      <c r="K629" s="37"/>
      <c r="L629" s="36"/>
      <c r="M629" s="37"/>
    </row>
    <row r="630" spans="11:13" ht="30" customHeight="1">
      <c r="K630" s="37"/>
      <c r="L630" s="36"/>
      <c r="M630" s="37"/>
    </row>
    <row r="631" spans="11:13" ht="30" customHeight="1">
      <c r="K631" s="37"/>
      <c r="L631" s="36"/>
      <c r="M631" s="37"/>
    </row>
    <row r="632" spans="11:13" ht="30" customHeight="1">
      <c r="K632" s="37"/>
      <c r="L632" s="36"/>
      <c r="M632" s="37"/>
    </row>
    <row r="633" spans="11:13" ht="30" customHeight="1">
      <c r="K633" s="37"/>
      <c r="L633" s="36"/>
      <c r="M633" s="37"/>
    </row>
    <row r="634" spans="11:13" ht="30" customHeight="1">
      <c r="K634" s="37"/>
      <c r="L634" s="36"/>
      <c r="M634" s="37"/>
    </row>
    <row r="635" spans="11:13" ht="30" customHeight="1">
      <c r="K635" s="37"/>
      <c r="L635" s="36"/>
      <c r="M635" s="37"/>
    </row>
    <row r="636" spans="11:13" ht="30" customHeight="1">
      <c r="K636" s="37"/>
      <c r="L636" s="36"/>
      <c r="M636" s="37"/>
    </row>
    <row r="637" spans="11:13" ht="30" customHeight="1">
      <c r="K637" s="37"/>
      <c r="L637" s="36"/>
      <c r="M637" s="37"/>
    </row>
    <row r="638" spans="11:13" ht="30" customHeight="1">
      <c r="K638" s="37"/>
      <c r="L638" s="36"/>
      <c r="M638" s="37"/>
    </row>
    <row r="639" spans="11:13" ht="30" customHeight="1">
      <c r="K639" s="37"/>
      <c r="L639" s="36"/>
      <c r="M639" s="37"/>
    </row>
    <row r="640" spans="11:13" ht="30" customHeight="1">
      <c r="K640" s="37"/>
      <c r="L640" s="36"/>
      <c r="M640" s="37"/>
    </row>
    <row r="641" spans="11:13" ht="30" customHeight="1">
      <c r="K641" s="37"/>
      <c r="L641" s="36"/>
      <c r="M641" s="37"/>
    </row>
    <row r="642" spans="11:13" ht="30" customHeight="1">
      <c r="K642" s="37"/>
      <c r="L642" s="36"/>
      <c r="M642" s="37"/>
    </row>
    <row r="643" spans="11:13" ht="30" customHeight="1">
      <c r="K643" s="37"/>
      <c r="L643" s="36"/>
      <c r="M643" s="37"/>
    </row>
    <row r="644" spans="11:13" ht="30" customHeight="1">
      <c r="K644" s="37"/>
      <c r="L644" s="36"/>
      <c r="M644" s="37"/>
    </row>
    <row r="645" spans="11:13" ht="30" customHeight="1">
      <c r="K645" s="37"/>
      <c r="L645" s="36"/>
      <c r="M645" s="37"/>
    </row>
    <row r="646" spans="11:13" ht="30" customHeight="1">
      <c r="K646" s="37"/>
      <c r="L646" s="36"/>
      <c r="M646" s="37"/>
    </row>
    <row r="647" spans="11:13" ht="30" customHeight="1">
      <c r="K647" s="37"/>
      <c r="L647" s="36"/>
      <c r="M647" s="37"/>
    </row>
    <row r="648" spans="11:13" ht="30" customHeight="1">
      <c r="K648" s="37"/>
      <c r="L648" s="36"/>
      <c r="M648" s="37"/>
    </row>
    <row r="649" spans="11:13" ht="30" customHeight="1">
      <c r="K649" s="37"/>
      <c r="L649" s="36"/>
      <c r="M649" s="37"/>
    </row>
    <row r="650" spans="11:13" ht="30" customHeight="1">
      <c r="K650" s="37"/>
      <c r="L650" s="36"/>
      <c r="M650" s="37"/>
    </row>
    <row r="651" spans="11:13" ht="30" customHeight="1">
      <c r="K651" s="37"/>
      <c r="L651" s="36"/>
      <c r="M651" s="37"/>
    </row>
    <row r="652" spans="11:13" ht="30" customHeight="1">
      <c r="K652" s="37"/>
      <c r="L652" s="36"/>
      <c r="M652" s="37"/>
    </row>
    <row r="653" spans="11:13" ht="30" customHeight="1">
      <c r="K653" s="37"/>
      <c r="L653" s="36"/>
      <c r="M653" s="37"/>
    </row>
    <row r="654" spans="11:13" ht="30" customHeight="1">
      <c r="K654" s="37"/>
      <c r="L654" s="36"/>
      <c r="M654" s="37"/>
    </row>
    <row r="655" spans="11:13" ht="30" customHeight="1">
      <c r="K655" s="37"/>
      <c r="L655" s="36"/>
      <c r="M655" s="37"/>
    </row>
    <row r="656" spans="11:13" ht="30" customHeight="1">
      <c r="K656" s="37"/>
      <c r="L656" s="36"/>
      <c r="M656" s="37"/>
    </row>
    <row r="657" spans="11:13" ht="30" customHeight="1">
      <c r="K657" s="37"/>
      <c r="L657" s="36"/>
      <c r="M657" s="37"/>
    </row>
    <row r="658" spans="11:13" ht="30" customHeight="1">
      <c r="K658" s="37"/>
      <c r="L658" s="36"/>
      <c r="M658" s="37"/>
    </row>
    <row r="659" spans="11:13" ht="30" customHeight="1">
      <c r="K659" s="37"/>
      <c r="L659" s="36"/>
      <c r="M659" s="37"/>
    </row>
    <row r="660" spans="11:13" ht="30" customHeight="1">
      <c r="K660" s="37"/>
      <c r="L660" s="36"/>
      <c r="M660" s="37"/>
    </row>
    <row r="661" spans="11:13" ht="30" customHeight="1">
      <c r="K661" s="37"/>
      <c r="L661" s="36"/>
      <c r="M661" s="37"/>
    </row>
    <row r="662" spans="11:13" ht="30" customHeight="1">
      <c r="K662" s="37"/>
      <c r="L662" s="36"/>
      <c r="M662" s="37"/>
    </row>
    <row r="663" spans="11:13" ht="30" customHeight="1">
      <c r="K663" s="37"/>
      <c r="L663" s="36"/>
      <c r="M663" s="37"/>
    </row>
    <row r="664" spans="11:13" ht="30" customHeight="1">
      <c r="K664" s="37"/>
      <c r="L664" s="36"/>
      <c r="M664" s="37"/>
    </row>
    <row r="665" spans="11:13" ht="30" customHeight="1">
      <c r="K665" s="37"/>
      <c r="L665" s="36"/>
    </row>
    <row r="666" spans="11:13" ht="30" customHeight="1">
      <c r="K666" s="37"/>
      <c r="L666" s="36"/>
    </row>
    <row r="667" spans="11:13" ht="30" customHeight="1">
      <c r="K667" s="37"/>
      <c r="L667" s="36"/>
    </row>
    <row r="668" spans="11:13" ht="30" customHeight="1">
      <c r="K668" s="37"/>
      <c r="L668" s="36"/>
    </row>
    <row r="669" spans="11:13" ht="30" customHeight="1">
      <c r="K669" s="37"/>
      <c r="L669" s="36"/>
    </row>
    <row r="670" spans="11:13" ht="30" customHeight="1">
      <c r="K670" s="37"/>
      <c r="L670" s="36"/>
    </row>
    <row r="671" spans="11:13" ht="30" customHeight="1">
      <c r="K671" s="37"/>
      <c r="L671" s="36"/>
    </row>
    <row r="672" spans="11:13" ht="30" customHeight="1">
      <c r="K672" s="37"/>
      <c r="L672" s="36"/>
    </row>
    <row r="673" spans="11:12" ht="30" customHeight="1">
      <c r="K673" s="37"/>
      <c r="L673" s="36"/>
    </row>
    <row r="674" spans="11:12" ht="30" customHeight="1">
      <c r="K674" s="37"/>
      <c r="L674" s="36"/>
    </row>
    <row r="675" spans="11:12" ht="30" customHeight="1">
      <c r="K675" s="37"/>
      <c r="L675" s="36"/>
    </row>
    <row r="676" spans="11:12" ht="30" customHeight="1">
      <c r="K676" s="37"/>
      <c r="L676" s="36"/>
    </row>
    <row r="677" spans="11:12" ht="30" customHeight="1">
      <c r="K677" s="37"/>
      <c r="L677" s="36"/>
    </row>
    <row r="678" spans="11:12" ht="30" customHeight="1">
      <c r="K678" s="37"/>
      <c r="L678" s="36"/>
    </row>
    <row r="679" spans="11:12" ht="30" customHeight="1">
      <c r="K679" s="37"/>
      <c r="L679" s="36"/>
    </row>
    <row r="680" spans="11:12" ht="30" customHeight="1">
      <c r="K680" s="37"/>
      <c r="L680" s="36"/>
    </row>
    <row r="681" spans="11:12" ht="30" customHeight="1">
      <c r="K681" s="37"/>
      <c r="L681" s="36"/>
    </row>
    <row r="682" spans="11:12" ht="30" customHeight="1">
      <c r="K682" s="37"/>
      <c r="L682" s="36"/>
    </row>
    <row r="683" spans="11:12" ht="30" customHeight="1">
      <c r="K683" s="37"/>
      <c r="L683" s="36"/>
    </row>
    <row r="684" spans="11:12" ht="30" customHeight="1">
      <c r="K684" s="37"/>
      <c r="L684" s="36"/>
    </row>
    <row r="685" spans="11:12" ht="30" customHeight="1">
      <c r="K685" s="37"/>
      <c r="L685" s="36"/>
    </row>
    <row r="686" spans="11:12" ht="30" customHeight="1">
      <c r="K686" s="37"/>
      <c r="L686" s="36"/>
    </row>
    <row r="687" spans="11:12" ht="30" customHeight="1">
      <c r="K687" s="37"/>
      <c r="L687" s="36"/>
    </row>
    <row r="688" spans="11:12" ht="30" customHeight="1">
      <c r="K688" s="37"/>
      <c r="L688" s="36"/>
    </row>
    <row r="689" spans="11:12" ht="30" customHeight="1">
      <c r="K689" s="37"/>
      <c r="L689" s="36"/>
    </row>
    <row r="690" spans="11:12" ht="30" customHeight="1">
      <c r="K690" s="37"/>
      <c r="L690" s="36"/>
    </row>
    <row r="691" spans="11:12" ht="30" customHeight="1">
      <c r="K691" s="37"/>
      <c r="L691" s="36"/>
    </row>
    <row r="692" spans="11:12" ht="30" customHeight="1">
      <c r="K692" s="37"/>
      <c r="L692" s="36"/>
    </row>
    <row r="693" spans="11:12" ht="30" customHeight="1">
      <c r="K693" s="37"/>
      <c r="L693" s="36"/>
    </row>
    <row r="694" spans="11:12" ht="30" customHeight="1">
      <c r="K694" s="37"/>
      <c r="L694" s="36"/>
    </row>
    <row r="695" spans="11:12" ht="30" customHeight="1">
      <c r="K695" s="37"/>
      <c r="L695" s="36"/>
    </row>
    <row r="696" spans="11:12" ht="30" customHeight="1">
      <c r="K696" s="37"/>
      <c r="L696" s="36"/>
    </row>
    <row r="697" spans="11:12" ht="30" customHeight="1">
      <c r="K697" s="37"/>
      <c r="L697" s="36"/>
    </row>
    <row r="698" spans="11:12" ht="30" customHeight="1">
      <c r="K698" s="37"/>
      <c r="L698" s="36"/>
    </row>
    <row r="699" spans="11:12" ht="30" customHeight="1">
      <c r="K699" s="37"/>
      <c r="L699" s="36"/>
    </row>
    <row r="700" spans="11:12" ht="30" customHeight="1">
      <c r="K700" s="37"/>
      <c r="L700" s="36"/>
    </row>
    <row r="701" spans="11:12" ht="30" customHeight="1">
      <c r="K701" s="37"/>
      <c r="L701" s="36"/>
    </row>
    <row r="702" spans="11:12" ht="30" customHeight="1">
      <c r="K702" s="37"/>
      <c r="L702" s="36"/>
    </row>
    <row r="703" spans="11:12" ht="30" customHeight="1">
      <c r="K703" s="37"/>
      <c r="L703" s="36"/>
    </row>
    <row r="704" spans="11:12" ht="30" customHeight="1">
      <c r="K704" s="37"/>
      <c r="L704" s="36"/>
    </row>
    <row r="705" spans="11:12" ht="30" customHeight="1">
      <c r="K705" s="37"/>
      <c r="L705" s="36"/>
    </row>
    <row r="706" spans="11:12" ht="30" customHeight="1">
      <c r="K706" s="37"/>
      <c r="L706" s="36"/>
    </row>
    <row r="707" spans="11:12" ht="30" customHeight="1">
      <c r="K707" s="37"/>
      <c r="L707" s="36"/>
    </row>
    <row r="708" spans="11:12" ht="30" customHeight="1">
      <c r="K708" s="37"/>
      <c r="L708" s="36"/>
    </row>
    <row r="709" spans="11:12" ht="30" customHeight="1">
      <c r="K709" s="37"/>
      <c r="L709" s="36"/>
    </row>
    <row r="710" spans="11:12" ht="30" customHeight="1">
      <c r="K710" s="37"/>
      <c r="L710" s="36"/>
    </row>
    <row r="711" spans="11:12" ht="30" customHeight="1">
      <c r="K711" s="37"/>
      <c r="L711" s="36"/>
    </row>
    <row r="712" spans="11:12" ht="30" customHeight="1">
      <c r="K712" s="37"/>
      <c r="L712" s="36"/>
    </row>
    <row r="713" spans="11:12" ht="30" customHeight="1">
      <c r="K713" s="37"/>
      <c r="L713" s="36"/>
    </row>
    <row r="714" spans="11:12" ht="30" customHeight="1">
      <c r="K714" s="37"/>
      <c r="L714" s="36"/>
    </row>
    <row r="715" spans="11:12" ht="30" customHeight="1">
      <c r="K715" s="37"/>
      <c r="L715" s="36"/>
    </row>
    <row r="716" spans="11:12" ht="30" customHeight="1">
      <c r="K716" s="37"/>
      <c r="L716" s="36"/>
    </row>
    <row r="717" spans="11:12" ht="30" customHeight="1">
      <c r="K717" s="37"/>
      <c r="L717" s="36"/>
    </row>
    <row r="718" spans="11:12" ht="30" customHeight="1">
      <c r="K718" s="37"/>
      <c r="L718" s="36"/>
    </row>
    <row r="719" spans="11:12" ht="30" customHeight="1">
      <c r="K719" s="37"/>
      <c r="L719" s="36"/>
    </row>
    <row r="720" spans="11:12" ht="30" customHeight="1">
      <c r="K720" s="37"/>
      <c r="L720" s="36"/>
    </row>
    <row r="721" spans="11:12" ht="30" customHeight="1">
      <c r="K721" s="37"/>
      <c r="L721" s="36"/>
    </row>
    <row r="722" spans="11:12" ht="30" customHeight="1">
      <c r="K722" s="37"/>
      <c r="L722" s="36"/>
    </row>
    <row r="723" spans="11:12" ht="30" customHeight="1">
      <c r="K723" s="37"/>
      <c r="L723" s="36"/>
    </row>
    <row r="724" spans="11:12" ht="30" customHeight="1">
      <c r="K724" s="37"/>
      <c r="L724" s="36"/>
    </row>
    <row r="725" spans="11:12" ht="30" customHeight="1">
      <c r="K725" s="37"/>
      <c r="L725" s="36"/>
    </row>
    <row r="726" spans="11:12" ht="30" customHeight="1">
      <c r="K726" s="37"/>
      <c r="L726" s="36"/>
    </row>
    <row r="727" spans="11:12" ht="30" customHeight="1">
      <c r="K727" s="37"/>
      <c r="L727" s="36"/>
    </row>
    <row r="728" spans="11:12" ht="30" customHeight="1">
      <c r="K728" s="37"/>
      <c r="L728" s="36"/>
    </row>
    <row r="729" spans="11:12" ht="30" customHeight="1">
      <c r="K729" s="37"/>
      <c r="L729" s="36"/>
    </row>
    <row r="730" spans="11:12" ht="30" customHeight="1">
      <c r="K730" s="37"/>
      <c r="L730" s="36"/>
    </row>
    <row r="731" spans="11:12" ht="30" customHeight="1">
      <c r="K731" s="37"/>
      <c r="L731" s="36"/>
    </row>
    <row r="732" spans="11:12" ht="30" customHeight="1">
      <c r="K732" s="37"/>
      <c r="L732" s="36"/>
    </row>
    <row r="733" spans="11:12" ht="30" customHeight="1">
      <c r="K733" s="37"/>
      <c r="L733" s="36"/>
    </row>
    <row r="734" spans="11:12" ht="30" customHeight="1">
      <c r="K734" s="37"/>
      <c r="L734" s="36"/>
    </row>
    <row r="735" spans="11:12" ht="30" customHeight="1">
      <c r="K735" s="37"/>
      <c r="L735" s="37"/>
    </row>
    <row r="736" spans="11:12" ht="30" customHeight="1">
      <c r="K736" s="37"/>
      <c r="L736" s="37"/>
    </row>
    <row r="737" spans="11:12" ht="30" customHeight="1">
      <c r="K737" s="37"/>
      <c r="L737" s="37"/>
    </row>
    <row r="738" spans="11:12" ht="30" customHeight="1">
      <c r="K738" s="37"/>
      <c r="L738" s="37"/>
    </row>
    <row r="739" spans="11:12" ht="30" customHeight="1">
      <c r="K739" s="37"/>
      <c r="L739" s="37"/>
    </row>
    <row r="740" spans="11:12" ht="30" customHeight="1">
      <c r="K740" s="37"/>
      <c r="L740" s="37"/>
    </row>
    <row r="741" spans="11:12" ht="30" customHeight="1">
      <c r="K741" s="37"/>
      <c r="L741" s="37"/>
    </row>
    <row r="742" spans="11:12" ht="30" customHeight="1">
      <c r="K742" s="37"/>
      <c r="L742" s="37"/>
    </row>
    <row r="743" spans="11:12" ht="30" customHeight="1">
      <c r="K743" s="37"/>
      <c r="L743" s="37"/>
    </row>
    <row r="744" spans="11:12" ht="30" customHeight="1">
      <c r="K744" s="37"/>
      <c r="L744" s="37"/>
    </row>
    <row r="745" spans="11:12" ht="30" customHeight="1">
      <c r="K745" s="37"/>
      <c r="L745" s="37"/>
    </row>
    <row r="746" spans="11:12" ht="30" customHeight="1">
      <c r="K746" s="37"/>
      <c r="L746" s="37"/>
    </row>
    <row r="747" spans="11:12" ht="30" customHeight="1">
      <c r="K747" s="37"/>
      <c r="L747" s="37"/>
    </row>
    <row r="748" spans="11:12" ht="30" customHeight="1">
      <c r="K748" s="37"/>
      <c r="L748" s="37"/>
    </row>
    <row r="749" spans="11:12" ht="30" customHeight="1">
      <c r="K749" s="37"/>
      <c r="L749" s="37"/>
    </row>
    <row r="750" spans="11:12" ht="30" customHeight="1">
      <c r="K750" s="37"/>
      <c r="L750" s="37"/>
    </row>
    <row r="751" spans="11:12" ht="30" customHeight="1">
      <c r="K751" s="37"/>
      <c r="L751" s="37"/>
    </row>
    <row r="752" spans="11:12" ht="30" customHeight="1">
      <c r="K752" s="37"/>
      <c r="L752" s="37"/>
    </row>
    <row r="753" spans="11:12" ht="30" customHeight="1">
      <c r="K753" s="37"/>
      <c r="L753" s="37"/>
    </row>
    <row r="754" spans="11:12" ht="30" customHeight="1">
      <c r="K754" s="37"/>
      <c r="L754" s="37"/>
    </row>
    <row r="755" spans="11:12" ht="30" customHeight="1">
      <c r="K755" s="37"/>
      <c r="L755" s="37"/>
    </row>
    <row r="756" spans="11:12" ht="30" customHeight="1">
      <c r="K756" s="37"/>
      <c r="L756" s="37"/>
    </row>
    <row r="757" spans="11:12" ht="30" customHeight="1">
      <c r="K757" s="37"/>
      <c r="L757" s="37"/>
    </row>
    <row r="758" spans="11:12" ht="30" customHeight="1">
      <c r="K758" s="37"/>
      <c r="L758" s="37"/>
    </row>
    <row r="759" spans="11:12" ht="30" customHeight="1">
      <c r="K759" s="37"/>
      <c r="L759" s="37"/>
    </row>
    <row r="760" spans="11:12" ht="30" customHeight="1">
      <c r="K760" s="37"/>
      <c r="L760" s="37"/>
    </row>
    <row r="761" spans="11:12" ht="30" customHeight="1">
      <c r="K761" s="37"/>
      <c r="L761" s="37"/>
    </row>
    <row r="762" spans="11:12" ht="30" customHeight="1">
      <c r="K762" s="37"/>
      <c r="L762" s="37"/>
    </row>
    <row r="763" spans="11:12" ht="30" customHeight="1">
      <c r="K763" s="37"/>
      <c r="L763" s="37"/>
    </row>
    <row r="764" spans="11:12" ht="30" customHeight="1">
      <c r="K764" s="37"/>
      <c r="L764" s="37"/>
    </row>
    <row r="765" spans="11:12" ht="30" customHeight="1">
      <c r="K765" s="37"/>
      <c r="L765" s="37"/>
    </row>
    <row r="766" spans="11:12" ht="30" customHeight="1">
      <c r="K766" s="37"/>
      <c r="L766" s="37"/>
    </row>
    <row r="767" spans="11:12" ht="30" customHeight="1">
      <c r="K767" s="37"/>
      <c r="L767" s="37"/>
    </row>
    <row r="768" spans="11:12" ht="30" customHeight="1">
      <c r="K768" s="37"/>
      <c r="L768" s="37"/>
    </row>
    <row r="769" spans="11:12" ht="30" customHeight="1">
      <c r="K769" s="37"/>
      <c r="L769" s="37"/>
    </row>
    <row r="770" spans="11:12" ht="30" customHeight="1">
      <c r="K770" s="37"/>
      <c r="L770" s="37"/>
    </row>
    <row r="771" spans="11:12" ht="30" customHeight="1">
      <c r="K771" s="37"/>
      <c r="L771" s="37"/>
    </row>
    <row r="772" spans="11:12" ht="30" customHeight="1">
      <c r="K772" s="37"/>
      <c r="L772" s="37"/>
    </row>
    <row r="773" spans="11:12" ht="30" customHeight="1">
      <c r="K773" s="37"/>
      <c r="L773" s="37"/>
    </row>
    <row r="774" spans="11:12" ht="30" customHeight="1">
      <c r="K774" s="37"/>
      <c r="L774" s="37"/>
    </row>
    <row r="775" spans="11:12" ht="30" customHeight="1">
      <c r="K775" s="37"/>
      <c r="L775" s="37"/>
    </row>
    <row r="776" spans="11:12" ht="30" customHeight="1">
      <c r="K776" s="37"/>
      <c r="L776" s="37"/>
    </row>
    <row r="777" spans="11:12" ht="30" customHeight="1">
      <c r="K777" s="37"/>
      <c r="L777" s="37"/>
    </row>
    <row r="778" spans="11:12" ht="30" customHeight="1">
      <c r="K778" s="37"/>
      <c r="L778" s="37"/>
    </row>
    <row r="779" spans="11:12" ht="30" customHeight="1">
      <c r="K779" s="37"/>
      <c r="L779" s="37"/>
    </row>
    <row r="780" spans="11:12" ht="30" customHeight="1">
      <c r="K780" s="37"/>
      <c r="L780" s="37"/>
    </row>
    <row r="781" spans="11:12" ht="30" customHeight="1">
      <c r="K781" s="37"/>
      <c r="L781" s="37"/>
    </row>
    <row r="782" spans="11:12" ht="30" customHeight="1">
      <c r="K782" s="37"/>
      <c r="L782" s="37"/>
    </row>
    <row r="783" spans="11:12" ht="30" customHeight="1">
      <c r="K783" s="37"/>
      <c r="L783" s="37"/>
    </row>
    <row r="784" spans="11:12" ht="30" customHeight="1">
      <c r="K784" s="37"/>
      <c r="L784" s="37"/>
    </row>
    <row r="785" spans="11:12" ht="30" customHeight="1">
      <c r="K785" s="37"/>
      <c r="L785" s="37"/>
    </row>
    <row r="786" spans="11:12" ht="30" customHeight="1">
      <c r="K786" s="37"/>
      <c r="L786" s="37"/>
    </row>
    <row r="787" spans="11:12" ht="30" customHeight="1">
      <c r="K787" s="37"/>
      <c r="L787" s="37"/>
    </row>
    <row r="788" spans="11:12" ht="30" customHeight="1">
      <c r="K788" s="37"/>
      <c r="L788" s="37"/>
    </row>
    <row r="789" spans="11:12" ht="30" customHeight="1">
      <c r="K789" s="37"/>
      <c r="L789" s="37"/>
    </row>
    <row r="790" spans="11:12" ht="30" customHeight="1">
      <c r="K790" s="37"/>
      <c r="L790" s="37"/>
    </row>
    <row r="791" spans="11:12" ht="30" customHeight="1">
      <c r="K791" s="37"/>
      <c r="L791" s="37"/>
    </row>
    <row r="792" spans="11:12" ht="30" customHeight="1">
      <c r="K792" s="37"/>
      <c r="L792" s="37"/>
    </row>
    <row r="793" spans="11:12" ht="30" customHeight="1">
      <c r="K793" s="37"/>
      <c r="L793" s="37"/>
    </row>
    <row r="794" spans="11:12" ht="30" customHeight="1">
      <c r="K794" s="37"/>
      <c r="L794" s="37"/>
    </row>
    <row r="795" spans="11:12" ht="30" customHeight="1">
      <c r="K795" s="37"/>
      <c r="L795" s="37"/>
    </row>
    <row r="796" spans="11:12" ht="30" customHeight="1">
      <c r="K796" s="37"/>
      <c r="L796" s="37"/>
    </row>
    <row r="797" spans="11:12" ht="30" customHeight="1">
      <c r="K797" s="37"/>
      <c r="L797" s="37"/>
    </row>
    <row r="798" spans="11:12" ht="30" customHeight="1">
      <c r="K798" s="37"/>
      <c r="L798" s="37"/>
    </row>
    <row r="799" spans="11:12" ht="30" customHeight="1">
      <c r="K799" s="37"/>
      <c r="L799" s="37"/>
    </row>
    <row r="800" spans="11:12" ht="30" customHeight="1">
      <c r="K800" s="37"/>
      <c r="L800" s="37"/>
    </row>
    <row r="801" spans="11:12" ht="30" customHeight="1">
      <c r="K801" s="37"/>
      <c r="L801" s="37"/>
    </row>
    <row r="802" spans="11:12" ht="30" customHeight="1">
      <c r="K802" s="37"/>
      <c r="L802" s="37"/>
    </row>
    <row r="803" spans="11:12" ht="30" customHeight="1">
      <c r="K803" s="37"/>
      <c r="L803" s="37"/>
    </row>
    <row r="804" spans="11:12" ht="30" customHeight="1">
      <c r="K804" s="37"/>
      <c r="L804" s="37"/>
    </row>
    <row r="805" spans="11:12" ht="30" customHeight="1">
      <c r="K805" s="37"/>
      <c r="L805" s="37"/>
    </row>
    <row r="806" spans="11:12" ht="30" customHeight="1">
      <c r="K806" s="37"/>
      <c r="L806" s="37"/>
    </row>
    <row r="807" spans="11:12" ht="30" customHeight="1">
      <c r="K807" s="37"/>
      <c r="L807" s="37"/>
    </row>
    <row r="808" spans="11:12" ht="30" customHeight="1">
      <c r="K808" s="37"/>
      <c r="L808" s="37"/>
    </row>
    <row r="809" spans="11:12" ht="30" customHeight="1">
      <c r="K809" s="37"/>
      <c r="L809" s="37"/>
    </row>
    <row r="810" spans="11:12" ht="30" customHeight="1">
      <c r="K810" s="37"/>
      <c r="L810" s="37"/>
    </row>
    <row r="811" spans="11:12" ht="30" customHeight="1">
      <c r="K811" s="37"/>
      <c r="L811" s="37"/>
    </row>
    <row r="812" spans="11:12" ht="30" customHeight="1">
      <c r="K812" s="37"/>
      <c r="L812" s="37"/>
    </row>
    <row r="813" spans="11:12" ht="30" customHeight="1">
      <c r="K813" s="37"/>
      <c r="L813" s="37"/>
    </row>
    <row r="814" spans="11:12" ht="30" customHeight="1">
      <c r="K814" s="37"/>
      <c r="L814" s="37"/>
    </row>
    <row r="815" spans="11:12" ht="30" customHeight="1">
      <c r="K815" s="37"/>
      <c r="L815" s="37"/>
    </row>
    <row r="816" spans="11:12" ht="30" customHeight="1">
      <c r="K816" s="37"/>
      <c r="L816" s="37"/>
    </row>
    <row r="817" spans="11:12" ht="30" customHeight="1">
      <c r="K817" s="37"/>
      <c r="L817" s="37"/>
    </row>
    <row r="818" spans="11:12" ht="30" customHeight="1">
      <c r="K818" s="37"/>
      <c r="L818" s="37"/>
    </row>
    <row r="819" spans="11:12" ht="30" customHeight="1">
      <c r="K819" s="37"/>
      <c r="L819" s="37"/>
    </row>
    <row r="820" spans="11:12" ht="30" customHeight="1">
      <c r="K820" s="37"/>
      <c r="L820" s="37"/>
    </row>
    <row r="821" spans="11:12" ht="30" customHeight="1">
      <c r="K821" s="37"/>
      <c r="L821" s="37"/>
    </row>
    <row r="822" spans="11:12" ht="30" customHeight="1">
      <c r="K822" s="37"/>
      <c r="L822" s="37"/>
    </row>
    <row r="823" spans="11:12" ht="30" customHeight="1">
      <c r="K823" s="37"/>
      <c r="L823" s="37"/>
    </row>
    <row r="824" spans="11:12" ht="30" customHeight="1">
      <c r="K824" s="37"/>
      <c r="L824" s="37"/>
    </row>
    <row r="825" spans="11:12" ht="30" customHeight="1">
      <c r="K825" s="37"/>
      <c r="L825" s="37"/>
    </row>
    <row r="826" spans="11:12" ht="30" customHeight="1">
      <c r="K826" s="37"/>
      <c r="L826" s="37"/>
    </row>
    <row r="827" spans="11:12" ht="30" customHeight="1">
      <c r="K827" s="37"/>
      <c r="L827" s="37"/>
    </row>
    <row r="828" spans="11:12" ht="30" customHeight="1">
      <c r="K828" s="37"/>
      <c r="L828" s="37"/>
    </row>
    <row r="829" spans="11:12" ht="30" customHeight="1">
      <c r="K829" s="37"/>
      <c r="L829" s="37"/>
    </row>
    <row r="830" spans="11:12" ht="30" customHeight="1">
      <c r="K830" s="37"/>
      <c r="L830" s="37"/>
    </row>
    <row r="831" spans="11:12" ht="30" customHeight="1">
      <c r="K831" s="37"/>
      <c r="L831" s="37"/>
    </row>
    <row r="832" spans="11:12" ht="30" customHeight="1">
      <c r="K832" s="37"/>
      <c r="L832" s="37"/>
    </row>
    <row r="833" spans="11:12" ht="30" customHeight="1">
      <c r="K833" s="37"/>
      <c r="L833" s="37"/>
    </row>
    <row r="834" spans="11:12" ht="30" customHeight="1">
      <c r="K834" s="37"/>
      <c r="L834" s="37"/>
    </row>
    <row r="835" spans="11:12" ht="30" customHeight="1">
      <c r="K835" s="37"/>
      <c r="L835" s="37"/>
    </row>
    <row r="836" spans="11:12" ht="30" customHeight="1">
      <c r="K836" s="37"/>
      <c r="L836" s="37"/>
    </row>
    <row r="837" spans="11:12" ht="30" customHeight="1">
      <c r="K837" s="37"/>
      <c r="L837" s="37"/>
    </row>
    <row r="838" spans="11:12" ht="30" customHeight="1">
      <c r="K838" s="37"/>
      <c r="L838" s="37"/>
    </row>
    <row r="839" spans="11:12" ht="30" customHeight="1">
      <c r="K839" s="37"/>
      <c r="L839" s="37"/>
    </row>
    <row r="840" spans="11:12" ht="30" customHeight="1">
      <c r="K840" s="37"/>
      <c r="L840" s="37"/>
    </row>
    <row r="841" spans="11:12" ht="30" customHeight="1">
      <c r="K841" s="37"/>
      <c r="L841" s="37"/>
    </row>
    <row r="842" spans="11:12" ht="30" customHeight="1">
      <c r="K842" s="37"/>
      <c r="L842" s="37"/>
    </row>
    <row r="843" spans="11:12" ht="30" customHeight="1">
      <c r="K843" s="37"/>
      <c r="L843" s="37"/>
    </row>
    <row r="844" spans="11:12" ht="30" customHeight="1">
      <c r="K844" s="37"/>
      <c r="L844" s="37"/>
    </row>
    <row r="845" spans="11:12" ht="30" customHeight="1">
      <c r="K845" s="37"/>
      <c r="L845" s="37"/>
    </row>
    <row r="846" spans="11:12" ht="30" customHeight="1">
      <c r="K846" s="37"/>
      <c r="L846" s="37"/>
    </row>
    <row r="847" spans="11:12" ht="30" customHeight="1">
      <c r="K847" s="37"/>
      <c r="L847" s="37"/>
    </row>
    <row r="848" spans="11:12" ht="30" customHeight="1">
      <c r="K848" s="37"/>
      <c r="L848" s="37"/>
    </row>
    <row r="849" spans="11:12" ht="30" customHeight="1">
      <c r="K849" s="37"/>
      <c r="L849" s="37"/>
    </row>
    <row r="850" spans="11:12" ht="30" customHeight="1">
      <c r="K850" s="37"/>
      <c r="L850" s="37"/>
    </row>
    <row r="851" spans="11:12" ht="30" customHeight="1">
      <c r="K851" s="37"/>
      <c r="L851" s="37"/>
    </row>
    <row r="852" spans="11:12" ht="30" customHeight="1">
      <c r="K852" s="37"/>
      <c r="L852" s="37"/>
    </row>
    <row r="853" spans="11:12" ht="30" customHeight="1">
      <c r="K853" s="37"/>
      <c r="L853" s="37"/>
    </row>
    <row r="854" spans="11:12" ht="30" customHeight="1">
      <c r="K854" s="37"/>
      <c r="L854" s="37"/>
    </row>
    <row r="855" spans="11:12" ht="30" customHeight="1">
      <c r="K855" s="37"/>
      <c r="L855" s="37"/>
    </row>
    <row r="856" spans="11:12" ht="30" customHeight="1">
      <c r="K856" s="37"/>
      <c r="L856" s="37"/>
    </row>
    <row r="857" spans="11:12" ht="30" customHeight="1">
      <c r="K857" s="37"/>
      <c r="L857" s="37"/>
    </row>
    <row r="858" spans="11:12" ht="30" customHeight="1">
      <c r="K858" s="37"/>
      <c r="L858" s="37"/>
    </row>
    <row r="859" spans="11:12" ht="30" customHeight="1">
      <c r="K859" s="37"/>
      <c r="L859" s="37"/>
    </row>
    <row r="860" spans="11:12" ht="30" customHeight="1">
      <c r="K860" s="37"/>
      <c r="L860" s="37"/>
    </row>
    <row r="861" spans="11:12" ht="30" customHeight="1">
      <c r="K861" s="37"/>
      <c r="L861" s="37"/>
    </row>
    <row r="862" spans="11:12" ht="30" customHeight="1">
      <c r="K862" s="37"/>
      <c r="L862" s="37"/>
    </row>
    <row r="863" spans="11:12" ht="30" customHeight="1">
      <c r="K863" s="37"/>
      <c r="L863" s="37"/>
    </row>
    <row r="864" spans="11:12" ht="30" customHeight="1">
      <c r="K864" s="37"/>
      <c r="L864" s="37"/>
    </row>
    <row r="865" spans="11:12" ht="30" customHeight="1">
      <c r="K865" s="37"/>
      <c r="L865" s="37"/>
    </row>
    <row r="866" spans="11:12" ht="30" customHeight="1">
      <c r="K866" s="37"/>
      <c r="L866" s="37"/>
    </row>
    <row r="867" spans="11:12" ht="30" customHeight="1">
      <c r="K867" s="37"/>
      <c r="L867" s="37"/>
    </row>
    <row r="868" spans="11:12" ht="30" customHeight="1">
      <c r="K868" s="37"/>
      <c r="L868" s="37"/>
    </row>
    <row r="869" spans="11:12" ht="30" customHeight="1">
      <c r="K869" s="37"/>
      <c r="L869" s="37"/>
    </row>
    <row r="870" spans="11:12" ht="30" customHeight="1">
      <c r="K870" s="37"/>
      <c r="L870" s="37"/>
    </row>
    <row r="871" spans="11:12" ht="30" customHeight="1">
      <c r="K871" s="37"/>
      <c r="L871" s="37"/>
    </row>
    <row r="872" spans="11:12" ht="30" customHeight="1">
      <c r="K872" s="37"/>
      <c r="L872" s="37"/>
    </row>
    <row r="873" spans="11:12" ht="30" customHeight="1">
      <c r="K873" s="37"/>
      <c r="L873" s="37"/>
    </row>
    <row r="874" spans="11:12" ht="30" customHeight="1">
      <c r="K874" s="37"/>
      <c r="L874" s="37"/>
    </row>
    <row r="875" spans="11:12" ht="30" customHeight="1">
      <c r="K875" s="37"/>
      <c r="L875" s="37"/>
    </row>
    <row r="876" spans="11:12" ht="30" customHeight="1">
      <c r="K876" s="37"/>
      <c r="L876" s="37"/>
    </row>
    <row r="877" spans="11:12" ht="30" customHeight="1">
      <c r="K877" s="37"/>
      <c r="L877" s="37"/>
    </row>
    <row r="878" spans="11:12" ht="30" customHeight="1">
      <c r="K878" s="37"/>
      <c r="L878" s="37"/>
    </row>
    <row r="879" spans="11:12" ht="30" customHeight="1">
      <c r="K879" s="37"/>
      <c r="L879" s="37"/>
    </row>
    <row r="880" spans="11:12" ht="30" customHeight="1">
      <c r="K880" s="37"/>
      <c r="L880" s="37"/>
    </row>
    <row r="881" spans="11:12" ht="30" customHeight="1">
      <c r="K881" s="37"/>
      <c r="L881" s="37"/>
    </row>
    <row r="882" spans="11:12" ht="30" customHeight="1">
      <c r="K882" s="37"/>
      <c r="L882" s="37"/>
    </row>
    <row r="883" spans="11:12" ht="30" customHeight="1">
      <c r="K883" s="37"/>
      <c r="L883" s="37"/>
    </row>
    <row r="884" spans="11:12" ht="30" customHeight="1">
      <c r="K884" s="37"/>
      <c r="L884" s="37"/>
    </row>
    <row r="885" spans="11:12" ht="30" customHeight="1">
      <c r="K885" s="37"/>
      <c r="L885" s="37"/>
    </row>
    <row r="886" spans="11:12" ht="30" customHeight="1">
      <c r="K886" s="37"/>
      <c r="L886" s="37"/>
    </row>
    <row r="887" spans="11:12" ht="30" customHeight="1">
      <c r="K887" s="37"/>
      <c r="L887" s="37"/>
    </row>
    <row r="888" spans="11:12" ht="30" customHeight="1">
      <c r="K888" s="37"/>
      <c r="L888" s="37"/>
    </row>
    <row r="889" spans="11:12" ht="30" customHeight="1">
      <c r="K889" s="37"/>
      <c r="L889" s="37"/>
    </row>
    <row r="890" spans="11:12" ht="30" customHeight="1">
      <c r="K890" s="37"/>
      <c r="L890" s="37"/>
    </row>
    <row r="891" spans="11:12" ht="30" customHeight="1">
      <c r="K891" s="37"/>
      <c r="L891" s="37"/>
    </row>
    <row r="892" spans="11:12" ht="30" customHeight="1">
      <c r="K892" s="37"/>
      <c r="L892" s="37"/>
    </row>
    <row r="893" spans="11:12" ht="30" customHeight="1">
      <c r="K893" s="37"/>
      <c r="L893" s="37"/>
    </row>
    <row r="894" spans="11:12" ht="30" customHeight="1">
      <c r="K894" s="37"/>
      <c r="L894" s="37"/>
    </row>
    <row r="895" spans="11:12" ht="30" customHeight="1">
      <c r="K895" s="37"/>
      <c r="L895" s="37"/>
    </row>
    <row r="896" spans="11:12" ht="30" customHeight="1">
      <c r="K896" s="37"/>
      <c r="L896" s="37"/>
    </row>
    <row r="897" spans="11:12" ht="30" customHeight="1">
      <c r="K897" s="37"/>
      <c r="L897" s="37"/>
    </row>
    <row r="898" spans="11:12" ht="30" customHeight="1">
      <c r="K898" s="37"/>
      <c r="L898" s="37"/>
    </row>
    <row r="899" spans="11:12" ht="30" customHeight="1">
      <c r="K899" s="37"/>
      <c r="L899" s="37"/>
    </row>
    <row r="900" spans="11:12" ht="30" customHeight="1">
      <c r="K900" s="37"/>
      <c r="L900" s="37"/>
    </row>
    <row r="901" spans="11:12" ht="30" customHeight="1">
      <c r="K901" s="37"/>
      <c r="L901" s="37"/>
    </row>
    <row r="902" spans="11:12" ht="30" customHeight="1">
      <c r="K902" s="37"/>
      <c r="L902" s="37"/>
    </row>
    <row r="903" spans="11:12" ht="30" customHeight="1">
      <c r="K903" s="37"/>
      <c r="L903" s="37"/>
    </row>
    <row r="904" spans="11:12" ht="30" customHeight="1">
      <c r="K904" s="37"/>
      <c r="L904" s="37"/>
    </row>
    <row r="905" spans="11:12" ht="30" customHeight="1">
      <c r="K905" s="37"/>
      <c r="L905" s="37"/>
    </row>
    <row r="906" spans="11:12" ht="30" customHeight="1">
      <c r="K906" s="37"/>
      <c r="L906" s="37"/>
    </row>
    <row r="907" spans="11:12" ht="30" customHeight="1">
      <c r="K907" s="37"/>
      <c r="L907" s="37"/>
    </row>
    <row r="908" spans="11:12" ht="30" customHeight="1">
      <c r="K908" s="37"/>
      <c r="L908" s="37"/>
    </row>
    <row r="909" spans="11:12" ht="30" customHeight="1">
      <c r="K909" s="37"/>
      <c r="L909" s="37"/>
    </row>
    <row r="910" spans="11:12" ht="30" customHeight="1">
      <c r="K910" s="37"/>
      <c r="L910" s="37"/>
    </row>
    <row r="911" spans="11:12" ht="30" customHeight="1">
      <c r="K911" s="37"/>
      <c r="L911" s="37"/>
    </row>
    <row r="912" spans="11:12" ht="30" customHeight="1">
      <c r="K912" s="37"/>
      <c r="L912" s="37"/>
    </row>
    <row r="913" spans="11:12" ht="30" customHeight="1">
      <c r="K913" s="37"/>
      <c r="L913" s="37"/>
    </row>
    <row r="914" spans="11:12" ht="30" customHeight="1">
      <c r="K914" s="37"/>
      <c r="L914" s="37"/>
    </row>
    <row r="915" spans="11:12" ht="30" customHeight="1">
      <c r="K915" s="37"/>
      <c r="L915" s="37"/>
    </row>
    <row r="916" spans="11:12" ht="30" customHeight="1">
      <c r="K916" s="37"/>
      <c r="L916" s="37"/>
    </row>
    <row r="917" spans="11:12" ht="30" customHeight="1">
      <c r="K917" s="37"/>
      <c r="L917" s="37"/>
    </row>
    <row r="918" spans="11:12" ht="30" customHeight="1">
      <c r="K918" s="37"/>
      <c r="L918" s="37"/>
    </row>
    <row r="919" spans="11:12" ht="30" customHeight="1">
      <c r="K919" s="37"/>
      <c r="L919" s="37"/>
    </row>
    <row r="920" spans="11:12" ht="30" customHeight="1">
      <c r="K920" s="37"/>
      <c r="L920" s="37"/>
    </row>
    <row r="921" spans="11:12" ht="30" customHeight="1">
      <c r="K921" s="37"/>
      <c r="L921" s="37"/>
    </row>
    <row r="922" spans="11:12" ht="30" customHeight="1">
      <c r="K922" s="37"/>
      <c r="L922" s="37"/>
    </row>
    <row r="923" spans="11:12" ht="30" customHeight="1">
      <c r="K923" s="37"/>
      <c r="L923" s="37"/>
    </row>
    <row r="924" spans="11:12" ht="30" customHeight="1">
      <c r="K924" s="37"/>
      <c r="L924" s="37"/>
    </row>
    <row r="925" spans="11:12" ht="30" customHeight="1">
      <c r="K925" s="37"/>
      <c r="L925" s="37"/>
    </row>
    <row r="926" spans="11:12" ht="30" customHeight="1">
      <c r="K926" s="37"/>
      <c r="L926" s="37"/>
    </row>
    <row r="927" spans="11:12" ht="30" customHeight="1">
      <c r="K927" s="37"/>
      <c r="L927" s="37"/>
    </row>
    <row r="928" spans="11:12" ht="30" customHeight="1">
      <c r="K928" s="37"/>
      <c r="L928" s="37"/>
    </row>
    <row r="929" spans="11:12" ht="30" customHeight="1">
      <c r="K929" s="37"/>
      <c r="L929" s="37"/>
    </row>
    <row r="930" spans="11:12" ht="30" customHeight="1">
      <c r="K930" s="37"/>
      <c r="L930" s="37"/>
    </row>
    <row r="931" spans="11:12" ht="30" customHeight="1">
      <c r="K931" s="37"/>
      <c r="L931" s="37"/>
    </row>
    <row r="932" spans="11:12" ht="30" customHeight="1">
      <c r="K932" s="37"/>
      <c r="L932" s="37"/>
    </row>
    <row r="933" spans="11:12" ht="30" customHeight="1">
      <c r="K933" s="37"/>
      <c r="L933" s="37"/>
    </row>
    <row r="934" spans="11:12" ht="30" customHeight="1">
      <c r="K934" s="37"/>
      <c r="L934" s="37"/>
    </row>
    <row r="935" spans="11:12" ht="30" customHeight="1">
      <c r="K935" s="37"/>
      <c r="L935" s="37"/>
    </row>
    <row r="936" spans="11:12" ht="30" customHeight="1">
      <c r="K936" s="37"/>
      <c r="L936" s="37"/>
    </row>
    <row r="937" spans="11:12" ht="30" customHeight="1">
      <c r="K937" s="37"/>
      <c r="L937" s="37"/>
    </row>
    <row r="938" spans="11:12" ht="30" customHeight="1">
      <c r="K938" s="37"/>
      <c r="L938" s="37"/>
    </row>
    <row r="939" spans="11:12" ht="30" customHeight="1">
      <c r="K939" s="37"/>
      <c r="L939" s="37"/>
    </row>
    <row r="940" spans="11:12" ht="30" customHeight="1">
      <c r="K940" s="37"/>
      <c r="L940" s="37"/>
    </row>
    <row r="941" spans="11:12" ht="30" customHeight="1">
      <c r="K941" s="37"/>
      <c r="L941" s="37"/>
    </row>
    <row r="942" spans="11:12" ht="30" customHeight="1">
      <c r="K942" s="37"/>
      <c r="L942" s="37"/>
    </row>
    <row r="943" spans="11:12" ht="30" customHeight="1">
      <c r="K943" s="37"/>
      <c r="L943" s="37"/>
    </row>
    <row r="944" spans="11:12" ht="30" customHeight="1">
      <c r="K944" s="37"/>
      <c r="L944" s="37"/>
    </row>
    <row r="945" spans="11:12" ht="30" customHeight="1">
      <c r="K945" s="37"/>
      <c r="L945" s="37"/>
    </row>
    <row r="946" spans="11:12" ht="30" customHeight="1">
      <c r="K946" s="37"/>
      <c r="L946" s="37"/>
    </row>
    <row r="947" spans="11:12" ht="30" customHeight="1">
      <c r="K947" s="37"/>
      <c r="L947" s="37"/>
    </row>
    <row r="948" spans="11:12" ht="30" customHeight="1">
      <c r="K948" s="37"/>
      <c r="L948" s="37"/>
    </row>
    <row r="949" spans="11:12" ht="30" customHeight="1">
      <c r="K949" s="37"/>
      <c r="L949" s="37"/>
    </row>
    <row r="950" spans="11:12" ht="30" customHeight="1">
      <c r="K950" s="37"/>
      <c r="L950" s="37"/>
    </row>
    <row r="951" spans="11:12" ht="30" customHeight="1">
      <c r="K951" s="37"/>
      <c r="L951" s="37"/>
    </row>
    <row r="952" spans="11:12" ht="30" customHeight="1">
      <c r="K952" s="37"/>
      <c r="L952" s="37"/>
    </row>
    <row r="953" spans="11:12" ht="30" customHeight="1">
      <c r="K953" s="37"/>
      <c r="L953" s="37"/>
    </row>
    <row r="954" spans="11:12" ht="30" customHeight="1">
      <c r="K954" s="37"/>
      <c r="L954" s="37"/>
    </row>
    <row r="955" spans="11:12" ht="30" customHeight="1">
      <c r="K955" s="37"/>
      <c r="L955" s="37"/>
    </row>
    <row r="956" spans="11:12" ht="30" customHeight="1">
      <c r="K956" s="37"/>
      <c r="L956" s="37"/>
    </row>
    <row r="957" spans="11:12" ht="30" customHeight="1">
      <c r="K957" s="37"/>
      <c r="L957" s="37"/>
    </row>
    <row r="958" spans="11:12" ht="30" customHeight="1">
      <c r="K958" s="37"/>
      <c r="L958" s="37"/>
    </row>
    <row r="959" spans="11:12" ht="30" customHeight="1">
      <c r="K959" s="37"/>
      <c r="L959" s="37"/>
    </row>
    <row r="960" spans="11:12" ht="30" customHeight="1">
      <c r="K960" s="37"/>
      <c r="L960" s="37"/>
    </row>
    <row r="961" spans="11:12" ht="30" customHeight="1">
      <c r="K961" s="37"/>
      <c r="L961" s="37"/>
    </row>
    <row r="962" spans="11:12" ht="30" customHeight="1">
      <c r="K962" s="37"/>
      <c r="L962" s="37"/>
    </row>
    <row r="963" spans="11:12" ht="30" customHeight="1">
      <c r="K963" s="37"/>
      <c r="L963" s="37"/>
    </row>
    <row r="964" spans="11:12" ht="30" customHeight="1">
      <c r="K964" s="37"/>
      <c r="L964" s="37"/>
    </row>
    <row r="965" spans="11:12" ht="30" customHeight="1">
      <c r="K965" s="37"/>
      <c r="L965" s="37"/>
    </row>
    <row r="966" spans="11:12" ht="30" customHeight="1">
      <c r="K966" s="37"/>
      <c r="L966" s="37"/>
    </row>
    <row r="967" spans="11:12" ht="30" customHeight="1">
      <c r="K967" s="37"/>
      <c r="L967" s="37"/>
    </row>
    <row r="968" spans="11:12" ht="30" customHeight="1">
      <c r="K968" s="37"/>
      <c r="L968" s="37"/>
    </row>
    <row r="969" spans="11:12" ht="30" customHeight="1">
      <c r="K969" s="37"/>
      <c r="L969" s="37"/>
    </row>
    <row r="970" spans="11:12" ht="30" customHeight="1">
      <c r="K970" s="37"/>
      <c r="L970" s="37"/>
    </row>
    <row r="971" spans="11:12" ht="30" customHeight="1">
      <c r="K971" s="37"/>
      <c r="L971" s="37"/>
    </row>
    <row r="972" spans="11:12" ht="30" customHeight="1">
      <c r="K972" s="37"/>
      <c r="L972" s="37"/>
    </row>
    <row r="973" spans="11:12" ht="30" customHeight="1">
      <c r="K973" s="37"/>
      <c r="L973" s="37"/>
    </row>
    <row r="974" spans="11:12" ht="30" customHeight="1">
      <c r="K974" s="37"/>
      <c r="L974" s="37"/>
    </row>
    <row r="975" spans="11:12" ht="30" customHeight="1">
      <c r="K975" s="37"/>
      <c r="L975" s="37"/>
    </row>
    <row r="976" spans="11:12" ht="30" customHeight="1">
      <c r="K976" s="37"/>
      <c r="L976" s="37"/>
    </row>
    <row r="977" spans="11:12" ht="30" customHeight="1">
      <c r="K977" s="37"/>
      <c r="L977" s="37"/>
    </row>
    <row r="978" spans="11:12" ht="30" customHeight="1">
      <c r="K978" s="37"/>
      <c r="L978" s="37"/>
    </row>
    <row r="979" spans="11:12" ht="30" customHeight="1">
      <c r="K979" s="37"/>
      <c r="L979" s="37"/>
    </row>
    <row r="980" spans="11:12" ht="30" customHeight="1">
      <c r="K980" s="37"/>
      <c r="L980" s="37"/>
    </row>
    <row r="981" spans="11:12" ht="30" customHeight="1">
      <c r="K981" s="37"/>
      <c r="L981" s="37"/>
    </row>
    <row r="982" spans="11:12" ht="30" customHeight="1">
      <c r="K982" s="37"/>
      <c r="L982" s="37"/>
    </row>
    <row r="983" spans="11:12" ht="30" customHeight="1">
      <c r="K983" s="37"/>
      <c r="L983" s="37"/>
    </row>
    <row r="984" spans="11:12" ht="30" customHeight="1">
      <c r="K984" s="37"/>
      <c r="L984" s="37"/>
    </row>
    <row r="985" spans="11:12" ht="30" customHeight="1">
      <c r="K985" s="37"/>
      <c r="L985" s="37"/>
    </row>
    <row r="986" spans="11:12" ht="30" customHeight="1">
      <c r="K986" s="37"/>
      <c r="L986" s="37"/>
    </row>
    <row r="987" spans="11:12" ht="30" customHeight="1">
      <c r="K987" s="37"/>
      <c r="L987" s="37"/>
    </row>
    <row r="988" spans="11:12" ht="30" customHeight="1">
      <c r="K988" s="37"/>
      <c r="L988" s="37"/>
    </row>
    <row r="989" spans="11:12" ht="30" customHeight="1">
      <c r="K989" s="37"/>
      <c r="L989" s="37"/>
    </row>
    <row r="990" spans="11:12" ht="30" customHeight="1">
      <c r="K990" s="37"/>
      <c r="L990" s="37"/>
    </row>
    <row r="991" spans="11:12" ht="30" customHeight="1">
      <c r="K991" s="37"/>
      <c r="L991" s="37"/>
    </row>
    <row r="992" spans="11:12" ht="30" customHeight="1">
      <c r="K992" s="37"/>
      <c r="L992" s="37"/>
    </row>
    <row r="993" spans="11:12" ht="30" customHeight="1">
      <c r="K993" s="37"/>
      <c r="L993" s="37"/>
    </row>
  </sheetData>
  <sortState ref="A2:N1002">
    <sortCondition ref="L2:L1500"/>
  </sortState>
  <hyperlinks>
    <hyperlink ref="N57" r:id="rId1"/>
    <hyperlink ref="N20" r:id="rId2"/>
    <hyperlink ref="N65" r:id="rId3"/>
  </hyperlinks>
  <pageMargins left="0.78740157480314965" right="0.78740157480314965" top="1.1811023622047245" bottom="0.78740157480314965" header="0" footer="0"/>
  <pageSetup paperSize="9" scale="40" orientation="portrait" verticalDpi="0" r:id="rId4"/>
  <headerFooter>
    <oddHeader>&amp;L&amp;G&amp;C&amp;"-,Gras"&amp;18
INVENTAIRE DES MARCHANDISES&amp;R&amp;18
&amp;D</oddHeader>
    <oddFooter>&amp;R&amp;18&amp;P</oddFooter>
  </headerFooter>
  <legacyDrawingHF r:id="rId5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2:F552"/>
  <sheetViews>
    <sheetView topLeftCell="A43" workbookViewId="0">
      <selection activeCell="B66" sqref="B66"/>
    </sheetView>
  </sheetViews>
  <sheetFormatPr baseColWidth="10" defaultRowHeight="15"/>
  <cols>
    <col min="1" max="1" width="21" customWidth="1"/>
    <col min="2" max="2" width="20.140625" customWidth="1"/>
    <col min="3" max="3" width="34" customWidth="1"/>
    <col min="5" max="5" width="15.5703125" hidden="1" customWidth="1"/>
    <col min="6" max="6" width="0.140625" customWidth="1"/>
  </cols>
  <sheetData>
    <row r="2" spans="1:6">
      <c r="B2" s="15" t="s">
        <v>19</v>
      </c>
    </row>
    <row r="3" spans="1:6">
      <c r="A3" s="15" t="s">
        <v>16</v>
      </c>
      <c r="B3" t="s">
        <v>18</v>
      </c>
      <c r="C3" t="s">
        <v>20</v>
      </c>
    </row>
    <row r="4" spans="1:6">
      <c r="A4" s="16" t="s">
        <v>17</v>
      </c>
      <c r="B4" s="17"/>
      <c r="C4" s="18">
        <v>16909.247199999998</v>
      </c>
      <c r="E4" t="str">
        <f>IF(ISBLANK(A4),"",A4)</f>
        <v>(vide)</v>
      </c>
      <c r="F4" t="str">
        <f>IF(ISBLANK(B4),"",GETPIVOTDATA("Somme de QUANTITE",$A$2,"NUM FICHE",A4))</f>
        <v/>
      </c>
    </row>
    <row r="5" spans="1:6">
      <c r="A5" s="16" t="s">
        <v>323</v>
      </c>
      <c r="B5" s="17">
        <v>992</v>
      </c>
      <c r="C5" s="18">
        <v>40.473600000000005</v>
      </c>
      <c r="E5" t="str">
        <f t="shared" ref="E5:E68" si="0">IF(ISBLANK(A5),"",A5)</f>
        <v>F748</v>
      </c>
      <c r="F5">
        <f t="shared" ref="F5:F68" si="1">IF(ISBLANK(B5),"",GETPIVOTDATA("Somme de QUANTITE",$A$2,"NUM FICHE",A5))</f>
        <v>992</v>
      </c>
    </row>
    <row r="6" spans="1:6">
      <c r="A6" s="16" t="s">
        <v>117</v>
      </c>
      <c r="B6" s="17">
        <v>33</v>
      </c>
      <c r="C6" s="18">
        <v>23.43</v>
      </c>
      <c r="E6" t="str">
        <f t="shared" si="0"/>
        <v>F155</v>
      </c>
      <c r="F6">
        <f t="shared" si="1"/>
        <v>33</v>
      </c>
    </row>
    <row r="7" spans="1:6">
      <c r="A7" s="16" t="s">
        <v>362</v>
      </c>
      <c r="B7" s="17">
        <v>7</v>
      </c>
      <c r="C7" s="18">
        <v>0</v>
      </c>
      <c r="E7" t="str">
        <f t="shared" si="0"/>
        <v>F763</v>
      </c>
      <c r="F7">
        <f t="shared" si="1"/>
        <v>7</v>
      </c>
    </row>
    <row r="8" spans="1:6">
      <c r="A8" s="16" t="s">
        <v>65</v>
      </c>
      <c r="B8" s="17">
        <v>903.5</v>
      </c>
      <c r="C8" s="18">
        <v>162.63</v>
      </c>
      <c r="E8" t="str">
        <f t="shared" si="0"/>
        <v>F45</v>
      </c>
      <c r="F8">
        <f t="shared" si="1"/>
        <v>903.5</v>
      </c>
    </row>
    <row r="9" spans="1:6">
      <c r="A9" s="16" t="s">
        <v>116</v>
      </c>
      <c r="B9" s="17">
        <v>36</v>
      </c>
      <c r="C9" s="18">
        <v>6.4799999999999995</v>
      </c>
      <c r="E9" t="str">
        <f t="shared" si="0"/>
        <v>F146</v>
      </c>
      <c r="F9">
        <f t="shared" si="1"/>
        <v>36</v>
      </c>
    </row>
    <row r="10" spans="1:6">
      <c r="A10" s="16" t="s">
        <v>64</v>
      </c>
      <c r="B10" s="17">
        <v>1318.1</v>
      </c>
      <c r="C10" s="18">
        <v>289.98199999999997</v>
      </c>
      <c r="E10" t="str">
        <f t="shared" si="0"/>
        <v>F44</v>
      </c>
      <c r="F10">
        <f t="shared" si="1"/>
        <v>1318.1</v>
      </c>
    </row>
    <row r="11" spans="1:6">
      <c r="A11" s="16" t="s">
        <v>244</v>
      </c>
      <c r="B11" s="17">
        <v>7.6</v>
      </c>
      <c r="C11" s="18">
        <v>85.727999999999994</v>
      </c>
      <c r="E11" t="str">
        <f t="shared" si="0"/>
        <v>M708</v>
      </c>
      <c r="F11">
        <f t="shared" si="1"/>
        <v>7.6</v>
      </c>
    </row>
    <row r="12" spans="1:6">
      <c r="A12" s="16" t="s">
        <v>399</v>
      </c>
      <c r="B12" s="17">
        <v>10</v>
      </c>
      <c r="C12" s="18">
        <v>12.9</v>
      </c>
      <c r="E12" t="str">
        <f t="shared" si="0"/>
        <v>F786</v>
      </c>
      <c r="F12">
        <f t="shared" si="1"/>
        <v>10</v>
      </c>
    </row>
    <row r="13" spans="1:6">
      <c r="A13" s="16" t="s">
        <v>407</v>
      </c>
      <c r="B13" s="17">
        <v>1</v>
      </c>
      <c r="C13" s="18">
        <v>154.18</v>
      </c>
      <c r="E13" t="str">
        <f t="shared" si="0"/>
        <v>F794</v>
      </c>
      <c r="F13">
        <f t="shared" si="1"/>
        <v>1</v>
      </c>
    </row>
    <row r="14" spans="1:6">
      <c r="A14" s="16" t="s">
        <v>359</v>
      </c>
      <c r="B14" s="17">
        <v>0</v>
      </c>
      <c r="C14" s="18">
        <v>0</v>
      </c>
      <c r="E14" t="str">
        <f t="shared" si="0"/>
        <v>F760</v>
      </c>
      <c r="F14">
        <f t="shared" si="1"/>
        <v>0</v>
      </c>
    </row>
    <row r="15" spans="1:6">
      <c r="A15" s="16" t="s">
        <v>361</v>
      </c>
      <c r="B15" s="17">
        <v>0</v>
      </c>
      <c r="C15" s="18">
        <v>0</v>
      </c>
      <c r="E15" t="str">
        <f t="shared" si="0"/>
        <v>F762</v>
      </c>
      <c r="F15">
        <f t="shared" si="1"/>
        <v>0</v>
      </c>
    </row>
    <row r="16" spans="1:6">
      <c r="A16" s="16" t="s">
        <v>360</v>
      </c>
      <c r="B16" s="17">
        <v>0</v>
      </c>
      <c r="C16" s="18">
        <v>0</v>
      </c>
      <c r="E16" t="str">
        <f t="shared" si="0"/>
        <v>F761</v>
      </c>
      <c r="F16">
        <f t="shared" si="1"/>
        <v>0</v>
      </c>
    </row>
    <row r="17" spans="1:6">
      <c r="A17" s="16" t="s">
        <v>408</v>
      </c>
      <c r="B17" s="17">
        <v>1</v>
      </c>
      <c r="C17" s="18">
        <v>154.18</v>
      </c>
      <c r="E17" t="str">
        <f t="shared" si="0"/>
        <v>F795</v>
      </c>
      <c r="F17">
        <f t="shared" si="1"/>
        <v>1</v>
      </c>
    </row>
    <row r="18" spans="1:6">
      <c r="A18" s="16" t="s">
        <v>406</v>
      </c>
      <c r="B18" s="17">
        <v>1</v>
      </c>
      <c r="C18" s="18">
        <v>154.18</v>
      </c>
      <c r="E18" t="str">
        <f t="shared" si="0"/>
        <v>F793</v>
      </c>
      <c r="F18">
        <f t="shared" si="1"/>
        <v>1</v>
      </c>
    </row>
    <row r="19" spans="1:6">
      <c r="A19" s="16" t="s">
        <v>14</v>
      </c>
      <c r="B19" s="17">
        <v>4</v>
      </c>
      <c r="C19" s="18">
        <v>42.4</v>
      </c>
      <c r="E19" t="str">
        <f t="shared" si="0"/>
        <v>F20</v>
      </c>
      <c r="F19">
        <f t="shared" si="1"/>
        <v>4</v>
      </c>
    </row>
    <row r="20" spans="1:6">
      <c r="A20" s="16" t="s">
        <v>62</v>
      </c>
      <c r="B20" s="17">
        <v>15.95</v>
      </c>
      <c r="C20" s="18">
        <v>212.773</v>
      </c>
      <c r="E20" t="str">
        <f t="shared" si="0"/>
        <v>M32</v>
      </c>
      <c r="F20">
        <f t="shared" si="1"/>
        <v>15.95</v>
      </c>
    </row>
    <row r="21" spans="1:6">
      <c r="A21" s="16" t="s">
        <v>105</v>
      </c>
      <c r="B21" s="17">
        <v>64.25</v>
      </c>
      <c r="C21" s="18">
        <v>39.192500000000003</v>
      </c>
      <c r="E21" t="str">
        <f t="shared" si="0"/>
        <v>F101</v>
      </c>
      <c r="F21">
        <f t="shared" si="1"/>
        <v>64.25</v>
      </c>
    </row>
    <row r="22" spans="1:6">
      <c r="A22" s="16" t="s">
        <v>164</v>
      </c>
      <c r="B22" s="17">
        <v>10</v>
      </c>
      <c r="C22" s="18">
        <v>10.700000000000001</v>
      </c>
      <c r="E22" t="str">
        <f t="shared" si="0"/>
        <v>F278</v>
      </c>
      <c r="F22">
        <f t="shared" si="1"/>
        <v>10</v>
      </c>
    </row>
    <row r="23" spans="1:6">
      <c r="A23" s="16" t="s">
        <v>166</v>
      </c>
      <c r="B23" s="17">
        <v>36</v>
      </c>
      <c r="C23" s="18">
        <v>20.160000000000004</v>
      </c>
      <c r="E23" t="str">
        <f t="shared" si="0"/>
        <v>F280</v>
      </c>
      <c r="F23">
        <f t="shared" si="1"/>
        <v>36</v>
      </c>
    </row>
    <row r="24" spans="1:6">
      <c r="A24" s="16" t="s">
        <v>213</v>
      </c>
      <c r="B24" s="17">
        <v>216</v>
      </c>
      <c r="C24" s="18">
        <v>43.2</v>
      </c>
      <c r="E24" t="str">
        <f t="shared" si="0"/>
        <v>F323</v>
      </c>
      <c r="F24">
        <f t="shared" si="1"/>
        <v>216</v>
      </c>
    </row>
    <row r="25" spans="1:6">
      <c r="A25" s="16" t="s">
        <v>173</v>
      </c>
      <c r="B25" s="17">
        <v>80</v>
      </c>
      <c r="C25" s="18">
        <v>9.6</v>
      </c>
      <c r="E25" t="str">
        <f t="shared" si="0"/>
        <v>F315</v>
      </c>
      <c r="F25">
        <f t="shared" si="1"/>
        <v>80</v>
      </c>
    </row>
    <row r="26" spans="1:6">
      <c r="A26" s="16" t="s">
        <v>303</v>
      </c>
      <c r="B26" s="17">
        <v>0</v>
      </c>
      <c r="C26" s="18">
        <v>0</v>
      </c>
      <c r="E26" t="str">
        <f t="shared" si="0"/>
        <v>F728</v>
      </c>
      <c r="F26">
        <f t="shared" si="1"/>
        <v>0</v>
      </c>
    </row>
    <row r="27" spans="1:6">
      <c r="A27" s="16" t="s">
        <v>63</v>
      </c>
      <c r="B27" s="17">
        <v>316</v>
      </c>
      <c r="C27" s="18">
        <v>15.8</v>
      </c>
      <c r="E27" t="str">
        <f t="shared" si="0"/>
        <v>F34</v>
      </c>
      <c r="F27">
        <f t="shared" si="1"/>
        <v>316</v>
      </c>
    </row>
    <row r="28" spans="1:6">
      <c r="A28" s="16" t="s">
        <v>216</v>
      </c>
      <c r="B28" s="17">
        <v>72</v>
      </c>
      <c r="C28" s="18">
        <v>21.599999999999998</v>
      </c>
      <c r="E28" t="str">
        <f t="shared" si="0"/>
        <v>F329</v>
      </c>
      <c r="F28">
        <f t="shared" si="1"/>
        <v>72</v>
      </c>
    </row>
    <row r="29" spans="1:6">
      <c r="A29" s="16" t="s">
        <v>352</v>
      </c>
      <c r="B29" s="17">
        <v>152</v>
      </c>
      <c r="C29" s="18">
        <v>32.832000000000001</v>
      </c>
      <c r="E29" t="str">
        <f t="shared" si="0"/>
        <v>F751</v>
      </c>
      <c r="F29">
        <f t="shared" si="1"/>
        <v>152</v>
      </c>
    </row>
    <row r="30" spans="1:6">
      <c r="A30" s="16" t="s">
        <v>354</v>
      </c>
      <c r="B30" s="17">
        <v>114</v>
      </c>
      <c r="C30" s="18">
        <v>9.5760000000000005</v>
      </c>
      <c r="E30" t="str">
        <f t="shared" si="0"/>
        <v>F753</v>
      </c>
      <c r="F30">
        <f t="shared" si="1"/>
        <v>114</v>
      </c>
    </row>
    <row r="31" spans="1:6">
      <c r="A31" s="16" t="s">
        <v>351</v>
      </c>
      <c r="B31" s="17">
        <v>9</v>
      </c>
      <c r="C31" s="18">
        <v>2.8079999999999998</v>
      </c>
      <c r="E31" t="str">
        <f t="shared" si="0"/>
        <v>F750</v>
      </c>
      <c r="F31">
        <f t="shared" si="1"/>
        <v>9</v>
      </c>
    </row>
    <row r="32" spans="1:6">
      <c r="A32" s="16" t="s">
        <v>60</v>
      </c>
      <c r="B32" s="17">
        <v>122</v>
      </c>
      <c r="C32" s="18">
        <v>57.339999999999996</v>
      </c>
      <c r="E32" t="str">
        <f t="shared" si="0"/>
        <v>F30</v>
      </c>
      <c r="F32">
        <f t="shared" si="1"/>
        <v>122</v>
      </c>
    </row>
    <row r="33" spans="1:6">
      <c r="A33" s="16" t="s">
        <v>112</v>
      </c>
      <c r="B33" s="17">
        <v>2250</v>
      </c>
      <c r="C33" s="18">
        <v>112.5</v>
      </c>
      <c r="E33" t="str">
        <f t="shared" si="0"/>
        <v>F128</v>
      </c>
      <c r="F33">
        <f t="shared" si="1"/>
        <v>2250</v>
      </c>
    </row>
    <row r="34" spans="1:6">
      <c r="A34" s="16" t="s">
        <v>109</v>
      </c>
      <c r="B34" s="17">
        <v>111</v>
      </c>
      <c r="C34" s="18">
        <v>2.2200000000000002</v>
      </c>
      <c r="E34" t="str">
        <f t="shared" si="0"/>
        <v>F114</v>
      </c>
      <c r="F34">
        <f t="shared" si="1"/>
        <v>111</v>
      </c>
    </row>
    <row r="35" spans="1:6">
      <c r="A35" s="16" t="s">
        <v>66</v>
      </c>
      <c r="B35" s="17">
        <v>124</v>
      </c>
      <c r="C35" s="18">
        <v>2.48</v>
      </c>
      <c r="E35" t="str">
        <f t="shared" si="0"/>
        <v>F46</v>
      </c>
      <c r="F35">
        <f t="shared" si="1"/>
        <v>124</v>
      </c>
    </row>
    <row r="36" spans="1:6">
      <c r="A36" s="16" t="s">
        <v>309</v>
      </c>
      <c r="B36" s="17">
        <v>14.9</v>
      </c>
      <c r="C36" s="18">
        <v>117.71000000000001</v>
      </c>
      <c r="E36" t="str">
        <f t="shared" si="0"/>
        <v>M734</v>
      </c>
      <c r="F36">
        <f t="shared" si="1"/>
        <v>14.9</v>
      </c>
    </row>
    <row r="37" spans="1:6">
      <c r="A37" s="16" t="s">
        <v>393</v>
      </c>
      <c r="B37" s="17">
        <v>30</v>
      </c>
      <c r="C37" s="18">
        <v>149.70000000000002</v>
      </c>
      <c r="E37" t="str">
        <f t="shared" si="0"/>
        <v>M780</v>
      </c>
      <c r="F37">
        <f t="shared" si="1"/>
        <v>30</v>
      </c>
    </row>
    <row r="38" spans="1:6">
      <c r="A38" s="16" t="s">
        <v>376</v>
      </c>
      <c r="B38" s="17">
        <v>1</v>
      </c>
      <c r="C38" s="18">
        <v>1.2</v>
      </c>
      <c r="E38" t="str">
        <f t="shared" si="0"/>
        <v>F779</v>
      </c>
      <c r="F38">
        <f t="shared" si="1"/>
        <v>1</v>
      </c>
    </row>
    <row r="39" spans="1:6">
      <c r="A39" s="16" t="s">
        <v>403</v>
      </c>
      <c r="B39" s="17">
        <v>0</v>
      </c>
      <c r="C39" s="18">
        <v>0</v>
      </c>
      <c r="E39" t="str">
        <f t="shared" si="0"/>
        <v>F790</v>
      </c>
      <c r="F39">
        <f t="shared" si="1"/>
        <v>0</v>
      </c>
    </row>
    <row r="40" spans="1:6">
      <c r="A40" s="16" t="s">
        <v>219</v>
      </c>
      <c r="B40" s="17">
        <v>4</v>
      </c>
      <c r="C40" s="18">
        <v>38.4</v>
      </c>
      <c r="E40" t="str">
        <f t="shared" si="0"/>
        <v>F332</v>
      </c>
      <c r="F40">
        <f t="shared" si="1"/>
        <v>4</v>
      </c>
    </row>
    <row r="41" spans="1:6">
      <c r="A41" s="16" t="s">
        <v>78</v>
      </c>
      <c r="B41" s="17">
        <v>13.05</v>
      </c>
      <c r="C41" s="18">
        <v>49.198500000000003</v>
      </c>
      <c r="E41" t="str">
        <f t="shared" si="0"/>
        <v>M97</v>
      </c>
      <c r="F41">
        <f t="shared" si="1"/>
        <v>13.05</v>
      </c>
    </row>
    <row r="42" spans="1:6">
      <c r="A42" s="16" t="s">
        <v>120</v>
      </c>
      <c r="B42" s="17">
        <v>54.8</v>
      </c>
      <c r="C42" s="18">
        <v>38.359999999999992</v>
      </c>
      <c r="E42" t="str">
        <f t="shared" si="0"/>
        <v>F162</v>
      </c>
      <c r="F42">
        <f t="shared" si="1"/>
        <v>54.8</v>
      </c>
    </row>
    <row r="43" spans="1:6">
      <c r="A43" s="16" t="s">
        <v>218</v>
      </c>
      <c r="B43" s="17">
        <v>14.4</v>
      </c>
      <c r="C43" s="18">
        <v>6.6240000000000006</v>
      </c>
      <c r="E43" t="str">
        <f t="shared" si="0"/>
        <v>F331</v>
      </c>
      <c r="F43">
        <f t="shared" si="1"/>
        <v>14.4</v>
      </c>
    </row>
    <row r="44" spans="1:6">
      <c r="A44" s="16" t="s">
        <v>240</v>
      </c>
      <c r="B44" s="17">
        <v>9</v>
      </c>
      <c r="C44" s="18">
        <v>79.92</v>
      </c>
      <c r="E44" t="str">
        <f t="shared" si="0"/>
        <v>M704</v>
      </c>
      <c r="F44">
        <f t="shared" si="1"/>
        <v>9</v>
      </c>
    </row>
    <row r="45" spans="1:6">
      <c r="A45" s="16" t="s">
        <v>239</v>
      </c>
      <c r="B45" s="17">
        <v>8.3800000000000008</v>
      </c>
      <c r="C45" s="18">
        <v>74.414400000000015</v>
      </c>
      <c r="E45" t="str">
        <f t="shared" si="0"/>
        <v>M703</v>
      </c>
      <c r="F45">
        <f t="shared" si="1"/>
        <v>8.3800000000000008</v>
      </c>
    </row>
    <row r="46" spans="1:6">
      <c r="A46" s="16" t="s">
        <v>305</v>
      </c>
      <c r="B46" s="17">
        <v>12.2</v>
      </c>
      <c r="C46" s="18">
        <v>182.39</v>
      </c>
      <c r="E46" t="str">
        <f t="shared" si="0"/>
        <v>M730</v>
      </c>
      <c r="F46">
        <f t="shared" si="1"/>
        <v>12.2</v>
      </c>
    </row>
    <row r="47" spans="1:6">
      <c r="A47" s="16" t="s">
        <v>106</v>
      </c>
      <c r="B47" s="17">
        <v>4.0999999999999996</v>
      </c>
      <c r="C47" s="18">
        <v>39.811</v>
      </c>
      <c r="E47" t="str">
        <f t="shared" si="0"/>
        <v>M102</v>
      </c>
      <c r="F47">
        <f t="shared" si="1"/>
        <v>4.0999999999999996</v>
      </c>
    </row>
    <row r="48" spans="1:6">
      <c r="A48" s="16" t="s">
        <v>296</v>
      </c>
      <c r="B48" s="17">
        <v>0</v>
      </c>
      <c r="C48" s="18">
        <v>0</v>
      </c>
      <c r="E48" t="str">
        <f t="shared" si="0"/>
        <v>F721</v>
      </c>
      <c r="F48">
        <f t="shared" si="1"/>
        <v>0</v>
      </c>
    </row>
    <row r="49" spans="1:6">
      <c r="A49" s="16" t="s">
        <v>295</v>
      </c>
      <c r="B49" s="17">
        <v>0</v>
      </c>
      <c r="C49" s="18">
        <v>0</v>
      </c>
      <c r="E49" t="str">
        <f t="shared" si="0"/>
        <v>F720</v>
      </c>
      <c r="F49">
        <f t="shared" si="1"/>
        <v>0</v>
      </c>
    </row>
    <row r="50" spans="1:6">
      <c r="A50" s="16" t="s">
        <v>168</v>
      </c>
      <c r="B50" s="17">
        <v>8.1</v>
      </c>
      <c r="C50" s="18">
        <v>62.693999999999996</v>
      </c>
      <c r="E50" t="str">
        <f t="shared" si="0"/>
        <v>M288</v>
      </c>
      <c r="F50">
        <f t="shared" si="1"/>
        <v>8.1</v>
      </c>
    </row>
    <row r="51" spans="1:6">
      <c r="A51" s="16" t="s">
        <v>51</v>
      </c>
      <c r="B51" s="17">
        <v>11.2</v>
      </c>
      <c r="C51" s="18">
        <v>79.183999999999997</v>
      </c>
      <c r="E51" t="str">
        <f t="shared" si="0"/>
        <v>M2</v>
      </c>
      <c r="F51">
        <f t="shared" si="1"/>
        <v>11.2</v>
      </c>
    </row>
    <row r="52" spans="1:6">
      <c r="A52" s="16" t="s">
        <v>306</v>
      </c>
      <c r="B52" s="17">
        <v>24.8</v>
      </c>
      <c r="C52" s="18">
        <v>71.92</v>
      </c>
      <c r="E52" t="str">
        <f t="shared" si="0"/>
        <v>M731</v>
      </c>
      <c r="F52">
        <f t="shared" si="1"/>
        <v>24.8</v>
      </c>
    </row>
    <row r="53" spans="1:6">
      <c r="A53" s="16" t="s">
        <v>71</v>
      </c>
      <c r="B53" s="17">
        <v>0</v>
      </c>
      <c r="C53" s="18">
        <v>0</v>
      </c>
      <c r="E53" t="str">
        <f t="shared" si="0"/>
        <v>M54</v>
      </c>
      <c r="F53">
        <f t="shared" si="1"/>
        <v>0</v>
      </c>
    </row>
    <row r="54" spans="1:6">
      <c r="A54" s="16" t="s">
        <v>310</v>
      </c>
      <c r="B54" s="17">
        <v>0</v>
      </c>
      <c r="C54" s="18">
        <v>0</v>
      </c>
      <c r="E54" t="str">
        <f t="shared" si="0"/>
        <v>M735</v>
      </c>
      <c r="F54">
        <f t="shared" si="1"/>
        <v>0</v>
      </c>
    </row>
    <row r="55" spans="1:6">
      <c r="A55" s="16" t="s">
        <v>357</v>
      </c>
      <c r="B55" s="17">
        <v>0</v>
      </c>
      <c r="C55" s="18">
        <v>0</v>
      </c>
      <c r="E55" t="str">
        <f t="shared" si="0"/>
        <v>M756</v>
      </c>
      <c r="F55">
        <f t="shared" si="1"/>
        <v>0</v>
      </c>
    </row>
    <row r="56" spans="1:6">
      <c r="A56" s="16" t="s">
        <v>162</v>
      </c>
      <c r="B56" s="17">
        <v>5.6</v>
      </c>
      <c r="C56" s="18">
        <v>47.543999999999997</v>
      </c>
      <c r="E56" t="str">
        <f t="shared" si="0"/>
        <v>M263</v>
      </c>
      <c r="F56">
        <f t="shared" si="1"/>
        <v>5.6</v>
      </c>
    </row>
    <row r="57" spans="1:6">
      <c r="A57" s="16" t="s">
        <v>320</v>
      </c>
      <c r="B57" s="17">
        <v>19</v>
      </c>
      <c r="C57" s="18">
        <v>474.05</v>
      </c>
      <c r="E57" t="str">
        <f t="shared" si="0"/>
        <v>M745</v>
      </c>
      <c r="F57">
        <f t="shared" si="1"/>
        <v>19</v>
      </c>
    </row>
    <row r="58" spans="1:6">
      <c r="A58" s="16" t="s">
        <v>125</v>
      </c>
      <c r="B58" s="17">
        <v>14.8</v>
      </c>
      <c r="C58" s="18">
        <v>168.572</v>
      </c>
      <c r="E58" t="str">
        <f t="shared" si="0"/>
        <v>M192</v>
      </c>
      <c r="F58">
        <f t="shared" si="1"/>
        <v>14.8</v>
      </c>
    </row>
    <row r="59" spans="1:6">
      <c r="A59" s="16" t="s">
        <v>68</v>
      </c>
      <c r="B59" s="17">
        <v>20</v>
      </c>
      <c r="C59" s="18">
        <v>11.200000000000001</v>
      </c>
      <c r="E59" t="str">
        <f t="shared" si="0"/>
        <v>F50</v>
      </c>
      <c r="F59">
        <f t="shared" si="1"/>
        <v>20</v>
      </c>
    </row>
    <row r="60" spans="1:6">
      <c r="A60" s="16" t="s">
        <v>159</v>
      </c>
      <c r="B60" s="17">
        <v>36</v>
      </c>
      <c r="C60" s="18">
        <v>19.8</v>
      </c>
      <c r="E60" t="str">
        <f t="shared" si="0"/>
        <v>F246</v>
      </c>
      <c r="F60">
        <f t="shared" si="1"/>
        <v>36</v>
      </c>
    </row>
    <row r="61" spans="1:6">
      <c r="A61" s="16" t="s">
        <v>156</v>
      </c>
      <c r="B61" s="17">
        <v>689</v>
      </c>
      <c r="C61" s="18">
        <v>337.61</v>
      </c>
      <c r="E61" t="str">
        <f t="shared" si="0"/>
        <v>F237</v>
      </c>
      <c r="F61">
        <f t="shared" si="1"/>
        <v>689</v>
      </c>
    </row>
    <row r="62" spans="1:6">
      <c r="A62" s="16" t="s">
        <v>217</v>
      </c>
      <c r="B62" s="17">
        <v>4</v>
      </c>
      <c r="C62" s="18">
        <v>31.08</v>
      </c>
      <c r="E62" t="str">
        <f t="shared" si="0"/>
        <v>M330</v>
      </c>
      <c r="F62">
        <f t="shared" si="1"/>
        <v>4</v>
      </c>
    </row>
    <row r="63" spans="1:6">
      <c r="A63" s="16" t="s">
        <v>110</v>
      </c>
      <c r="B63" s="17">
        <v>8.6</v>
      </c>
      <c r="C63" s="18">
        <v>81.957999999999984</v>
      </c>
      <c r="E63" t="str">
        <f t="shared" si="0"/>
        <v>M115</v>
      </c>
      <c r="F63">
        <f t="shared" si="1"/>
        <v>8.6</v>
      </c>
    </row>
    <row r="64" spans="1:6">
      <c r="A64" s="16" t="s">
        <v>72</v>
      </c>
      <c r="B64" s="17">
        <v>9.1999999999999993</v>
      </c>
      <c r="C64" s="18">
        <v>91.171999999999997</v>
      </c>
      <c r="E64" t="str">
        <f t="shared" si="0"/>
        <v>M64</v>
      </c>
      <c r="F64">
        <f t="shared" si="1"/>
        <v>9.1999999999999993</v>
      </c>
    </row>
    <row r="65" spans="1:6">
      <c r="A65" s="16" t="s">
        <v>234</v>
      </c>
      <c r="B65" s="17">
        <v>28</v>
      </c>
      <c r="C65" s="18">
        <v>75.599999999999994</v>
      </c>
      <c r="E65" t="str">
        <f t="shared" si="0"/>
        <v>B645</v>
      </c>
      <c r="F65">
        <f t="shared" si="1"/>
        <v>28</v>
      </c>
    </row>
    <row r="66" spans="1:6">
      <c r="A66" s="16" t="s">
        <v>53</v>
      </c>
      <c r="B66" s="17">
        <v>35</v>
      </c>
      <c r="C66" s="18">
        <v>20.299999999999997</v>
      </c>
      <c r="E66" t="str">
        <f t="shared" si="0"/>
        <v>B11</v>
      </c>
      <c r="F66">
        <f t="shared" si="1"/>
        <v>35</v>
      </c>
    </row>
    <row r="67" spans="1:6">
      <c r="A67" s="16" t="s">
        <v>238</v>
      </c>
      <c r="B67" s="17">
        <v>12</v>
      </c>
      <c r="C67" s="18">
        <v>37.200000000000003</v>
      </c>
      <c r="E67" t="str">
        <f t="shared" si="0"/>
        <v>B702</v>
      </c>
      <c r="F67">
        <f t="shared" si="1"/>
        <v>12</v>
      </c>
    </row>
    <row r="68" spans="1:6">
      <c r="A68" s="16" t="s">
        <v>353</v>
      </c>
      <c r="B68" s="17">
        <v>11</v>
      </c>
      <c r="C68" s="18">
        <v>73.655999999999992</v>
      </c>
      <c r="E68" t="str">
        <f t="shared" si="0"/>
        <v>B752</v>
      </c>
      <c r="F68">
        <f t="shared" si="1"/>
        <v>11</v>
      </c>
    </row>
    <row r="69" spans="1:6">
      <c r="A69" s="16" t="s">
        <v>233</v>
      </c>
      <c r="B69" s="17">
        <v>24</v>
      </c>
      <c r="C69" s="18">
        <v>23.615999999999996</v>
      </c>
      <c r="E69" t="str">
        <f t="shared" ref="E69:E132" si="2">IF(ISBLANK(A69),"",A69)</f>
        <v>B642</v>
      </c>
      <c r="F69">
        <f t="shared" ref="F69:F132" si="3">IF(ISBLANK(B69),"",GETPIVOTDATA("Somme de QUANTITE",$A$2,"NUM FICHE",A69))</f>
        <v>24</v>
      </c>
    </row>
    <row r="70" spans="1:6">
      <c r="A70" s="16" t="s">
        <v>321</v>
      </c>
      <c r="B70" s="17">
        <v>2</v>
      </c>
      <c r="C70" s="18">
        <v>1.3919999999999999</v>
      </c>
      <c r="E70" t="str">
        <f t="shared" si="2"/>
        <v>B746</v>
      </c>
      <c r="F70">
        <f t="shared" si="3"/>
        <v>2</v>
      </c>
    </row>
    <row r="71" spans="1:6">
      <c r="A71" s="16" t="s">
        <v>322</v>
      </c>
      <c r="B71" s="17">
        <v>0</v>
      </c>
      <c r="C71" s="18">
        <v>0</v>
      </c>
      <c r="E71" t="str">
        <f t="shared" si="2"/>
        <v>B747</v>
      </c>
      <c r="F71">
        <f t="shared" si="3"/>
        <v>0</v>
      </c>
    </row>
    <row r="72" spans="1:6">
      <c r="A72" s="16" t="s">
        <v>356</v>
      </c>
      <c r="B72" s="17">
        <v>10</v>
      </c>
      <c r="C72" s="18">
        <v>12.24</v>
      </c>
      <c r="E72" t="str">
        <f t="shared" si="2"/>
        <v>B755</v>
      </c>
      <c r="F72">
        <f t="shared" si="3"/>
        <v>10</v>
      </c>
    </row>
    <row r="73" spans="1:6">
      <c r="A73" s="16" t="s">
        <v>358</v>
      </c>
      <c r="B73" s="17">
        <v>0</v>
      </c>
      <c r="C73" s="18">
        <v>0</v>
      </c>
      <c r="E73" t="str">
        <f t="shared" si="2"/>
        <v>B757</v>
      </c>
      <c r="F73">
        <f t="shared" si="3"/>
        <v>0</v>
      </c>
    </row>
    <row r="74" spans="1:6">
      <c r="A74" s="16" t="s">
        <v>324</v>
      </c>
      <c r="B74" s="17">
        <v>10</v>
      </c>
      <c r="C74" s="18">
        <v>2.16</v>
      </c>
      <c r="E74" t="str">
        <f t="shared" si="2"/>
        <v>B749</v>
      </c>
      <c r="F74">
        <f t="shared" si="3"/>
        <v>10</v>
      </c>
    </row>
    <row r="75" spans="1:6">
      <c r="A75" s="16" t="s">
        <v>175</v>
      </c>
      <c r="B75" s="17">
        <v>10</v>
      </c>
      <c r="C75" s="18">
        <v>10.1</v>
      </c>
      <c r="E75" t="str">
        <f t="shared" si="2"/>
        <v>F317</v>
      </c>
      <c r="F75">
        <f t="shared" si="3"/>
        <v>10</v>
      </c>
    </row>
    <row r="76" spans="1:6">
      <c r="A76" s="16" t="s">
        <v>367</v>
      </c>
      <c r="B76" s="17">
        <v>0</v>
      </c>
      <c r="C76" s="18">
        <v>0</v>
      </c>
      <c r="E76" t="str">
        <f t="shared" si="2"/>
        <v>F769</v>
      </c>
      <c r="F76">
        <f t="shared" si="3"/>
        <v>0</v>
      </c>
    </row>
    <row r="77" spans="1:6">
      <c r="A77" s="16" t="s">
        <v>366</v>
      </c>
      <c r="B77" s="17">
        <v>0</v>
      </c>
      <c r="C77" s="18">
        <v>0</v>
      </c>
      <c r="E77" t="str">
        <f t="shared" si="2"/>
        <v>F768</v>
      </c>
      <c r="F77">
        <f t="shared" si="3"/>
        <v>0</v>
      </c>
    </row>
    <row r="78" spans="1:6">
      <c r="A78" s="16" t="s">
        <v>365</v>
      </c>
      <c r="B78" s="17">
        <v>0</v>
      </c>
      <c r="C78" s="18">
        <v>0</v>
      </c>
      <c r="E78" t="str">
        <f t="shared" si="2"/>
        <v>F767</v>
      </c>
      <c r="F78">
        <f t="shared" si="3"/>
        <v>0</v>
      </c>
    </row>
    <row r="79" spans="1:6">
      <c r="A79" s="16" t="s">
        <v>368</v>
      </c>
      <c r="B79" s="17">
        <v>0</v>
      </c>
      <c r="C79" s="18">
        <v>0</v>
      </c>
      <c r="E79" t="str">
        <f t="shared" si="2"/>
        <v>F770</v>
      </c>
      <c r="F79">
        <f t="shared" si="3"/>
        <v>0</v>
      </c>
    </row>
    <row r="80" spans="1:6">
      <c r="A80" s="16" t="s">
        <v>364</v>
      </c>
      <c r="B80" s="17">
        <v>0</v>
      </c>
      <c r="C80" s="18">
        <v>0</v>
      </c>
      <c r="E80" t="str">
        <f t="shared" si="2"/>
        <v>F766</v>
      </c>
      <c r="F80">
        <f t="shared" si="3"/>
        <v>0</v>
      </c>
    </row>
    <row r="81" spans="1:6">
      <c r="A81" s="16" t="s">
        <v>363</v>
      </c>
      <c r="B81" s="17">
        <v>0</v>
      </c>
      <c r="C81" s="18">
        <v>0</v>
      </c>
      <c r="E81" t="str">
        <f t="shared" si="2"/>
        <v>F764</v>
      </c>
      <c r="F81">
        <f t="shared" si="3"/>
        <v>0</v>
      </c>
    </row>
    <row r="82" spans="1:6">
      <c r="A82" s="16" t="s">
        <v>373</v>
      </c>
      <c r="B82" s="17">
        <v>0</v>
      </c>
      <c r="C82" s="18">
        <v>0</v>
      </c>
      <c r="E82" t="str">
        <f t="shared" si="2"/>
        <v>F775</v>
      </c>
      <c r="F82">
        <f t="shared" si="3"/>
        <v>0</v>
      </c>
    </row>
    <row r="83" spans="1:6">
      <c r="A83" s="16" t="s">
        <v>372</v>
      </c>
      <c r="B83" s="17">
        <v>0</v>
      </c>
      <c r="C83" s="18">
        <v>0</v>
      </c>
      <c r="E83" t="str">
        <f t="shared" si="2"/>
        <v>F774</v>
      </c>
      <c r="F83">
        <f t="shared" si="3"/>
        <v>0</v>
      </c>
    </row>
    <row r="84" spans="1:6">
      <c r="A84" s="16" t="s">
        <v>374</v>
      </c>
      <c r="B84" s="17">
        <v>0</v>
      </c>
      <c r="C84" s="18">
        <v>0</v>
      </c>
      <c r="E84" t="str">
        <f t="shared" si="2"/>
        <v>F777</v>
      </c>
      <c r="F84">
        <f t="shared" si="3"/>
        <v>0</v>
      </c>
    </row>
    <row r="85" spans="1:6">
      <c r="A85" s="16" t="s">
        <v>371</v>
      </c>
      <c r="B85" s="17">
        <v>0</v>
      </c>
      <c r="C85" s="18">
        <v>0</v>
      </c>
      <c r="E85" t="str">
        <f t="shared" si="2"/>
        <v>F773</v>
      </c>
      <c r="F85">
        <f t="shared" si="3"/>
        <v>0</v>
      </c>
    </row>
    <row r="86" spans="1:6">
      <c r="A86" s="16" t="s">
        <v>375</v>
      </c>
      <c r="B86" s="17">
        <v>0</v>
      </c>
      <c r="C86" s="18">
        <v>0</v>
      </c>
      <c r="E86" t="str">
        <f t="shared" si="2"/>
        <v>F778</v>
      </c>
      <c r="F86">
        <f t="shared" si="3"/>
        <v>0</v>
      </c>
    </row>
    <row r="87" spans="1:6">
      <c r="A87" s="16" t="s">
        <v>369</v>
      </c>
      <c r="B87" s="17">
        <v>0</v>
      </c>
      <c r="C87" s="18">
        <v>0</v>
      </c>
      <c r="E87" t="str">
        <f t="shared" si="2"/>
        <v>F771</v>
      </c>
      <c r="F87">
        <f t="shared" si="3"/>
        <v>0</v>
      </c>
    </row>
    <row r="88" spans="1:6">
      <c r="A88" s="16" t="s">
        <v>370</v>
      </c>
      <c r="B88" s="17">
        <v>0</v>
      </c>
      <c r="C88" s="18">
        <v>0</v>
      </c>
      <c r="E88" t="str">
        <f t="shared" si="2"/>
        <v>F772</v>
      </c>
      <c r="F88">
        <f t="shared" si="3"/>
        <v>0</v>
      </c>
    </row>
    <row r="89" spans="1:6">
      <c r="A89" s="16" t="s">
        <v>317</v>
      </c>
      <c r="B89" s="17">
        <v>0.75</v>
      </c>
      <c r="C89" s="18">
        <v>9.7124999999999986</v>
      </c>
      <c r="E89" t="str">
        <f t="shared" si="2"/>
        <v>M742</v>
      </c>
      <c r="F89">
        <f t="shared" si="3"/>
        <v>0.75</v>
      </c>
    </row>
    <row r="90" spans="1:6">
      <c r="A90" s="16" t="s">
        <v>246</v>
      </c>
      <c r="B90" s="17">
        <v>30.2</v>
      </c>
      <c r="C90" s="18">
        <v>337.03199999999998</v>
      </c>
      <c r="E90" t="str">
        <f t="shared" si="2"/>
        <v>M710</v>
      </c>
      <c r="F90">
        <f t="shared" si="3"/>
        <v>30.2</v>
      </c>
    </row>
    <row r="91" spans="1:6">
      <c r="A91" s="16" t="s">
        <v>319</v>
      </c>
      <c r="B91" s="17">
        <v>34.200000000000003</v>
      </c>
      <c r="C91" s="18">
        <v>442.89</v>
      </c>
      <c r="E91" t="str">
        <f t="shared" si="2"/>
        <v>M744</v>
      </c>
      <c r="F91">
        <f t="shared" si="3"/>
        <v>34.200000000000003</v>
      </c>
    </row>
    <row r="92" spans="1:6">
      <c r="A92" s="16" t="s">
        <v>220</v>
      </c>
      <c r="B92" s="17">
        <v>44</v>
      </c>
      <c r="C92" s="18">
        <v>132.44</v>
      </c>
      <c r="E92" t="str">
        <f t="shared" si="2"/>
        <v>B350</v>
      </c>
      <c r="F92">
        <f t="shared" si="3"/>
        <v>44</v>
      </c>
    </row>
    <row r="93" spans="1:6">
      <c r="A93" s="16" t="s">
        <v>69</v>
      </c>
      <c r="B93" s="17">
        <v>66</v>
      </c>
      <c r="C93" s="18">
        <v>11.22</v>
      </c>
      <c r="E93" t="str">
        <f t="shared" si="2"/>
        <v>F51</v>
      </c>
      <c r="F93">
        <f t="shared" si="3"/>
        <v>66</v>
      </c>
    </row>
    <row r="94" spans="1:6">
      <c r="A94" s="16" t="s">
        <v>119</v>
      </c>
      <c r="B94" s="17">
        <v>18.649999999999999</v>
      </c>
      <c r="C94" s="18">
        <v>9.3249999999999993</v>
      </c>
      <c r="E94" t="str">
        <f t="shared" si="2"/>
        <v>F160</v>
      </c>
      <c r="F94">
        <f t="shared" si="3"/>
        <v>18.649999999999999</v>
      </c>
    </row>
    <row r="95" spans="1:6">
      <c r="A95" s="16" t="s">
        <v>73</v>
      </c>
      <c r="B95" s="17">
        <v>8</v>
      </c>
      <c r="C95" s="18">
        <v>44.64</v>
      </c>
      <c r="E95" t="str">
        <f t="shared" si="2"/>
        <v>M65</v>
      </c>
      <c r="F95">
        <f t="shared" si="3"/>
        <v>8</v>
      </c>
    </row>
    <row r="96" spans="1:6">
      <c r="A96" s="16" t="s">
        <v>318</v>
      </c>
      <c r="B96" s="17">
        <v>20</v>
      </c>
      <c r="C96" s="18">
        <v>299</v>
      </c>
      <c r="E96" t="str">
        <f t="shared" si="2"/>
        <v>M743</v>
      </c>
      <c r="F96">
        <f t="shared" si="3"/>
        <v>20</v>
      </c>
    </row>
    <row r="97" spans="1:6">
      <c r="A97" s="16" t="s">
        <v>304</v>
      </c>
      <c r="B97" s="17">
        <v>12.95</v>
      </c>
      <c r="C97" s="18">
        <v>206.55249999999998</v>
      </c>
      <c r="E97" t="str">
        <f t="shared" si="2"/>
        <v>M729</v>
      </c>
      <c r="F97">
        <f t="shared" si="3"/>
        <v>12.95</v>
      </c>
    </row>
    <row r="98" spans="1:6">
      <c r="A98" s="16" t="s">
        <v>107</v>
      </c>
      <c r="B98" s="17">
        <v>0.6</v>
      </c>
      <c r="C98" s="18">
        <v>4.5659999999999998</v>
      </c>
      <c r="E98" t="str">
        <f t="shared" si="2"/>
        <v>M108</v>
      </c>
      <c r="F98">
        <f t="shared" si="3"/>
        <v>0.6</v>
      </c>
    </row>
    <row r="99" spans="1:6">
      <c r="A99" s="16" t="s">
        <v>58</v>
      </c>
      <c r="B99" s="17">
        <v>8</v>
      </c>
      <c r="C99" s="18">
        <v>56.72</v>
      </c>
      <c r="E99" t="str">
        <f t="shared" si="2"/>
        <v>M24</v>
      </c>
      <c r="F99">
        <f t="shared" si="3"/>
        <v>8</v>
      </c>
    </row>
    <row r="100" spans="1:6">
      <c r="A100" s="16" t="s">
        <v>155</v>
      </c>
      <c r="B100" s="17">
        <v>11.9</v>
      </c>
      <c r="C100" s="18">
        <v>87.227000000000004</v>
      </c>
      <c r="E100" t="str">
        <f t="shared" si="2"/>
        <v>M229</v>
      </c>
      <c r="F100">
        <f t="shared" si="3"/>
        <v>11.9</v>
      </c>
    </row>
    <row r="101" spans="1:6">
      <c r="A101" s="16" t="s">
        <v>77</v>
      </c>
      <c r="B101" s="17">
        <v>37</v>
      </c>
      <c r="C101" s="18">
        <v>118.4</v>
      </c>
      <c r="E101" t="str">
        <f t="shared" si="2"/>
        <v>M88</v>
      </c>
      <c r="F101">
        <f t="shared" si="3"/>
        <v>37</v>
      </c>
    </row>
    <row r="102" spans="1:6">
      <c r="A102" s="16" t="s">
        <v>154</v>
      </c>
      <c r="B102" s="17">
        <v>0</v>
      </c>
      <c r="C102" s="18">
        <v>0</v>
      </c>
      <c r="E102" t="str">
        <f t="shared" si="2"/>
        <v>M228</v>
      </c>
      <c r="F102">
        <f t="shared" si="3"/>
        <v>0</v>
      </c>
    </row>
    <row r="103" spans="1:6">
      <c r="A103" s="16" t="s">
        <v>153</v>
      </c>
      <c r="B103" s="17">
        <v>1.3</v>
      </c>
      <c r="C103" s="18">
        <v>12.207000000000001</v>
      </c>
      <c r="E103" t="str">
        <f t="shared" si="2"/>
        <v>M219</v>
      </c>
      <c r="F103">
        <f t="shared" si="3"/>
        <v>1.3</v>
      </c>
    </row>
    <row r="104" spans="1:6">
      <c r="A104" s="16" t="s">
        <v>157</v>
      </c>
      <c r="B104" s="17">
        <v>7.3</v>
      </c>
      <c r="C104" s="18">
        <v>51.83</v>
      </c>
      <c r="E104" t="str">
        <f t="shared" si="2"/>
        <v>M243</v>
      </c>
      <c r="F104">
        <f t="shared" si="3"/>
        <v>7.3</v>
      </c>
    </row>
    <row r="105" spans="1:6">
      <c r="A105" s="16" t="s">
        <v>402</v>
      </c>
      <c r="B105" s="17">
        <v>0</v>
      </c>
      <c r="C105" s="18">
        <v>0</v>
      </c>
      <c r="E105" t="str">
        <f t="shared" si="2"/>
        <v>F789</v>
      </c>
      <c r="F105">
        <f t="shared" si="3"/>
        <v>0</v>
      </c>
    </row>
    <row r="106" spans="1:6">
      <c r="A106" s="16" t="s">
        <v>404</v>
      </c>
      <c r="B106" s="17">
        <v>0</v>
      </c>
      <c r="C106" s="18">
        <v>0</v>
      </c>
      <c r="E106" t="str">
        <f t="shared" si="2"/>
        <v>F791</v>
      </c>
      <c r="F106">
        <f t="shared" si="3"/>
        <v>0</v>
      </c>
    </row>
    <row r="107" spans="1:6">
      <c r="A107" s="16" t="s">
        <v>59</v>
      </c>
      <c r="B107" s="17">
        <v>12</v>
      </c>
      <c r="C107" s="18">
        <v>72.239999999999995</v>
      </c>
      <c r="E107" t="str">
        <f t="shared" si="2"/>
        <v>M25</v>
      </c>
      <c r="F107">
        <f t="shared" si="3"/>
        <v>12</v>
      </c>
    </row>
    <row r="108" spans="1:6">
      <c r="A108" s="16" t="s">
        <v>170</v>
      </c>
      <c r="B108" s="17">
        <v>2.7</v>
      </c>
      <c r="C108" s="18">
        <v>29.862000000000002</v>
      </c>
      <c r="E108" t="str">
        <f t="shared" si="2"/>
        <v>M307</v>
      </c>
      <c r="F108">
        <f t="shared" si="3"/>
        <v>2.7</v>
      </c>
    </row>
    <row r="109" spans="1:6">
      <c r="A109" s="16" t="s">
        <v>113</v>
      </c>
      <c r="B109" s="17">
        <v>14</v>
      </c>
      <c r="C109" s="18">
        <v>106.54</v>
      </c>
      <c r="E109" t="str">
        <f t="shared" si="2"/>
        <v>M129</v>
      </c>
      <c r="F109">
        <f t="shared" si="3"/>
        <v>14</v>
      </c>
    </row>
    <row r="110" spans="1:6">
      <c r="A110" s="16" t="s">
        <v>115</v>
      </c>
      <c r="B110" s="17">
        <v>3.5</v>
      </c>
      <c r="C110" s="18">
        <v>10.885</v>
      </c>
      <c r="E110" t="str">
        <f t="shared" si="2"/>
        <v>M144</v>
      </c>
      <c r="F110">
        <f t="shared" si="3"/>
        <v>3.5</v>
      </c>
    </row>
    <row r="111" spans="1:6">
      <c r="A111" s="16" t="s">
        <v>15</v>
      </c>
      <c r="B111" s="17">
        <v>55.6</v>
      </c>
      <c r="C111" s="18">
        <v>7.7840000000000007</v>
      </c>
      <c r="E111" t="str">
        <f t="shared" si="2"/>
        <v>F40</v>
      </c>
      <c r="F111">
        <f t="shared" si="3"/>
        <v>55.6</v>
      </c>
    </row>
    <row r="112" spans="1:6">
      <c r="A112" s="16" t="s">
        <v>76</v>
      </c>
      <c r="B112" s="17">
        <v>2.72</v>
      </c>
      <c r="C112" s="18">
        <v>7.3712000000000009</v>
      </c>
      <c r="E112" t="str">
        <f t="shared" si="2"/>
        <v>M80</v>
      </c>
      <c r="F112">
        <f t="shared" si="3"/>
        <v>2.72</v>
      </c>
    </row>
    <row r="113" spans="1:6">
      <c r="A113" s="16" t="s">
        <v>74</v>
      </c>
      <c r="B113" s="17">
        <v>3.3</v>
      </c>
      <c r="C113" s="18">
        <v>9.8010000000000002</v>
      </c>
      <c r="E113" t="str">
        <f t="shared" si="2"/>
        <v>M70</v>
      </c>
      <c r="F113">
        <f t="shared" si="3"/>
        <v>3.3</v>
      </c>
    </row>
    <row r="114" spans="1:6">
      <c r="A114" s="16" t="s">
        <v>394</v>
      </c>
      <c r="B114" s="17">
        <v>10</v>
      </c>
      <c r="C114" s="18">
        <v>49.900000000000006</v>
      </c>
      <c r="E114" t="str">
        <f t="shared" si="2"/>
        <v>M781</v>
      </c>
      <c r="F114">
        <f t="shared" si="3"/>
        <v>10</v>
      </c>
    </row>
    <row r="115" spans="1:6">
      <c r="A115" s="16" t="s">
        <v>108</v>
      </c>
      <c r="B115" s="17">
        <v>9.9</v>
      </c>
      <c r="C115" s="18">
        <v>114.54300000000001</v>
      </c>
      <c r="E115" t="str">
        <f t="shared" si="2"/>
        <v>M110</v>
      </c>
      <c r="F115">
        <f t="shared" si="3"/>
        <v>9.9</v>
      </c>
    </row>
    <row r="116" spans="1:6">
      <c r="A116" s="16" t="s">
        <v>224</v>
      </c>
      <c r="B116" s="17">
        <v>183.5</v>
      </c>
      <c r="C116" s="18">
        <v>209.18999999999997</v>
      </c>
      <c r="E116" t="str">
        <f t="shared" si="2"/>
        <v>M403</v>
      </c>
      <c r="F116">
        <f t="shared" si="3"/>
        <v>183.5</v>
      </c>
    </row>
    <row r="117" spans="1:6">
      <c r="A117" s="16" t="s">
        <v>223</v>
      </c>
      <c r="B117" s="17">
        <v>67.5</v>
      </c>
      <c r="C117" s="18">
        <v>86.4</v>
      </c>
      <c r="E117" t="str">
        <f t="shared" si="2"/>
        <v>M360</v>
      </c>
      <c r="F117">
        <f t="shared" si="3"/>
        <v>67.5</v>
      </c>
    </row>
    <row r="118" spans="1:6">
      <c r="A118" s="16" t="s">
        <v>121</v>
      </c>
      <c r="B118" s="17">
        <v>385</v>
      </c>
      <c r="C118" s="18">
        <v>123.2</v>
      </c>
      <c r="E118" t="str">
        <f t="shared" si="2"/>
        <v>F171</v>
      </c>
      <c r="F118">
        <f t="shared" si="3"/>
        <v>385</v>
      </c>
    </row>
    <row r="119" spans="1:6">
      <c r="A119" s="16" t="s">
        <v>214</v>
      </c>
      <c r="B119" s="17">
        <v>774</v>
      </c>
      <c r="C119" s="18">
        <v>108.36000000000001</v>
      </c>
      <c r="E119" t="str">
        <f t="shared" si="2"/>
        <v>F324</v>
      </c>
      <c r="F119">
        <f t="shared" si="3"/>
        <v>774</v>
      </c>
    </row>
    <row r="120" spans="1:6">
      <c r="A120" s="16" t="s">
        <v>227</v>
      </c>
      <c r="B120" s="17">
        <v>0</v>
      </c>
      <c r="C120" s="18">
        <v>0</v>
      </c>
      <c r="E120" t="str">
        <f t="shared" si="2"/>
        <v>M388</v>
      </c>
      <c r="F120">
        <f t="shared" si="3"/>
        <v>0</v>
      </c>
    </row>
    <row r="121" spans="1:6">
      <c r="A121" s="16" t="s">
        <v>290</v>
      </c>
      <c r="B121" s="17">
        <v>34</v>
      </c>
      <c r="C121" s="18">
        <v>102.40799999999999</v>
      </c>
      <c r="E121" t="str">
        <f t="shared" si="2"/>
        <v>M715</v>
      </c>
      <c r="F121">
        <f t="shared" si="3"/>
        <v>34</v>
      </c>
    </row>
    <row r="122" spans="1:6">
      <c r="A122" s="16" t="s">
        <v>225</v>
      </c>
      <c r="B122" s="17">
        <v>26.15</v>
      </c>
      <c r="C122" s="18">
        <v>75.311999999999998</v>
      </c>
      <c r="E122" t="str">
        <f t="shared" si="2"/>
        <v>M412</v>
      </c>
      <c r="F122">
        <f t="shared" si="3"/>
        <v>26.15</v>
      </c>
    </row>
    <row r="123" spans="1:6">
      <c r="A123" s="16" t="s">
        <v>401</v>
      </c>
      <c r="B123" s="17">
        <v>1</v>
      </c>
      <c r="C123" s="18">
        <v>2.5</v>
      </c>
      <c r="E123" t="str">
        <f t="shared" si="2"/>
        <v>F788</v>
      </c>
      <c r="F123">
        <f t="shared" si="3"/>
        <v>1</v>
      </c>
    </row>
    <row r="124" spans="1:6">
      <c r="A124" s="16" t="s">
        <v>400</v>
      </c>
      <c r="B124" s="17">
        <v>2</v>
      </c>
      <c r="C124" s="18">
        <v>5</v>
      </c>
      <c r="E124" t="str">
        <f t="shared" si="2"/>
        <v>F787</v>
      </c>
      <c r="F124">
        <f t="shared" si="3"/>
        <v>2</v>
      </c>
    </row>
    <row r="125" spans="1:6">
      <c r="A125" s="16" t="s">
        <v>405</v>
      </c>
      <c r="B125" s="17">
        <v>0</v>
      </c>
      <c r="C125" s="18">
        <v>0</v>
      </c>
      <c r="E125" t="str">
        <f t="shared" si="2"/>
        <v>F792</v>
      </c>
      <c r="F125">
        <f t="shared" si="3"/>
        <v>0</v>
      </c>
    </row>
    <row r="126" spans="1:6">
      <c r="A126" s="16" t="s">
        <v>70</v>
      </c>
      <c r="B126" s="17">
        <v>271.3</v>
      </c>
      <c r="C126" s="18">
        <v>8.1389999999999993</v>
      </c>
      <c r="E126" t="str">
        <f t="shared" si="2"/>
        <v>F53</v>
      </c>
      <c r="F126">
        <f t="shared" si="3"/>
        <v>271.3</v>
      </c>
    </row>
    <row r="127" spans="1:6">
      <c r="A127" s="16" t="s">
        <v>54</v>
      </c>
      <c r="B127" s="17">
        <v>0</v>
      </c>
      <c r="C127" s="18">
        <v>0</v>
      </c>
      <c r="E127" t="str">
        <f t="shared" si="2"/>
        <v>M15</v>
      </c>
      <c r="F127">
        <f t="shared" si="3"/>
        <v>0</v>
      </c>
    </row>
    <row r="128" spans="1:6">
      <c r="A128" s="16" t="s">
        <v>57</v>
      </c>
      <c r="B128" s="17">
        <v>5.2</v>
      </c>
      <c r="C128" s="18">
        <v>47.164000000000001</v>
      </c>
      <c r="E128" t="str">
        <f t="shared" si="2"/>
        <v>M18</v>
      </c>
      <c r="F128">
        <f t="shared" si="3"/>
        <v>5.2</v>
      </c>
    </row>
    <row r="129" spans="1:6">
      <c r="A129" s="16" t="s">
        <v>55</v>
      </c>
      <c r="B129" s="17">
        <v>5</v>
      </c>
      <c r="C129" s="18">
        <v>45.35</v>
      </c>
      <c r="E129" t="str">
        <f t="shared" si="2"/>
        <v>M16</v>
      </c>
      <c r="F129">
        <f t="shared" si="3"/>
        <v>5</v>
      </c>
    </row>
    <row r="130" spans="1:6">
      <c r="A130" s="16" t="s">
        <v>56</v>
      </c>
      <c r="B130" s="17">
        <v>5</v>
      </c>
      <c r="C130" s="18">
        <v>45.35</v>
      </c>
      <c r="E130" t="str">
        <f t="shared" si="2"/>
        <v>M17</v>
      </c>
      <c r="F130">
        <f t="shared" si="3"/>
        <v>5</v>
      </c>
    </row>
    <row r="131" spans="1:6">
      <c r="A131" s="16" t="s">
        <v>226</v>
      </c>
      <c r="B131" s="17">
        <v>2</v>
      </c>
      <c r="C131" s="18">
        <v>70</v>
      </c>
      <c r="E131" t="str">
        <f t="shared" si="2"/>
        <v>O387</v>
      </c>
      <c r="F131">
        <f t="shared" si="3"/>
        <v>2</v>
      </c>
    </row>
    <row r="132" spans="1:6">
      <c r="A132" s="16" t="s">
        <v>118</v>
      </c>
      <c r="B132" s="17">
        <v>595</v>
      </c>
      <c r="C132" s="18">
        <v>107.1</v>
      </c>
      <c r="E132" t="str">
        <f t="shared" si="2"/>
        <v>F159</v>
      </c>
      <c r="F132">
        <f t="shared" si="3"/>
        <v>595</v>
      </c>
    </row>
    <row r="133" spans="1:6">
      <c r="A133" s="16" t="s">
        <v>174</v>
      </c>
      <c r="B133" s="17">
        <v>238</v>
      </c>
      <c r="C133" s="18">
        <v>28.56</v>
      </c>
      <c r="E133" t="str">
        <f t="shared" ref="E133:E196" si="4">IF(ISBLANK(A133),"",A133)</f>
        <v>F316</v>
      </c>
      <c r="F133">
        <f t="shared" ref="F133:F196" si="5">IF(ISBLANK(B133),"",GETPIVOTDATA("Somme de QUANTITE",$A$2,"NUM FICHE",A133))</f>
        <v>238</v>
      </c>
    </row>
    <row r="134" spans="1:6">
      <c r="A134" s="16" t="s">
        <v>300</v>
      </c>
      <c r="B134" s="17">
        <v>0</v>
      </c>
      <c r="C134" s="18">
        <v>0</v>
      </c>
      <c r="E134" t="str">
        <f t="shared" si="4"/>
        <v>B725</v>
      </c>
      <c r="F134">
        <f t="shared" si="5"/>
        <v>0</v>
      </c>
    </row>
    <row r="135" spans="1:6">
      <c r="A135" s="16" t="s">
        <v>302</v>
      </c>
      <c r="B135" s="17">
        <v>0</v>
      </c>
      <c r="C135" s="18">
        <v>0</v>
      </c>
      <c r="E135" t="str">
        <f t="shared" si="4"/>
        <v>B727</v>
      </c>
      <c r="F135">
        <f t="shared" si="5"/>
        <v>0</v>
      </c>
    </row>
    <row r="136" spans="1:6">
      <c r="A136" s="16" t="s">
        <v>301</v>
      </c>
      <c r="B136" s="17">
        <v>0</v>
      </c>
      <c r="C136" s="18">
        <v>0</v>
      </c>
      <c r="E136" t="str">
        <f t="shared" si="4"/>
        <v>B726</v>
      </c>
      <c r="F136">
        <f t="shared" si="5"/>
        <v>0</v>
      </c>
    </row>
    <row r="137" spans="1:6">
      <c r="A137" s="16" t="s">
        <v>396</v>
      </c>
      <c r="B137" s="17">
        <v>3</v>
      </c>
      <c r="C137" s="18">
        <v>47.97</v>
      </c>
      <c r="E137" t="str">
        <f t="shared" si="4"/>
        <v>M783</v>
      </c>
      <c r="F137">
        <f t="shared" si="5"/>
        <v>3</v>
      </c>
    </row>
    <row r="138" spans="1:6">
      <c r="A138" s="16" t="s">
        <v>395</v>
      </c>
      <c r="B138" s="17">
        <v>5</v>
      </c>
      <c r="C138" s="18">
        <v>149.94999999999999</v>
      </c>
      <c r="E138" t="str">
        <f t="shared" si="4"/>
        <v>M782</v>
      </c>
      <c r="F138">
        <f t="shared" si="5"/>
        <v>5</v>
      </c>
    </row>
    <row r="139" spans="1:6">
      <c r="A139" s="16" t="s">
        <v>215</v>
      </c>
      <c r="B139" s="17">
        <v>917</v>
      </c>
      <c r="C139" s="18">
        <v>91.7</v>
      </c>
      <c r="E139" t="str">
        <f t="shared" si="4"/>
        <v>F325</v>
      </c>
      <c r="F139">
        <f t="shared" si="5"/>
        <v>917</v>
      </c>
    </row>
    <row r="140" spans="1:6">
      <c r="A140" s="16" t="s">
        <v>311</v>
      </c>
      <c r="B140" s="17">
        <v>16</v>
      </c>
      <c r="C140" s="18">
        <v>49.6</v>
      </c>
      <c r="E140" t="str">
        <f t="shared" si="4"/>
        <v>F736</v>
      </c>
      <c r="F140">
        <f t="shared" si="5"/>
        <v>16</v>
      </c>
    </row>
    <row r="141" spans="1:6">
      <c r="A141" s="16" t="s">
        <v>398</v>
      </c>
      <c r="B141" s="17">
        <v>20</v>
      </c>
      <c r="C141" s="18">
        <v>11.799999999999999</v>
      </c>
      <c r="E141" t="str">
        <f t="shared" si="4"/>
        <v>F785</v>
      </c>
      <c r="F141">
        <f t="shared" si="5"/>
        <v>20</v>
      </c>
    </row>
    <row r="142" spans="1:6">
      <c r="A142" s="16" t="s">
        <v>397</v>
      </c>
      <c r="B142" s="17">
        <v>20</v>
      </c>
      <c r="C142" s="18">
        <v>11.799999999999999</v>
      </c>
      <c r="E142" t="str">
        <f t="shared" si="4"/>
        <v>F784</v>
      </c>
      <c r="F142">
        <f t="shared" si="5"/>
        <v>20</v>
      </c>
    </row>
    <row r="143" spans="1:6">
      <c r="A143" s="16" t="s">
        <v>123</v>
      </c>
      <c r="B143" s="17">
        <v>53</v>
      </c>
      <c r="C143" s="18">
        <v>33.92</v>
      </c>
      <c r="E143" t="str">
        <f t="shared" si="4"/>
        <v>F180</v>
      </c>
      <c r="F143">
        <f t="shared" si="5"/>
        <v>53</v>
      </c>
    </row>
    <row r="144" spans="1:6">
      <c r="A144" s="16" t="s">
        <v>160</v>
      </c>
      <c r="B144" s="17">
        <v>6.95</v>
      </c>
      <c r="C144" s="18">
        <v>79.369</v>
      </c>
      <c r="E144" t="str">
        <f t="shared" si="4"/>
        <v>M248</v>
      </c>
      <c r="F144">
        <f t="shared" si="5"/>
        <v>6.95</v>
      </c>
    </row>
    <row r="145" spans="1:6">
      <c r="A145" s="16" t="s">
        <v>307</v>
      </c>
      <c r="B145" s="17">
        <v>20.100000000000001</v>
      </c>
      <c r="C145" s="18">
        <v>45.225000000000001</v>
      </c>
      <c r="E145" t="str">
        <f t="shared" si="4"/>
        <v>F732</v>
      </c>
      <c r="F145">
        <f t="shared" si="5"/>
        <v>20.100000000000001</v>
      </c>
    </row>
    <row r="146" spans="1:6">
      <c r="A146" s="16" t="s">
        <v>308</v>
      </c>
      <c r="B146" s="17">
        <v>22.7</v>
      </c>
      <c r="C146" s="18">
        <v>51.074999999999996</v>
      </c>
      <c r="E146" t="str">
        <f t="shared" si="4"/>
        <v>F733</v>
      </c>
      <c r="F146">
        <f t="shared" si="5"/>
        <v>22.7</v>
      </c>
    </row>
    <row r="147" spans="1:6">
      <c r="A147" s="16" t="s">
        <v>316</v>
      </c>
      <c r="B147" s="17">
        <v>6.8</v>
      </c>
      <c r="C147" s="18">
        <v>15.299999999999999</v>
      </c>
      <c r="E147" t="str">
        <f t="shared" si="4"/>
        <v>F741</v>
      </c>
      <c r="F147">
        <f t="shared" si="5"/>
        <v>6.8</v>
      </c>
    </row>
    <row r="148" spans="1:6">
      <c r="A148" s="16" t="s">
        <v>163</v>
      </c>
      <c r="B148" s="17">
        <v>28.099999999999998</v>
      </c>
      <c r="C148" s="18">
        <v>310.22399999999993</v>
      </c>
      <c r="E148" t="str">
        <f t="shared" si="4"/>
        <v>M266</v>
      </c>
      <c r="F148">
        <f t="shared" si="5"/>
        <v>28.099999999999998</v>
      </c>
    </row>
    <row r="149" spans="1:6">
      <c r="A149" s="16" t="s">
        <v>122</v>
      </c>
      <c r="B149" s="17">
        <v>95.55</v>
      </c>
      <c r="C149" s="18">
        <v>713.75849999999991</v>
      </c>
      <c r="E149" t="str">
        <f t="shared" si="4"/>
        <v>M174</v>
      </c>
      <c r="F149">
        <f t="shared" si="5"/>
        <v>95.55</v>
      </c>
    </row>
    <row r="150" spans="1:6">
      <c r="A150" s="16" t="s">
        <v>172</v>
      </c>
      <c r="B150" s="17">
        <v>40.35</v>
      </c>
      <c r="C150" s="18">
        <v>279.62549999999999</v>
      </c>
      <c r="E150" t="str">
        <f t="shared" si="4"/>
        <v>M314</v>
      </c>
      <c r="F150">
        <f t="shared" si="5"/>
        <v>40.35</v>
      </c>
    </row>
    <row r="151" spans="1:6">
      <c r="A151" s="16" t="s">
        <v>124</v>
      </c>
      <c r="B151" s="17">
        <v>45.1</v>
      </c>
      <c r="C151" s="18">
        <v>80.728999999999999</v>
      </c>
      <c r="E151" t="str">
        <f t="shared" si="4"/>
        <v>M183</v>
      </c>
      <c r="F151">
        <f t="shared" si="5"/>
        <v>45.1</v>
      </c>
    </row>
    <row r="152" spans="1:6">
      <c r="A152" s="16" t="s">
        <v>314</v>
      </c>
      <c r="B152" s="17">
        <v>5</v>
      </c>
      <c r="C152" s="18">
        <v>74.75</v>
      </c>
      <c r="E152" t="str">
        <f t="shared" si="4"/>
        <v>M739</v>
      </c>
      <c r="F152">
        <f t="shared" si="5"/>
        <v>5</v>
      </c>
    </row>
    <row r="153" spans="1:6">
      <c r="A153" s="16" t="s">
        <v>315</v>
      </c>
      <c r="B153" s="17">
        <v>1.5</v>
      </c>
      <c r="C153" s="18">
        <v>23.924999999999997</v>
      </c>
      <c r="E153" t="str">
        <f t="shared" si="4"/>
        <v>M740</v>
      </c>
      <c r="F153">
        <f t="shared" si="5"/>
        <v>1.5</v>
      </c>
    </row>
    <row r="154" spans="1:6">
      <c r="A154" s="16" t="s">
        <v>232</v>
      </c>
      <c r="B154" s="17">
        <v>21</v>
      </c>
      <c r="C154" s="18">
        <v>104.07599999999999</v>
      </c>
      <c r="E154" t="str">
        <f t="shared" si="4"/>
        <v>M641</v>
      </c>
      <c r="F154">
        <f t="shared" si="5"/>
        <v>21</v>
      </c>
    </row>
    <row r="155" spans="1:6">
      <c r="A155" s="16" t="s">
        <v>298</v>
      </c>
      <c r="B155" s="17">
        <v>0</v>
      </c>
      <c r="C155" s="18">
        <v>0</v>
      </c>
      <c r="E155" t="str">
        <f t="shared" si="4"/>
        <v>M723</v>
      </c>
      <c r="F155">
        <f t="shared" si="5"/>
        <v>0</v>
      </c>
    </row>
    <row r="156" spans="1:6">
      <c r="A156" s="16" t="s">
        <v>312</v>
      </c>
      <c r="B156" s="17">
        <v>1.6</v>
      </c>
      <c r="C156" s="18">
        <v>11.120000000000001</v>
      </c>
      <c r="E156" t="str">
        <f t="shared" si="4"/>
        <v>M737</v>
      </c>
      <c r="F156">
        <f t="shared" si="5"/>
        <v>1.6</v>
      </c>
    </row>
    <row r="157" spans="1:6">
      <c r="A157" s="16" t="s">
        <v>299</v>
      </c>
      <c r="B157" s="17">
        <v>0</v>
      </c>
      <c r="C157" s="18">
        <v>0</v>
      </c>
      <c r="E157" t="str">
        <f t="shared" si="4"/>
        <v>M724</v>
      </c>
      <c r="F157">
        <f t="shared" si="5"/>
        <v>0</v>
      </c>
    </row>
    <row r="158" spans="1:6">
      <c r="A158" s="16" t="s">
        <v>297</v>
      </c>
      <c r="B158" s="17">
        <v>0</v>
      </c>
      <c r="C158" s="18">
        <v>0</v>
      </c>
      <c r="E158" t="str">
        <f t="shared" si="4"/>
        <v>M722</v>
      </c>
      <c r="F158">
        <f t="shared" si="5"/>
        <v>0</v>
      </c>
    </row>
    <row r="159" spans="1:6">
      <c r="A159" s="16" t="s">
        <v>355</v>
      </c>
      <c r="B159" s="17">
        <v>1</v>
      </c>
      <c r="C159" s="18">
        <v>14.399999999999999</v>
      </c>
      <c r="E159" t="str">
        <f t="shared" si="4"/>
        <v>F754</v>
      </c>
      <c r="F159">
        <f t="shared" si="5"/>
        <v>1</v>
      </c>
    </row>
    <row r="160" spans="1:6">
      <c r="A160" s="16" t="s">
        <v>158</v>
      </c>
      <c r="B160" s="17">
        <v>68</v>
      </c>
      <c r="C160" s="18">
        <v>103.36</v>
      </c>
      <c r="E160" t="str">
        <f t="shared" si="4"/>
        <v>T244</v>
      </c>
      <c r="F160">
        <f t="shared" si="5"/>
        <v>68</v>
      </c>
    </row>
    <row r="161" spans="1:6">
      <c r="A161" s="16" t="s">
        <v>222</v>
      </c>
      <c r="B161" s="17">
        <v>2</v>
      </c>
      <c r="C161" s="18">
        <v>16</v>
      </c>
      <c r="E161" t="str">
        <f t="shared" si="4"/>
        <v>M357</v>
      </c>
      <c r="F161">
        <f t="shared" si="5"/>
        <v>2</v>
      </c>
    </row>
    <row r="162" spans="1:6">
      <c r="A162" s="16" t="s">
        <v>236</v>
      </c>
      <c r="B162" s="17">
        <v>0</v>
      </c>
      <c r="C162" s="18">
        <v>0</v>
      </c>
      <c r="E162" t="str">
        <f t="shared" si="4"/>
        <v>M665</v>
      </c>
      <c r="F162">
        <f t="shared" si="5"/>
        <v>0</v>
      </c>
    </row>
    <row r="163" spans="1:6">
      <c r="A163" s="16" t="s">
        <v>235</v>
      </c>
      <c r="B163" s="17">
        <v>0</v>
      </c>
      <c r="C163" s="18">
        <v>0</v>
      </c>
      <c r="E163" t="str">
        <f t="shared" si="4"/>
        <v>M664</v>
      </c>
      <c r="F163">
        <f t="shared" si="5"/>
        <v>0</v>
      </c>
    </row>
    <row r="164" spans="1:6">
      <c r="A164" s="16" t="s">
        <v>221</v>
      </c>
      <c r="B164" s="17">
        <v>3.4</v>
      </c>
      <c r="C164" s="18">
        <v>13.6</v>
      </c>
      <c r="E164" t="str">
        <f t="shared" si="4"/>
        <v>M351</v>
      </c>
      <c r="F164">
        <f t="shared" si="5"/>
        <v>3.4</v>
      </c>
    </row>
    <row r="165" spans="1:6">
      <c r="A165" s="16" t="s">
        <v>245</v>
      </c>
      <c r="B165" s="17">
        <v>40</v>
      </c>
      <c r="C165" s="18">
        <v>163.19999999999999</v>
      </c>
      <c r="E165" t="str">
        <f t="shared" si="4"/>
        <v>M709</v>
      </c>
      <c r="F165">
        <f t="shared" si="5"/>
        <v>40</v>
      </c>
    </row>
    <row r="166" spans="1:6">
      <c r="A166" s="16" t="s">
        <v>237</v>
      </c>
      <c r="B166" s="17">
        <v>0</v>
      </c>
      <c r="C166" s="18">
        <v>0</v>
      </c>
      <c r="E166" t="str">
        <f t="shared" si="4"/>
        <v>M701</v>
      </c>
      <c r="F166">
        <f t="shared" si="5"/>
        <v>0</v>
      </c>
    </row>
    <row r="167" spans="1:6">
      <c r="A167" s="16" t="s">
        <v>231</v>
      </c>
      <c r="B167" s="17">
        <v>0</v>
      </c>
      <c r="C167" s="18">
        <v>0</v>
      </c>
      <c r="E167" t="str">
        <f t="shared" si="4"/>
        <v>M503</v>
      </c>
      <c r="F167">
        <f t="shared" si="5"/>
        <v>0</v>
      </c>
    </row>
    <row r="168" spans="1:6">
      <c r="A168" s="16" t="s">
        <v>165</v>
      </c>
      <c r="B168" s="17">
        <v>12.8</v>
      </c>
      <c r="C168" s="18">
        <v>79.103999999999999</v>
      </c>
      <c r="E168" t="str">
        <f t="shared" si="4"/>
        <v>M279</v>
      </c>
      <c r="F168">
        <f t="shared" si="5"/>
        <v>12.8</v>
      </c>
    </row>
    <row r="169" spans="1:6">
      <c r="A169" s="16" t="s">
        <v>292</v>
      </c>
      <c r="B169" s="17">
        <v>97.2</v>
      </c>
      <c r="C169" s="18">
        <v>719.28000000000009</v>
      </c>
      <c r="E169" t="str">
        <f t="shared" si="4"/>
        <v>M717</v>
      </c>
      <c r="F169">
        <f t="shared" si="5"/>
        <v>97.2</v>
      </c>
    </row>
    <row r="170" spans="1:6">
      <c r="A170" s="16" t="s">
        <v>228</v>
      </c>
      <c r="B170" s="17">
        <v>0</v>
      </c>
      <c r="C170" s="18">
        <v>0</v>
      </c>
      <c r="E170" t="str">
        <f t="shared" si="4"/>
        <v>M500</v>
      </c>
      <c r="F170">
        <f t="shared" si="5"/>
        <v>0</v>
      </c>
    </row>
    <row r="171" spans="1:6">
      <c r="A171" s="16" t="s">
        <v>229</v>
      </c>
      <c r="B171" s="17">
        <v>44.3</v>
      </c>
      <c r="C171" s="18">
        <v>318.07399999999996</v>
      </c>
      <c r="E171" t="str">
        <f t="shared" si="4"/>
        <v>M501</v>
      </c>
      <c r="F171">
        <f t="shared" si="5"/>
        <v>44.3</v>
      </c>
    </row>
    <row r="172" spans="1:6">
      <c r="A172" s="16" t="s">
        <v>230</v>
      </c>
      <c r="B172" s="17">
        <v>50</v>
      </c>
      <c r="C172" s="18">
        <v>359</v>
      </c>
      <c r="E172" t="str">
        <f t="shared" si="4"/>
        <v>M502</v>
      </c>
      <c r="F172">
        <f t="shared" si="5"/>
        <v>50</v>
      </c>
    </row>
    <row r="173" spans="1:6">
      <c r="A173" s="16" t="s">
        <v>293</v>
      </c>
      <c r="B173" s="17">
        <v>100</v>
      </c>
      <c r="C173" s="18">
        <v>740</v>
      </c>
      <c r="E173" t="str">
        <f t="shared" si="4"/>
        <v>M718</v>
      </c>
      <c r="F173">
        <f t="shared" si="5"/>
        <v>100</v>
      </c>
    </row>
    <row r="174" spans="1:6">
      <c r="A174" s="16" t="s">
        <v>291</v>
      </c>
      <c r="B174" s="17">
        <v>99.3</v>
      </c>
      <c r="C174" s="18">
        <v>734.82</v>
      </c>
      <c r="E174" t="str">
        <f t="shared" si="4"/>
        <v>M716</v>
      </c>
      <c r="F174">
        <f t="shared" si="5"/>
        <v>99.3</v>
      </c>
    </row>
    <row r="175" spans="1:6">
      <c r="A175" s="16" t="s">
        <v>152</v>
      </c>
      <c r="B175" s="17">
        <v>7</v>
      </c>
      <c r="C175" s="18">
        <v>112.84</v>
      </c>
      <c r="E175" t="str">
        <f t="shared" si="4"/>
        <v>M216</v>
      </c>
      <c r="F175">
        <f t="shared" si="5"/>
        <v>7</v>
      </c>
    </row>
    <row r="176" spans="1:6">
      <c r="A176" s="16" t="s">
        <v>114</v>
      </c>
      <c r="B176" s="17">
        <v>1.2000000000000002</v>
      </c>
      <c r="C176" s="18">
        <v>7.7760000000000016</v>
      </c>
      <c r="E176" t="str">
        <f t="shared" si="4"/>
        <v>M139</v>
      </c>
      <c r="F176">
        <f t="shared" si="5"/>
        <v>1.2000000000000002</v>
      </c>
    </row>
    <row r="177" spans="1:6">
      <c r="A177" s="16" t="s">
        <v>288</v>
      </c>
      <c r="B177" s="17">
        <v>70</v>
      </c>
      <c r="C177" s="18">
        <v>554.4</v>
      </c>
      <c r="E177" t="str">
        <f t="shared" si="4"/>
        <v>M713</v>
      </c>
      <c r="F177">
        <f t="shared" si="5"/>
        <v>70</v>
      </c>
    </row>
    <row r="178" spans="1:6">
      <c r="A178" s="16" t="s">
        <v>247</v>
      </c>
      <c r="B178" s="17">
        <v>50</v>
      </c>
      <c r="C178" s="18">
        <v>132.6</v>
      </c>
      <c r="E178" t="str">
        <f t="shared" si="4"/>
        <v>M711</v>
      </c>
      <c r="F178">
        <f t="shared" si="5"/>
        <v>50</v>
      </c>
    </row>
    <row r="179" spans="1:6">
      <c r="A179" s="16" t="s">
        <v>287</v>
      </c>
      <c r="B179" s="17">
        <v>100</v>
      </c>
      <c r="C179" s="18">
        <v>791.99999999999989</v>
      </c>
      <c r="E179" t="str">
        <f t="shared" si="4"/>
        <v>M712</v>
      </c>
      <c r="F179">
        <f t="shared" si="5"/>
        <v>100</v>
      </c>
    </row>
    <row r="180" spans="1:6">
      <c r="A180" s="16" t="s">
        <v>289</v>
      </c>
      <c r="B180" s="17">
        <v>100</v>
      </c>
      <c r="C180" s="18">
        <v>791.99999999999989</v>
      </c>
      <c r="E180" t="str">
        <f t="shared" si="4"/>
        <v>M714</v>
      </c>
      <c r="F180">
        <f t="shared" si="5"/>
        <v>100</v>
      </c>
    </row>
    <row r="181" spans="1:6">
      <c r="A181" s="16" t="s">
        <v>67</v>
      </c>
      <c r="B181" s="17">
        <v>25</v>
      </c>
      <c r="C181" s="18">
        <v>122</v>
      </c>
      <c r="E181" t="str">
        <f t="shared" si="4"/>
        <v>M47</v>
      </c>
      <c r="F181">
        <f t="shared" si="5"/>
        <v>25</v>
      </c>
    </row>
    <row r="182" spans="1:6">
      <c r="A182" s="16" t="s">
        <v>61</v>
      </c>
      <c r="B182" s="17">
        <v>15</v>
      </c>
      <c r="C182" s="18">
        <v>84.45</v>
      </c>
      <c r="E182" t="str">
        <f t="shared" si="4"/>
        <v>M31</v>
      </c>
      <c r="F182">
        <f t="shared" si="5"/>
        <v>15</v>
      </c>
    </row>
    <row r="183" spans="1:6">
      <c r="A183" s="16" t="s">
        <v>241</v>
      </c>
      <c r="B183" s="17">
        <v>9.48</v>
      </c>
      <c r="C183" s="18">
        <v>73.944000000000003</v>
      </c>
      <c r="E183" t="str">
        <f t="shared" si="4"/>
        <v>M705</v>
      </c>
      <c r="F183">
        <f t="shared" si="5"/>
        <v>9.48</v>
      </c>
    </row>
    <row r="184" spans="1:6">
      <c r="A184" s="16" t="s">
        <v>243</v>
      </c>
      <c r="B184" s="17">
        <v>9</v>
      </c>
      <c r="C184" s="18">
        <v>70.2</v>
      </c>
      <c r="E184" t="str">
        <f t="shared" si="4"/>
        <v>M707</v>
      </c>
      <c r="F184">
        <f t="shared" si="5"/>
        <v>9</v>
      </c>
    </row>
    <row r="185" spans="1:6">
      <c r="A185" s="16" t="s">
        <v>242</v>
      </c>
      <c r="B185" s="17">
        <v>9.0500000000000007</v>
      </c>
      <c r="C185" s="18">
        <v>70.59</v>
      </c>
      <c r="E185" t="str">
        <f t="shared" si="4"/>
        <v>M706</v>
      </c>
      <c r="F185">
        <f t="shared" si="5"/>
        <v>9.0500000000000007</v>
      </c>
    </row>
    <row r="186" spans="1:6">
      <c r="A186" s="16" t="s">
        <v>75</v>
      </c>
      <c r="B186" s="17">
        <v>17</v>
      </c>
      <c r="C186" s="18">
        <v>83.98</v>
      </c>
      <c r="E186" t="str">
        <f t="shared" si="4"/>
        <v>M77</v>
      </c>
      <c r="F186">
        <f t="shared" si="5"/>
        <v>17</v>
      </c>
    </row>
    <row r="187" spans="1:6">
      <c r="A187" s="16" t="s">
        <v>126</v>
      </c>
      <c r="B187" s="17">
        <v>2.9000000000000004</v>
      </c>
      <c r="C187" s="18">
        <v>31.465000000000003</v>
      </c>
      <c r="E187" t="str">
        <f t="shared" si="4"/>
        <v>M193</v>
      </c>
      <c r="F187">
        <f t="shared" si="5"/>
        <v>2.9000000000000004</v>
      </c>
    </row>
    <row r="188" spans="1:6">
      <c r="A188" s="16" t="s">
        <v>111</v>
      </c>
      <c r="B188" s="17">
        <v>3.2</v>
      </c>
      <c r="C188" s="18">
        <v>15.776</v>
      </c>
      <c r="E188" t="str">
        <f t="shared" si="4"/>
        <v>M122</v>
      </c>
      <c r="F188">
        <f t="shared" si="5"/>
        <v>3.2</v>
      </c>
    </row>
    <row r="189" spans="1:6">
      <c r="A189" s="16" t="s">
        <v>161</v>
      </c>
      <c r="B189" s="17">
        <v>5.7999999999999989</v>
      </c>
      <c r="C189" s="18">
        <v>19.777999999999999</v>
      </c>
      <c r="E189" t="str">
        <f t="shared" si="4"/>
        <v>M262</v>
      </c>
      <c r="F189">
        <f t="shared" si="5"/>
        <v>5.7999999999999989</v>
      </c>
    </row>
    <row r="190" spans="1:6">
      <c r="A190" s="16" t="s">
        <v>171</v>
      </c>
      <c r="B190" s="17">
        <v>53.9</v>
      </c>
      <c r="C190" s="18">
        <v>209.13199999999998</v>
      </c>
      <c r="E190" t="str">
        <f t="shared" si="4"/>
        <v>T311</v>
      </c>
      <c r="F190">
        <f t="shared" si="5"/>
        <v>53.9</v>
      </c>
    </row>
    <row r="191" spans="1:6">
      <c r="A191" s="16" t="s">
        <v>52</v>
      </c>
      <c r="B191" s="17">
        <v>50.5</v>
      </c>
      <c r="C191" s="18">
        <v>129.28</v>
      </c>
      <c r="E191" t="str">
        <f t="shared" si="4"/>
        <v>T9</v>
      </c>
      <c r="F191">
        <f t="shared" si="5"/>
        <v>50.5</v>
      </c>
    </row>
    <row r="192" spans="1:6">
      <c r="A192" s="16" t="s">
        <v>313</v>
      </c>
      <c r="B192" s="17">
        <v>0.6</v>
      </c>
      <c r="C192" s="18">
        <v>7.77</v>
      </c>
      <c r="E192" t="str">
        <f t="shared" si="4"/>
        <v>M738</v>
      </c>
      <c r="F192">
        <f t="shared" si="5"/>
        <v>0.6</v>
      </c>
    </row>
    <row r="193" spans="1:6">
      <c r="A193" s="16" t="s">
        <v>294</v>
      </c>
      <c r="B193" s="17">
        <v>97.8</v>
      </c>
      <c r="C193" s="18">
        <v>386.31</v>
      </c>
      <c r="E193" t="str">
        <f t="shared" si="4"/>
        <v>T719</v>
      </c>
      <c r="F193">
        <f t="shared" si="5"/>
        <v>97.8</v>
      </c>
    </row>
    <row r="194" spans="1:6">
      <c r="A194" s="16" t="s">
        <v>127</v>
      </c>
      <c r="B194" s="17">
        <v>9.9</v>
      </c>
      <c r="C194" s="18">
        <v>32.868000000000002</v>
      </c>
      <c r="E194" t="str">
        <f t="shared" si="4"/>
        <v>T211</v>
      </c>
      <c r="F194">
        <f t="shared" si="5"/>
        <v>9.9</v>
      </c>
    </row>
    <row r="195" spans="1:6">
      <c r="A195" s="16" t="s">
        <v>212</v>
      </c>
      <c r="B195" s="17">
        <v>27.5</v>
      </c>
      <c r="C195" s="18">
        <v>68.75</v>
      </c>
      <c r="E195" t="str">
        <f t="shared" si="4"/>
        <v>F318</v>
      </c>
      <c r="F195">
        <f t="shared" si="5"/>
        <v>27.5</v>
      </c>
    </row>
    <row r="196" spans="1:6">
      <c r="A196" s="16" t="s">
        <v>169</v>
      </c>
      <c r="B196" s="17">
        <v>4.3</v>
      </c>
      <c r="C196" s="18">
        <v>38.227000000000004</v>
      </c>
      <c r="E196" t="str">
        <f t="shared" si="4"/>
        <v>M306</v>
      </c>
      <c r="F196">
        <f t="shared" si="5"/>
        <v>4.3</v>
      </c>
    </row>
    <row r="197" spans="1:6">
      <c r="A197" s="16" t="s">
        <v>167</v>
      </c>
      <c r="B197" s="17">
        <v>7.8</v>
      </c>
      <c r="C197" s="18">
        <v>98.51400000000001</v>
      </c>
      <c r="E197" t="str">
        <f t="shared" ref="E197:E260" si="6">IF(ISBLANK(A197),"",A197)</f>
        <v>M287</v>
      </c>
      <c r="F197">
        <f t="shared" ref="F197:F260" si="7">IF(ISBLANK(B197),"",GETPIVOTDATA("Somme de QUANTITE",$A$2,"NUM FICHE",A197))</f>
        <v>7.8</v>
      </c>
    </row>
    <row r="198" spans="1:6">
      <c r="E198" t="str">
        <f t="shared" si="6"/>
        <v/>
      </c>
      <c r="F198" t="str">
        <f t="shared" si="7"/>
        <v/>
      </c>
    </row>
    <row r="199" spans="1:6">
      <c r="E199" t="str">
        <f t="shared" si="6"/>
        <v/>
      </c>
      <c r="F199" t="str">
        <f t="shared" si="7"/>
        <v/>
      </c>
    </row>
    <row r="200" spans="1:6">
      <c r="E200" t="str">
        <f t="shared" si="6"/>
        <v/>
      </c>
      <c r="F200" t="str">
        <f t="shared" si="7"/>
        <v/>
      </c>
    </row>
    <row r="201" spans="1:6">
      <c r="E201" t="str">
        <f t="shared" si="6"/>
        <v/>
      </c>
      <c r="F201" t="str">
        <f t="shared" si="7"/>
        <v/>
      </c>
    </row>
    <row r="202" spans="1:6">
      <c r="E202" t="str">
        <f t="shared" si="6"/>
        <v/>
      </c>
      <c r="F202" t="str">
        <f t="shared" si="7"/>
        <v/>
      </c>
    </row>
    <row r="203" spans="1:6">
      <c r="E203" t="str">
        <f t="shared" si="6"/>
        <v/>
      </c>
      <c r="F203" t="str">
        <f t="shared" si="7"/>
        <v/>
      </c>
    </row>
    <row r="204" spans="1:6">
      <c r="E204" t="str">
        <f t="shared" si="6"/>
        <v/>
      </c>
      <c r="F204" t="str">
        <f t="shared" si="7"/>
        <v/>
      </c>
    </row>
    <row r="205" spans="1:6">
      <c r="E205" t="str">
        <f t="shared" si="6"/>
        <v/>
      </c>
      <c r="F205" t="str">
        <f t="shared" si="7"/>
        <v/>
      </c>
    </row>
    <row r="206" spans="1:6">
      <c r="E206" t="str">
        <f t="shared" si="6"/>
        <v/>
      </c>
      <c r="F206" t="str">
        <f t="shared" si="7"/>
        <v/>
      </c>
    </row>
    <row r="207" spans="1:6">
      <c r="E207" t="str">
        <f t="shared" si="6"/>
        <v/>
      </c>
      <c r="F207" t="str">
        <f t="shared" si="7"/>
        <v/>
      </c>
    </row>
    <row r="208" spans="1:6">
      <c r="E208" t="str">
        <f t="shared" si="6"/>
        <v/>
      </c>
      <c r="F208" t="str">
        <f t="shared" si="7"/>
        <v/>
      </c>
    </row>
    <row r="209" spans="5:6">
      <c r="E209" t="str">
        <f t="shared" si="6"/>
        <v/>
      </c>
      <c r="F209" t="str">
        <f t="shared" si="7"/>
        <v/>
      </c>
    </row>
    <row r="210" spans="5:6">
      <c r="E210" t="str">
        <f t="shared" si="6"/>
        <v/>
      </c>
      <c r="F210" t="str">
        <f t="shared" si="7"/>
        <v/>
      </c>
    </row>
    <row r="211" spans="5:6">
      <c r="E211" t="str">
        <f t="shared" si="6"/>
        <v/>
      </c>
      <c r="F211" t="str">
        <f t="shared" si="7"/>
        <v/>
      </c>
    </row>
    <row r="212" spans="5:6">
      <c r="E212" t="str">
        <f t="shared" si="6"/>
        <v/>
      </c>
      <c r="F212" t="str">
        <f t="shared" si="7"/>
        <v/>
      </c>
    </row>
    <row r="213" spans="5:6">
      <c r="E213" t="str">
        <f t="shared" si="6"/>
        <v/>
      </c>
      <c r="F213" t="str">
        <f t="shared" si="7"/>
        <v/>
      </c>
    </row>
    <row r="214" spans="5:6">
      <c r="E214" t="str">
        <f t="shared" si="6"/>
        <v/>
      </c>
      <c r="F214" t="str">
        <f t="shared" si="7"/>
        <v/>
      </c>
    </row>
    <row r="215" spans="5:6">
      <c r="E215" t="str">
        <f t="shared" si="6"/>
        <v/>
      </c>
      <c r="F215" t="str">
        <f t="shared" si="7"/>
        <v/>
      </c>
    </row>
    <row r="216" spans="5:6">
      <c r="E216" t="str">
        <f t="shared" si="6"/>
        <v/>
      </c>
      <c r="F216" t="str">
        <f t="shared" si="7"/>
        <v/>
      </c>
    </row>
    <row r="217" spans="5:6">
      <c r="E217" t="str">
        <f t="shared" si="6"/>
        <v/>
      </c>
      <c r="F217" t="str">
        <f t="shared" si="7"/>
        <v/>
      </c>
    </row>
    <row r="218" spans="5:6">
      <c r="E218" t="str">
        <f t="shared" si="6"/>
        <v/>
      </c>
      <c r="F218" t="str">
        <f t="shared" si="7"/>
        <v/>
      </c>
    </row>
    <row r="219" spans="5:6">
      <c r="E219" t="str">
        <f t="shared" si="6"/>
        <v/>
      </c>
      <c r="F219" t="str">
        <f t="shared" si="7"/>
        <v/>
      </c>
    </row>
    <row r="220" spans="5:6">
      <c r="E220" t="str">
        <f t="shared" si="6"/>
        <v/>
      </c>
      <c r="F220" t="str">
        <f t="shared" si="7"/>
        <v/>
      </c>
    </row>
    <row r="221" spans="5:6">
      <c r="E221" t="str">
        <f t="shared" si="6"/>
        <v/>
      </c>
      <c r="F221" t="str">
        <f t="shared" si="7"/>
        <v/>
      </c>
    </row>
    <row r="222" spans="5:6">
      <c r="E222" t="str">
        <f t="shared" si="6"/>
        <v/>
      </c>
      <c r="F222" t="str">
        <f t="shared" si="7"/>
        <v/>
      </c>
    </row>
    <row r="223" spans="5:6">
      <c r="E223" t="str">
        <f t="shared" si="6"/>
        <v/>
      </c>
      <c r="F223" t="str">
        <f t="shared" si="7"/>
        <v/>
      </c>
    </row>
    <row r="224" spans="5:6">
      <c r="E224" t="str">
        <f t="shared" si="6"/>
        <v/>
      </c>
      <c r="F224" t="str">
        <f t="shared" si="7"/>
        <v/>
      </c>
    </row>
    <row r="225" spans="5:6">
      <c r="E225" t="str">
        <f t="shared" si="6"/>
        <v/>
      </c>
      <c r="F225" t="str">
        <f t="shared" si="7"/>
        <v/>
      </c>
    </row>
    <row r="226" spans="5:6">
      <c r="E226" t="str">
        <f t="shared" si="6"/>
        <v/>
      </c>
      <c r="F226" t="str">
        <f t="shared" si="7"/>
        <v/>
      </c>
    </row>
    <row r="227" spans="5:6">
      <c r="E227" t="str">
        <f t="shared" si="6"/>
        <v/>
      </c>
      <c r="F227" t="str">
        <f t="shared" si="7"/>
        <v/>
      </c>
    </row>
    <row r="228" spans="5:6">
      <c r="E228" t="str">
        <f t="shared" si="6"/>
        <v/>
      </c>
      <c r="F228" t="str">
        <f t="shared" si="7"/>
        <v/>
      </c>
    </row>
    <row r="229" spans="5:6">
      <c r="E229" t="str">
        <f t="shared" si="6"/>
        <v/>
      </c>
      <c r="F229" t="str">
        <f t="shared" si="7"/>
        <v/>
      </c>
    </row>
    <row r="230" spans="5:6">
      <c r="E230" t="str">
        <f t="shared" si="6"/>
        <v/>
      </c>
      <c r="F230" t="str">
        <f t="shared" si="7"/>
        <v/>
      </c>
    </row>
    <row r="231" spans="5:6">
      <c r="E231" t="str">
        <f t="shared" si="6"/>
        <v/>
      </c>
      <c r="F231" t="str">
        <f t="shared" si="7"/>
        <v/>
      </c>
    </row>
    <row r="232" spans="5:6">
      <c r="E232" t="str">
        <f t="shared" si="6"/>
        <v/>
      </c>
      <c r="F232" t="str">
        <f t="shared" si="7"/>
        <v/>
      </c>
    </row>
    <row r="233" spans="5:6">
      <c r="E233" t="str">
        <f t="shared" si="6"/>
        <v/>
      </c>
      <c r="F233" t="str">
        <f t="shared" si="7"/>
        <v/>
      </c>
    </row>
    <row r="234" spans="5:6">
      <c r="E234" t="str">
        <f t="shared" si="6"/>
        <v/>
      </c>
      <c r="F234" t="str">
        <f t="shared" si="7"/>
        <v/>
      </c>
    </row>
    <row r="235" spans="5:6">
      <c r="E235" t="str">
        <f t="shared" si="6"/>
        <v/>
      </c>
      <c r="F235" t="str">
        <f t="shared" si="7"/>
        <v/>
      </c>
    </row>
    <row r="236" spans="5:6">
      <c r="E236" t="str">
        <f t="shared" si="6"/>
        <v/>
      </c>
      <c r="F236" t="str">
        <f t="shared" si="7"/>
        <v/>
      </c>
    </row>
    <row r="237" spans="5:6">
      <c r="E237" t="str">
        <f t="shared" si="6"/>
        <v/>
      </c>
      <c r="F237" t="str">
        <f t="shared" si="7"/>
        <v/>
      </c>
    </row>
    <row r="238" spans="5:6">
      <c r="E238" t="str">
        <f t="shared" si="6"/>
        <v/>
      </c>
      <c r="F238" t="str">
        <f t="shared" si="7"/>
        <v/>
      </c>
    </row>
    <row r="239" spans="5:6">
      <c r="E239" t="str">
        <f t="shared" si="6"/>
        <v/>
      </c>
      <c r="F239" t="str">
        <f t="shared" si="7"/>
        <v/>
      </c>
    </row>
    <row r="240" spans="5:6">
      <c r="E240" t="str">
        <f t="shared" si="6"/>
        <v/>
      </c>
      <c r="F240" t="str">
        <f t="shared" si="7"/>
        <v/>
      </c>
    </row>
    <row r="241" spans="5:6">
      <c r="E241" t="str">
        <f t="shared" si="6"/>
        <v/>
      </c>
      <c r="F241" t="str">
        <f t="shared" si="7"/>
        <v/>
      </c>
    </row>
    <row r="242" spans="5:6">
      <c r="E242" t="str">
        <f t="shared" si="6"/>
        <v/>
      </c>
      <c r="F242" t="str">
        <f t="shared" si="7"/>
        <v/>
      </c>
    </row>
    <row r="243" spans="5:6">
      <c r="E243" t="str">
        <f t="shared" si="6"/>
        <v/>
      </c>
      <c r="F243" t="str">
        <f t="shared" si="7"/>
        <v/>
      </c>
    </row>
    <row r="244" spans="5:6">
      <c r="E244" t="str">
        <f t="shared" si="6"/>
        <v/>
      </c>
      <c r="F244" t="str">
        <f t="shared" si="7"/>
        <v/>
      </c>
    </row>
    <row r="245" spans="5:6">
      <c r="E245" t="str">
        <f t="shared" si="6"/>
        <v/>
      </c>
      <c r="F245" t="str">
        <f t="shared" si="7"/>
        <v/>
      </c>
    </row>
    <row r="246" spans="5:6">
      <c r="E246" t="str">
        <f t="shared" si="6"/>
        <v/>
      </c>
      <c r="F246" t="str">
        <f t="shared" si="7"/>
        <v/>
      </c>
    </row>
    <row r="247" spans="5:6">
      <c r="E247" t="str">
        <f t="shared" si="6"/>
        <v/>
      </c>
      <c r="F247" t="str">
        <f t="shared" si="7"/>
        <v/>
      </c>
    </row>
    <row r="248" spans="5:6">
      <c r="E248" t="str">
        <f t="shared" si="6"/>
        <v/>
      </c>
      <c r="F248" t="str">
        <f t="shared" si="7"/>
        <v/>
      </c>
    </row>
    <row r="249" spans="5:6">
      <c r="E249" t="str">
        <f t="shared" si="6"/>
        <v/>
      </c>
      <c r="F249" t="str">
        <f t="shared" si="7"/>
        <v/>
      </c>
    </row>
    <row r="250" spans="5:6">
      <c r="E250" t="str">
        <f t="shared" si="6"/>
        <v/>
      </c>
      <c r="F250" t="str">
        <f t="shared" si="7"/>
        <v/>
      </c>
    </row>
    <row r="251" spans="5:6">
      <c r="E251" t="str">
        <f t="shared" si="6"/>
        <v/>
      </c>
      <c r="F251" t="str">
        <f t="shared" si="7"/>
        <v/>
      </c>
    </row>
    <row r="252" spans="5:6">
      <c r="E252" t="str">
        <f t="shared" si="6"/>
        <v/>
      </c>
      <c r="F252" t="str">
        <f t="shared" si="7"/>
        <v/>
      </c>
    </row>
    <row r="253" spans="5:6">
      <c r="E253" t="str">
        <f t="shared" si="6"/>
        <v/>
      </c>
      <c r="F253" t="str">
        <f t="shared" si="7"/>
        <v/>
      </c>
    </row>
    <row r="254" spans="5:6">
      <c r="E254" t="str">
        <f t="shared" si="6"/>
        <v/>
      </c>
      <c r="F254" t="str">
        <f t="shared" si="7"/>
        <v/>
      </c>
    </row>
    <row r="255" spans="5:6">
      <c r="E255" t="str">
        <f t="shared" si="6"/>
        <v/>
      </c>
      <c r="F255" t="str">
        <f t="shared" si="7"/>
        <v/>
      </c>
    </row>
    <row r="256" spans="5:6">
      <c r="E256" t="str">
        <f t="shared" si="6"/>
        <v/>
      </c>
      <c r="F256" t="str">
        <f t="shared" si="7"/>
        <v/>
      </c>
    </row>
    <row r="257" spans="5:6">
      <c r="E257" t="str">
        <f t="shared" si="6"/>
        <v/>
      </c>
      <c r="F257" t="str">
        <f t="shared" si="7"/>
        <v/>
      </c>
    </row>
    <row r="258" spans="5:6">
      <c r="E258" t="str">
        <f t="shared" si="6"/>
        <v/>
      </c>
      <c r="F258" t="str">
        <f t="shared" si="7"/>
        <v/>
      </c>
    </row>
    <row r="259" spans="5:6">
      <c r="E259" t="str">
        <f t="shared" si="6"/>
        <v/>
      </c>
      <c r="F259" t="str">
        <f t="shared" si="7"/>
        <v/>
      </c>
    </row>
    <row r="260" spans="5:6">
      <c r="E260" t="str">
        <f t="shared" si="6"/>
        <v/>
      </c>
      <c r="F260" t="str">
        <f t="shared" si="7"/>
        <v/>
      </c>
    </row>
    <row r="261" spans="5:6">
      <c r="E261" t="str">
        <f t="shared" ref="E261:E324" si="8">IF(ISBLANK(A261),"",A261)</f>
        <v/>
      </c>
      <c r="F261" t="str">
        <f t="shared" ref="F261:F324" si="9">IF(ISBLANK(B261),"",GETPIVOTDATA("Somme de QUANTITE",$A$2,"NUM FICHE",A261))</f>
        <v/>
      </c>
    </row>
    <row r="262" spans="5:6">
      <c r="E262" t="str">
        <f t="shared" si="8"/>
        <v/>
      </c>
      <c r="F262" t="str">
        <f t="shared" si="9"/>
        <v/>
      </c>
    </row>
    <row r="263" spans="5:6">
      <c r="E263" t="str">
        <f t="shared" si="8"/>
        <v/>
      </c>
      <c r="F263" t="str">
        <f t="shared" si="9"/>
        <v/>
      </c>
    </row>
    <row r="264" spans="5:6">
      <c r="E264" t="str">
        <f t="shared" si="8"/>
        <v/>
      </c>
      <c r="F264" t="str">
        <f t="shared" si="9"/>
        <v/>
      </c>
    </row>
    <row r="265" spans="5:6">
      <c r="E265" t="str">
        <f t="shared" si="8"/>
        <v/>
      </c>
      <c r="F265" t="str">
        <f t="shared" si="9"/>
        <v/>
      </c>
    </row>
    <row r="266" spans="5:6">
      <c r="E266" t="str">
        <f t="shared" si="8"/>
        <v/>
      </c>
      <c r="F266" t="str">
        <f t="shared" si="9"/>
        <v/>
      </c>
    </row>
    <row r="267" spans="5:6">
      <c r="E267" t="str">
        <f t="shared" si="8"/>
        <v/>
      </c>
      <c r="F267" t="str">
        <f t="shared" si="9"/>
        <v/>
      </c>
    </row>
    <row r="268" spans="5:6">
      <c r="E268" t="str">
        <f t="shared" si="8"/>
        <v/>
      </c>
      <c r="F268" t="str">
        <f t="shared" si="9"/>
        <v/>
      </c>
    </row>
    <row r="269" spans="5:6">
      <c r="E269" t="str">
        <f t="shared" si="8"/>
        <v/>
      </c>
      <c r="F269" t="str">
        <f t="shared" si="9"/>
        <v/>
      </c>
    </row>
    <row r="270" spans="5:6">
      <c r="E270" t="str">
        <f t="shared" si="8"/>
        <v/>
      </c>
      <c r="F270" t="str">
        <f t="shared" si="9"/>
        <v/>
      </c>
    </row>
    <row r="271" spans="5:6">
      <c r="E271" t="str">
        <f t="shared" si="8"/>
        <v/>
      </c>
      <c r="F271" t="str">
        <f t="shared" si="9"/>
        <v/>
      </c>
    </row>
    <row r="272" spans="5:6">
      <c r="E272" t="str">
        <f t="shared" si="8"/>
        <v/>
      </c>
      <c r="F272" t="str">
        <f t="shared" si="9"/>
        <v/>
      </c>
    </row>
    <row r="273" spans="5:6">
      <c r="E273" t="str">
        <f t="shared" si="8"/>
        <v/>
      </c>
      <c r="F273" t="str">
        <f t="shared" si="9"/>
        <v/>
      </c>
    </row>
    <row r="274" spans="5:6">
      <c r="E274" t="str">
        <f t="shared" si="8"/>
        <v/>
      </c>
      <c r="F274" t="str">
        <f t="shared" si="9"/>
        <v/>
      </c>
    </row>
    <row r="275" spans="5:6">
      <c r="E275" t="str">
        <f t="shared" si="8"/>
        <v/>
      </c>
      <c r="F275" t="str">
        <f t="shared" si="9"/>
        <v/>
      </c>
    </row>
    <row r="276" spans="5:6">
      <c r="E276" t="str">
        <f t="shared" si="8"/>
        <v/>
      </c>
      <c r="F276" t="str">
        <f t="shared" si="9"/>
        <v/>
      </c>
    </row>
    <row r="277" spans="5:6">
      <c r="E277" t="str">
        <f t="shared" si="8"/>
        <v/>
      </c>
      <c r="F277" t="str">
        <f t="shared" si="9"/>
        <v/>
      </c>
    </row>
    <row r="278" spans="5:6">
      <c r="E278" t="str">
        <f t="shared" si="8"/>
        <v/>
      </c>
      <c r="F278" t="str">
        <f t="shared" si="9"/>
        <v/>
      </c>
    </row>
    <row r="279" spans="5:6">
      <c r="E279" t="str">
        <f t="shared" si="8"/>
        <v/>
      </c>
      <c r="F279" t="str">
        <f t="shared" si="9"/>
        <v/>
      </c>
    </row>
    <row r="280" spans="5:6">
      <c r="E280" t="str">
        <f t="shared" si="8"/>
        <v/>
      </c>
      <c r="F280" t="str">
        <f t="shared" si="9"/>
        <v/>
      </c>
    </row>
    <row r="281" spans="5:6">
      <c r="E281" t="str">
        <f t="shared" si="8"/>
        <v/>
      </c>
      <c r="F281" t="str">
        <f t="shared" si="9"/>
        <v/>
      </c>
    </row>
    <row r="282" spans="5:6">
      <c r="E282" t="str">
        <f t="shared" si="8"/>
        <v/>
      </c>
      <c r="F282" t="str">
        <f t="shared" si="9"/>
        <v/>
      </c>
    </row>
    <row r="283" spans="5:6">
      <c r="E283" t="str">
        <f t="shared" si="8"/>
        <v/>
      </c>
      <c r="F283" t="str">
        <f t="shared" si="9"/>
        <v/>
      </c>
    </row>
    <row r="284" spans="5:6">
      <c r="E284" t="str">
        <f t="shared" si="8"/>
        <v/>
      </c>
      <c r="F284" t="str">
        <f t="shared" si="9"/>
        <v/>
      </c>
    </row>
    <row r="285" spans="5:6">
      <c r="E285" t="str">
        <f t="shared" si="8"/>
        <v/>
      </c>
      <c r="F285" t="str">
        <f t="shared" si="9"/>
        <v/>
      </c>
    </row>
    <row r="286" spans="5:6">
      <c r="E286" t="str">
        <f t="shared" si="8"/>
        <v/>
      </c>
      <c r="F286" t="str">
        <f t="shared" si="9"/>
        <v/>
      </c>
    </row>
    <row r="287" spans="5:6">
      <c r="E287" t="str">
        <f t="shared" si="8"/>
        <v/>
      </c>
      <c r="F287" t="str">
        <f t="shared" si="9"/>
        <v/>
      </c>
    </row>
    <row r="288" spans="5:6">
      <c r="E288" t="str">
        <f t="shared" si="8"/>
        <v/>
      </c>
      <c r="F288" t="str">
        <f t="shared" si="9"/>
        <v/>
      </c>
    </row>
    <row r="289" spans="5:6">
      <c r="E289" t="str">
        <f t="shared" si="8"/>
        <v/>
      </c>
      <c r="F289" t="str">
        <f t="shared" si="9"/>
        <v/>
      </c>
    </row>
    <row r="290" spans="5:6">
      <c r="E290" t="str">
        <f t="shared" si="8"/>
        <v/>
      </c>
      <c r="F290" t="str">
        <f t="shared" si="9"/>
        <v/>
      </c>
    </row>
    <row r="291" spans="5:6">
      <c r="E291" t="str">
        <f t="shared" si="8"/>
        <v/>
      </c>
      <c r="F291" t="str">
        <f t="shared" si="9"/>
        <v/>
      </c>
    </row>
    <row r="292" spans="5:6">
      <c r="E292" t="str">
        <f t="shared" si="8"/>
        <v/>
      </c>
      <c r="F292" t="str">
        <f t="shared" si="9"/>
        <v/>
      </c>
    </row>
    <row r="293" spans="5:6">
      <c r="E293" t="str">
        <f t="shared" si="8"/>
        <v/>
      </c>
      <c r="F293" t="str">
        <f t="shared" si="9"/>
        <v/>
      </c>
    </row>
    <row r="294" spans="5:6">
      <c r="E294" t="str">
        <f t="shared" si="8"/>
        <v/>
      </c>
      <c r="F294" t="str">
        <f t="shared" si="9"/>
        <v/>
      </c>
    </row>
    <row r="295" spans="5:6">
      <c r="E295" t="str">
        <f t="shared" si="8"/>
        <v/>
      </c>
      <c r="F295" t="str">
        <f t="shared" si="9"/>
        <v/>
      </c>
    </row>
    <row r="296" spans="5:6">
      <c r="E296" t="str">
        <f t="shared" si="8"/>
        <v/>
      </c>
      <c r="F296" t="str">
        <f t="shared" si="9"/>
        <v/>
      </c>
    </row>
    <row r="297" spans="5:6">
      <c r="E297" t="str">
        <f t="shared" si="8"/>
        <v/>
      </c>
      <c r="F297" t="str">
        <f t="shared" si="9"/>
        <v/>
      </c>
    </row>
    <row r="298" spans="5:6">
      <c r="E298" t="str">
        <f t="shared" si="8"/>
        <v/>
      </c>
      <c r="F298" t="str">
        <f t="shared" si="9"/>
        <v/>
      </c>
    </row>
    <row r="299" spans="5:6">
      <c r="E299" t="str">
        <f t="shared" si="8"/>
        <v/>
      </c>
      <c r="F299" t="str">
        <f t="shared" si="9"/>
        <v/>
      </c>
    </row>
    <row r="300" spans="5:6">
      <c r="E300" t="str">
        <f t="shared" si="8"/>
        <v/>
      </c>
      <c r="F300" t="str">
        <f t="shared" si="9"/>
        <v/>
      </c>
    </row>
    <row r="301" spans="5:6">
      <c r="E301" t="str">
        <f t="shared" si="8"/>
        <v/>
      </c>
      <c r="F301" t="str">
        <f t="shared" si="9"/>
        <v/>
      </c>
    </row>
    <row r="302" spans="5:6">
      <c r="E302" t="str">
        <f t="shared" si="8"/>
        <v/>
      </c>
      <c r="F302" t="str">
        <f t="shared" si="9"/>
        <v/>
      </c>
    </row>
    <row r="303" spans="5:6">
      <c r="E303" t="str">
        <f t="shared" si="8"/>
        <v/>
      </c>
      <c r="F303" t="str">
        <f t="shared" si="9"/>
        <v/>
      </c>
    </row>
    <row r="304" spans="5:6">
      <c r="E304" t="str">
        <f t="shared" si="8"/>
        <v/>
      </c>
      <c r="F304" t="str">
        <f t="shared" si="9"/>
        <v/>
      </c>
    </row>
    <row r="305" spans="5:6">
      <c r="E305" t="str">
        <f t="shared" si="8"/>
        <v/>
      </c>
      <c r="F305" t="str">
        <f t="shared" si="9"/>
        <v/>
      </c>
    </row>
    <row r="306" spans="5:6">
      <c r="E306" t="str">
        <f t="shared" si="8"/>
        <v/>
      </c>
      <c r="F306" t="str">
        <f t="shared" si="9"/>
        <v/>
      </c>
    </row>
    <row r="307" spans="5:6">
      <c r="E307" t="str">
        <f t="shared" si="8"/>
        <v/>
      </c>
      <c r="F307" t="str">
        <f t="shared" si="9"/>
        <v/>
      </c>
    </row>
    <row r="308" spans="5:6">
      <c r="E308" t="str">
        <f t="shared" si="8"/>
        <v/>
      </c>
      <c r="F308" t="str">
        <f t="shared" si="9"/>
        <v/>
      </c>
    </row>
    <row r="309" spans="5:6">
      <c r="E309" t="str">
        <f t="shared" si="8"/>
        <v/>
      </c>
      <c r="F309" t="str">
        <f t="shared" si="9"/>
        <v/>
      </c>
    </row>
    <row r="310" spans="5:6">
      <c r="E310" t="str">
        <f t="shared" si="8"/>
        <v/>
      </c>
      <c r="F310" t="str">
        <f t="shared" si="9"/>
        <v/>
      </c>
    </row>
    <row r="311" spans="5:6">
      <c r="E311" t="str">
        <f t="shared" si="8"/>
        <v/>
      </c>
      <c r="F311" t="str">
        <f t="shared" si="9"/>
        <v/>
      </c>
    </row>
    <row r="312" spans="5:6">
      <c r="E312" t="str">
        <f t="shared" si="8"/>
        <v/>
      </c>
      <c r="F312" t="str">
        <f t="shared" si="9"/>
        <v/>
      </c>
    </row>
    <row r="313" spans="5:6">
      <c r="E313" t="str">
        <f t="shared" si="8"/>
        <v/>
      </c>
      <c r="F313" t="str">
        <f t="shared" si="9"/>
        <v/>
      </c>
    </row>
    <row r="314" spans="5:6">
      <c r="E314" t="str">
        <f t="shared" si="8"/>
        <v/>
      </c>
      <c r="F314" t="str">
        <f t="shared" si="9"/>
        <v/>
      </c>
    </row>
    <row r="315" spans="5:6">
      <c r="E315" t="str">
        <f t="shared" si="8"/>
        <v/>
      </c>
      <c r="F315" t="str">
        <f t="shared" si="9"/>
        <v/>
      </c>
    </row>
    <row r="316" spans="5:6">
      <c r="E316" t="str">
        <f t="shared" si="8"/>
        <v/>
      </c>
      <c r="F316" t="str">
        <f t="shared" si="9"/>
        <v/>
      </c>
    </row>
    <row r="317" spans="5:6">
      <c r="E317" t="str">
        <f t="shared" si="8"/>
        <v/>
      </c>
      <c r="F317" t="str">
        <f t="shared" si="9"/>
        <v/>
      </c>
    </row>
    <row r="318" spans="5:6">
      <c r="E318" t="str">
        <f t="shared" si="8"/>
        <v/>
      </c>
      <c r="F318" t="str">
        <f t="shared" si="9"/>
        <v/>
      </c>
    </row>
    <row r="319" spans="5:6">
      <c r="E319" t="str">
        <f t="shared" si="8"/>
        <v/>
      </c>
      <c r="F319" t="str">
        <f t="shared" si="9"/>
        <v/>
      </c>
    </row>
    <row r="320" spans="5:6">
      <c r="E320" t="str">
        <f t="shared" si="8"/>
        <v/>
      </c>
      <c r="F320" t="str">
        <f t="shared" si="9"/>
        <v/>
      </c>
    </row>
    <row r="321" spans="5:6">
      <c r="E321" t="str">
        <f t="shared" si="8"/>
        <v/>
      </c>
      <c r="F321" t="str">
        <f t="shared" si="9"/>
        <v/>
      </c>
    </row>
    <row r="322" spans="5:6">
      <c r="E322" t="str">
        <f t="shared" si="8"/>
        <v/>
      </c>
      <c r="F322" t="str">
        <f t="shared" si="9"/>
        <v/>
      </c>
    </row>
    <row r="323" spans="5:6">
      <c r="E323" t="str">
        <f t="shared" si="8"/>
        <v/>
      </c>
      <c r="F323" t="str">
        <f t="shared" si="9"/>
        <v/>
      </c>
    </row>
    <row r="324" spans="5:6">
      <c r="E324" t="str">
        <f t="shared" si="8"/>
        <v/>
      </c>
      <c r="F324" t="str">
        <f t="shared" si="9"/>
        <v/>
      </c>
    </row>
    <row r="325" spans="5:6">
      <c r="E325" t="str">
        <f t="shared" ref="E325:E388" si="10">IF(ISBLANK(A325),"",A325)</f>
        <v/>
      </c>
      <c r="F325" t="str">
        <f t="shared" ref="F325:F388" si="11">IF(ISBLANK(B325),"",GETPIVOTDATA("Somme de QUANTITE",$A$2,"NUM FICHE",A325))</f>
        <v/>
      </c>
    </row>
    <row r="326" spans="5:6">
      <c r="E326" t="str">
        <f t="shared" si="10"/>
        <v/>
      </c>
      <c r="F326" t="str">
        <f t="shared" si="11"/>
        <v/>
      </c>
    </row>
    <row r="327" spans="5:6">
      <c r="E327" t="str">
        <f t="shared" si="10"/>
        <v/>
      </c>
      <c r="F327" t="str">
        <f t="shared" si="11"/>
        <v/>
      </c>
    </row>
    <row r="328" spans="5:6">
      <c r="E328" t="str">
        <f t="shared" si="10"/>
        <v/>
      </c>
      <c r="F328" t="str">
        <f t="shared" si="11"/>
        <v/>
      </c>
    </row>
    <row r="329" spans="5:6">
      <c r="E329" t="str">
        <f t="shared" si="10"/>
        <v/>
      </c>
      <c r="F329" t="str">
        <f t="shared" si="11"/>
        <v/>
      </c>
    </row>
    <row r="330" spans="5:6">
      <c r="E330" t="str">
        <f t="shared" si="10"/>
        <v/>
      </c>
      <c r="F330" t="str">
        <f t="shared" si="11"/>
        <v/>
      </c>
    </row>
    <row r="331" spans="5:6">
      <c r="E331" t="str">
        <f t="shared" si="10"/>
        <v/>
      </c>
      <c r="F331" t="str">
        <f t="shared" si="11"/>
        <v/>
      </c>
    </row>
    <row r="332" spans="5:6">
      <c r="E332" t="str">
        <f t="shared" si="10"/>
        <v/>
      </c>
      <c r="F332" t="str">
        <f t="shared" si="11"/>
        <v/>
      </c>
    </row>
    <row r="333" spans="5:6">
      <c r="E333" t="str">
        <f t="shared" si="10"/>
        <v/>
      </c>
      <c r="F333" t="str">
        <f t="shared" si="11"/>
        <v/>
      </c>
    </row>
    <row r="334" spans="5:6">
      <c r="E334" t="str">
        <f t="shared" si="10"/>
        <v/>
      </c>
      <c r="F334" t="str">
        <f t="shared" si="11"/>
        <v/>
      </c>
    </row>
    <row r="335" spans="5:6">
      <c r="E335" t="str">
        <f t="shared" si="10"/>
        <v/>
      </c>
      <c r="F335" t="str">
        <f t="shared" si="11"/>
        <v/>
      </c>
    </row>
    <row r="336" spans="5:6">
      <c r="E336" t="str">
        <f t="shared" si="10"/>
        <v/>
      </c>
      <c r="F336" t="str">
        <f t="shared" si="11"/>
        <v/>
      </c>
    </row>
    <row r="337" spans="5:6">
      <c r="E337" t="str">
        <f t="shared" si="10"/>
        <v/>
      </c>
      <c r="F337" t="str">
        <f t="shared" si="11"/>
        <v/>
      </c>
    </row>
    <row r="338" spans="5:6">
      <c r="E338" t="str">
        <f t="shared" si="10"/>
        <v/>
      </c>
      <c r="F338" t="str">
        <f t="shared" si="11"/>
        <v/>
      </c>
    </row>
    <row r="339" spans="5:6">
      <c r="E339" t="str">
        <f t="shared" si="10"/>
        <v/>
      </c>
      <c r="F339" t="str">
        <f t="shared" si="11"/>
        <v/>
      </c>
    </row>
    <row r="340" spans="5:6">
      <c r="E340" t="str">
        <f t="shared" si="10"/>
        <v/>
      </c>
      <c r="F340" t="str">
        <f t="shared" si="11"/>
        <v/>
      </c>
    </row>
    <row r="341" spans="5:6">
      <c r="E341" t="str">
        <f t="shared" si="10"/>
        <v/>
      </c>
      <c r="F341" t="str">
        <f t="shared" si="11"/>
        <v/>
      </c>
    </row>
    <row r="342" spans="5:6">
      <c r="E342" t="str">
        <f t="shared" si="10"/>
        <v/>
      </c>
      <c r="F342" t="str">
        <f t="shared" si="11"/>
        <v/>
      </c>
    </row>
    <row r="343" spans="5:6">
      <c r="E343" t="str">
        <f t="shared" si="10"/>
        <v/>
      </c>
      <c r="F343" t="str">
        <f t="shared" si="11"/>
        <v/>
      </c>
    </row>
    <row r="344" spans="5:6">
      <c r="E344" t="str">
        <f t="shared" si="10"/>
        <v/>
      </c>
      <c r="F344" t="str">
        <f t="shared" si="11"/>
        <v/>
      </c>
    </row>
    <row r="345" spans="5:6">
      <c r="E345" t="str">
        <f t="shared" si="10"/>
        <v/>
      </c>
      <c r="F345" t="str">
        <f t="shared" si="11"/>
        <v/>
      </c>
    </row>
    <row r="346" spans="5:6">
      <c r="E346" t="str">
        <f t="shared" si="10"/>
        <v/>
      </c>
      <c r="F346" t="str">
        <f t="shared" si="11"/>
        <v/>
      </c>
    </row>
    <row r="347" spans="5:6">
      <c r="E347" t="str">
        <f t="shared" si="10"/>
        <v/>
      </c>
      <c r="F347" t="str">
        <f t="shared" si="11"/>
        <v/>
      </c>
    </row>
    <row r="348" spans="5:6">
      <c r="E348" t="str">
        <f t="shared" si="10"/>
        <v/>
      </c>
      <c r="F348" t="str">
        <f t="shared" si="11"/>
        <v/>
      </c>
    </row>
    <row r="349" spans="5:6">
      <c r="E349" t="str">
        <f t="shared" si="10"/>
        <v/>
      </c>
      <c r="F349" t="str">
        <f t="shared" si="11"/>
        <v/>
      </c>
    </row>
    <row r="350" spans="5:6">
      <c r="E350" t="str">
        <f t="shared" si="10"/>
        <v/>
      </c>
      <c r="F350" t="str">
        <f t="shared" si="11"/>
        <v/>
      </c>
    </row>
    <row r="351" spans="5:6">
      <c r="E351" t="str">
        <f t="shared" si="10"/>
        <v/>
      </c>
      <c r="F351" t="str">
        <f t="shared" si="11"/>
        <v/>
      </c>
    </row>
    <row r="352" spans="5:6">
      <c r="E352" t="str">
        <f t="shared" si="10"/>
        <v/>
      </c>
      <c r="F352" t="str">
        <f t="shared" si="11"/>
        <v/>
      </c>
    </row>
    <row r="353" spans="5:6">
      <c r="E353" t="str">
        <f t="shared" si="10"/>
        <v/>
      </c>
      <c r="F353" t="str">
        <f t="shared" si="11"/>
        <v/>
      </c>
    </row>
    <row r="354" spans="5:6">
      <c r="E354" t="str">
        <f t="shared" si="10"/>
        <v/>
      </c>
      <c r="F354" t="str">
        <f t="shared" si="11"/>
        <v/>
      </c>
    </row>
    <row r="355" spans="5:6">
      <c r="E355" t="str">
        <f t="shared" si="10"/>
        <v/>
      </c>
      <c r="F355" t="str">
        <f t="shared" si="11"/>
        <v/>
      </c>
    </row>
    <row r="356" spans="5:6">
      <c r="E356" t="str">
        <f t="shared" si="10"/>
        <v/>
      </c>
      <c r="F356" t="str">
        <f t="shared" si="11"/>
        <v/>
      </c>
    </row>
    <row r="357" spans="5:6">
      <c r="E357" t="str">
        <f t="shared" si="10"/>
        <v/>
      </c>
      <c r="F357" t="str">
        <f t="shared" si="11"/>
        <v/>
      </c>
    </row>
    <row r="358" spans="5:6">
      <c r="E358" t="str">
        <f t="shared" si="10"/>
        <v/>
      </c>
      <c r="F358" t="str">
        <f t="shared" si="11"/>
        <v/>
      </c>
    </row>
    <row r="359" spans="5:6">
      <c r="E359" t="str">
        <f t="shared" si="10"/>
        <v/>
      </c>
      <c r="F359" t="str">
        <f t="shared" si="11"/>
        <v/>
      </c>
    </row>
    <row r="360" spans="5:6">
      <c r="E360" t="str">
        <f t="shared" si="10"/>
        <v/>
      </c>
      <c r="F360" t="str">
        <f t="shared" si="11"/>
        <v/>
      </c>
    </row>
    <row r="361" spans="5:6">
      <c r="E361" t="str">
        <f t="shared" si="10"/>
        <v/>
      </c>
      <c r="F361" t="str">
        <f t="shared" si="11"/>
        <v/>
      </c>
    </row>
    <row r="362" spans="5:6">
      <c r="E362" t="str">
        <f t="shared" si="10"/>
        <v/>
      </c>
      <c r="F362" t="str">
        <f t="shared" si="11"/>
        <v/>
      </c>
    </row>
    <row r="363" spans="5:6">
      <c r="E363" t="str">
        <f t="shared" si="10"/>
        <v/>
      </c>
      <c r="F363" t="str">
        <f t="shared" si="11"/>
        <v/>
      </c>
    </row>
    <row r="364" spans="5:6">
      <c r="E364" t="str">
        <f t="shared" si="10"/>
        <v/>
      </c>
      <c r="F364" t="str">
        <f t="shared" si="11"/>
        <v/>
      </c>
    </row>
    <row r="365" spans="5:6">
      <c r="E365" t="str">
        <f t="shared" si="10"/>
        <v/>
      </c>
      <c r="F365" t="str">
        <f t="shared" si="11"/>
        <v/>
      </c>
    </row>
    <row r="366" spans="5:6">
      <c r="E366" t="str">
        <f t="shared" si="10"/>
        <v/>
      </c>
      <c r="F366" t="str">
        <f t="shared" si="11"/>
        <v/>
      </c>
    </row>
    <row r="367" spans="5:6">
      <c r="E367" t="str">
        <f t="shared" si="10"/>
        <v/>
      </c>
      <c r="F367" t="str">
        <f t="shared" si="11"/>
        <v/>
      </c>
    </row>
    <row r="368" spans="5:6">
      <c r="E368" t="str">
        <f t="shared" si="10"/>
        <v/>
      </c>
      <c r="F368" t="str">
        <f t="shared" si="11"/>
        <v/>
      </c>
    </row>
    <row r="369" spans="5:6">
      <c r="E369" t="str">
        <f t="shared" si="10"/>
        <v/>
      </c>
      <c r="F369" t="str">
        <f t="shared" si="11"/>
        <v/>
      </c>
    </row>
    <row r="370" spans="5:6">
      <c r="E370" t="str">
        <f t="shared" si="10"/>
        <v/>
      </c>
      <c r="F370" t="str">
        <f t="shared" si="11"/>
        <v/>
      </c>
    </row>
    <row r="371" spans="5:6">
      <c r="E371" t="str">
        <f t="shared" si="10"/>
        <v/>
      </c>
      <c r="F371" t="str">
        <f t="shared" si="11"/>
        <v/>
      </c>
    </row>
    <row r="372" spans="5:6">
      <c r="E372" t="str">
        <f t="shared" si="10"/>
        <v/>
      </c>
      <c r="F372" t="str">
        <f t="shared" si="11"/>
        <v/>
      </c>
    </row>
    <row r="373" spans="5:6">
      <c r="E373" t="str">
        <f t="shared" si="10"/>
        <v/>
      </c>
      <c r="F373" t="str">
        <f t="shared" si="11"/>
        <v/>
      </c>
    </row>
    <row r="374" spans="5:6">
      <c r="E374" t="str">
        <f t="shared" si="10"/>
        <v/>
      </c>
      <c r="F374" t="str">
        <f t="shared" si="11"/>
        <v/>
      </c>
    </row>
    <row r="375" spans="5:6">
      <c r="E375" t="str">
        <f t="shared" si="10"/>
        <v/>
      </c>
      <c r="F375" t="str">
        <f t="shared" si="11"/>
        <v/>
      </c>
    </row>
    <row r="376" spans="5:6">
      <c r="E376" t="str">
        <f t="shared" si="10"/>
        <v/>
      </c>
      <c r="F376" t="str">
        <f t="shared" si="11"/>
        <v/>
      </c>
    </row>
    <row r="377" spans="5:6">
      <c r="E377" t="str">
        <f t="shared" si="10"/>
        <v/>
      </c>
      <c r="F377" t="str">
        <f t="shared" si="11"/>
        <v/>
      </c>
    </row>
    <row r="378" spans="5:6">
      <c r="E378" t="str">
        <f t="shared" si="10"/>
        <v/>
      </c>
      <c r="F378" t="str">
        <f t="shared" si="11"/>
        <v/>
      </c>
    </row>
    <row r="379" spans="5:6">
      <c r="E379" t="str">
        <f t="shared" si="10"/>
        <v/>
      </c>
      <c r="F379" t="str">
        <f t="shared" si="11"/>
        <v/>
      </c>
    </row>
    <row r="380" spans="5:6">
      <c r="E380" t="str">
        <f t="shared" si="10"/>
        <v/>
      </c>
      <c r="F380" t="str">
        <f t="shared" si="11"/>
        <v/>
      </c>
    </row>
    <row r="381" spans="5:6">
      <c r="E381" t="str">
        <f t="shared" si="10"/>
        <v/>
      </c>
      <c r="F381" t="str">
        <f t="shared" si="11"/>
        <v/>
      </c>
    </row>
    <row r="382" spans="5:6">
      <c r="E382" t="str">
        <f t="shared" si="10"/>
        <v/>
      </c>
      <c r="F382" t="str">
        <f t="shared" si="11"/>
        <v/>
      </c>
    </row>
    <row r="383" spans="5:6">
      <c r="E383" t="str">
        <f t="shared" si="10"/>
        <v/>
      </c>
      <c r="F383" t="str">
        <f t="shared" si="11"/>
        <v/>
      </c>
    </row>
    <row r="384" spans="5:6">
      <c r="E384" t="str">
        <f t="shared" si="10"/>
        <v/>
      </c>
      <c r="F384" t="str">
        <f t="shared" si="11"/>
        <v/>
      </c>
    </row>
    <row r="385" spans="5:6">
      <c r="E385" t="str">
        <f t="shared" si="10"/>
        <v/>
      </c>
      <c r="F385" t="str">
        <f t="shared" si="11"/>
        <v/>
      </c>
    </row>
    <row r="386" spans="5:6">
      <c r="E386" t="str">
        <f t="shared" si="10"/>
        <v/>
      </c>
      <c r="F386" t="str">
        <f t="shared" si="11"/>
        <v/>
      </c>
    </row>
    <row r="387" spans="5:6">
      <c r="E387" t="str">
        <f t="shared" si="10"/>
        <v/>
      </c>
      <c r="F387" t="str">
        <f t="shared" si="11"/>
        <v/>
      </c>
    </row>
    <row r="388" spans="5:6">
      <c r="E388" t="str">
        <f t="shared" si="10"/>
        <v/>
      </c>
      <c r="F388" t="str">
        <f t="shared" si="11"/>
        <v/>
      </c>
    </row>
    <row r="389" spans="5:6">
      <c r="E389" t="str">
        <f t="shared" ref="E389:E452" si="12">IF(ISBLANK(A389),"",A389)</f>
        <v/>
      </c>
      <c r="F389" t="str">
        <f t="shared" ref="F389:F452" si="13">IF(ISBLANK(B389),"",GETPIVOTDATA("Somme de QUANTITE",$A$2,"NUM FICHE",A389))</f>
        <v/>
      </c>
    </row>
    <row r="390" spans="5:6">
      <c r="E390" t="str">
        <f t="shared" si="12"/>
        <v/>
      </c>
      <c r="F390" t="str">
        <f t="shared" si="13"/>
        <v/>
      </c>
    </row>
    <row r="391" spans="5:6">
      <c r="E391" t="str">
        <f t="shared" si="12"/>
        <v/>
      </c>
      <c r="F391" t="str">
        <f t="shared" si="13"/>
        <v/>
      </c>
    </row>
    <row r="392" spans="5:6">
      <c r="E392" t="str">
        <f t="shared" si="12"/>
        <v/>
      </c>
      <c r="F392" t="str">
        <f t="shared" si="13"/>
        <v/>
      </c>
    </row>
    <row r="393" spans="5:6">
      <c r="E393" t="str">
        <f t="shared" si="12"/>
        <v/>
      </c>
      <c r="F393" t="str">
        <f t="shared" si="13"/>
        <v/>
      </c>
    </row>
    <row r="394" spans="5:6">
      <c r="E394" t="str">
        <f t="shared" si="12"/>
        <v/>
      </c>
      <c r="F394" t="str">
        <f t="shared" si="13"/>
        <v/>
      </c>
    </row>
    <row r="395" spans="5:6">
      <c r="E395" t="str">
        <f t="shared" si="12"/>
        <v/>
      </c>
      <c r="F395" t="str">
        <f t="shared" si="13"/>
        <v/>
      </c>
    </row>
    <row r="396" spans="5:6">
      <c r="E396" t="str">
        <f t="shared" si="12"/>
        <v/>
      </c>
      <c r="F396" t="str">
        <f t="shared" si="13"/>
        <v/>
      </c>
    </row>
    <row r="397" spans="5:6">
      <c r="E397" t="str">
        <f t="shared" si="12"/>
        <v/>
      </c>
      <c r="F397" t="str">
        <f t="shared" si="13"/>
        <v/>
      </c>
    </row>
    <row r="398" spans="5:6">
      <c r="E398" t="str">
        <f t="shared" si="12"/>
        <v/>
      </c>
      <c r="F398" t="str">
        <f t="shared" si="13"/>
        <v/>
      </c>
    </row>
    <row r="399" spans="5:6">
      <c r="E399" t="str">
        <f t="shared" si="12"/>
        <v/>
      </c>
      <c r="F399" t="str">
        <f t="shared" si="13"/>
        <v/>
      </c>
    </row>
    <row r="400" spans="5:6">
      <c r="E400" t="str">
        <f t="shared" si="12"/>
        <v/>
      </c>
      <c r="F400" t="str">
        <f t="shared" si="13"/>
        <v/>
      </c>
    </row>
    <row r="401" spans="5:6">
      <c r="E401" t="str">
        <f t="shared" si="12"/>
        <v/>
      </c>
      <c r="F401" t="str">
        <f t="shared" si="13"/>
        <v/>
      </c>
    </row>
    <row r="402" spans="5:6">
      <c r="E402" t="str">
        <f t="shared" si="12"/>
        <v/>
      </c>
      <c r="F402" t="str">
        <f t="shared" si="13"/>
        <v/>
      </c>
    </row>
    <row r="403" spans="5:6">
      <c r="E403" t="str">
        <f t="shared" si="12"/>
        <v/>
      </c>
      <c r="F403" t="str">
        <f t="shared" si="13"/>
        <v/>
      </c>
    </row>
    <row r="404" spans="5:6">
      <c r="E404" t="str">
        <f t="shared" si="12"/>
        <v/>
      </c>
      <c r="F404" t="str">
        <f t="shared" si="13"/>
        <v/>
      </c>
    </row>
    <row r="405" spans="5:6">
      <c r="E405" t="str">
        <f t="shared" si="12"/>
        <v/>
      </c>
      <c r="F405" t="str">
        <f t="shared" si="13"/>
        <v/>
      </c>
    </row>
    <row r="406" spans="5:6">
      <c r="E406" t="str">
        <f t="shared" si="12"/>
        <v/>
      </c>
      <c r="F406" t="str">
        <f t="shared" si="13"/>
        <v/>
      </c>
    </row>
    <row r="407" spans="5:6">
      <c r="E407" t="str">
        <f t="shared" si="12"/>
        <v/>
      </c>
      <c r="F407" t="str">
        <f t="shared" si="13"/>
        <v/>
      </c>
    </row>
    <row r="408" spans="5:6">
      <c r="E408" t="str">
        <f t="shared" si="12"/>
        <v/>
      </c>
      <c r="F408" t="str">
        <f t="shared" si="13"/>
        <v/>
      </c>
    </row>
    <row r="409" spans="5:6">
      <c r="E409" t="str">
        <f t="shared" si="12"/>
        <v/>
      </c>
      <c r="F409" t="str">
        <f t="shared" si="13"/>
        <v/>
      </c>
    </row>
    <row r="410" spans="5:6">
      <c r="E410" t="str">
        <f t="shared" si="12"/>
        <v/>
      </c>
      <c r="F410" t="str">
        <f t="shared" si="13"/>
        <v/>
      </c>
    </row>
    <row r="411" spans="5:6">
      <c r="E411" t="str">
        <f t="shared" si="12"/>
        <v/>
      </c>
      <c r="F411" t="str">
        <f t="shared" si="13"/>
        <v/>
      </c>
    </row>
    <row r="412" spans="5:6">
      <c r="E412" t="str">
        <f t="shared" si="12"/>
        <v/>
      </c>
      <c r="F412" t="str">
        <f t="shared" si="13"/>
        <v/>
      </c>
    </row>
    <row r="413" spans="5:6">
      <c r="E413" t="str">
        <f t="shared" si="12"/>
        <v/>
      </c>
      <c r="F413" t="str">
        <f t="shared" si="13"/>
        <v/>
      </c>
    </row>
    <row r="414" spans="5:6">
      <c r="E414" t="str">
        <f t="shared" si="12"/>
        <v/>
      </c>
      <c r="F414" t="str">
        <f t="shared" si="13"/>
        <v/>
      </c>
    </row>
    <row r="415" spans="5:6">
      <c r="E415" t="str">
        <f t="shared" si="12"/>
        <v/>
      </c>
      <c r="F415" t="str">
        <f t="shared" si="13"/>
        <v/>
      </c>
    </row>
    <row r="416" spans="5:6">
      <c r="E416" t="str">
        <f t="shared" si="12"/>
        <v/>
      </c>
      <c r="F416" t="str">
        <f t="shared" si="13"/>
        <v/>
      </c>
    </row>
    <row r="417" spans="5:6">
      <c r="E417" t="str">
        <f t="shared" si="12"/>
        <v/>
      </c>
      <c r="F417" t="str">
        <f t="shared" si="13"/>
        <v/>
      </c>
    </row>
    <row r="418" spans="5:6">
      <c r="E418" t="str">
        <f t="shared" si="12"/>
        <v/>
      </c>
      <c r="F418" t="str">
        <f t="shared" si="13"/>
        <v/>
      </c>
    </row>
    <row r="419" spans="5:6">
      <c r="E419" t="str">
        <f t="shared" si="12"/>
        <v/>
      </c>
      <c r="F419" t="str">
        <f t="shared" si="13"/>
        <v/>
      </c>
    </row>
    <row r="420" spans="5:6">
      <c r="E420" t="str">
        <f t="shared" si="12"/>
        <v/>
      </c>
      <c r="F420" t="str">
        <f t="shared" si="13"/>
        <v/>
      </c>
    </row>
    <row r="421" spans="5:6">
      <c r="E421" t="str">
        <f t="shared" si="12"/>
        <v/>
      </c>
      <c r="F421" t="str">
        <f t="shared" si="13"/>
        <v/>
      </c>
    </row>
    <row r="422" spans="5:6">
      <c r="E422" t="str">
        <f t="shared" si="12"/>
        <v/>
      </c>
      <c r="F422" t="str">
        <f t="shared" si="13"/>
        <v/>
      </c>
    </row>
    <row r="423" spans="5:6">
      <c r="E423" t="str">
        <f t="shared" si="12"/>
        <v/>
      </c>
      <c r="F423" t="str">
        <f t="shared" si="13"/>
        <v/>
      </c>
    </row>
    <row r="424" spans="5:6">
      <c r="E424" t="str">
        <f t="shared" si="12"/>
        <v/>
      </c>
      <c r="F424" t="str">
        <f t="shared" si="13"/>
        <v/>
      </c>
    </row>
    <row r="425" spans="5:6">
      <c r="E425" t="str">
        <f t="shared" si="12"/>
        <v/>
      </c>
      <c r="F425" t="str">
        <f t="shared" si="13"/>
        <v/>
      </c>
    </row>
    <row r="426" spans="5:6">
      <c r="E426" t="str">
        <f t="shared" si="12"/>
        <v/>
      </c>
      <c r="F426" t="str">
        <f t="shared" si="13"/>
        <v/>
      </c>
    </row>
    <row r="427" spans="5:6">
      <c r="E427" t="str">
        <f t="shared" si="12"/>
        <v/>
      </c>
      <c r="F427" t="str">
        <f t="shared" si="13"/>
        <v/>
      </c>
    </row>
    <row r="428" spans="5:6">
      <c r="E428" t="str">
        <f t="shared" si="12"/>
        <v/>
      </c>
      <c r="F428" t="str">
        <f t="shared" si="13"/>
        <v/>
      </c>
    </row>
    <row r="429" spans="5:6">
      <c r="E429" t="str">
        <f t="shared" si="12"/>
        <v/>
      </c>
      <c r="F429" t="str">
        <f t="shared" si="13"/>
        <v/>
      </c>
    </row>
    <row r="430" spans="5:6">
      <c r="E430" t="str">
        <f t="shared" si="12"/>
        <v/>
      </c>
      <c r="F430" t="str">
        <f t="shared" si="13"/>
        <v/>
      </c>
    </row>
    <row r="431" spans="5:6">
      <c r="E431" t="str">
        <f t="shared" si="12"/>
        <v/>
      </c>
      <c r="F431" t="str">
        <f t="shared" si="13"/>
        <v/>
      </c>
    </row>
    <row r="432" spans="5:6">
      <c r="E432" t="str">
        <f t="shared" si="12"/>
        <v/>
      </c>
      <c r="F432" t="str">
        <f t="shared" si="13"/>
        <v/>
      </c>
    </row>
    <row r="433" spans="5:6">
      <c r="E433" t="str">
        <f t="shared" si="12"/>
        <v/>
      </c>
      <c r="F433" t="str">
        <f t="shared" si="13"/>
        <v/>
      </c>
    </row>
    <row r="434" spans="5:6">
      <c r="E434" t="str">
        <f t="shared" si="12"/>
        <v/>
      </c>
      <c r="F434" t="str">
        <f t="shared" si="13"/>
        <v/>
      </c>
    </row>
    <row r="435" spans="5:6">
      <c r="E435" t="str">
        <f t="shared" si="12"/>
        <v/>
      </c>
      <c r="F435" t="str">
        <f t="shared" si="13"/>
        <v/>
      </c>
    </row>
    <row r="436" spans="5:6">
      <c r="E436" t="str">
        <f t="shared" si="12"/>
        <v/>
      </c>
      <c r="F436" t="str">
        <f t="shared" si="13"/>
        <v/>
      </c>
    </row>
    <row r="437" spans="5:6">
      <c r="E437" t="str">
        <f t="shared" si="12"/>
        <v/>
      </c>
      <c r="F437" t="str">
        <f t="shared" si="13"/>
        <v/>
      </c>
    </row>
    <row r="438" spans="5:6">
      <c r="E438" t="str">
        <f t="shared" si="12"/>
        <v/>
      </c>
      <c r="F438" t="str">
        <f t="shared" si="13"/>
        <v/>
      </c>
    </row>
    <row r="439" spans="5:6">
      <c r="E439" t="str">
        <f t="shared" si="12"/>
        <v/>
      </c>
      <c r="F439" t="str">
        <f t="shared" si="13"/>
        <v/>
      </c>
    </row>
    <row r="440" spans="5:6">
      <c r="E440" t="str">
        <f t="shared" si="12"/>
        <v/>
      </c>
      <c r="F440" t="str">
        <f t="shared" si="13"/>
        <v/>
      </c>
    </row>
    <row r="441" spans="5:6">
      <c r="E441" t="str">
        <f t="shared" si="12"/>
        <v/>
      </c>
      <c r="F441" t="str">
        <f t="shared" si="13"/>
        <v/>
      </c>
    </row>
    <row r="442" spans="5:6">
      <c r="E442" t="str">
        <f t="shared" si="12"/>
        <v/>
      </c>
      <c r="F442" t="str">
        <f t="shared" si="13"/>
        <v/>
      </c>
    </row>
    <row r="443" spans="5:6">
      <c r="E443" t="str">
        <f t="shared" si="12"/>
        <v/>
      </c>
      <c r="F443" t="str">
        <f t="shared" si="13"/>
        <v/>
      </c>
    </row>
    <row r="444" spans="5:6">
      <c r="E444" t="str">
        <f t="shared" si="12"/>
        <v/>
      </c>
      <c r="F444" t="str">
        <f t="shared" si="13"/>
        <v/>
      </c>
    </row>
    <row r="445" spans="5:6">
      <c r="E445" t="str">
        <f t="shared" si="12"/>
        <v/>
      </c>
      <c r="F445" t="str">
        <f t="shared" si="13"/>
        <v/>
      </c>
    </row>
    <row r="446" spans="5:6">
      <c r="E446" t="str">
        <f t="shared" si="12"/>
        <v/>
      </c>
      <c r="F446" t="str">
        <f t="shared" si="13"/>
        <v/>
      </c>
    </row>
    <row r="447" spans="5:6">
      <c r="E447" t="str">
        <f t="shared" si="12"/>
        <v/>
      </c>
      <c r="F447" t="str">
        <f t="shared" si="13"/>
        <v/>
      </c>
    </row>
    <row r="448" spans="5:6">
      <c r="E448" t="str">
        <f t="shared" si="12"/>
        <v/>
      </c>
      <c r="F448" t="str">
        <f t="shared" si="13"/>
        <v/>
      </c>
    </row>
    <row r="449" spans="5:6">
      <c r="E449" t="str">
        <f t="shared" si="12"/>
        <v/>
      </c>
      <c r="F449" t="str">
        <f t="shared" si="13"/>
        <v/>
      </c>
    </row>
    <row r="450" spans="5:6">
      <c r="E450" t="str">
        <f t="shared" si="12"/>
        <v/>
      </c>
      <c r="F450" t="str">
        <f t="shared" si="13"/>
        <v/>
      </c>
    </row>
    <row r="451" spans="5:6">
      <c r="E451" t="str">
        <f t="shared" si="12"/>
        <v/>
      </c>
      <c r="F451" t="str">
        <f t="shared" si="13"/>
        <v/>
      </c>
    </row>
    <row r="452" spans="5:6">
      <c r="E452" t="str">
        <f t="shared" si="12"/>
        <v/>
      </c>
      <c r="F452" t="str">
        <f t="shared" si="13"/>
        <v/>
      </c>
    </row>
    <row r="453" spans="5:6">
      <c r="E453" t="str">
        <f t="shared" ref="E453:E516" si="14">IF(ISBLANK(A453),"",A453)</f>
        <v/>
      </c>
      <c r="F453" t="str">
        <f t="shared" ref="F453:F516" si="15">IF(ISBLANK(B453),"",GETPIVOTDATA("Somme de QUANTITE",$A$2,"NUM FICHE",A453))</f>
        <v/>
      </c>
    </row>
    <row r="454" spans="5:6">
      <c r="E454" t="str">
        <f t="shared" si="14"/>
        <v/>
      </c>
      <c r="F454" t="str">
        <f t="shared" si="15"/>
        <v/>
      </c>
    </row>
    <row r="455" spans="5:6">
      <c r="E455" t="str">
        <f t="shared" si="14"/>
        <v/>
      </c>
      <c r="F455" t="str">
        <f t="shared" si="15"/>
        <v/>
      </c>
    </row>
    <row r="456" spans="5:6">
      <c r="E456" t="str">
        <f t="shared" si="14"/>
        <v/>
      </c>
      <c r="F456" t="str">
        <f t="shared" si="15"/>
        <v/>
      </c>
    </row>
    <row r="457" spans="5:6">
      <c r="E457" t="str">
        <f t="shared" si="14"/>
        <v/>
      </c>
      <c r="F457" t="str">
        <f t="shared" si="15"/>
        <v/>
      </c>
    </row>
    <row r="458" spans="5:6">
      <c r="E458" t="str">
        <f t="shared" si="14"/>
        <v/>
      </c>
      <c r="F458" t="str">
        <f t="shared" si="15"/>
        <v/>
      </c>
    </row>
    <row r="459" spans="5:6">
      <c r="E459" t="str">
        <f t="shared" si="14"/>
        <v/>
      </c>
      <c r="F459" t="str">
        <f t="shared" si="15"/>
        <v/>
      </c>
    </row>
    <row r="460" spans="5:6">
      <c r="E460" t="str">
        <f t="shared" si="14"/>
        <v/>
      </c>
      <c r="F460" t="str">
        <f t="shared" si="15"/>
        <v/>
      </c>
    </row>
    <row r="461" spans="5:6">
      <c r="E461" t="str">
        <f t="shared" si="14"/>
        <v/>
      </c>
      <c r="F461" t="str">
        <f t="shared" si="15"/>
        <v/>
      </c>
    </row>
    <row r="462" spans="5:6">
      <c r="E462" t="str">
        <f t="shared" si="14"/>
        <v/>
      </c>
      <c r="F462" t="str">
        <f t="shared" si="15"/>
        <v/>
      </c>
    </row>
    <row r="463" spans="5:6">
      <c r="E463" t="str">
        <f t="shared" si="14"/>
        <v/>
      </c>
      <c r="F463" t="str">
        <f t="shared" si="15"/>
        <v/>
      </c>
    </row>
    <row r="464" spans="5:6">
      <c r="E464" t="str">
        <f t="shared" si="14"/>
        <v/>
      </c>
      <c r="F464" t="str">
        <f t="shared" si="15"/>
        <v/>
      </c>
    </row>
    <row r="465" spans="5:6">
      <c r="E465" t="str">
        <f t="shared" si="14"/>
        <v/>
      </c>
      <c r="F465" t="str">
        <f t="shared" si="15"/>
        <v/>
      </c>
    </row>
    <row r="466" spans="5:6">
      <c r="E466" t="str">
        <f t="shared" si="14"/>
        <v/>
      </c>
      <c r="F466" t="str">
        <f t="shared" si="15"/>
        <v/>
      </c>
    </row>
    <row r="467" spans="5:6">
      <c r="E467" t="str">
        <f t="shared" si="14"/>
        <v/>
      </c>
      <c r="F467" t="str">
        <f t="shared" si="15"/>
        <v/>
      </c>
    </row>
    <row r="468" spans="5:6">
      <c r="E468" t="str">
        <f t="shared" si="14"/>
        <v/>
      </c>
      <c r="F468" t="str">
        <f t="shared" si="15"/>
        <v/>
      </c>
    </row>
    <row r="469" spans="5:6">
      <c r="E469" t="str">
        <f t="shared" si="14"/>
        <v/>
      </c>
      <c r="F469" t="str">
        <f t="shared" si="15"/>
        <v/>
      </c>
    </row>
    <row r="470" spans="5:6">
      <c r="E470" t="str">
        <f t="shared" si="14"/>
        <v/>
      </c>
      <c r="F470" t="str">
        <f t="shared" si="15"/>
        <v/>
      </c>
    </row>
    <row r="471" spans="5:6">
      <c r="E471" t="str">
        <f t="shared" si="14"/>
        <v/>
      </c>
      <c r="F471" t="str">
        <f t="shared" si="15"/>
        <v/>
      </c>
    </row>
    <row r="472" spans="5:6">
      <c r="E472" t="str">
        <f t="shared" si="14"/>
        <v/>
      </c>
      <c r="F472" t="str">
        <f t="shared" si="15"/>
        <v/>
      </c>
    </row>
    <row r="473" spans="5:6">
      <c r="E473" t="str">
        <f t="shared" si="14"/>
        <v/>
      </c>
      <c r="F473" t="str">
        <f t="shared" si="15"/>
        <v/>
      </c>
    </row>
    <row r="474" spans="5:6">
      <c r="E474" t="str">
        <f t="shared" si="14"/>
        <v/>
      </c>
      <c r="F474" t="str">
        <f t="shared" si="15"/>
        <v/>
      </c>
    </row>
    <row r="475" spans="5:6">
      <c r="E475" t="str">
        <f t="shared" si="14"/>
        <v/>
      </c>
      <c r="F475" t="str">
        <f t="shared" si="15"/>
        <v/>
      </c>
    </row>
    <row r="476" spans="5:6">
      <c r="E476" t="str">
        <f t="shared" si="14"/>
        <v/>
      </c>
      <c r="F476" t="str">
        <f t="shared" si="15"/>
        <v/>
      </c>
    </row>
    <row r="477" spans="5:6">
      <c r="E477" t="str">
        <f t="shared" si="14"/>
        <v/>
      </c>
      <c r="F477" t="str">
        <f t="shared" si="15"/>
        <v/>
      </c>
    </row>
    <row r="478" spans="5:6">
      <c r="E478" t="str">
        <f t="shared" si="14"/>
        <v/>
      </c>
      <c r="F478" t="str">
        <f t="shared" si="15"/>
        <v/>
      </c>
    </row>
    <row r="479" spans="5:6">
      <c r="E479" t="str">
        <f t="shared" si="14"/>
        <v/>
      </c>
      <c r="F479" t="str">
        <f t="shared" si="15"/>
        <v/>
      </c>
    </row>
    <row r="480" spans="5:6">
      <c r="E480" t="str">
        <f t="shared" si="14"/>
        <v/>
      </c>
      <c r="F480" t="str">
        <f t="shared" si="15"/>
        <v/>
      </c>
    </row>
    <row r="481" spans="5:6">
      <c r="E481" t="str">
        <f t="shared" si="14"/>
        <v/>
      </c>
      <c r="F481" t="str">
        <f t="shared" si="15"/>
        <v/>
      </c>
    </row>
    <row r="482" spans="5:6">
      <c r="E482" t="str">
        <f t="shared" si="14"/>
        <v/>
      </c>
      <c r="F482" t="str">
        <f t="shared" si="15"/>
        <v/>
      </c>
    </row>
    <row r="483" spans="5:6">
      <c r="E483" t="str">
        <f t="shared" si="14"/>
        <v/>
      </c>
      <c r="F483" t="str">
        <f t="shared" si="15"/>
        <v/>
      </c>
    </row>
    <row r="484" spans="5:6">
      <c r="E484" t="str">
        <f t="shared" si="14"/>
        <v/>
      </c>
      <c r="F484" t="str">
        <f t="shared" si="15"/>
        <v/>
      </c>
    </row>
    <row r="485" spans="5:6">
      <c r="E485" t="str">
        <f t="shared" si="14"/>
        <v/>
      </c>
      <c r="F485" t="str">
        <f t="shared" si="15"/>
        <v/>
      </c>
    </row>
    <row r="486" spans="5:6">
      <c r="E486" t="str">
        <f t="shared" si="14"/>
        <v/>
      </c>
      <c r="F486" t="str">
        <f t="shared" si="15"/>
        <v/>
      </c>
    </row>
    <row r="487" spans="5:6">
      <c r="E487" t="str">
        <f t="shared" si="14"/>
        <v/>
      </c>
      <c r="F487" t="str">
        <f t="shared" si="15"/>
        <v/>
      </c>
    </row>
    <row r="488" spans="5:6">
      <c r="E488" t="str">
        <f t="shared" si="14"/>
        <v/>
      </c>
      <c r="F488" t="str">
        <f t="shared" si="15"/>
        <v/>
      </c>
    </row>
    <row r="489" spans="5:6">
      <c r="E489" t="str">
        <f t="shared" si="14"/>
        <v/>
      </c>
      <c r="F489" t="str">
        <f t="shared" si="15"/>
        <v/>
      </c>
    </row>
    <row r="490" spans="5:6">
      <c r="E490" t="str">
        <f t="shared" si="14"/>
        <v/>
      </c>
      <c r="F490" t="str">
        <f t="shared" si="15"/>
        <v/>
      </c>
    </row>
    <row r="491" spans="5:6">
      <c r="E491" t="str">
        <f t="shared" si="14"/>
        <v/>
      </c>
      <c r="F491" t="str">
        <f t="shared" si="15"/>
        <v/>
      </c>
    </row>
    <row r="492" spans="5:6">
      <c r="E492" t="str">
        <f t="shared" si="14"/>
        <v/>
      </c>
      <c r="F492" t="str">
        <f t="shared" si="15"/>
        <v/>
      </c>
    </row>
    <row r="493" spans="5:6">
      <c r="E493" t="str">
        <f t="shared" si="14"/>
        <v/>
      </c>
      <c r="F493" t="str">
        <f t="shared" si="15"/>
        <v/>
      </c>
    </row>
    <row r="494" spans="5:6">
      <c r="E494" t="str">
        <f t="shared" si="14"/>
        <v/>
      </c>
      <c r="F494" t="str">
        <f t="shared" si="15"/>
        <v/>
      </c>
    </row>
    <row r="495" spans="5:6">
      <c r="E495" t="str">
        <f t="shared" si="14"/>
        <v/>
      </c>
      <c r="F495" t="str">
        <f t="shared" si="15"/>
        <v/>
      </c>
    </row>
    <row r="496" spans="5:6">
      <c r="E496" t="str">
        <f t="shared" si="14"/>
        <v/>
      </c>
      <c r="F496" t="str">
        <f t="shared" si="15"/>
        <v/>
      </c>
    </row>
    <row r="497" spans="5:6">
      <c r="E497" t="str">
        <f t="shared" si="14"/>
        <v/>
      </c>
      <c r="F497" t="str">
        <f t="shared" si="15"/>
        <v/>
      </c>
    </row>
    <row r="498" spans="5:6">
      <c r="E498" t="str">
        <f t="shared" si="14"/>
        <v/>
      </c>
      <c r="F498" t="str">
        <f t="shared" si="15"/>
        <v/>
      </c>
    </row>
    <row r="499" spans="5:6">
      <c r="E499" t="str">
        <f t="shared" si="14"/>
        <v/>
      </c>
      <c r="F499" t="str">
        <f t="shared" si="15"/>
        <v/>
      </c>
    </row>
    <row r="500" spans="5:6">
      <c r="E500" t="str">
        <f t="shared" si="14"/>
        <v/>
      </c>
      <c r="F500" t="str">
        <f t="shared" si="15"/>
        <v/>
      </c>
    </row>
    <row r="501" spans="5:6">
      <c r="E501" t="str">
        <f t="shared" si="14"/>
        <v/>
      </c>
      <c r="F501" t="str">
        <f t="shared" si="15"/>
        <v/>
      </c>
    </row>
    <row r="502" spans="5:6">
      <c r="E502" t="str">
        <f t="shared" si="14"/>
        <v/>
      </c>
      <c r="F502" t="str">
        <f t="shared" si="15"/>
        <v/>
      </c>
    </row>
    <row r="503" spans="5:6">
      <c r="E503" t="str">
        <f t="shared" si="14"/>
        <v/>
      </c>
      <c r="F503" t="str">
        <f t="shared" si="15"/>
        <v/>
      </c>
    </row>
    <row r="504" spans="5:6">
      <c r="E504" t="str">
        <f t="shared" si="14"/>
        <v/>
      </c>
      <c r="F504" t="str">
        <f t="shared" si="15"/>
        <v/>
      </c>
    </row>
    <row r="505" spans="5:6">
      <c r="E505" t="str">
        <f t="shared" si="14"/>
        <v/>
      </c>
      <c r="F505" t="str">
        <f t="shared" si="15"/>
        <v/>
      </c>
    </row>
    <row r="506" spans="5:6">
      <c r="E506" t="str">
        <f t="shared" si="14"/>
        <v/>
      </c>
      <c r="F506" t="str">
        <f t="shared" si="15"/>
        <v/>
      </c>
    </row>
    <row r="507" spans="5:6">
      <c r="E507" t="str">
        <f t="shared" si="14"/>
        <v/>
      </c>
      <c r="F507" t="str">
        <f t="shared" si="15"/>
        <v/>
      </c>
    </row>
    <row r="508" spans="5:6">
      <c r="E508" t="str">
        <f t="shared" si="14"/>
        <v/>
      </c>
      <c r="F508" t="str">
        <f t="shared" si="15"/>
        <v/>
      </c>
    </row>
    <row r="509" spans="5:6">
      <c r="E509" t="str">
        <f t="shared" si="14"/>
        <v/>
      </c>
      <c r="F509" t="str">
        <f t="shared" si="15"/>
        <v/>
      </c>
    </row>
    <row r="510" spans="5:6">
      <c r="E510" t="str">
        <f t="shared" si="14"/>
        <v/>
      </c>
      <c r="F510" t="str">
        <f t="shared" si="15"/>
        <v/>
      </c>
    </row>
    <row r="511" spans="5:6">
      <c r="E511" t="str">
        <f t="shared" si="14"/>
        <v/>
      </c>
      <c r="F511" t="str">
        <f t="shared" si="15"/>
        <v/>
      </c>
    </row>
    <row r="512" spans="5:6">
      <c r="E512" t="str">
        <f t="shared" si="14"/>
        <v/>
      </c>
      <c r="F512" t="str">
        <f t="shared" si="15"/>
        <v/>
      </c>
    </row>
    <row r="513" spans="5:6">
      <c r="E513" t="str">
        <f t="shared" si="14"/>
        <v/>
      </c>
      <c r="F513" t="str">
        <f t="shared" si="15"/>
        <v/>
      </c>
    </row>
    <row r="514" spans="5:6">
      <c r="E514" t="str">
        <f t="shared" si="14"/>
        <v/>
      </c>
      <c r="F514" t="str">
        <f t="shared" si="15"/>
        <v/>
      </c>
    </row>
    <row r="515" spans="5:6">
      <c r="E515" t="str">
        <f t="shared" si="14"/>
        <v/>
      </c>
      <c r="F515" t="str">
        <f t="shared" si="15"/>
        <v/>
      </c>
    </row>
    <row r="516" spans="5:6">
      <c r="E516" t="str">
        <f t="shared" si="14"/>
        <v/>
      </c>
      <c r="F516" t="str">
        <f t="shared" si="15"/>
        <v/>
      </c>
    </row>
    <row r="517" spans="5:6">
      <c r="E517" t="str">
        <f t="shared" ref="E517" si="16">IF(ISBLANK(A517),"",A517)</f>
        <v/>
      </c>
      <c r="F517" t="str">
        <f t="shared" ref="F517:F551" si="17">IF(ISBLANK(B517),"",GETPIVOTDATA("Somme de QUANTITE",$A$2,"NUM FICHE",A517))</f>
        <v/>
      </c>
    </row>
    <row r="518" spans="5:6">
      <c r="F518" t="str">
        <f t="shared" si="17"/>
        <v/>
      </c>
    </row>
    <row r="519" spans="5:6">
      <c r="F519" t="str">
        <f t="shared" si="17"/>
        <v/>
      </c>
    </row>
    <row r="520" spans="5:6">
      <c r="F520" t="str">
        <f t="shared" si="17"/>
        <v/>
      </c>
    </row>
    <row r="521" spans="5:6">
      <c r="F521" t="str">
        <f t="shared" si="17"/>
        <v/>
      </c>
    </row>
    <row r="522" spans="5:6">
      <c r="F522" t="str">
        <f t="shared" si="17"/>
        <v/>
      </c>
    </row>
    <row r="523" spans="5:6">
      <c r="F523" t="str">
        <f t="shared" si="17"/>
        <v/>
      </c>
    </row>
    <row r="524" spans="5:6">
      <c r="F524" t="str">
        <f t="shared" si="17"/>
        <v/>
      </c>
    </row>
    <row r="525" spans="5:6">
      <c r="F525" t="str">
        <f t="shared" si="17"/>
        <v/>
      </c>
    </row>
    <row r="526" spans="5:6">
      <c r="F526" t="str">
        <f t="shared" si="17"/>
        <v/>
      </c>
    </row>
    <row r="527" spans="5:6">
      <c r="F527" t="str">
        <f t="shared" si="17"/>
        <v/>
      </c>
    </row>
    <row r="528" spans="5:6">
      <c r="F528" t="str">
        <f t="shared" si="17"/>
        <v/>
      </c>
    </row>
    <row r="529" spans="6:6">
      <c r="F529" t="str">
        <f t="shared" si="17"/>
        <v/>
      </c>
    </row>
    <row r="530" spans="6:6">
      <c r="F530" t="str">
        <f t="shared" si="17"/>
        <v/>
      </c>
    </row>
    <row r="531" spans="6:6">
      <c r="F531" t="str">
        <f t="shared" si="17"/>
        <v/>
      </c>
    </row>
    <row r="532" spans="6:6">
      <c r="F532" t="str">
        <f t="shared" si="17"/>
        <v/>
      </c>
    </row>
    <row r="533" spans="6:6">
      <c r="F533" t="str">
        <f t="shared" si="17"/>
        <v/>
      </c>
    </row>
    <row r="534" spans="6:6">
      <c r="F534" t="str">
        <f t="shared" si="17"/>
        <v/>
      </c>
    </row>
    <row r="535" spans="6:6">
      <c r="F535" t="str">
        <f t="shared" si="17"/>
        <v/>
      </c>
    </row>
    <row r="536" spans="6:6">
      <c r="F536" t="str">
        <f t="shared" si="17"/>
        <v/>
      </c>
    </row>
    <row r="537" spans="6:6">
      <c r="F537" t="str">
        <f t="shared" si="17"/>
        <v/>
      </c>
    </row>
    <row r="538" spans="6:6">
      <c r="F538" t="str">
        <f t="shared" si="17"/>
        <v/>
      </c>
    </row>
    <row r="539" spans="6:6">
      <c r="F539" t="str">
        <f t="shared" si="17"/>
        <v/>
      </c>
    </row>
    <row r="540" spans="6:6">
      <c r="F540" t="str">
        <f t="shared" si="17"/>
        <v/>
      </c>
    </row>
    <row r="541" spans="6:6">
      <c r="F541" t="str">
        <f t="shared" si="17"/>
        <v/>
      </c>
    </row>
    <row r="542" spans="6:6">
      <c r="F542" t="str">
        <f t="shared" si="17"/>
        <v/>
      </c>
    </row>
    <row r="543" spans="6:6">
      <c r="F543" t="str">
        <f t="shared" si="17"/>
        <v/>
      </c>
    </row>
    <row r="544" spans="6:6">
      <c r="F544" t="str">
        <f t="shared" si="17"/>
        <v/>
      </c>
    </row>
    <row r="545" spans="6:6">
      <c r="F545" t="str">
        <f t="shared" si="17"/>
        <v/>
      </c>
    </row>
    <row r="546" spans="6:6">
      <c r="F546" t="str">
        <f t="shared" si="17"/>
        <v/>
      </c>
    </row>
    <row r="547" spans="6:6">
      <c r="F547" t="str">
        <f t="shared" si="17"/>
        <v/>
      </c>
    </row>
    <row r="548" spans="6:6">
      <c r="F548" t="str">
        <f t="shared" si="17"/>
        <v/>
      </c>
    </row>
    <row r="549" spans="6:6">
      <c r="F549" t="str">
        <f t="shared" si="17"/>
        <v/>
      </c>
    </row>
    <row r="550" spans="6:6">
      <c r="F550" t="str">
        <f t="shared" si="17"/>
        <v/>
      </c>
    </row>
    <row r="551" spans="6:6">
      <c r="F551" t="str">
        <f t="shared" si="17"/>
        <v/>
      </c>
    </row>
    <row r="552" spans="6:6">
      <c r="F552" t="str">
        <f t="shared" ref="F552" si="18">IF(ISBLANK(B552),"",GETPIVOTDATA("Somme de QUANTITE",$A$2,"PRODUIT",A552))</f>
        <v/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accueil</vt:lpstr>
      <vt:lpstr>consultation</vt:lpstr>
      <vt:lpstr>page entrée</vt:lpstr>
      <vt:lpstr>page sortie</vt:lpstr>
      <vt:lpstr>STOCKS</vt:lpstr>
      <vt:lpstr>ETAT DU STOCK</vt:lpstr>
      <vt:lpstr>Feuil1</vt:lpstr>
      <vt:lpstr>fournisseur</vt:lpstr>
      <vt:lpstr>nb_fut</vt:lpstr>
      <vt:lpstr>nom_fut</vt:lpstr>
      <vt:lpstr>TCDETENDU</vt:lpstr>
      <vt:lpstr>STOCKS!Zone_d_impression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Commercial</dc:creator>
  <cp:lastModifiedBy>secretaire-gestion3</cp:lastModifiedBy>
  <cp:lastPrinted>2016-06-23T07:47:25Z</cp:lastPrinted>
  <dcterms:created xsi:type="dcterms:W3CDTF">2013-02-01T10:35:05Z</dcterms:created>
  <dcterms:modified xsi:type="dcterms:W3CDTF">2017-01-05T15:31:11Z</dcterms:modified>
</cp:coreProperties>
</file>