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3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 codeName="{B7FE6334-C1A2-E50D-BD3D-5F4D41BBC2E3}"/>
  <workbookPr date1904="1" codeName="ThisWorkbook" autoCompressPictures="0"/>
  <bookViews>
    <workbookView xWindow="0" yWindow="0" windowWidth="25600" windowHeight="14760" tabRatio="590" activeTab="2"/>
  </bookViews>
  <sheets>
    <sheet name="Admin" sheetId="28" r:id="rId1"/>
    <sheet name="HEURE" sheetId="12" r:id="rId2"/>
    <sheet name="23" sheetId="27" r:id="rId3"/>
  </sheets>
  <definedNames>
    <definedName name="_xlnm._FilterDatabase" localSheetId="2" hidden="1">'23'!$A$1:$A$69</definedName>
    <definedName name="ABSENCE">HEURE!$E$2:$E$10</definedName>
    <definedName name="HEURE">OFFSET(HEURE!$E$2,,,COUNTA(HEURE!$E:$E)-1)</definedName>
    <definedName name="planning">'23'!$C$5:$V$56,'23'!$V$2</definedName>
    <definedName name="POSTE">Admin!$A$1:$A$5</definedName>
  </definedNames>
  <calcPr calcId="140001" concurrentCalc="0"/>
  <webPublishing allowPng="1" targetScreenSize="1024x768" dpi="72" codePage="1000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01" i="12" l="1"/>
  <c r="G101" i="12"/>
  <c r="EH55" i="27"/>
  <c r="EH7" i="27"/>
  <c r="DX7" i="27"/>
  <c r="EK2" i="27"/>
  <c r="EK3" i="27"/>
  <c r="EK4" i="27"/>
  <c r="EK5" i="27"/>
  <c r="EK6" i="27"/>
  <c r="EK7" i="27"/>
  <c r="EK8" i="27"/>
  <c r="EK9" i="27"/>
  <c r="EK10" i="27"/>
  <c r="EH8" i="27"/>
  <c r="EH9" i="27"/>
  <c r="DX9" i="27"/>
  <c r="EH10" i="27"/>
  <c r="EH11" i="27"/>
  <c r="DX11" i="27"/>
  <c r="EH12" i="27"/>
  <c r="EH13" i="27"/>
  <c r="DX13" i="27"/>
  <c r="EH14" i="27"/>
  <c r="EH15" i="27"/>
  <c r="DX15" i="27"/>
  <c r="EH16" i="27"/>
  <c r="EH17" i="27"/>
  <c r="DX17" i="27"/>
  <c r="EH18" i="27"/>
  <c r="EH19" i="27"/>
  <c r="DX19" i="27"/>
  <c r="EH20" i="27"/>
  <c r="EH21" i="27"/>
  <c r="DX21" i="27"/>
  <c r="EH22" i="27"/>
  <c r="EH23" i="27"/>
  <c r="DX23" i="27"/>
  <c r="EH24" i="27"/>
  <c r="EH25" i="27"/>
  <c r="DX25" i="27"/>
  <c r="EH26" i="27"/>
  <c r="EH27" i="27"/>
  <c r="DX27" i="27"/>
  <c r="EH28" i="27"/>
  <c r="EH29" i="27"/>
  <c r="DX29" i="27"/>
  <c r="EH30" i="27"/>
  <c r="EH31" i="27"/>
  <c r="DX31" i="27"/>
  <c r="EH32" i="27"/>
  <c r="EH33" i="27"/>
  <c r="DX33" i="27"/>
  <c r="EH34" i="27"/>
  <c r="EH35" i="27"/>
  <c r="DX35" i="27"/>
  <c r="EH36" i="27"/>
  <c r="EH37" i="27"/>
  <c r="DX37" i="27"/>
  <c r="EH38" i="27"/>
  <c r="EH39" i="27"/>
  <c r="DX39" i="27"/>
  <c r="EH40" i="27"/>
  <c r="EH41" i="27"/>
  <c r="DX41" i="27"/>
  <c r="EH42" i="27"/>
  <c r="EH43" i="27"/>
  <c r="DX43" i="27"/>
  <c r="EH44" i="27"/>
  <c r="EH45" i="27"/>
  <c r="DX45" i="27"/>
  <c r="EH46" i="27"/>
  <c r="EH47" i="27"/>
  <c r="DX47" i="27"/>
  <c r="EH48" i="27"/>
  <c r="EH49" i="27"/>
  <c r="DX49" i="27"/>
  <c r="EH50" i="27"/>
  <c r="EH51" i="27"/>
  <c r="DX51" i="27"/>
  <c r="EH52" i="27"/>
  <c r="EH53" i="27"/>
  <c r="DX53" i="27"/>
  <c r="EH54" i="27"/>
  <c r="DX55" i="27"/>
  <c r="EH56" i="27"/>
  <c r="EH5" i="27"/>
  <c r="DW55" i="27"/>
  <c r="DW7" i="27"/>
  <c r="DM7" i="27"/>
  <c r="DW8" i="27"/>
  <c r="DW9" i="27"/>
  <c r="DM9" i="27"/>
  <c r="DW10" i="27"/>
  <c r="DW11" i="27"/>
  <c r="DM11" i="27"/>
  <c r="DW12" i="27"/>
  <c r="DW13" i="27"/>
  <c r="DM13" i="27"/>
  <c r="DW14" i="27"/>
  <c r="DW15" i="27"/>
  <c r="DM15" i="27"/>
  <c r="DW16" i="27"/>
  <c r="DW17" i="27"/>
  <c r="DM17" i="27"/>
  <c r="DW18" i="27"/>
  <c r="DW19" i="27"/>
  <c r="DM19" i="27"/>
  <c r="DW20" i="27"/>
  <c r="DW21" i="27"/>
  <c r="DM21" i="27"/>
  <c r="DW22" i="27"/>
  <c r="DW23" i="27"/>
  <c r="DM23" i="27"/>
  <c r="DW24" i="27"/>
  <c r="DW25" i="27"/>
  <c r="DM25" i="27"/>
  <c r="DW26" i="27"/>
  <c r="DW27" i="27"/>
  <c r="DM27" i="27"/>
  <c r="DW28" i="27"/>
  <c r="DW29" i="27"/>
  <c r="DM29" i="27"/>
  <c r="DW30" i="27"/>
  <c r="DW31" i="27"/>
  <c r="DM31" i="27"/>
  <c r="DW32" i="27"/>
  <c r="DW33" i="27"/>
  <c r="DM33" i="27"/>
  <c r="DW34" i="27"/>
  <c r="DW35" i="27"/>
  <c r="DM35" i="27"/>
  <c r="DW36" i="27"/>
  <c r="DW37" i="27"/>
  <c r="DM37" i="27"/>
  <c r="DW38" i="27"/>
  <c r="DW39" i="27"/>
  <c r="DM39" i="27"/>
  <c r="DW40" i="27"/>
  <c r="DW41" i="27"/>
  <c r="DM41" i="27"/>
  <c r="DW42" i="27"/>
  <c r="DW43" i="27"/>
  <c r="DM43" i="27"/>
  <c r="DW44" i="27"/>
  <c r="DW45" i="27"/>
  <c r="DM45" i="27"/>
  <c r="DW46" i="27"/>
  <c r="DW47" i="27"/>
  <c r="DM47" i="27"/>
  <c r="DW48" i="27"/>
  <c r="DW49" i="27"/>
  <c r="DM49" i="27"/>
  <c r="DW50" i="27"/>
  <c r="DW51" i="27"/>
  <c r="DM51" i="27"/>
  <c r="DW52" i="27"/>
  <c r="DW53" i="27"/>
  <c r="DM53" i="27"/>
  <c r="DW54" i="27"/>
  <c r="DM55" i="27"/>
  <c r="DW56" i="27"/>
  <c r="DW5" i="27"/>
  <c r="DL55" i="27"/>
  <c r="DL7" i="27"/>
  <c r="DB7" i="27"/>
  <c r="DL8" i="27"/>
  <c r="DL9" i="27"/>
  <c r="DB9" i="27"/>
  <c r="DL10" i="27"/>
  <c r="DL11" i="27"/>
  <c r="DB11" i="27"/>
  <c r="DL12" i="27"/>
  <c r="DL13" i="27"/>
  <c r="DB13" i="27"/>
  <c r="DL14" i="27"/>
  <c r="DL15" i="27"/>
  <c r="DB15" i="27"/>
  <c r="DL16" i="27"/>
  <c r="DL17" i="27"/>
  <c r="DB17" i="27"/>
  <c r="DL18" i="27"/>
  <c r="DL19" i="27"/>
  <c r="DB19" i="27"/>
  <c r="DL20" i="27"/>
  <c r="DL21" i="27"/>
  <c r="DB21" i="27"/>
  <c r="DL22" i="27"/>
  <c r="DL23" i="27"/>
  <c r="DB23" i="27"/>
  <c r="DL24" i="27"/>
  <c r="DL25" i="27"/>
  <c r="DB25" i="27"/>
  <c r="DL26" i="27"/>
  <c r="DL27" i="27"/>
  <c r="DB27" i="27"/>
  <c r="DL28" i="27"/>
  <c r="DL29" i="27"/>
  <c r="DB29" i="27"/>
  <c r="DL30" i="27"/>
  <c r="DL31" i="27"/>
  <c r="DB31" i="27"/>
  <c r="DL32" i="27"/>
  <c r="DL33" i="27"/>
  <c r="DB33" i="27"/>
  <c r="DL34" i="27"/>
  <c r="DL35" i="27"/>
  <c r="DB35" i="27"/>
  <c r="DL36" i="27"/>
  <c r="DL37" i="27"/>
  <c r="DB37" i="27"/>
  <c r="DL38" i="27"/>
  <c r="DL39" i="27"/>
  <c r="DB39" i="27"/>
  <c r="DL40" i="27"/>
  <c r="DL41" i="27"/>
  <c r="DB41" i="27"/>
  <c r="DL42" i="27"/>
  <c r="DL43" i="27"/>
  <c r="DB43" i="27"/>
  <c r="DL44" i="27"/>
  <c r="DL45" i="27"/>
  <c r="DB45" i="27"/>
  <c r="DL46" i="27"/>
  <c r="DL47" i="27"/>
  <c r="DB47" i="27"/>
  <c r="DL48" i="27"/>
  <c r="DL49" i="27"/>
  <c r="DB49" i="27"/>
  <c r="DL50" i="27"/>
  <c r="DL51" i="27"/>
  <c r="DB51" i="27"/>
  <c r="DL52" i="27"/>
  <c r="DL53" i="27"/>
  <c r="DB53" i="27"/>
  <c r="DL54" i="27"/>
  <c r="DB55" i="27"/>
  <c r="DL56" i="27"/>
  <c r="DL5" i="27"/>
  <c r="DA7" i="27"/>
  <c r="CQ7" i="27"/>
  <c r="DA8" i="27"/>
  <c r="DA9" i="27"/>
  <c r="CQ9" i="27"/>
  <c r="DA10" i="27"/>
  <c r="DA11" i="27"/>
  <c r="CQ11" i="27"/>
  <c r="DA12" i="27"/>
  <c r="DA13" i="27"/>
  <c r="CQ13" i="27"/>
  <c r="DA14" i="27"/>
  <c r="DA15" i="27"/>
  <c r="CQ15" i="27"/>
  <c r="DA16" i="27"/>
  <c r="DA17" i="27"/>
  <c r="CQ17" i="27"/>
  <c r="DA18" i="27"/>
  <c r="DA19" i="27"/>
  <c r="CQ19" i="27"/>
  <c r="DA20" i="27"/>
  <c r="DA21" i="27"/>
  <c r="CQ21" i="27"/>
  <c r="DA22" i="27"/>
  <c r="DA23" i="27"/>
  <c r="CQ23" i="27"/>
  <c r="DA24" i="27"/>
  <c r="DA25" i="27"/>
  <c r="CQ25" i="27"/>
  <c r="DA26" i="27"/>
  <c r="DA27" i="27"/>
  <c r="CQ27" i="27"/>
  <c r="DA28" i="27"/>
  <c r="DA29" i="27"/>
  <c r="CQ29" i="27"/>
  <c r="DA30" i="27"/>
  <c r="DA31" i="27"/>
  <c r="CQ31" i="27"/>
  <c r="DA32" i="27"/>
  <c r="DA33" i="27"/>
  <c r="CQ33" i="27"/>
  <c r="DA34" i="27"/>
  <c r="DA35" i="27"/>
  <c r="CQ35" i="27"/>
  <c r="DA36" i="27"/>
  <c r="DA37" i="27"/>
  <c r="CQ37" i="27"/>
  <c r="DA38" i="27"/>
  <c r="DA39" i="27"/>
  <c r="CQ39" i="27"/>
  <c r="DA40" i="27"/>
  <c r="DA41" i="27"/>
  <c r="CQ41" i="27"/>
  <c r="DA42" i="27"/>
  <c r="DA43" i="27"/>
  <c r="CQ43" i="27"/>
  <c r="DA44" i="27"/>
  <c r="DA45" i="27"/>
  <c r="CQ45" i="27"/>
  <c r="DA46" i="27"/>
  <c r="DA47" i="27"/>
  <c r="CQ47" i="27"/>
  <c r="DA48" i="27"/>
  <c r="DA49" i="27"/>
  <c r="CQ49" i="27"/>
  <c r="DA50" i="27"/>
  <c r="DA51" i="27"/>
  <c r="CQ51" i="27"/>
  <c r="DA52" i="27"/>
  <c r="DA53" i="27"/>
  <c r="CQ53" i="27"/>
  <c r="DA54" i="27"/>
  <c r="DA55" i="27"/>
  <c r="CQ55" i="27"/>
  <c r="DA56" i="27"/>
  <c r="DA5" i="27"/>
  <c r="CP55" i="27"/>
  <c r="CP7" i="27"/>
  <c r="CF7" i="27"/>
  <c r="CG7" i="27"/>
  <c r="CH7" i="27"/>
  <c r="CM7" i="27"/>
  <c r="CL7" i="27"/>
  <c r="CJ7" i="27"/>
  <c r="CO7" i="27"/>
  <c r="CI7" i="27"/>
  <c r="CN7" i="27"/>
  <c r="CP8" i="27"/>
  <c r="CP9" i="27"/>
  <c r="CF9" i="27"/>
  <c r="CG9" i="27"/>
  <c r="CH9" i="27"/>
  <c r="CM9" i="27"/>
  <c r="CL9" i="27"/>
  <c r="CJ9" i="27"/>
  <c r="CO9" i="27"/>
  <c r="CI9" i="27"/>
  <c r="CN9" i="27"/>
  <c r="CP10" i="27"/>
  <c r="CP11" i="27"/>
  <c r="CF11" i="27"/>
  <c r="CG11" i="27"/>
  <c r="CH11" i="27"/>
  <c r="CM11" i="27"/>
  <c r="CL11" i="27"/>
  <c r="CJ11" i="27"/>
  <c r="CO11" i="27"/>
  <c r="CI11" i="27"/>
  <c r="CN11" i="27"/>
  <c r="CP12" i="27"/>
  <c r="CP13" i="27"/>
  <c r="CF13" i="27"/>
  <c r="CG13" i="27"/>
  <c r="CH13" i="27"/>
  <c r="CM13" i="27"/>
  <c r="CL13" i="27"/>
  <c r="CJ13" i="27"/>
  <c r="CO13" i="27"/>
  <c r="CI13" i="27"/>
  <c r="CN13" i="27"/>
  <c r="CP14" i="27"/>
  <c r="CP15" i="27"/>
  <c r="CF15" i="27"/>
  <c r="CG15" i="27"/>
  <c r="CH15" i="27"/>
  <c r="CM15" i="27"/>
  <c r="CL15" i="27"/>
  <c r="CJ15" i="27"/>
  <c r="CO15" i="27"/>
  <c r="CI15" i="27"/>
  <c r="CN15" i="27"/>
  <c r="CP16" i="27"/>
  <c r="CP17" i="27"/>
  <c r="CF17" i="27"/>
  <c r="CG17" i="27"/>
  <c r="CH17" i="27"/>
  <c r="CM17" i="27"/>
  <c r="CL17" i="27"/>
  <c r="CJ17" i="27"/>
  <c r="CO17" i="27"/>
  <c r="CI17" i="27"/>
  <c r="CN17" i="27"/>
  <c r="CP18" i="27"/>
  <c r="CP19" i="27"/>
  <c r="CF19" i="27"/>
  <c r="CG19" i="27"/>
  <c r="CH19" i="27"/>
  <c r="CM19" i="27"/>
  <c r="CL19" i="27"/>
  <c r="CJ19" i="27"/>
  <c r="CO19" i="27"/>
  <c r="CI19" i="27"/>
  <c r="CN19" i="27"/>
  <c r="CP20" i="27"/>
  <c r="CP21" i="27"/>
  <c r="CF21" i="27"/>
  <c r="CG21" i="27"/>
  <c r="CH21" i="27"/>
  <c r="CM21" i="27"/>
  <c r="CL21" i="27"/>
  <c r="CJ21" i="27"/>
  <c r="CO21" i="27"/>
  <c r="CI21" i="27"/>
  <c r="CN21" i="27"/>
  <c r="CP22" i="27"/>
  <c r="CP23" i="27"/>
  <c r="CF23" i="27"/>
  <c r="CP24" i="27"/>
  <c r="CP25" i="27"/>
  <c r="CF25" i="27"/>
  <c r="CP26" i="27"/>
  <c r="CP27" i="27"/>
  <c r="CF27" i="27"/>
  <c r="CP28" i="27"/>
  <c r="CP29" i="27"/>
  <c r="CF29" i="27"/>
  <c r="CP30" i="27"/>
  <c r="CP31" i="27"/>
  <c r="CF31" i="27"/>
  <c r="CP32" i="27"/>
  <c r="CP33" i="27"/>
  <c r="CF33" i="27"/>
  <c r="CP34" i="27"/>
  <c r="CP35" i="27"/>
  <c r="CF35" i="27"/>
  <c r="CP36" i="27"/>
  <c r="CP37" i="27"/>
  <c r="CF37" i="27"/>
  <c r="CP38" i="27"/>
  <c r="CP39" i="27"/>
  <c r="CF39" i="27"/>
  <c r="CP40" i="27"/>
  <c r="CP41" i="27"/>
  <c r="CF41" i="27"/>
  <c r="CP42" i="27"/>
  <c r="CP43" i="27"/>
  <c r="CF43" i="27"/>
  <c r="CP44" i="27"/>
  <c r="CP45" i="27"/>
  <c r="CF45" i="27"/>
  <c r="CP46" i="27"/>
  <c r="CP47" i="27"/>
  <c r="CF47" i="27"/>
  <c r="CP48" i="27"/>
  <c r="CP49" i="27"/>
  <c r="CF49" i="27"/>
  <c r="CP50" i="27"/>
  <c r="CP51" i="27"/>
  <c r="CF51" i="27"/>
  <c r="CP52" i="27"/>
  <c r="CP53" i="27"/>
  <c r="CF53" i="27"/>
  <c r="CP54" i="27"/>
  <c r="CF55" i="27"/>
  <c r="CP56" i="27"/>
  <c r="CP5" i="27"/>
  <c r="CE55" i="27"/>
  <c r="CE7" i="27"/>
  <c r="BU7" i="27"/>
  <c r="CE8" i="27"/>
  <c r="CE9" i="27"/>
  <c r="BU9" i="27"/>
  <c r="CE10" i="27"/>
  <c r="CE11" i="27"/>
  <c r="BU11" i="27"/>
  <c r="CE12" i="27"/>
  <c r="CE13" i="27"/>
  <c r="BU13" i="27"/>
  <c r="CE14" i="27"/>
  <c r="CE15" i="27"/>
  <c r="BU15" i="27"/>
  <c r="CE16" i="27"/>
  <c r="CE17" i="27"/>
  <c r="BU17" i="27"/>
  <c r="CE18" i="27"/>
  <c r="CE19" i="27"/>
  <c r="BU19" i="27"/>
  <c r="CE20" i="27"/>
  <c r="CE21" i="27"/>
  <c r="BU21" i="27"/>
  <c r="CE22" i="27"/>
  <c r="CE23" i="27"/>
  <c r="BU23" i="27"/>
  <c r="CE24" i="27"/>
  <c r="CE25" i="27"/>
  <c r="BU25" i="27"/>
  <c r="CE26" i="27"/>
  <c r="CE27" i="27"/>
  <c r="BU27" i="27"/>
  <c r="CE28" i="27"/>
  <c r="CE29" i="27"/>
  <c r="BU29" i="27"/>
  <c r="CE30" i="27"/>
  <c r="CE31" i="27"/>
  <c r="BU31" i="27"/>
  <c r="CE32" i="27"/>
  <c r="CE33" i="27"/>
  <c r="BU33" i="27"/>
  <c r="CE34" i="27"/>
  <c r="CE35" i="27"/>
  <c r="BU35" i="27"/>
  <c r="CE36" i="27"/>
  <c r="CE37" i="27"/>
  <c r="BU37" i="27"/>
  <c r="CE38" i="27"/>
  <c r="CE39" i="27"/>
  <c r="BU39" i="27"/>
  <c r="CE40" i="27"/>
  <c r="CE41" i="27"/>
  <c r="BU41" i="27"/>
  <c r="CE42" i="27"/>
  <c r="CE43" i="27"/>
  <c r="BU43" i="27"/>
  <c r="CE44" i="27"/>
  <c r="CE45" i="27"/>
  <c r="BU45" i="27"/>
  <c r="CE46" i="27"/>
  <c r="CE47" i="27"/>
  <c r="BU47" i="27"/>
  <c r="CE48" i="27"/>
  <c r="CE49" i="27"/>
  <c r="BU49" i="27"/>
  <c r="CE50" i="27"/>
  <c r="CE51" i="27"/>
  <c r="BU51" i="27"/>
  <c r="CE52" i="27"/>
  <c r="CE53" i="27"/>
  <c r="BU53" i="27"/>
  <c r="CE54" i="27"/>
  <c r="BU55" i="27"/>
  <c r="CE56" i="27"/>
  <c r="CE5" i="27"/>
  <c r="BT11" i="27"/>
  <c r="BU5" i="27"/>
  <c r="BV5" i="27"/>
  <c r="BW5" i="27"/>
  <c r="CB5" i="27"/>
  <c r="CA5" i="27"/>
  <c r="BY5" i="27"/>
  <c r="CD5" i="27"/>
  <c r="BX5" i="27"/>
  <c r="CC5" i="27"/>
  <c r="CE6" i="27"/>
  <c r="BT9" i="27"/>
  <c r="BJ9" i="27"/>
  <c r="BT10" i="27"/>
  <c r="BJ11" i="27"/>
  <c r="BT12" i="27"/>
  <c r="BT13" i="27"/>
  <c r="BJ13" i="27"/>
  <c r="BT14" i="27"/>
  <c r="BT15" i="27"/>
  <c r="BJ15" i="27"/>
  <c r="BT16" i="27"/>
  <c r="BT17" i="27"/>
  <c r="BJ17" i="27"/>
  <c r="BT18" i="27"/>
  <c r="BT19" i="27"/>
  <c r="BJ19" i="27"/>
  <c r="BT20" i="27"/>
  <c r="BT21" i="27"/>
  <c r="BJ21" i="27"/>
  <c r="BT22" i="27"/>
  <c r="BT23" i="27"/>
  <c r="BJ23" i="27"/>
  <c r="BT24" i="27"/>
  <c r="BT25" i="27"/>
  <c r="BJ25" i="27"/>
  <c r="BT26" i="27"/>
  <c r="BT27" i="27"/>
  <c r="BJ27" i="27"/>
  <c r="BT28" i="27"/>
  <c r="BT29" i="27"/>
  <c r="BJ29" i="27"/>
  <c r="BT30" i="27"/>
  <c r="BT31" i="27"/>
  <c r="BJ31" i="27"/>
  <c r="BT32" i="27"/>
  <c r="BT33" i="27"/>
  <c r="BJ33" i="27"/>
  <c r="BT34" i="27"/>
  <c r="BT35" i="27"/>
  <c r="BJ35" i="27"/>
  <c r="BT36" i="27"/>
  <c r="BT37" i="27"/>
  <c r="BJ37" i="27"/>
  <c r="BT38" i="27"/>
  <c r="BT39" i="27"/>
  <c r="BJ39" i="27"/>
  <c r="BT40" i="27"/>
  <c r="BT41" i="27"/>
  <c r="BJ41" i="27"/>
  <c r="BT42" i="27"/>
  <c r="BT43" i="27"/>
  <c r="BJ43" i="27"/>
  <c r="BT44" i="27"/>
  <c r="BT45" i="27"/>
  <c r="BJ45" i="27"/>
  <c r="BT46" i="27"/>
  <c r="BT47" i="27"/>
  <c r="BJ47" i="27"/>
  <c r="BT48" i="27"/>
  <c r="BT49" i="27"/>
  <c r="BJ49" i="27"/>
  <c r="BT50" i="27"/>
  <c r="BT51" i="27"/>
  <c r="BJ51" i="27"/>
  <c r="BT52" i="27"/>
  <c r="BT53" i="27"/>
  <c r="BJ53" i="27"/>
  <c r="BT54" i="27"/>
  <c r="BT55" i="27"/>
  <c r="BJ55" i="27"/>
  <c r="BT56" i="27"/>
  <c r="BJ7" i="27"/>
  <c r="BT8" i="27"/>
  <c r="BT7" i="27"/>
  <c r="BJ5" i="27"/>
  <c r="BK5" i="27"/>
  <c r="BL5" i="27"/>
  <c r="BQ5" i="27"/>
  <c r="BP5" i="27"/>
  <c r="BN5" i="27"/>
  <c r="BS5" i="27"/>
  <c r="BM5" i="27"/>
  <c r="BR5" i="27"/>
  <c r="BT6" i="27"/>
  <c r="BT5" i="27"/>
  <c r="CQ5" i="27"/>
  <c r="DA6" i="27"/>
  <c r="AG5" i="27"/>
  <c r="AG7" i="27"/>
  <c r="AG9" i="27"/>
  <c r="AG11" i="27"/>
  <c r="AG13" i="27"/>
  <c r="AG15" i="27"/>
  <c r="AG17" i="27"/>
  <c r="AG19" i="27"/>
  <c r="AG21" i="27"/>
  <c r="AG23" i="27"/>
  <c r="AG25" i="27"/>
  <c r="AG27" i="27"/>
  <c r="AG29" i="27"/>
  <c r="AG31" i="27"/>
  <c r="AG33" i="27"/>
  <c r="AG35" i="27"/>
  <c r="AG37" i="27"/>
  <c r="AG39" i="27"/>
  <c r="AG41" i="27"/>
  <c r="AG43" i="27"/>
  <c r="AG45" i="27"/>
  <c r="AG47" i="27"/>
  <c r="AG49" i="27"/>
  <c r="AG51" i="27"/>
  <c r="AG53" i="27"/>
  <c r="AG55" i="27"/>
  <c r="AG61" i="27"/>
  <c r="E5" i="27"/>
  <c r="H5" i="27"/>
  <c r="K5" i="27"/>
  <c r="N5" i="27"/>
  <c r="Q5" i="27"/>
  <c r="T5" i="27"/>
  <c r="W5" i="27"/>
  <c r="X5" i="27"/>
  <c r="Z5" i="27"/>
  <c r="AH5" i="27"/>
  <c r="AH7" i="27"/>
  <c r="Z1" i="27"/>
  <c r="AI2" i="27"/>
  <c r="AI1" i="27"/>
  <c r="C2" i="27"/>
  <c r="J12" i="12"/>
  <c r="K12" i="12"/>
  <c r="L12" i="12"/>
  <c r="M12" i="12"/>
  <c r="E12" i="12"/>
  <c r="J11" i="12"/>
  <c r="K11" i="12"/>
  <c r="L11" i="12"/>
  <c r="M11" i="12"/>
  <c r="E11" i="12"/>
  <c r="J13" i="12"/>
  <c r="K13" i="12"/>
  <c r="L13" i="12"/>
  <c r="M13" i="12"/>
  <c r="E13" i="12"/>
  <c r="J14" i="12"/>
  <c r="K14" i="12"/>
  <c r="L14" i="12"/>
  <c r="M14" i="12"/>
  <c r="E14" i="12"/>
  <c r="J16" i="12"/>
  <c r="K16" i="12"/>
  <c r="L16" i="12"/>
  <c r="M16" i="12"/>
  <c r="E16" i="12"/>
  <c r="F11" i="12"/>
  <c r="G11" i="12"/>
  <c r="F12" i="12"/>
  <c r="G12" i="12"/>
  <c r="F13" i="12"/>
  <c r="G13" i="12"/>
  <c r="F14" i="12"/>
  <c r="G14" i="12"/>
  <c r="F15" i="12"/>
  <c r="G15" i="12"/>
  <c r="F16" i="12"/>
  <c r="G16" i="12"/>
  <c r="J17" i="12"/>
  <c r="K17" i="12"/>
  <c r="L17" i="12"/>
  <c r="M17" i="12"/>
  <c r="E17" i="12"/>
  <c r="F17" i="12"/>
  <c r="G17" i="12"/>
  <c r="J18" i="12"/>
  <c r="K18" i="12"/>
  <c r="L18" i="12"/>
  <c r="M18" i="12"/>
  <c r="E18" i="12"/>
  <c r="F18" i="12"/>
  <c r="G18" i="12"/>
  <c r="J19" i="12"/>
  <c r="K19" i="12"/>
  <c r="L19" i="12"/>
  <c r="M19" i="12"/>
  <c r="E19" i="12"/>
  <c r="F19" i="12"/>
  <c r="G19" i="12"/>
  <c r="J20" i="12"/>
  <c r="K20" i="12"/>
  <c r="L20" i="12"/>
  <c r="M20" i="12"/>
  <c r="E20" i="12"/>
  <c r="F20" i="12"/>
  <c r="G20" i="12"/>
  <c r="J21" i="12"/>
  <c r="K21" i="12"/>
  <c r="L21" i="12"/>
  <c r="M21" i="12"/>
  <c r="E21" i="12"/>
  <c r="F21" i="12"/>
  <c r="G21" i="12"/>
  <c r="J22" i="12"/>
  <c r="K22" i="12"/>
  <c r="L22" i="12"/>
  <c r="M22" i="12"/>
  <c r="E22" i="12"/>
  <c r="F22" i="12"/>
  <c r="G22" i="12"/>
  <c r="J23" i="12"/>
  <c r="K23" i="12"/>
  <c r="L23" i="12"/>
  <c r="M23" i="12"/>
  <c r="E23" i="12"/>
  <c r="F23" i="12"/>
  <c r="G23" i="12"/>
  <c r="J24" i="12"/>
  <c r="K24" i="12"/>
  <c r="L24" i="12"/>
  <c r="M24" i="12"/>
  <c r="E24" i="12"/>
  <c r="F24" i="12"/>
  <c r="G24" i="12"/>
  <c r="J25" i="12"/>
  <c r="K25" i="12"/>
  <c r="L25" i="12"/>
  <c r="M25" i="12"/>
  <c r="E25" i="12"/>
  <c r="G25" i="12"/>
  <c r="J26" i="12"/>
  <c r="K26" i="12"/>
  <c r="L26" i="12"/>
  <c r="M26" i="12"/>
  <c r="E26" i="12"/>
  <c r="F26" i="12"/>
  <c r="G26" i="12"/>
  <c r="F27" i="12"/>
  <c r="G27" i="12"/>
  <c r="F28" i="12"/>
  <c r="G28" i="12"/>
  <c r="J29" i="12"/>
  <c r="K29" i="12"/>
  <c r="L29" i="12"/>
  <c r="M29" i="12"/>
  <c r="E29" i="12"/>
  <c r="F29" i="12"/>
  <c r="G29" i="12"/>
  <c r="F30" i="12"/>
  <c r="G30" i="12"/>
  <c r="F31" i="12"/>
  <c r="G31" i="12"/>
  <c r="J32" i="12"/>
  <c r="K32" i="12"/>
  <c r="L32" i="12"/>
  <c r="M32" i="12"/>
  <c r="E32" i="12"/>
  <c r="F32" i="12"/>
  <c r="G32" i="12"/>
  <c r="F33" i="12"/>
  <c r="G33" i="12"/>
  <c r="F34" i="12"/>
  <c r="G34" i="12"/>
  <c r="F35" i="12"/>
  <c r="G35" i="12"/>
  <c r="J36" i="12"/>
  <c r="K36" i="12"/>
  <c r="L36" i="12"/>
  <c r="M36" i="12"/>
  <c r="J37" i="12"/>
  <c r="K37" i="12"/>
  <c r="L37" i="12"/>
  <c r="M37" i="12"/>
  <c r="E37" i="12"/>
  <c r="F36" i="12"/>
  <c r="G36" i="12"/>
  <c r="J38" i="12"/>
  <c r="K38" i="12"/>
  <c r="L38" i="12"/>
  <c r="M38" i="12"/>
  <c r="E38" i="12"/>
  <c r="F37" i="12"/>
  <c r="G37" i="12"/>
  <c r="J39" i="12"/>
  <c r="K39" i="12"/>
  <c r="L39" i="12"/>
  <c r="M39" i="12"/>
  <c r="E39" i="12"/>
  <c r="F38" i="12"/>
  <c r="G38" i="12"/>
  <c r="J40" i="12"/>
  <c r="K40" i="12"/>
  <c r="L40" i="12"/>
  <c r="M40" i="12"/>
  <c r="E40" i="12"/>
  <c r="F39" i="12"/>
  <c r="G39" i="12"/>
  <c r="J41" i="12"/>
  <c r="K41" i="12"/>
  <c r="L41" i="12"/>
  <c r="M41" i="12"/>
  <c r="E41" i="12"/>
  <c r="F40" i="12"/>
  <c r="G40" i="12"/>
  <c r="J42" i="12"/>
  <c r="K42" i="12"/>
  <c r="L42" i="12"/>
  <c r="M42" i="12"/>
  <c r="E42" i="12"/>
  <c r="F41" i="12"/>
  <c r="G41" i="12"/>
  <c r="J43" i="12"/>
  <c r="K43" i="12"/>
  <c r="L43" i="12"/>
  <c r="M43" i="12"/>
  <c r="E43" i="12"/>
  <c r="F42" i="12"/>
  <c r="G42" i="12"/>
  <c r="J44" i="12"/>
  <c r="K44" i="12"/>
  <c r="L44" i="12"/>
  <c r="M44" i="12"/>
  <c r="E44" i="12"/>
  <c r="F43" i="12"/>
  <c r="G43" i="12"/>
  <c r="J45" i="12"/>
  <c r="K45" i="12"/>
  <c r="L45" i="12"/>
  <c r="M45" i="12"/>
  <c r="E45" i="12"/>
  <c r="F44" i="12"/>
  <c r="G44" i="12"/>
  <c r="J46" i="12"/>
  <c r="K46" i="12"/>
  <c r="L46" i="12"/>
  <c r="M46" i="12"/>
  <c r="E46" i="12"/>
  <c r="F45" i="12"/>
  <c r="G45" i="12"/>
  <c r="J47" i="12"/>
  <c r="K47" i="12"/>
  <c r="L47" i="12"/>
  <c r="M47" i="12"/>
  <c r="E47" i="12"/>
  <c r="F46" i="12"/>
  <c r="G46" i="12"/>
  <c r="J48" i="12"/>
  <c r="K48" i="12"/>
  <c r="L48" i="12"/>
  <c r="M48" i="12"/>
  <c r="E48" i="12"/>
  <c r="F47" i="12"/>
  <c r="G47" i="12"/>
  <c r="J49" i="12"/>
  <c r="K49" i="12"/>
  <c r="L49" i="12"/>
  <c r="M49" i="12"/>
  <c r="E49" i="12"/>
  <c r="F48" i="12"/>
  <c r="G48" i="12"/>
  <c r="J50" i="12"/>
  <c r="K50" i="12"/>
  <c r="L50" i="12"/>
  <c r="M50" i="12"/>
  <c r="E50" i="12"/>
  <c r="F49" i="12"/>
  <c r="G49" i="12"/>
  <c r="F50" i="12"/>
  <c r="G50" i="12"/>
  <c r="J51" i="12"/>
  <c r="K51" i="12"/>
  <c r="L51" i="12"/>
  <c r="M51" i="12"/>
  <c r="F51" i="12"/>
  <c r="G51" i="12"/>
  <c r="J52" i="12"/>
  <c r="K52" i="12"/>
  <c r="L52" i="12"/>
  <c r="M52" i="12"/>
  <c r="F52" i="12"/>
  <c r="G52" i="12"/>
  <c r="J53" i="12"/>
  <c r="K53" i="12"/>
  <c r="L53" i="12"/>
  <c r="M53" i="12"/>
  <c r="F53" i="12"/>
  <c r="G53" i="12"/>
  <c r="J54" i="12"/>
  <c r="K54" i="12"/>
  <c r="L54" i="12"/>
  <c r="M54" i="12"/>
  <c r="F54" i="12"/>
  <c r="G54" i="12"/>
  <c r="J55" i="12"/>
  <c r="K55" i="12"/>
  <c r="L55" i="12"/>
  <c r="M55" i="12"/>
  <c r="F55" i="12"/>
  <c r="G55" i="12"/>
  <c r="J56" i="12"/>
  <c r="K56" i="12"/>
  <c r="L56" i="12"/>
  <c r="M56" i="12"/>
  <c r="F56" i="12"/>
  <c r="G56" i="12"/>
  <c r="J57" i="12"/>
  <c r="K57" i="12"/>
  <c r="L57" i="12"/>
  <c r="M57" i="12"/>
  <c r="F57" i="12"/>
  <c r="G57" i="12"/>
  <c r="J58" i="12"/>
  <c r="K58" i="12"/>
  <c r="L58" i="12"/>
  <c r="M58" i="12"/>
  <c r="F58" i="12"/>
  <c r="G58" i="12"/>
  <c r="J59" i="12"/>
  <c r="K59" i="12"/>
  <c r="L59" i="12"/>
  <c r="M59" i="12"/>
  <c r="F59" i="12"/>
  <c r="G59" i="12"/>
  <c r="J60" i="12"/>
  <c r="K60" i="12"/>
  <c r="L60" i="12"/>
  <c r="M60" i="12"/>
  <c r="F60" i="12"/>
  <c r="G60" i="12"/>
  <c r="F61" i="12"/>
  <c r="G61" i="12"/>
  <c r="J62" i="12"/>
  <c r="K62" i="12"/>
  <c r="L62" i="12"/>
  <c r="M62" i="12"/>
  <c r="F62" i="12"/>
  <c r="G62" i="12"/>
  <c r="J63" i="12"/>
  <c r="K63" i="12"/>
  <c r="L63" i="12"/>
  <c r="M63" i="12"/>
  <c r="F63" i="12"/>
  <c r="G63" i="12"/>
  <c r="F64" i="12"/>
  <c r="G64" i="12"/>
  <c r="F65" i="12"/>
  <c r="G65" i="12"/>
  <c r="F66" i="12"/>
  <c r="G66" i="12"/>
  <c r="AA5" i="27"/>
  <c r="E7" i="27"/>
  <c r="H7" i="27"/>
  <c r="K7" i="27"/>
  <c r="E7" i="28"/>
  <c r="N7" i="27"/>
  <c r="Q7" i="27"/>
  <c r="T7" i="27"/>
  <c r="W7" i="27"/>
  <c r="X7" i="27"/>
  <c r="Z7" i="27"/>
  <c r="AA7" i="27"/>
  <c r="E9" i="27"/>
  <c r="H9" i="27"/>
  <c r="K9" i="27"/>
  <c r="E8" i="28"/>
  <c r="N9" i="27"/>
  <c r="Q9" i="27"/>
  <c r="T9" i="27"/>
  <c r="W9" i="27"/>
  <c r="X9" i="27"/>
  <c r="Z9" i="27"/>
  <c r="AA9" i="27"/>
  <c r="E11" i="27"/>
  <c r="H11" i="27"/>
  <c r="K11" i="27"/>
  <c r="E9" i="28"/>
  <c r="N11" i="27"/>
  <c r="Q11" i="27"/>
  <c r="T11" i="27"/>
  <c r="W11" i="27"/>
  <c r="X11" i="27"/>
  <c r="Z11" i="27"/>
  <c r="AA11" i="27"/>
  <c r="E13" i="27"/>
  <c r="H13" i="27"/>
  <c r="K13" i="27"/>
  <c r="E10" i="28"/>
  <c r="N13" i="27"/>
  <c r="Q13" i="27"/>
  <c r="T13" i="27"/>
  <c r="W13" i="27"/>
  <c r="X13" i="27"/>
  <c r="Z13" i="27"/>
  <c r="AA13" i="27"/>
  <c r="T15" i="27"/>
  <c r="E15" i="27"/>
  <c r="H15" i="27"/>
  <c r="K15" i="27"/>
  <c r="E11" i="28"/>
  <c r="N15" i="27"/>
  <c r="Q15" i="27"/>
  <c r="W15" i="27"/>
  <c r="X15" i="27"/>
  <c r="Z15" i="27"/>
  <c r="AA15" i="27"/>
  <c r="E17" i="27"/>
  <c r="H17" i="27"/>
  <c r="K17" i="27"/>
  <c r="E12" i="28"/>
  <c r="N17" i="27"/>
  <c r="Q17" i="27"/>
  <c r="T17" i="27"/>
  <c r="W17" i="27"/>
  <c r="X17" i="27"/>
  <c r="Z17" i="27"/>
  <c r="AA17" i="27"/>
  <c r="E19" i="27"/>
  <c r="H19" i="27"/>
  <c r="K19" i="27"/>
  <c r="E13" i="28"/>
  <c r="N19" i="27"/>
  <c r="Q19" i="27"/>
  <c r="T19" i="27"/>
  <c r="W19" i="27"/>
  <c r="X19" i="27"/>
  <c r="Z19" i="27"/>
  <c r="AA19" i="27"/>
  <c r="E21" i="27"/>
  <c r="H21" i="27"/>
  <c r="K21" i="27"/>
  <c r="N21" i="27"/>
  <c r="Q21" i="27"/>
  <c r="T21" i="27"/>
  <c r="W21" i="27"/>
  <c r="X21" i="27"/>
  <c r="Z21" i="27"/>
  <c r="AA21" i="27"/>
  <c r="E23" i="27"/>
  <c r="H23" i="27"/>
  <c r="K23" i="27"/>
  <c r="N23" i="27"/>
  <c r="Q23" i="27"/>
  <c r="T23" i="27"/>
  <c r="W23" i="27"/>
  <c r="X23" i="27"/>
  <c r="Z23" i="27"/>
  <c r="AA23" i="27"/>
  <c r="E27" i="27"/>
  <c r="H27" i="27"/>
  <c r="K27" i="27"/>
  <c r="N27" i="27"/>
  <c r="Q27" i="27"/>
  <c r="T27" i="27"/>
  <c r="W27" i="27"/>
  <c r="X27" i="27"/>
  <c r="Z27" i="27"/>
  <c r="AA27" i="27"/>
  <c r="E29" i="27"/>
  <c r="H29" i="27"/>
  <c r="K29" i="27"/>
  <c r="N29" i="27"/>
  <c r="Q29" i="27"/>
  <c r="T29" i="27"/>
  <c r="W29" i="27"/>
  <c r="X29" i="27"/>
  <c r="Z29" i="27"/>
  <c r="AA29" i="27"/>
  <c r="E31" i="27"/>
  <c r="H31" i="27"/>
  <c r="K31" i="27"/>
  <c r="N31" i="27"/>
  <c r="Q31" i="27"/>
  <c r="T31" i="27"/>
  <c r="W31" i="27"/>
  <c r="X31" i="27"/>
  <c r="Z31" i="27"/>
  <c r="AA31" i="27"/>
  <c r="E33" i="27"/>
  <c r="H33" i="27"/>
  <c r="K33" i="27"/>
  <c r="N33" i="27"/>
  <c r="Q33" i="27"/>
  <c r="T33" i="27"/>
  <c r="W33" i="27"/>
  <c r="X33" i="27"/>
  <c r="Z33" i="27"/>
  <c r="AA33" i="27"/>
  <c r="E35" i="27"/>
  <c r="H35" i="27"/>
  <c r="K35" i="27"/>
  <c r="N35" i="27"/>
  <c r="Q35" i="27"/>
  <c r="T35" i="27"/>
  <c r="W35" i="27"/>
  <c r="X35" i="27"/>
  <c r="Z35" i="27"/>
  <c r="AA35" i="27"/>
  <c r="E37" i="27"/>
  <c r="H37" i="27"/>
  <c r="K37" i="27"/>
  <c r="N37" i="27"/>
  <c r="Q37" i="27"/>
  <c r="T37" i="27"/>
  <c r="W37" i="27"/>
  <c r="X37" i="27"/>
  <c r="Z37" i="27"/>
  <c r="AA37" i="27"/>
  <c r="E39" i="27"/>
  <c r="H39" i="27"/>
  <c r="K39" i="27"/>
  <c r="N39" i="27"/>
  <c r="Q39" i="27"/>
  <c r="T39" i="27"/>
  <c r="W39" i="27"/>
  <c r="X39" i="27"/>
  <c r="Z39" i="27"/>
  <c r="AA39" i="27"/>
  <c r="E41" i="27"/>
  <c r="H41" i="27"/>
  <c r="K41" i="27"/>
  <c r="N41" i="27"/>
  <c r="Q41" i="27"/>
  <c r="T41" i="27"/>
  <c r="W41" i="27"/>
  <c r="X41" i="27"/>
  <c r="Z41" i="27"/>
  <c r="AA41" i="27"/>
  <c r="E43" i="27"/>
  <c r="H43" i="27"/>
  <c r="K43" i="27"/>
  <c r="N43" i="27"/>
  <c r="Q43" i="27"/>
  <c r="T43" i="27"/>
  <c r="W43" i="27"/>
  <c r="X43" i="27"/>
  <c r="Z43" i="27"/>
  <c r="AA43" i="27"/>
  <c r="E45" i="27"/>
  <c r="H45" i="27"/>
  <c r="K45" i="27"/>
  <c r="N45" i="27"/>
  <c r="Q45" i="27"/>
  <c r="T45" i="27"/>
  <c r="W45" i="27"/>
  <c r="X45" i="27"/>
  <c r="Z45" i="27"/>
  <c r="AA45" i="27"/>
  <c r="E47" i="27"/>
  <c r="H47" i="27"/>
  <c r="K47" i="27"/>
  <c r="N47" i="27"/>
  <c r="Q47" i="27"/>
  <c r="T47" i="27"/>
  <c r="W47" i="27"/>
  <c r="X47" i="27"/>
  <c r="Z47" i="27"/>
  <c r="AA47" i="27"/>
  <c r="E49" i="27"/>
  <c r="H49" i="27"/>
  <c r="K49" i="27"/>
  <c r="N49" i="27"/>
  <c r="Q49" i="27"/>
  <c r="T49" i="27"/>
  <c r="W49" i="27"/>
  <c r="X49" i="27"/>
  <c r="Z49" i="27"/>
  <c r="AA49" i="27"/>
  <c r="E51" i="27"/>
  <c r="H51" i="27"/>
  <c r="K51" i="27"/>
  <c r="N51" i="27"/>
  <c r="Q51" i="27"/>
  <c r="T51" i="27"/>
  <c r="W51" i="27"/>
  <c r="X51" i="27"/>
  <c r="Z51" i="27"/>
  <c r="AA51" i="27"/>
  <c r="E53" i="27"/>
  <c r="H53" i="27"/>
  <c r="K53" i="27"/>
  <c r="N53" i="27"/>
  <c r="Q53" i="27"/>
  <c r="T53" i="27"/>
  <c r="W53" i="27"/>
  <c r="X53" i="27"/>
  <c r="Z53" i="27"/>
  <c r="AA53" i="27"/>
  <c r="E55" i="27"/>
  <c r="H55" i="27"/>
  <c r="K55" i="27"/>
  <c r="N55" i="27"/>
  <c r="Q55" i="27"/>
  <c r="T55" i="27"/>
  <c r="W55" i="27"/>
  <c r="X55" i="27"/>
  <c r="Z55" i="27"/>
  <c r="AA55" i="27"/>
  <c r="BB55" i="27"/>
  <c r="BC55" i="27"/>
  <c r="BD55" i="27"/>
  <c r="BE55" i="27"/>
  <c r="BF55" i="27"/>
  <c r="BG55" i="27"/>
  <c r="BH55" i="27"/>
  <c r="BI55" i="27"/>
  <c r="AE55" i="27"/>
  <c r="BB53" i="27"/>
  <c r="BC53" i="27"/>
  <c r="BD53" i="27"/>
  <c r="BE53" i="27"/>
  <c r="BF53" i="27"/>
  <c r="BG53" i="27"/>
  <c r="BH53" i="27"/>
  <c r="BI53" i="27"/>
  <c r="AE53" i="27"/>
  <c r="BB51" i="27"/>
  <c r="BC51" i="27"/>
  <c r="BD51" i="27"/>
  <c r="BE51" i="27"/>
  <c r="BF51" i="27"/>
  <c r="BG51" i="27"/>
  <c r="BH51" i="27"/>
  <c r="BI51" i="27"/>
  <c r="AE51" i="27"/>
  <c r="BB49" i="27"/>
  <c r="BC49" i="27"/>
  <c r="BD49" i="27"/>
  <c r="BE49" i="27"/>
  <c r="BF49" i="27"/>
  <c r="BG49" i="27"/>
  <c r="BH49" i="27"/>
  <c r="BI49" i="27"/>
  <c r="AE49" i="27"/>
  <c r="BB47" i="27"/>
  <c r="BC47" i="27"/>
  <c r="BD47" i="27"/>
  <c r="BE47" i="27"/>
  <c r="BF47" i="27"/>
  <c r="BG47" i="27"/>
  <c r="BH47" i="27"/>
  <c r="BI47" i="27"/>
  <c r="AE47" i="27"/>
  <c r="BB45" i="27"/>
  <c r="BC45" i="27"/>
  <c r="BD45" i="27"/>
  <c r="BE45" i="27"/>
  <c r="BF45" i="27"/>
  <c r="BG45" i="27"/>
  <c r="BH45" i="27"/>
  <c r="BI45" i="27"/>
  <c r="AE45" i="27"/>
  <c r="BB43" i="27"/>
  <c r="BC43" i="27"/>
  <c r="BD43" i="27"/>
  <c r="BE43" i="27"/>
  <c r="BF43" i="27"/>
  <c r="BG43" i="27"/>
  <c r="BH43" i="27"/>
  <c r="BI43" i="27"/>
  <c r="AE43" i="27"/>
  <c r="BB41" i="27"/>
  <c r="BC41" i="27"/>
  <c r="BD41" i="27"/>
  <c r="BE41" i="27"/>
  <c r="BF41" i="27"/>
  <c r="BG41" i="27"/>
  <c r="BH41" i="27"/>
  <c r="BI41" i="27"/>
  <c r="AE41" i="27"/>
  <c r="BB39" i="27"/>
  <c r="BC39" i="27"/>
  <c r="BD39" i="27"/>
  <c r="BE39" i="27"/>
  <c r="BF39" i="27"/>
  <c r="BG39" i="27"/>
  <c r="BH39" i="27"/>
  <c r="BI39" i="27"/>
  <c r="AE39" i="27"/>
  <c r="BB37" i="27"/>
  <c r="BC37" i="27"/>
  <c r="BD37" i="27"/>
  <c r="BE37" i="27"/>
  <c r="BF37" i="27"/>
  <c r="BG37" i="27"/>
  <c r="BH37" i="27"/>
  <c r="BI37" i="27"/>
  <c r="AE37" i="27"/>
  <c r="BB35" i="27"/>
  <c r="BC35" i="27"/>
  <c r="BD35" i="27"/>
  <c r="BE35" i="27"/>
  <c r="BF35" i="27"/>
  <c r="BG35" i="27"/>
  <c r="BH35" i="27"/>
  <c r="BI35" i="27"/>
  <c r="AE35" i="27"/>
  <c r="BB33" i="27"/>
  <c r="BC33" i="27"/>
  <c r="BD33" i="27"/>
  <c r="BE33" i="27"/>
  <c r="BF33" i="27"/>
  <c r="BG33" i="27"/>
  <c r="BH33" i="27"/>
  <c r="BI33" i="27"/>
  <c r="AE33" i="27"/>
  <c r="E3" i="27"/>
  <c r="AJ1" i="27"/>
  <c r="AK33" i="27"/>
  <c r="H3" i="27"/>
  <c r="AL33" i="27"/>
  <c r="K3" i="27"/>
  <c r="AM33" i="27"/>
  <c r="N3" i="27"/>
  <c r="AN33" i="27"/>
  <c r="Q3" i="27"/>
  <c r="AO33" i="27"/>
  <c r="T3" i="27"/>
  <c r="AP33" i="27"/>
  <c r="W3" i="27"/>
  <c r="AQ33" i="27"/>
  <c r="AR33" i="27"/>
  <c r="AC33" i="27"/>
  <c r="AT33" i="27"/>
  <c r="AU33" i="27"/>
  <c r="AV33" i="27"/>
  <c r="AW33" i="27"/>
  <c r="AX33" i="27"/>
  <c r="AY33" i="27"/>
  <c r="AZ33" i="27"/>
  <c r="AS33" i="27"/>
  <c r="AD33" i="27"/>
  <c r="BB31" i="27"/>
  <c r="BC31" i="27"/>
  <c r="BD31" i="27"/>
  <c r="BE31" i="27"/>
  <c r="BF31" i="27"/>
  <c r="BG31" i="27"/>
  <c r="BH31" i="27"/>
  <c r="BI31" i="27"/>
  <c r="AE31" i="27"/>
  <c r="AK31" i="27"/>
  <c r="AL31" i="27"/>
  <c r="AM31" i="27"/>
  <c r="AN31" i="27"/>
  <c r="AO31" i="27"/>
  <c r="AP31" i="27"/>
  <c r="AQ31" i="27"/>
  <c r="AR31" i="27"/>
  <c r="AC31" i="27"/>
  <c r="AT31" i="27"/>
  <c r="AU31" i="27"/>
  <c r="AV31" i="27"/>
  <c r="AW31" i="27"/>
  <c r="AX31" i="27"/>
  <c r="AY31" i="27"/>
  <c r="AZ31" i="27"/>
  <c r="AS31" i="27"/>
  <c r="AD31" i="27"/>
  <c r="BB29" i="27"/>
  <c r="BC29" i="27"/>
  <c r="BD29" i="27"/>
  <c r="BE29" i="27"/>
  <c r="BF29" i="27"/>
  <c r="BG29" i="27"/>
  <c r="BH29" i="27"/>
  <c r="BI29" i="27"/>
  <c r="AE29" i="27"/>
  <c r="AK29" i="27"/>
  <c r="AL29" i="27"/>
  <c r="AM29" i="27"/>
  <c r="AN29" i="27"/>
  <c r="AO29" i="27"/>
  <c r="AP29" i="27"/>
  <c r="AQ29" i="27"/>
  <c r="AR29" i="27"/>
  <c r="AC29" i="27"/>
  <c r="AT29" i="27"/>
  <c r="AU29" i="27"/>
  <c r="AV29" i="27"/>
  <c r="AW29" i="27"/>
  <c r="AX29" i="27"/>
  <c r="AY29" i="27"/>
  <c r="AZ29" i="27"/>
  <c r="AS29" i="27"/>
  <c r="AD29" i="27"/>
  <c r="BB27" i="27"/>
  <c r="BC27" i="27"/>
  <c r="BD27" i="27"/>
  <c r="BE27" i="27"/>
  <c r="BF27" i="27"/>
  <c r="BG27" i="27"/>
  <c r="BH27" i="27"/>
  <c r="BI27" i="27"/>
  <c r="AE27" i="27"/>
  <c r="AK27" i="27"/>
  <c r="AL27" i="27"/>
  <c r="AM27" i="27"/>
  <c r="AN27" i="27"/>
  <c r="AO27" i="27"/>
  <c r="AP27" i="27"/>
  <c r="AQ27" i="27"/>
  <c r="AR27" i="27"/>
  <c r="AC27" i="27"/>
  <c r="AT27" i="27"/>
  <c r="AU27" i="27"/>
  <c r="AV27" i="27"/>
  <c r="AW27" i="27"/>
  <c r="AX27" i="27"/>
  <c r="AY27" i="27"/>
  <c r="AZ27" i="27"/>
  <c r="AS27" i="27"/>
  <c r="AD27" i="27"/>
  <c r="BB25" i="27"/>
  <c r="BC25" i="27"/>
  <c r="BD25" i="27"/>
  <c r="BE25" i="27"/>
  <c r="BF25" i="27"/>
  <c r="BG25" i="27"/>
  <c r="BH25" i="27"/>
  <c r="BI25" i="27"/>
  <c r="AE25" i="27"/>
  <c r="AK25" i="27"/>
  <c r="AL25" i="27"/>
  <c r="AM25" i="27"/>
  <c r="AN25" i="27"/>
  <c r="AO25" i="27"/>
  <c r="AP25" i="27"/>
  <c r="AQ25" i="27"/>
  <c r="AR25" i="27"/>
  <c r="AC25" i="27"/>
  <c r="AT25" i="27"/>
  <c r="AU25" i="27"/>
  <c r="AV25" i="27"/>
  <c r="AW25" i="27"/>
  <c r="AX25" i="27"/>
  <c r="AY25" i="27"/>
  <c r="AZ25" i="27"/>
  <c r="AS25" i="27"/>
  <c r="AD25" i="27"/>
  <c r="BB23" i="27"/>
  <c r="BC23" i="27"/>
  <c r="BD23" i="27"/>
  <c r="BE23" i="27"/>
  <c r="BF23" i="27"/>
  <c r="BG23" i="27"/>
  <c r="BH23" i="27"/>
  <c r="BI23" i="27"/>
  <c r="AE23" i="27"/>
  <c r="AK23" i="27"/>
  <c r="AL23" i="27"/>
  <c r="AM23" i="27"/>
  <c r="AN23" i="27"/>
  <c r="AO23" i="27"/>
  <c r="AP23" i="27"/>
  <c r="AQ23" i="27"/>
  <c r="AR23" i="27"/>
  <c r="AC23" i="27"/>
  <c r="AT23" i="27"/>
  <c r="AU23" i="27"/>
  <c r="AV23" i="27"/>
  <c r="AW23" i="27"/>
  <c r="AX23" i="27"/>
  <c r="AY23" i="27"/>
  <c r="AZ23" i="27"/>
  <c r="AS23" i="27"/>
  <c r="AD23" i="27"/>
  <c r="BB21" i="27"/>
  <c r="BC21" i="27"/>
  <c r="BD21" i="27"/>
  <c r="BE21" i="27"/>
  <c r="BF21" i="27"/>
  <c r="BG21" i="27"/>
  <c r="BH21" i="27"/>
  <c r="BI21" i="27"/>
  <c r="AE21" i="27"/>
  <c r="AK21" i="27"/>
  <c r="AL21" i="27"/>
  <c r="AM21" i="27"/>
  <c r="AN21" i="27"/>
  <c r="AO21" i="27"/>
  <c r="AP21" i="27"/>
  <c r="AQ21" i="27"/>
  <c r="AR21" i="27"/>
  <c r="AC21" i="27"/>
  <c r="AT21" i="27"/>
  <c r="AU21" i="27"/>
  <c r="AV21" i="27"/>
  <c r="AW21" i="27"/>
  <c r="AX21" i="27"/>
  <c r="AY21" i="27"/>
  <c r="AZ21" i="27"/>
  <c r="AS21" i="27"/>
  <c r="AD21" i="27"/>
  <c r="BB19" i="27"/>
  <c r="BC19" i="27"/>
  <c r="BD19" i="27"/>
  <c r="BE19" i="27"/>
  <c r="BF19" i="27"/>
  <c r="BG19" i="27"/>
  <c r="BH19" i="27"/>
  <c r="BI19" i="27"/>
  <c r="AE19" i="27"/>
  <c r="AK19" i="27"/>
  <c r="AL19" i="27"/>
  <c r="AM19" i="27"/>
  <c r="AN19" i="27"/>
  <c r="AO19" i="27"/>
  <c r="AP19" i="27"/>
  <c r="AQ19" i="27"/>
  <c r="AR19" i="27"/>
  <c r="AC19" i="27"/>
  <c r="AT19" i="27"/>
  <c r="AU19" i="27"/>
  <c r="AV19" i="27"/>
  <c r="AW19" i="27"/>
  <c r="AX19" i="27"/>
  <c r="AY19" i="27"/>
  <c r="AZ19" i="27"/>
  <c r="AS19" i="27"/>
  <c r="AD19" i="27"/>
  <c r="BB17" i="27"/>
  <c r="BC17" i="27"/>
  <c r="BD17" i="27"/>
  <c r="BE17" i="27"/>
  <c r="BF17" i="27"/>
  <c r="BG17" i="27"/>
  <c r="BH17" i="27"/>
  <c r="BI17" i="27"/>
  <c r="AE17" i="27"/>
  <c r="AK17" i="27"/>
  <c r="AL17" i="27"/>
  <c r="AM17" i="27"/>
  <c r="AN17" i="27"/>
  <c r="AO17" i="27"/>
  <c r="AP17" i="27"/>
  <c r="AQ17" i="27"/>
  <c r="AR17" i="27"/>
  <c r="AC17" i="27"/>
  <c r="AT17" i="27"/>
  <c r="AU17" i="27"/>
  <c r="AV17" i="27"/>
  <c r="AW17" i="27"/>
  <c r="AX17" i="27"/>
  <c r="AY17" i="27"/>
  <c r="AZ17" i="27"/>
  <c r="AS17" i="27"/>
  <c r="AD17" i="27"/>
  <c r="BB15" i="27"/>
  <c r="BC15" i="27"/>
  <c r="BD15" i="27"/>
  <c r="BE15" i="27"/>
  <c r="BF15" i="27"/>
  <c r="BG15" i="27"/>
  <c r="BH15" i="27"/>
  <c r="BI15" i="27"/>
  <c r="AE15" i="27"/>
  <c r="AK15" i="27"/>
  <c r="AL15" i="27"/>
  <c r="AM15" i="27"/>
  <c r="AN15" i="27"/>
  <c r="AO15" i="27"/>
  <c r="AP15" i="27"/>
  <c r="AQ15" i="27"/>
  <c r="AR15" i="27"/>
  <c r="AC15" i="27"/>
  <c r="AT15" i="27"/>
  <c r="AU15" i="27"/>
  <c r="AV15" i="27"/>
  <c r="AW15" i="27"/>
  <c r="AX15" i="27"/>
  <c r="AY15" i="27"/>
  <c r="AZ15" i="27"/>
  <c r="AS15" i="27"/>
  <c r="AD15" i="27"/>
  <c r="BB13" i="27"/>
  <c r="BC13" i="27"/>
  <c r="BD13" i="27"/>
  <c r="BE13" i="27"/>
  <c r="BF13" i="27"/>
  <c r="BG13" i="27"/>
  <c r="BH13" i="27"/>
  <c r="BI13" i="27"/>
  <c r="AE13" i="27"/>
  <c r="AK13" i="27"/>
  <c r="AL13" i="27"/>
  <c r="AM13" i="27"/>
  <c r="AN13" i="27"/>
  <c r="AO13" i="27"/>
  <c r="AP13" i="27"/>
  <c r="AQ13" i="27"/>
  <c r="AR13" i="27"/>
  <c r="AC13" i="27"/>
  <c r="AT13" i="27"/>
  <c r="AU13" i="27"/>
  <c r="AV13" i="27"/>
  <c r="AW13" i="27"/>
  <c r="AX13" i="27"/>
  <c r="AY13" i="27"/>
  <c r="AZ13" i="27"/>
  <c r="AS13" i="27"/>
  <c r="AD13" i="27"/>
  <c r="BB11" i="27"/>
  <c r="BC11" i="27"/>
  <c r="BD11" i="27"/>
  <c r="BE11" i="27"/>
  <c r="BF11" i="27"/>
  <c r="BG11" i="27"/>
  <c r="BH11" i="27"/>
  <c r="BI11" i="27"/>
  <c r="AE11" i="27"/>
  <c r="AK11" i="27"/>
  <c r="AL11" i="27"/>
  <c r="AM11" i="27"/>
  <c r="AN11" i="27"/>
  <c r="AO11" i="27"/>
  <c r="AP11" i="27"/>
  <c r="AQ11" i="27"/>
  <c r="AR11" i="27"/>
  <c r="AC11" i="27"/>
  <c r="AT11" i="27"/>
  <c r="AU11" i="27"/>
  <c r="AV11" i="27"/>
  <c r="AW11" i="27"/>
  <c r="AX11" i="27"/>
  <c r="AY11" i="27"/>
  <c r="AZ11" i="27"/>
  <c r="AS11" i="27"/>
  <c r="AD11" i="27"/>
  <c r="BB9" i="27"/>
  <c r="BC9" i="27"/>
  <c r="BD9" i="27"/>
  <c r="BE9" i="27"/>
  <c r="BF9" i="27"/>
  <c r="BG9" i="27"/>
  <c r="BH9" i="27"/>
  <c r="BI9" i="27"/>
  <c r="AE9" i="27"/>
  <c r="AK9" i="27"/>
  <c r="AL9" i="27"/>
  <c r="AM9" i="27"/>
  <c r="AN9" i="27"/>
  <c r="AO9" i="27"/>
  <c r="AP9" i="27"/>
  <c r="AQ9" i="27"/>
  <c r="AR9" i="27"/>
  <c r="AC9" i="27"/>
  <c r="AT9" i="27"/>
  <c r="AU9" i="27"/>
  <c r="AV9" i="27"/>
  <c r="AW9" i="27"/>
  <c r="AX9" i="27"/>
  <c r="AY9" i="27"/>
  <c r="AZ9" i="27"/>
  <c r="AS9" i="27"/>
  <c r="AD9" i="27"/>
  <c r="BB7" i="27"/>
  <c r="BC7" i="27"/>
  <c r="BD7" i="27"/>
  <c r="BE7" i="27"/>
  <c r="BF7" i="27"/>
  <c r="BG7" i="27"/>
  <c r="BH7" i="27"/>
  <c r="BI7" i="27"/>
  <c r="AE7" i="27"/>
  <c r="AK7" i="27"/>
  <c r="AL7" i="27"/>
  <c r="AM7" i="27"/>
  <c r="AN7" i="27"/>
  <c r="AO7" i="27"/>
  <c r="AP7" i="27"/>
  <c r="AQ7" i="27"/>
  <c r="AR7" i="27"/>
  <c r="AC7" i="27"/>
  <c r="AT7" i="27"/>
  <c r="AU7" i="27"/>
  <c r="AV7" i="27"/>
  <c r="AW7" i="27"/>
  <c r="AX7" i="27"/>
  <c r="AY7" i="27"/>
  <c r="AZ7" i="27"/>
  <c r="AS7" i="27"/>
  <c r="AD7" i="27"/>
  <c r="BB5" i="27"/>
  <c r="BC5" i="27"/>
  <c r="BD5" i="27"/>
  <c r="BE5" i="27"/>
  <c r="BF5" i="27"/>
  <c r="BG5" i="27"/>
  <c r="BH5" i="27"/>
  <c r="BI5" i="27"/>
  <c r="AE5" i="27"/>
  <c r="AK5" i="27"/>
  <c r="AL5" i="27"/>
  <c r="AM5" i="27"/>
  <c r="AN5" i="27"/>
  <c r="AO5" i="27"/>
  <c r="AP5" i="27"/>
  <c r="AQ5" i="27"/>
  <c r="AR5" i="27"/>
  <c r="AC5" i="27"/>
  <c r="AT5" i="27"/>
  <c r="AU5" i="27"/>
  <c r="AV5" i="27"/>
  <c r="AW5" i="27"/>
  <c r="AX5" i="27"/>
  <c r="AY5" i="27"/>
  <c r="AZ5" i="27"/>
  <c r="AS5" i="27"/>
  <c r="AD5" i="27"/>
  <c r="AK35" i="27"/>
  <c r="AL35" i="27"/>
  <c r="AM35" i="27"/>
  <c r="AN35" i="27"/>
  <c r="AO35" i="27"/>
  <c r="AP35" i="27"/>
  <c r="AQ35" i="27"/>
  <c r="AR35" i="27"/>
  <c r="AC35" i="27"/>
  <c r="AK37" i="27"/>
  <c r="AL37" i="27"/>
  <c r="AM37" i="27"/>
  <c r="AN37" i="27"/>
  <c r="AO37" i="27"/>
  <c r="AP37" i="27"/>
  <c r="AQ37" i="27"/>
  <c r="AR37" i="27"/>
  <c r="AC37" i="27"/>
  <c r="AK39" i="27"/>
  <c r="AL39" i="27"/>
  <c r="AM39" i="27"/>
  <c r="AN39" i="27"/>
  <c r="AO39" i="27"/>
  <c r="AP39" i="27"/>
  <c r="AQ39" i="27"/>
  <c r="AR39" i="27"/>
  <c r="AC39" i="27"/>
  <c r="AK41" i="27"/>
  <c r="AL41" i="27"/>
  <c r="AM41" i="27"/>
  <c r="AN41" i="27"/>
  <c r="AO41" i="27"/>
  <c r="AP41" i="27"/>
  <c r="AQ41" i="27"/>
  <c r="AR41" i="27"/>
  <c r="AC41" i="27"/>
  <c r="AK43" i="27"/>
  <c r="AL43" i="27"/>
  <c r="AM43" i="27"/>
  <c r="AN43" i="27"/>
  <c r="AO43" i="27"/>
  <c r="AP43" i="27"/>
  <c r="AQ43" i="27"/>
  <c r="AR43" i="27"/>
  <c r="AC43" i="27"/>
  <c r="AK45" i="27"/>
  <c r="AL45" i="27"/>
  <c r="AM45" i="27"/>
  <c r="AN45" i="27"/>
  <c r="AO45" i="27"/>
  <c r="AP45" i="27"/>
  <c r="AQ45" i="27"/>
  <c r="AR45" i="27"/>
  <c r="AC45" i="27"/>
  <c r="AK47" i="27"/>
  <c r="AL47" i="27"/>
  <c r="AM47" i="27"/>
  <c r="AN47" i="27"/>
  <c r="AO47" i="27"/>
  <c r="AP47" i="27"/>
  <c r="AQ47" i="27"/>
  <c r="AR47" i="27"/>
  <c r="AC47" i="27"/>
  <c r="AK49" i="27"/>
  <c r="AL49" i="27"/>
  <c r="AM49" i="27"/>
  <c r="AN49" i="27"/>
  <c r="AO49" i="27"/>
  <c r="AP49" i="27"/>
  <c r="AQ49" i="27"/>
  <c r="AR49" i="27"/>
  <c r="AC49" i="27"/>
  <c r="AK51" i="27"/>
  <c r="AL51" i="27"/>
  <c r="AM51" i="27"/>
  <c r="AN51" i="27"/>
  <c r="AO51" i="27"/>
  <c r="AP51" i="27"/>
  <c r="AQ51" i="27"/>
  <c r="AR51" i="27"/>
  <c r="AC51" i="27"/>
  <c r="AK53" i="27"/>
  <c r="AL53" i="27"/>
  <c r="AM53" i="27"/>
  <c r="AN53" i="27"/>
  <c r="AO53" i="27"/>
  <c r="AP53" i="27"/>
  <c r="AQ53" i="27"/>
  <c r="AR53" i="27"/>
  <c r="AC53" i="27"/>
  <c r="AK55" i="27"/>
  <c r="AL55" i="27"/>
  <c r="AM55" i="27"/>
  <c r="AN55" i="27"/>
  <c r="AO55" i="27"/>
  <c r="AP55" i="27"/>
  <c r="AQ55" i="27"/>
  <c r="AR55" i="27"/>
  <c r="AC55" i="27"/>
  <c r="AT35" i="27"/>
  <c r="AU35" i="27"/>
  <c r="AV35" i="27"/>
  <c r="AW35" i="27"/>
  <c r="AX35" i="27"/>
  <c r="AY35" i="27"/>
  <c r="AZ35" i="27"/>
  <c r="AS35" i="27"/>
  <c r="AT37" i="27"/>
  <c r="AU37" i="27"/>
  <c r="AV37" i="27"/>
  <c r="AW37" i="27"/>
  <c r="AX37" i="27"/>
  <c r="AY37" i="27"/>
  <c r="AZ37" i="27"/>
  <c r="AS37" i="27"/>
  <c r="AT39" i="27"/>
  <c r="AU39" i="27"/>
  <c r="AV39" i="27"/>
  <c r="AW39" i="27"/>
  <c r="AX39" i="27"/>
  <c r="AY39" i="27"/>
  <c r="AZ39" i="27"/>
  <c r="AS39" i="27"/>
  <c r="AT41" i="27"/>
  <c r="AU41" i="27"/>
  <c r="AV41" i="27"/>
  <c r="AW41" i="27"/>
  <c r="AX41" i="27"/>
  <c r="AY41" i="27"/>
  <c r="AZ41" i="27"/>
  <c r="AS41" i="27"/>
  <c r="AT43" i="27"/>
  <c r="AU43" i="27"/>
  <c r="AV43" i="27"/>
  <c r="AW43" i="27"/>
  <c r="AX43" i="27"/>
  <c r="AY43" i="27"/>
  <c r="AZ43" i="27"/>
  <c r="AS43" i="27"/>
  <c r="AT45" i="27"/>
  <c r="AU45" i="27"/>
  <c r="AV45" i="27"/>
  <c r="AW45" i="27"/>
  <c r="AX45" i="27"/>
  <c r="AY45" i="27"/>
  <c r="AZ45" i="27"/>
  <c r="AS45" i="27"/>
  <c r="AT47" i="27"/>
  <c r="AU47" i="27"/>
  <c r="AV47" i="27"/>
  <c r="AW47" i="27"/>
  <c r="AX47" i="27"/>
  <c r="AY47" i="27"/>
  <c r="AZ47" i="27"/>
  <c r="AS47" i="27"/>
  <c r="AT49" i="27"/>
  <c r="AU49" i="27"/>
  <c r="AV49" i="27"/>
  <c r="AW49" i="27"/>
  <c r="AX49" i="27"/>
  <c r="AY49" i="27"/>
  <c r="AZ49" i="27"/>
  <c r="AS49" i="27"/>
  <c r="AT51" i="27"/>
  <c r="AU51" i="27"/>
  <c r="AV51" i="27"/>
  <c r="AW51" i="27"/>
  <c r="AX51" i="27"/>
  <c r="AY51" i="27"/>
  <c r="AZ51" i="27"/>
  <c r="AS51" i="27"/>
  <c r="AT53" i="27"/>
  <c r="AU53" i="27"/>
  <c r="AV53" i="27"/>
  <c r="AW53" i="27"/>
  <c r="AX53" i="27"/>
  <c r="AY53" i="27"/>
  <c r="AZ53" i="27"/>
  <c r="AS53" i="27"/>
  <c r="AT55" i="27"/>
  <c r="AU55" i="27"/>
  <c r="AV55" i="27"/>
  <c r="AW55" i="27"/>
  <c r="AX55" i="27"/>
  <c r="AY55" i="27"/>
  <c r="AZ55" i="27"/>
  <c r="AS55" i="27"/>
  <c r="E31" i="28"/>
  <c r="AR1" i="27"/>
  <c r="E34" i="28"/>
  <c r="E35" i="28"/>
  <c r="E32" i="28"/>
  <c r="E15" i="28"/>
  <c r="E16" i="28"/>
  <c r="E17" i="28"/>
  <c r="E33" i="28"/>
  <c r="E21" i="28"/>
  <c r="E36" i="28"/>
  <c r="E37" i="28"/>
  <c r="E38" i="28"/>
  <c r="E39" i="28"/>
  <c r="E40" i="28"/>
  <c r="E41" i="28"/>
  <c r="E42" i="28"/>
  <c r="E43" i="28"/>
  <c r="E44" i="28"/>
  <c r="E45" i="28"/>
  <c r="E46" i="28"/>
  <c r="E47" i="28"/>
  <c r="E48" i="28"/>
  <c r="E49" i="28"/>
  <c r="E6" i="28"/>
  <c r="J15" i="12"/>
  <c r="K15" i="12"/>
  <c r="L15" i="12"/>
  <c r="M15" i="12"/>
  <c r="J28" i="12"/>
  <c r="K28" i="12"/>
  <c r="L28" i="12"/>
  <c r="M28" i="12"/>
  <c r="J31" i="12"/>
  <c r="K31" i="12"/>
  <c r="L31" i="12"/>
  <c r="M31" i="12"/>
  <c r="J35" i="12"/>
  <c r="K35" i="12"/>
  <c r="L35" i="12"/>
  <c r="M35" i="12"/>
  <c r="J61" i="12"/>
  <c r="K61" i="12"/>
  <c r="L61" i="12"/>
  <c r="M61" i="12"/>
  <c r="J65" i="12"/>
  <c r="K65" i="12"/>
  <c r="L65" i="12"/>
  <c r="M65" i="12"/>
  <c r="J66" i="12"/>
  <c r="K66" i="12"/>
  <c r="L66" i="12"/>
  <c r="M66" i="12"/>
  <c r="J67" i="12"/>
  <c r="K67" i="12"/>
  <c r="L67" i="12"/>
  <c r="M67" i="12"/>
  <c r="J68" i="12"/>
  <c r="K68" i="12"/>
  <c r="L68" i="12"/>
  <c r="M68" i="12"/>
  <c r="E68" i="12"/>
  <c r="J69" i="12"/>
  <c r="K69" i="12"/>
  <c r="L69" i="12"/>
  <c r="M69" i="12"/>
  <c r="E69" i="12"/>
  <c r="AD55" i="27"/>
  <c r="AD53" i="27"/>
  <c r="AD51" i="27"/>
  <c r="AD49" i="27"/>
  <c r="AD47" i="27"/>
  <c r="AD45" i="27"/>
  <c r="AD43" i="27"/>
  <c r="AD41" i="27"/>
  <c r="AD39" i="27"/>
  <c r="AD37" i="27"/>
  <c r="AD35" i="27"/>
  <c r="J33" i="12"/>
  <c r="K33" i="12"/>
  <c r="L33" i="12"/>
  <c r="M33" i="12"/>
  <c r="J34" i="12"/>
  <c r="K34" i="12"/>
  <c r="L34" i="12"/>
  <c r="M34" i="12"/>
  <c r="J64" i="12"/>
  <c r="K64" i="12"/>
  <c r="L64" i="12"/>
  <c r="M64" i="12"/>
  <c r="J70" i="12"/>
  <c r="K70" i="12"/>
  <c r="L70" i="12"/>
  <c r="M70" i="12"/>
  <c r="E70" i="12"/>
  <c r="J71" i="12"/>
  <c r="K71" i="12"/>
  <c r="L71" i="12"/>
  <c r="M71" i="12"/>
  <c r="E71" i="12"/>
  <c r="J72" i="12"/>
  <c r="K72" i="12"/>
  <c r="L72" i="12"/>
  <c r="M72" i="12"/>
  <c r="E72" i="12"/>
  <c r="E25" i="27"/>
  <c r="H25" i="27"/>
  <c r="K25" i="27"/>
  <c r="N25" i="27"/>
  <c r="Q25" i="27"/>
  <c r="T25" i="27"/>
  <c r="W25" i="27"/>
  <c r="X25" i="27"/>
  <c r="Z25" i="27"/>
  <c r="AA25" i="27"/>
  <c r="B11" i="27"/>
  <c r="AF31" i="27"/>
  <c r="AF33" i="27"/>
  <c r="AF35" i="27"/>
  <c r="AF37" i="27"/>
  <c r="AF39" i="27"/>
  <c r="AF41" i="27"/>
  <c r="AF43" i="27"/>
  <c r="AF45" i="27"/>
  <c r="AF47" i="27"/>
  <c r="AF49" i="27"/>
  <c r="AF51" i="27"/>
  <c r="AF53" i="27"/>
  <c r="AF55" i="27"/>
  <c r="AF29" i="27"/>
  <c r="J91" i="12"/>
  <c r="K91" i="12"/>
  <c r="L91" i="12"/>
  <c r="M91" i="12"/>
  <c r="J92" i="12"/>
  <c r="K92" i="12"/>
  <c r="L92" i="12"/>
  <c r="M92" i="12"/>
  <c r="J93" i="12"/>
  <c r="K93" i="12"/>
  <c r="L93" i="12"/>
  <c r="M93" i="12"/>
  <c r="J94" i="12"/>
  <c r="K94" i="12"/>
  <c r="L94" i="12"/>
  <c r="M94" i="12"/>
  <c r="J95" i="12"/>
  <c r="K95" i="12"/>
  <c r="L95" i="12"/>
  <c r="M95" i="12"/>
  <c r="J96" i="12"/>
  <c r="K96" i="12"/>
  <c r="L96" i="12"/>
  <c r="M96" i="12"/>
  <c r="J97" i="12"/>
  <c r="K97" i="12"/>
  <c r="L97" i="12"/>
  <c r="M97" i="12"/>
  <c r="J98" i="12"/>
  <c r="K98" i="12"/>
  <c r="L98" i="12"/>
  <c r="M98" i="12"/>
  <c r="J99" i="12"/>
  <c r="K99" i="12"/>
  <c r="L99" i="12"/>
  <c r="M99" i="12"/>
  <c r="J100" i="12"/>
  <c r="K100" i="12"/>
  <c r="L100" i="12"/>
  <c r="M100" i="12"/>
  <c r="J101" i="12"/>
  <c r="K101" i="12"/>
  <c r="L101" i="12"/>
  <c r="M101" i="12"/>
  <c r="E101" i="12"/>
  <c r="J80" i="12"/>
  <c r="K80" i="12"/>
  <c r="L80" i="12"/>
  <c r="M80" i="12"/>
  <c r="I44" i="12"/>
  <c r="J81" i="12"/>
  <c r="K81" i="12"/>
  <c r="L81" i="12"/>
  <c r="M81" i="12"/>
  <c r="I45" i="12"/>
  <c r="J82" i="12"/>
  <c r="K82" i="12"/>
  <c r="L82" i="12"/>
  <c r="M82" i="12"/>
  <c r="I46" i="12"/>
  <c r="J83" i="12"/>
  <c r="K83" i="12"/>
  <c r="L83" i="12"/>
  <c r="M83" i="12"/>
  <c r="I47" i="12"/>
  <c r="J84" i="12"/>
  <c r="K84" i="12"/>
  <c r="L84" i="12"/>
  <c r="M84" i="12"/>
  <c r="I48" i="12"/>
  <c r="J85" i="12"/>
  <c r="K85" i="12"/>
  <c r="L85" i="12"/>
  <c r="M85" i="12"/>
  <c r="I49" i="12"/>
  <c r="J86" i="12"/>
  <c r="K86" i="12"/>
  <c r="L86" i="12"/>
  <c r="M86" i="12"/>
  <c r="I50" i="12"/>
  <c r="J87" i="12"/>
  <c r="K87" i="12"/>
  <c r="L87" i="12"/>
  <c r="M87" i="12"/>
  <c r="I51" i="12"/>
  <c r="J88" i="12"/>
  <c r="K88" i="12"/>
  <c r="L88" i="12"/>
  <c r="M88" i="12"/>
  <c r="I52" i="12"/>
  <c r="J89" i="12"/>
  <c r="K89" i="12"/>
  <c r="L89" i="12"/>
  <c r="M89" i="12"/>
  <c r="I53" i="12"/>
  <c r="J90" i="12"/>
  <c r="K90" i="12"/>
  <c r="L90" i="12"/>
  <c r="M90" i="12"/>
  <c r="I54" i="12"/>
  <c r="I55" i="12"/>
  <c r="I56" i="12"/>
  <c r="J73" i="12"/>
  <c r="K73" i="12"/>
  <c r="L73" i="12"/>
  <c r="M73" i="12"/>
  <c r="J74" i="12"/>
  <c r="K74" i="12"/>
  <c r="L74" i="12"/>
  <c r="M74" i="12"/>
  <c r="J75" i="12"/>
  <c r="K75" i="12"/>
  <c r="L75" i="12"/>
  <c r="M75" i="12"/>
  <c r="J76" i="12"/>
  <c r="K76" i="12"/>
  <c r="L76" i="12"/>
  <c r="M76" i="12"/>
  <c r="J77" i="12"/>
  <c r="K77" i="12"/>
  <c r="L77" i="12"/>
  <c r="M77" i="12"/>
  <c r="J78" i="12"/>
  <c r="K78" i="12"/>
  <c r="L78" i="12"/>
  <c r="M78" i="12"/>
  <c r="J79" i="12"/>
  <c r="K79" i="12"/>
  <c r="L79" i="12"/>
  <c r="M79" i="12"/>
  <c r="J27" i="12"/>
  <c r="K27" i="12"/>
  <c r="L27" i="12"/>
  <c r="M27" i="12"/>
  <c r="J30" i="12"/>
  <c r="K30" i="12"/>
  <c r="L30" i="12"/>
  <c r="M30" i="12"/>
  <c r="E20" i="28"/>
  <c r="E19" i="28"/>
  <c r="E18" i="28"/>
  <c r="E22" i="28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DY9" i="27"/>
  <c r="DZ9" i="27"/>
  <c r="EE9" i="27"/>
  <c r="ED9" i="27"/>
  <c r="EB9" i="27"/>
  <c r="EG9" i="27"/>
  <c r="EA9" i="27"/>
  <c r="EF9" i="27"/>
  <c r="W10" i="27"/>
  <c r="E26" i="27"/>
  <c r="E12" i="27"/>
  <c r="BV7" i="27"/>
  <c r="BW7" i="27"/>
  <c r="CB7" i="27"/>
  <c r="CA7" i="27"/>
  <c r="BY7" i="27"/>
  <c r="CD7" i="27"/>
  <c r="BX7" i="27"/>
  <c r="CC7" i="27"/>
  <c r="H8" i="27"/>
  <c r="DY7" i="27"/>
  <c r="DZ7" i="27"/>
  <c r="EE7" i="27"/>
  <c r="ED7" i="27"/>
  <c r="EB7" i="27"/>
  <c r="EG7" i="27"/>
  <c r="EA7" i="27"/>
  <c r="EF7" i="27"/>
  <c r="DY11" i="27"/>
  <c r="DZ11" i="27"/>
  <c r="EE11" i="27"/>
  <c r="ED11" i="27"/>
  <c r="EB11" i="27"/>
  <c r="EG11" i="27"/>
  <c r="EA11" i="27"/>
  <c r="EF11" i="27"/>
  <c r="DY13" i="27"/>
  <c r="DZ13" i="27"/>
  <c r="EE13" i="27"/>
  <c r="ED13" i="27"/>
  <c r="EB13" i="27"/>
  <c r="EG13" i="27"/>
  <c r="EA13" i="27"/>
  <c r="EF13" i="27"/>
  <c r="DY15" i="27"/>
  <c r="DZ15" i="27"/>
  <c r="EE15" i="27"/>
  <c r="ED15" i="27"/>
  <c r="EB15" i="27"/>
  <c r="EG15" i="27"/>
  <c r="EA15" i="27"/>
  <c r="EF15" i="27"/>
  <c r="DX5" i="27"/>
  <c r="DY5" i="27"/>
  <c r="DZ5" i="27"/>
  <c r="EE5" i="27"/>
  <c r="ED5" i="27"/>
  <c r="EB5" i="27"/>
  <c r="EG5" i="27"/>
  <c r="EA5" i="27"/>
  <c r="EF5" i="27"/>
  <c r="EH6" i="27"/>
  <c r="DN7" i="27"/>
  <c r="DO7" i="27"/>
  <c r="DT7" i="27"/>
  <c r="DS7" i="27"/>
  <c r="DQ7" i="27"/>
  <c r="DV7" i="27"/>
  <c r="DP7" i="27"/>
  <c r="DU7" i="27"/>
  <c r="DN9" i="27"/>
  <c r="DO9" i="27"/>
  <c r="DT9" i="27"/>
  <c r="DS9" i="27"/>
  <c r="DQ9" i="27"/>
  <c r="DV9" i="27"/>
  <c r="DP9" i="27"/>
  <c r="DU9" i="27"/>
  <c r="DN11" i="27"/>
  <c r="DO11" i="27"/>
  <c r="DT11" i="27"/>
  <c r="DS11" i="27"/>
  <c r="DQ11" i="27"/>
  <c r="DV11" i="27"/>
  <c r="DP11" i="27"/>
  <c r="DU11" i="27"/>
  <c r="DN13" i="27"/>
  <c r="DO13" i="27"/>
  <c r="DT13" i="27"/>
  <c r="DS13" i="27"/>
  <c r="DQ13" i="27"/>
  <c r="DV13" i="27"/>
  <c r="DP13" i="27"/>
  <c r="DU13" i="27"/>
  <c r="DM5" i="27"/>
  <c r="DN5" i="27"/>
  <c r="DO5" i="27"/>
  <c r="DT5" i="27"/>
  <c r="DS5" i="27"/>
  <c r="DQ5" i="27"/>
  <c r="DV5" i="27"/>
  <c r="DP5" i="27"/>
  <c r="DU5" i="27"/>
  <c r="DW6" i="27"/>
  <c r="DC7" i="27"/>
  <c r="DD7" i="27"/>
  <c r="DI7" i="27"/>
  <c r="DH7" i="27"/>
  <c r="DF7" i="27"/>
  <c r="DK7" i="27"/>
  <c r="DE7" i="27"/>
  <c r="DJ7" i="27"/>
  <c r="DB5" i="27"/>
  <c r="DC5" i="27"/>
  <c r="DD5" i="27"/>
  <c r="DI5" i="27"/>
  <c r="DH5" i="27"/>
  <c r="DF5" i="27"/>
  <c r="DK5" i="27"/>
  <c r="DE5" i="27"/>
  <c r="DJ5" i="27"/>
  <c r="DL6" i="27"/>
  <c r="CR9" i="27"/>
  <c r="CS9" i="27"/>
  <c r="CX9" i="27"/>
  <c r="CW9" i="27"/>
  <c r="CU9" i="27"/>
  <c r="CZ9" i="27"/>
  <c r="CT9" i="27"/>
  <c r="CY9" i="27"/>
  <c r="CR11" i="27"/>
  <c r="CS11" i="27"/>
  <c r="CX11" i="27"/>
  <c r="CW11" i="27"/>
  <c r="CU11" i="27"/>
  <c r="CZ11" i="27"/>
  <c r="CT11" i="27"/>
  <c r="CY11" i="27"/>
  <c r="CR13" i="27"/>
  <c r="CS13" i="27"/>
  <c r="CX13" i="27"/>
  <c r="CW13" i="27"/>
  <c r="CU13" i="27"/>
  <c r="CZ13" i="27"/>
  <c r="CT13" i="27"/>
  <c r="CY13" i="27"/>
  <c r="CR5" i="27"/>
  <c r="CS5" i="27"/>
  <c r="CX5" i="27"/>
  <c r="CW5" i="27"/>
  <c r="CU5" i="27"/>
  <c r="CZ5" i="27"/>
  <c r="CT5" i="27"/>
  <c r="CY5" i="27"/>
  <c r="CF5" i="27"/>
  <c r="CG5" i="27"/>
  <c r="CH5" i="27"/>
  <c r="CM5" i="27"/>
  <c r="CL5" i="27"/>
  <c r="CJ5" i="27"/>
  <c r="CO5" i="27"/>
  <c r="CI5" i="27"/>
  <c r="CN5" i="27"/>
  <c r="CP6" i="27"/>
  <c r="BV9" i="27"/>
  <c r="BW9" i="27"/>
  <c r="CB9" i="27"/>
  <c r="CA9" i="27"/>
  <c r="BY9" i="27"/>
  <c r="CD9" i="27"/>
  <c r="BX9" i="27"/>
  <c r="CC9" i="27"/>
  <c r="BK7" i="27"/>
  <c r="BL7" i="27"/>
  <c r="BQ7" i="27"/>
  <c r="BP7" i="27"/>
  <c r="BN7" i="27"/>
  <c r="BS7" i="27"/>
  <c r="BM7" i="27"/>
  <c r="BR7" i="27"/>
  <c r="BK11" i="27"/>
  <c r="BL11" i="27"/>
  <c r="BQ11" i="27"/>
  <c r="BP11" i="27"/>
  <c r="BN11" i="27"/>
  <c r="BS11" i="27"/>
  <c r="BM11" i="27"/>
  <c r="BR11" i="27"/>
  <c r="BN13" i="27"/>
  <c r="BS13" i="27"/>
  <c r="BM13" i="27"/>
  <c r="BR13" i="27"/>
  <c r="BK13" i="27"/>
  <c r="BL13" i="27"/>
  <c r="BQ13" i="27"/>
  <c r="BP13" i="27"/>
  <c r="E14" i="28"/>
  <c r="E23" i="28"/>
  <c r="E24" i="28"/>
  <c r="E25" i="28"/>
  <c r="E26" i="28"/>
  <c r="E27" i="28"/>
  <c r="E28" i="28"/>
  <c r="E29" i="28"/>
  <c r="E30" i="28"/>
  <c r="BK9" i="27"/>
  <c r="BL9" i="27"/>
  <c r="BQ9" i="27"/>
  <c r="BP9" i="27"/>
  <c r="BN9" i="27"/>
  <c r="BS9" i="27"/>
  <c r="BM9" i="27"/>
  <c r="BR9" i="27"/>
  <c r="E6" i="27"/>
  <c r="E8" i="27"/>
  <c r="AF5" i="27"/>
  <c r="CR7" i="27"/>
  <c r="CS7" i="27"/>
  <c r="CX7" i="27"/>
  <c r="CW7" i="27"/>
  <c r="CU7" i="27"/>
  <c r="CZ7" i="27"/>
  <c r="CT7" i="27"/>
  <c r="CY7" i="27"/>
  <c r="AH9" i="27"/>
  <c r="AH11" i="27"/>
  <c r="AH13" i="27"/>
  <c r="AH15" i="27"/>
  <c r="AH17" i="27"/>
  <c r="BK19" i="27"/>
  <c r="BL19" i="27"/>
  <c r="BQ19" i="27"/>
  <c r="BP19" i="27"/>
  <c r="BN19" i="27"/>
  <c r="BS19" i="27"/>
  <c r="BM19" i="27"/>
  <c r="BR19" i="27"/>
  <c r="AH19" i="27"/>
  <c r="AH21" i="27"/>
  <c r="AH23" i="27"/>
  <c r="AH25" i="27"/>
  <c r="AH27" i="27"/>
  <c r="AH29" i="27"/>
  <c r="AH31" i="27"/>
  <c r="AH33" i="27"/>
  <c r="AH35" i="27"/>
  <c r="AH37" i="27"/>
  <c r="AH39" i="27"/>
  <c r="AH41" i="27"/>
  <c r="AH43" i="27"/>
  <c r="AH45" i="27"/>
  <c r="AH47" i="27"/>
  <c r="AH49" i="27"/>
  <c r="AH51" i="27"/>
  <c r="AH53" i="27"/>
  <c r="AH55" i="27"/>
  <c r="DC9" i="27"/>
  <c r="DD9" i="27"/>
  <c r="DI9" i="27"/>
  <c r="DH9" i="27"/>
  <c r="DF9" i="27"/>
  <c r="DK9" i="27"/>
  <c r="DE9" i="27"/>
  <c r="DJ9" i="27"/>
  <c r="DC11" i="27"/>
  <c r="DD11" i="27"/>
  <c r="DI11" i="27"/>
  <c r="DH11" i="27"/>
  <c r="DF11" i="27"/>
  <c r="DK11" i="27"/>
  <c r="DE11" i="27"/>
  <c r="DJ11" i="27"/>
  <c r="DC13" i="27"/>
  <c r="DD13" i="27"/>
  <c r="DI13" i="27"/>
  <c r="DH13" i="27"/>
  <c r="DF13" i="27"/>
  <c r="DK13" i="27"/>
  <c r="DE13" i="27"/>
  <c r="DJ13" i="27"/>
  <c r="AF17" i="27"/>
  <c r="AF19" i="27"/>
  <c r="AF21" i="27"/>
  <c r="AF23" i="27"/>
  <c r="AF25" i="27"/>
  <c r="AF27" i="27"/>
  <c r="AF15" i="27"/>
  <c r="AF13" i="27"/>
  <c r="AF11" i="27"/>
  <c r="AF9" i="27"/>
  <c r="AF7" i="27"/>
  <c r="B7" i="27"/>
  <c r="B9" i="27"/>
  <c r="B13" i="27"/>
  <c r="B15" i="27"/>
  <c r="B17" i="27"/>
  <c r="B19" i="27"/>
  <c r="B21" i="27"/>
  <c r="B23" i="27"/>
  <c r="B25" i="27"/>
  <c r="B27" i="27"/>
  <c r="B29" i="27"/>
  <c r="B31" i="27"/>
  <c r="B33" i="27"/>
  <c r="B35" i="27"/>
  <c r="B37" i="27"/>
  <c r="B39" i="27"/>
  <c r="B41" i="27"/>
  <c r="B43" i="27"/>
  <c r="B45" i="27"/>
  <c r="B47" i="27"/>
  <c r="B49" i="27"/>
  <c r="B51" i="27"/>
  <c r="B53" i="27"/>
  <c r="B55" i="27"/>
  <c r="B5" i="27"/>
  <c r="A7" i="27"/>
  <c r="A8" i="27"/>
  <c r="A9" i="27"/>
  <c r="A10" i="27"/>
  <c r="A11" i="27"/>
  <c r="A12" i="27"/>
  <c r="A13" i="27"/>
  <c r="A14" i="27"/>
  <c r="A15" i="27"/>
  <c r="A16" i="27"/>
  <c r="A17" i="27"/>
  <c r="A18" i="27"/>
  <c r="A19" i="27"/>
  <c r="A20" i="27"/>
  <c r="A21" i="27"/>
  <c r="A22" i="27"/>
  <c r="A23" i="27"/>
  <c r="A24" i="27"/>
  <c r="A25" i="27"/>
  <c r="A26" i="27"/>
  <c r="A27" i="27"/>
  <c r="A28" i="27"/>
  <c r="A29" i="27"/>
  <c r="A30" i="27"/>
  <c r="A31" i="27"/>
  <c r="A32" i="27"/>
  <c r="A33" i="27"/>
  <c r="A34" i="27"/>
  <c r="A35" i="27"/>
  <c r="A36" i="27"/>
  <c r="A37" i="27"/>
  <c r="A38" i="27"/>
  <c r="A39" i="27"/>
  <c r="A40" i="27"/>
  <c r="A41" i="27"/>
  <c r="A42" i="27"/>
  <c r="A43" i="27"/>
  <c r="A44" i="27"/>
  <c r="A45" i="27"/>
  <c r="A46" i="27"/>
  <c r="A47" i="27"/>
  <c r="A48" i="27"/>
  <c r="A49" i="27"/>
  <c r="A50" i="27"/>
  <c r="A51" i="27"/>
  <c r="A52" i="27"/>
  <c r="A53" i="27"/>
  <c r="A54" i="27"/>
  <c r="A55" i="27"/>
  <c r="A56" i="27"/>
  <c r="A5" i="27"/>
  <c r="A6" i="27"/>
  <c r="F67" i="12"/>
  <c r="G67" i="12"/>
  <c r="F96" i="12"/>
  <c r="G96" i="12"/>
  <c r="F68" i="12"/>
  <c r="G68" i="12"/>
  <c r="F69" i="12"/>
  <c r="G69" i="12"/>
  <c r="F70" i="12"/>
  <c r="G70" i="12"/>
  <c r="F71" i="12"/>
  <c r="G71" i="12"/>
  <c r="F72" i="12"/>
  <c r="G72" i="12"/>
  <c r="F73" i="12"/>
  <c r="G73" i="12"/>
  <c r="F74" i="12"/>
  <c r="G74" i="12"/>
  <c r="F75" i="12"/>
  <c r="G75" i="12"/>
  <c r="F76" i="12"/>
  <c r="G76" i="12"/>
  <c r="BA11" i="12"/>
  <c r="BB11" i="12"/>
  <c r="BC11" i="12"/>
  <c r="BE11" i="12"/>
  <c r="BD11" i="12"/>
  <c r="F77" i="12"/>
  <c r="G77" i="12"/>
  <c r="F78" i="12"/>
  <c r="G78" i="12"/>
  <c r="F79" i="12"/>
  <c r="G79" i="12"/>
  <c r="F80" i="12"/>
  <c r="G80" i="12"/>
  <c r="F81" i="12"/>
  <c r="G81" i="12"/>
  <c r="F82" i="12"/>
  <c r="G82" i="12"/>
  <c r="F83" i="12"/>
  <c r="G83" i="12"/>
  <c r="CR15" i="27"/>
  <c r="CS15" i="27"/>
  <c r="CX15" i="27"/>
  <c r="CW15" i="27"/>
  <c r="CU15" i="27"/>
  <c r="CZ15" i="27"/>
  <c r="CT15" i="27"/>
  <c r="CY15" i="27"/>
  <c r="DC15" i="27"/>
  <c r="DD15" i="27"/>
  <c r="DI15" i="27"/>
  <c r="DH15" i="27"/>
  <c r="DF15" i="27"/>
  <c r="DK15" i="27"/>
  <c r="DE15" i="27"/>
  <c r="DJ15" i="27"/>
  <c r="DN15" i="27"/>
  <c r="DO15" i="27"/>
  <c r="DT15" i="27"/>
  <c r="DS15" i="27"/>
  <c r="DQ15" i="27"/>
  <c r="DV15" i="27"/>
  <c r="DP15" i="27"/>
  <c r="DU15" i="27"/>
  <c r="DN17" i="27"/>
  <c r="DO17" i="27"/>
  <c r="DT17" i="27"/>
  <c r="DS17" i="27"/>
  <c r="DQ17" i="27"/>
  <c r="DV17" i="27"/>
  <c r="DP17" i="27"/>
  <c r="DU17" i="27"/>
  <c r="CR19" i="27"/>
  <c r="CS19" i="27"/>
  <c r="CX19" i="27"/>
  <c r="CW19" i="27"/>
  <c r="CU19" i="27"/>
  <c r="CZ19" i="27"/>
  <c r="CT19" i="27"/>
  <c r="CY19" i="27"/>
  <c r="DN19" i="27"/>
  <c r="DO19" i="27"/>
  <c r="DT19" i="27"/>
  <c r="DS19" i="27"/>
  <c r="DQ19" i="27"/>
  <c r="DV19" i="27"/>
  <c r="DP19" i="27"/>
  <c r="DU19" i="27"/>
  <c r="DC21" i="27"/>
  <c r="DD21" i="27"/>
  <c r="DI21" i="27"/>
  <c r="DH21" i="27"/>
  <c r="DF21" i="27"/>
  <c r="DK21" i="27"/>
  <c r="DE21" i="27"/>
  <c r="DJ21" i="27"/>
  <c r="DC23" i="27"/>
  <c r="DD23" i="27"/>
  <c r="DI23" i="27"/>
  <c r="DH23" i="27"/>
  <c r="DF23" i="27"/>
  <c r="DK23" i="27"/>
  <c r="DE23" i="27"/>
  <c r="DJ23" i="27"/>
  <c r="DN23" i="27"/>
  <c r="DO23" i="27"/>
  <c r="DT23" i="27"/>
  <c r="DS23" i="27"/>
  <c r="DQ23" i="27"/>
  <c r="DV23" i="27"/>
  <c r="DP23" i="27"/>
  <c r="DU23" i="27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I40" i="12"/>
  <c r="I41" i="12"/>
  <c r="I42" i="12"/>
  <c r="I43" i="12"/>
  <c r="I12" i="12"/>
  <c r="I13" i="12"/>
  <c r="I14" i="12"/>
  <c r="I15" i="12"/>
  <c r="I16" i="12"/>
  <c r="I17" i="12"/>
  <c r="I18" i="12"/>
  <c r="I19" i="12"/>
  <c r="I11" i="12"/>
  <c r="F84" i="12"/>
  <c r="G84" i="12"/>
  <c r="F85" i="12"/>
  <c r="G85" i="12"/>
  <c r="F86" i="12"/>
  <c r="G86" i="12"/>
  <c r="F87" i="12"/>
  <c r="G87" i="12"/>
  <c r="F88" i="12"/>
  <c r="G88" i="12"/>
  <c r="F89" i="12"/>
  <c r="G89" i="12"/>
  <c r="F90" i="12"/>
  <c r="G90" i="12"/>
  <c r="F91" i="12"/>
  <c r="G91" i="12"/>
  <c r="F92" i="12"/>
  <c r="G92" i="12"/>
  <c r="F93" i="12"/>
  <c r="G93" i="12"/>
  <c r="F94" i="12"/>
  <c r="G94" i="12"/>
  <c r="F95" i="12"/>
  <c r="G95" i="12"/>
  <c r="F97" i="12"/>
  <c r="G97" i="12"/>
  <c r="F98" i="12"/>
  <c r="G98" i="12"/>
  <c r="F99" i="12"/>
  <c r="G99" i="12"/>
  <c r="F100" i="12"/>
  <c r="G100" i="12"/>
  <c r="BV25" i="27"/>
  <c r="BW25" i="27"/>
  <c r="CB25" i="27"/>
  <c r="CA25" i="27"/>
  <c r="BY25" i="27"/>
  <c r="CD25" i="27"/>
  <c r="BX25" i="27"/>
  <c r="CC25" i="27"/>
  <c r="CG25" i="27"/>
  <c r="CH25" i="27"/>
  <c r="CM25" i="27"/>
  <c r="CL25" i="27"/>
  <c r="CJ25" i="27"/>
  <c r="CO25" i="27"/>
  <c r="CI25" i="27"/>
  <c r="CN25" i="27"/>
  <c r="W8" i="27"/>
  <c r="W12" i="27"/>
  <c r="W14" i="27"/>
  <c r="W16" i="27"/>
  <c r="W18" i="27"/>
  <c r="W20" i="27"/>
  <c r="W22" i="27"/>
  <c r="W24" i="27"/>
  <c r="W26" i="27"/>
  <c r="W28" i="27"/>
  <c r="W30" i="27"/>
  <c r="W32" i="27"/>
  <c r="W34" i="27"/>
  <c r="W36" i="27"/>
  <c r="W38" i="27"/>
  <c r="W40" i="27"/>
  <c r="W42" i="27"/>
  <c r="W44" i="27"/>
  <c r="W46" i="27"/>
  <c r="W48" i="27"/>
  <c r="W50" i="27"/>
  <c r="W52" i="27"/>
  <c r="W54" i="27"/>
  <c r="W56" i="27"/>
  <c r="W6" i="27"/>
  <c r="Q8" i="27"/>
  <c r="Q10" i="27"/>
  <c r="Q14" i="27"/>
  <c r="Q16" i="27"/>
  <c r="DC17" i="27"/>
  <c r="DD17" i="27"/>
  <c r="DI17" i="27"/>
  <c r="DH17" i="27"/>
  <c r="DF17" i="27"/>
  <c r="DK17" i="27"/>
  <c r="DE17" i="27"/>
  <c r="DJ17" i="27"/>
  <c r="Q18" i="27"/>
  <c r="DC19" i="27"/>
  <c r="DD19" i="27"/>
  <c r="DI19" i="27"/>
  <c r="DH19" i="27"/>
  <c r="DF19" i="27"/>
  <c r="DK19" i="27"/>
  <c r="DE19" i="27"/>
  <c r="DJ19" i="27"/>
  <c r="Q20" i="27"/>
  <c r="Q22" i="27"/>
  <c r="Q24" i="27"/>
  <c r="DC25" i="27"/>
  <c r="DD25" i="27"/>
  <c r="DI25" i="27"/>
  <c r="DH25" i="27"/>
  <c r="DF25" i="27"/>
  <c r="DK25" i="27"/>
  <c r="DE25" i="27"/>
  <c r="DJ25" i="27"/>
  <c r="Q26" i="27"/>
  <c r="DC27" i="27"/>
  <c r="DD27" i="27"/>
  <c r="DI27" i="27"/>
  <c r="DH27" i="27"/>
  <c r="DF27" i="27"/>
  <c r="DK27" i="27"/>
  <c r="DE27" i="27"/>
  <c r="DJ27" i="27"/>
  <c r="Q28" i="27"/>
  <c r="DC29" i="27"/>
  <c r="DD29" i="27"/>
  <c r="DI29" i="27"/>
  <c r="DH29" i="27"/>
  <c r="DF29" i="27"/>
  <c r="DK29" i="27"/>
  <c r="DE29" i="27"/>
  <c r="DJ29" i="27"/>
  <c r="Q30" i="27"/>
  <c r="Q32" i="27"/>
  <c r="Q34" i="27"/>
  <c r="Q36" i="27"/>
  <c r="DC37" i="27"/>
  <c r="DD37" i="27"/>
  <c r="DI37" i="27"/>
  <c r="DH37" i="27"/>
  <c r="DF37" i="27"/>
  <c r="DK37" i="27"/>
  <c r="DE37" i="27"/>
  <c r="DJ37" i="27"/>
  <c r="Q38" i="27"/>
  <c r="DC39" i="27"/>
  <c r="DD39" i="27"/>
  <c r="DI39" i="27"/>
  <c r="DH39" i="27"/>
  <c r="DF39" i="27"/>
  <c r="DK39" i="27"/>
  <c r="DE39" i="27"/>
  <c r="DJ39" i="27"/>
  <c r="Q40" i="27"/>
  <c r="Q42" i="27"/>
  <c r="Q44" i="27"/>
  <c r="Q46" i="27"/>
  <c r="Q48" i="27"/>
  <c r="Q50" i="27"/>
  <c r="Q52" i="27"/>
  <c r="Q54" i="27"/>
  <c r="Q56" i="27"/>
  <c r="Q6" i="27"/>
  <c r="K8" i="27"/>
  <c r="K10" i="27"/>
  <c r="K12" i="27"/>
  <c r="K14" i="27"/>
  <c r="K16" i="27"/>
  <c r="K18" i="27"/>
  <c r="K20" i="27"/>
  <c r="K22" i="27"/>
  <c r="CG23" i="27"/>
  <c r="CH23" i="27"/>
  <c r="CM23" i="27"/>
  <c r="CL23" i="27"/>
  <c r="CJ23" i="27"/>
  <c r="CO23" i="27"/>
  <c r="CI23" i="27"/>
  <c r="CN23" i="27"/>
  <c r="K24" i="27"/>
  <c r="K26" i="27"/>
  <c r="CG27" i="27"/>
  <c r="CH27" i="27"/>
  <c r="CM27" i="27"/>
  <c r="CL27" i="27"/>
  <c r="CJ27" i="27"/>
  <c r="CO27" i="27"/>
  <c r="CI27" i="27"/>
  <c r="CN27" i="27"/>
  <c r="K28" i="27"/>
  <c r="CG29" i="27"/>
  <c r="CH29" i="27"/>
  <c r="CM29" i="27"/>
  <c r="CL29" i="27"/>
  <c r="CJ29" i="27"/>
  <c r="CO29" i="27"/>
  <c r="CI29" i="27"/>
  <c r="CN29" i="27"/>
  <c r="K30" i="27"/>
  <c r="CG31" i="27"/>
  <c r="CH31" i="27"/>
  <c r="CM31" i="27"/>
  <c r="CL31" i="27"/>
  <c r="CJ31" i="27"/>
  <c r="CO31" i="27"/>
  <c r="CI31" i="27"/>
  <c r="CN31" i="27"/>
  <c r="K32" i="27"/>
  <c r="K34" i="27"/>
  <c r="K36" i="27"/>
  <c r="CG37" i="27"/>
  <c r="CH37" i="27"/>
  <c r="CM37" i="27"/>
  <c r="CL37" i="27"/>
  <c r="CJ37" i="27"/>
  <c r="CO37" i="27"/>
  <c r="CI37" i="27"/>
  <c r="CN37" i="27"/>
  <c r="K38" i="27"/>
  <c r="K40" i="27"/>
  <c r="K42" i="27"/>
  <c r="K44" i="27"/>
  <c r="K46" i="27"/>
  <c r="K48" i="27"/>
  <c r="K50" i="27"/>
  <c r="K52" i="27"/>
  <c r="K54" i="27"/>
  <c r="K56" i="27"/>
  <c r="H6" i="27"/>
  <c r="H10" i="27"/>
  <c r="BV11" i="27"/>
  <c r="BW11" i="27"/>
  <c r="CB11" i="27"/>
  <c r="CA11" i="27"/>
  <c r="BY11" i="27"/>
  <c r="CD11" i="27"/>
  <c r="BX11" i="27"/>
  <c r="CC11" i="27"/>
  <c r="H12" i="27"/>
  <c r="BV13" i="27"/>
  <c r="BW13" i="27"/>
  <c r="CB13" i="27"/>
  <c r="CA13" i="27"/>
  <c r="BY13" i="27"/>
  <c r="CD13" i="27"/>
  <c r="BX13" i="27"/>
  <c r="CC13" i="27"/>
  <c r="H14" i="27"/>
  <c r="CR25" i="27"/>
  <c r="CS25" i="27"/>
  <c r="CX25" i="27"/>
  <c r="CW25" i="27"/>
  <c r="CU25" i="27"/>
  <c r="CZ25" i="27"/>
  <c r="CT25" i="27"/>
  <c r="CY25" i="27"/>
  <c r="DN25" i="27"/>
  <c r="DO25" i="27"/>
  <c r="DT25" i="27"/>
  <c r="DS25" i="27"/>
  <c r="DQ25" i="27"/>
  <c r="DV25" i="27"/>
  <c r="DP25" i="27"/>
  <c r="DU25" i="27"/>
  <c r="T8" i="27"/>
  <c r="T10" i="27"/>
  <c r="T12" i="27"/>
  <c r="T14" i="27"/>
  <c r="T16" i="27"/>
  <c r="T18" i="27"/>
  <c r="T20" i="27"/>
  <c r="DN21" i="27"/>
  <c r="DO21" i="27"/>
  <c r="DT21" i="27"/>
  <c r="DS21" i="27"/>
  <c r="DQ21" i="27"/>
  <c r="DV21" i="27"/>
  <c r="DP21" i="27"/>
  <c r="DU21" i="27"/>
  <c r="T22" i="27"/>
  <c r="T24" i="27"/>
  <c r="T26" i="27"/>
  <c r="DN27" i="27"/>
  <c r="DO27" i="27"/>
  <c r="DT27" i="27"/>
  <c r="DS27" i="27"/>
  <c r="DQ27" i="27"/>
  <c r="DV27" i="27"/>
  <c r="DP27" i="27"/>
  <c r="DU27" i="27"/>
  <c r="T28" i="27"/>
  <c r="DN29" i="27"/>
  <c r="DO29" i="27"/>
  <c r="DT29" i="27"/>
  <c r="DS29" i="27"/>
  <c r="DQ29" i="27"/>
  <c r="DV29" i="27"/>
  <c r="DP29" i="27"/>
  <c r="DU29" i="27"/>
  <c r="T30" i="27"/>
  <c r="T32" i="27"/>
  <c r="T34" i="27"/>
  <c r="T36" i="27"/>
  <c r="DN37" i="27"/>
  <c r="DO37" i="27"/>
  <c r="DT37" i="27"/>
  <c r="DS37" i="27"/>
  <c r="DQ37" i="27"/>
  <c r="DV37" i="27"/>
  <c r="DP37" i="27"/>
  <c r="DU37" i="27"/>
  <c r="T38" i="27"/>
  <c r="T40" i="27"/>
  <c r="DN41" i="27"/>
  <c r="DO41" i="27"/>
  <c r="DT41" i="27"/>
  <c r="DS41" i="27"/>
  <c r="DQ41" i="27"/>
  <c r="DV41" i="27"/>
  <c r="DP41" i="27"/>
  <c r="DU41" i="27"/>
  <c r="T42" i="27"/>
  <c r="DN43" i="27"/>
  <c r="DO43" i="27"/>
  <c r="DT43" i="27"/>
  <c r="DS43" i="27"/>
  <c r="DQ43" i="27"/>
  <c r="DV43" i="27"/>
  <c r="DP43" i="27"/>
  <c r="DU43" i="27"/>
  <c r="T44" i="27"/>
  <c r="DN45" i="27"/>
  <c r="DO45" i="27"/>
  <c r="DT45" i="27"/>
  <c r="DS45" i="27"/>
  <c r="DQ45" i="27"/>
  <c r="DV45" i="27"/>
  <c r="DP45" i="27"/>
  <c r="DU45" i="27"/>
  <c r="T46" i="27"/>
  <c r="T48" i="27"/>
  <c r="T50" i="27"/>
  <c r="T52" i="27"/>
  <c r="T54" i="27"/>
  <c r="T56" i="27"/>
  <c r="T6" i="27"/>
  <c r="N8" i="27"/>
  <c r="N10" i="27"/>
  <c r="N12" i="27"/>
  <c r="N14" i="27"/>
  <c r="N16" i="27"/>
  <c r="CR17" i="27"/>
  <c r="CS17" i="27"/>
  <c r="CX17" i="27"/>
  <c r="CW17" i="27"/>
  <c r="CU17" i="27"/>
  <c r="CZ17" i="27"/>
  <c r="CT17" i="27"/>
  <c r="CY17" i="27"/>
  <c r="N18" i="27"/>
  <c r="N20" i="27"/>
  <c r="CR21" i="27"/>
  <c r="CS21" i="27"/>
  <c r="CX21" i="27"/>
  <c r="CW21" i="27"/>
  <c r="CU21" i="27"/>
  <c r="CZ21" i="27"/>
  <c r="CT21" i="27"/>
  <c r="CY21" i="27"/>
  <c r="N22" i="27"/>
  <c r="CR23" i="27"/>
  <c r="CS23" i="27"/>
  <c r="CX23" i="27"/>
  <c r="CW23" i="27"/>
  <c r="CU23" i="27"/>
  <c r="CZ23" i="27"/>
  <c r="CT23" i="27"/>
  <c r="CY23" i="27"/>
  <c r="N24" i="27"/>
  <c r="N26" i="27"/>
  <c r="CR27" i="27"/>
  <c r="CS27" i="27"/>
  <c r="CX27" i="27"/>
  <c r="CW27" i="27"/>
  <c r="CU27" i="27"/>
  <c r="CZ27" i="27"/>
  <c r="CT27" i="27"/>
  <c r="CY27" i="27"/>
  <c r="N28" i="27"/>
  <c r="CR29" i="27"/>
  <c r="CS29" i="27"/>
  <c r="CX29" i="27"/>
  <c r="CW29" i="27"/>
  <c r="CU29" i="27"/>
  <c r="CZ29" i="27"/>
  <c r="CT29" i="27"/>
  <c r="CY29" i="27"/>
  <c r="N30" i="27"/>
  <c r="N32" i="27"/>
  <c r="N34" i="27"/>
  <c r="N36" i="27"/>
  <c r="CR37" i="27"/>
  <c r="CS37" i="27"/>
  <c r="CX37" i="27"/>
  <c r="CW37" i="27"/>
  <c r="CU37" i="27"/>
  <c r="CZ37" i="27"/>
  <c r="CT37" i="27"/>
  <c r="CY37" i="27"/>
  <c r="N38" i="27"/>
  <c r="N40" i="27"/>
  <c r="N42" i="27"/>
  <c r="N44" i="27"/>
  <c r="N46" i="27"/>
  <c r="N48" i="27"/>
  <c r="N50" i="27"/>
  <c r="N52" i="27"/>
  <c r="N54" i="27"/>
  <c r="N56" i="27"/>
  <c r="N6" i="27"/>
  <c r="DY55" i="27"/>
  <c r="DZ55" i="27"/>
  <c r="EE55" i="27"/>
  <c r="ED55" i="27"/>
  <c r="EB55" i="27"/>
  <c r="EG55" i="27"/>
  <c r="EA55" i="27"/>
  <c r="EF55" i="27"/>
  <c r="DY53" i="27"/>
  <c r="DZ53" i="27"/>
  <c r="EE53" i="27"/>
  <c r="ED53" i="27"/>
  <c r="EB53" i="27"/>
  <c r="EG53" i="27"/>
  <c r="EA53" i="27"/>
  <c r="EF53" i="27"/>
  <c r="DY51" i="27"/>
  <c r="DZ51" i="27"/>
  <c r="EE51" i="27"/>
  <c r="ED51" i="27"/>
  <c r="EB51" i="27"/>
  <c r="EG51" i="27"/>
  <c r="EA51" i="27"/>
  <c r="EF51" i="27"/>
  <c r="DY49" i="27"/>
  <c r="DZ49" i="27"/>
  <c r="EE49" i="27"/>
  <c r="ED49" i="27"/>
  <c r="EB49" i="27"/>
  <c r="EG49" i="27"/>
  <c r="EA49" i="27"/>
  <c r="EF49" i="27"/>
  <c r="DY47" i="27"/>
  <c r="DZ47" i="27"/>
  <c r="EE47" i="27"/>
  <c r="ED47" i="27"/>
  <c r="EB47" i="27"/>
  <c r="EG47" i="27"/>
  <c r="EA47" i="27"/>
  <c r="EF47" i="27"/>
  <c r="DY45" i="27"/>
  <c r="DZ45" i="27"/>
  <c r="EE45" i="27"/>
  <c r="ED45" i="27"/>
  <c r="EB45" i="27"/>
  <c r="EG45" i="27"/>
  <c r="EA45" i="27"/>
  <c r="EF45" i="27"/>
  <c r="DY43" i="27"/>
  <c r="DZ43" i="27"/>
  <c r="EE43" i="27"/>
  <c r="ED43" i="27"/>
  <c r="EB43" i="27"/>
  <c r="EG43" i="27"/>
  <c r="EA43" i="27"/>
  <c r="EF43" i="27"/>
  <c r="DY41" i="27"/>
  <c r="DZ41" i="27"/>
  <c r="EE41" i="27"/>
  <c r="ED41" i="27"/>
  <c r="EB41" i="27"/>
  <c r="EG41" i="27"/>
  <c r="EA41" i="27"/>
  <c r="EF41" i="27"/>
  <c r="DY39" i="27"/>
  <c r="DZ39" i="27"/>
  <c r="EE39" i="27"/>
  <c r="ED39" i="27"/>
  <c r="EB39" i="27"/>
  <c r="EG39" i="27"/>
  <c r="EA39" i="27"/>
  <c r="EF39" i="27"/>
  <c r="DY37" i="27"/>
  <c r="DZ37" i="27"/>
  <c r="EE37" i="27"/>
  <c r="ED37" i="27"/>
  <c r="EB37" i="27"/>
  <c r="EG37" i="27"/>
  <c r="EA37" i="27"/>
  <c r="EF37" i="27"/>
  <c r="DY35" i="27"/>
  <c r="DZ35" i="27"/>
  <c r="EE35" i="27"/>
  <c r="ED35" i="27"/>
  <c r="EB35" i="27"/>
  <c r="EG35" i="27"/>
  <c r="EA35" i="27"/>
  <c r="EF35" i="27"/>
  <c r="DY33" i="27"/>
  <c r="DZ33" i="27"/>
  <c r="EE33" i="27"/>
  <c r="ED33" i="27"/>
  <c r="EB33" i="27"/>
  <c r="EG33" i="27"/>
  <c r="EA33" i="27"/>
  <c r="EF33" i="27"/>
  <c r="DY31" i="27"/>
  <c r="DZ31" i="27"/>
  <c r="EE31" i="27"/>
  <c r="ED31" i="27"/>
  <c r="EB31" i="27"/>
  <c r="EG31" i="27"/>
  <c r="EA31" i="27"/>
  <c r="EF31" i="27"/>
  <c r="DY29" i="27"/>
  <c r="DZ29" i="27"/>
  <c r="EE29" i="27"/>
  <c r="ED29" i="27"/>
  <c r="EB29" i="27"/>
  <c r="EG29" i="27"/>
  <c r="EA29" i="27"/>
  <c r="EF29" i="27"/>
  <c r="DY27" i="27"/>
  <c r="DZ27" i="27"/>
  <c r="EE27" i="27"/>
  <c r="ED27" i="27"/>
  <c r="EB27" i="27"/>
  <c r="EG27" i="27"/>
  <c r="EA27" i="27"/>
  <c r="EF27" i="27"/>
  <c r="DY25" i="27"/>
  <c r="DZ25" i="27"/>
  <c r="EE25" i="27"/>
  <c r="ED25" i="27"/>
  <c r="EB25" i="27"/>
  <c r="EG25" i="27"/>
  <c r="EA25" i="27"/>
  <c r="EF25" i="27"/>
  <c r="DY23" i="27"/>
  <c r="DZ23" i="27"/>
  <c r="EE23" i="27"/>
  <c r="ED23" i="27"/>
  <c r="EB23" i="27"/>
  <c r="EG23" i="27"/>
  <c r="EA23" i="27"/>
  <c r="EF23" i="27"/>
  <c r="DY21" i="27"/>
  <c r="DZ21" i="27"/>
  <c r="EE21" i="27"/>
  <c r="ED21" i="27"/>
  <c r="EB21" i="27"/>
  <c r="EG21" i="27"/>
  <c r="EA21" i="27"/>
  <c r="EF21" i="27"/>
  <c r="DY19" i="27"/>
  <c r="DZ19" i="27"/>
  <c r="EE19" i="27"/>
  <c r="ED19" i="27"/>
  <c r="EB19" i="27"/>
  <c r="EG19" i="27"/>
  <c r="EA19" i="27"/>
  <c r="EF19" i="27"/>
  <c r="DY17" i="27"/>
  <c r="DZ17" i="27"/>
  <c r="EE17" i="27"/>
  <c r="ED17" i="27"/>
  <c r="EB17" i="27"/>
  <c r="EG17" i="27"/>
  <c r="EA17" i="27"/>
  <c r="EF17" i="27"/>
  <c r="DN55" i="27"/>
  <c r="DO55" i="27"/>
  <c r="DT55" i="27"/>
  <c r="DS55" i="27"/>
  <c r="DQ55" i="27"/>
  <c r="DV55" i="27"/>
  <c r="DP55" i="27"/>
  <c r="DU55" i="27"/>
  <c r="DN53" i="27"/>
  <c r="DO53" i="27"/>
  <c r="DT53" i="27"/>
  <c r="DS53" i="27"/>
  <c r="DQ53" i="27"/>
  <c r="DV53" i="27"/>
  <c r="DP53" i="27"/>
  <c r="DU53" i="27"/>
  <c r="DN51" i="27"/>
  <c r="DO51" i="27"/>
  <c r="DT51" i="27"/>
  <c r="DS51" i="27"/>
  <c r="DQ51" i="27"/>
  <c r="DV51" i="27"/>
  <c r="DP51" i="27"/>
  <c r="DU51" i="27"/>
  <c r="DN49" i="27"/>
  <c r="DO49" i="27"/>
  <c r="DT49" i="27"/>
  <c r="DS49" i="27"/>
  <c r="DQ49" i="27"/>
  <c r="DV49" i="27"/>
  <c r="DP49" i="27"/>
  <c r="DU49" i="27"/>
  <c r="DN47" i="27"/>
  <c r="DO47" i="27"/>
  <c r="DT47" i="27"/>
  <c r="DS47" i="27"/>
  <c r="DQ47" i="27"/>
  <c r="DV47" i="27"/>
  <c r="DP47" i="27"/>
  <c r="DU47" i="27"/>
  <c r="DN39" i="27"/>
  <c r="DO39" i="27"/>
  <c r="DT39" i="27"/>
  <c r="DS39" i="27"/>
  <c r="DQ39" i="27"/>
  <c r="DV39" i="27"/>
  <c r="DP39" i="27"/>
  <c r="DU39" i="27"/>
  <c r="DN35" i="27"/>
  <c r="DO35" i="27"/>
  <c r="DT35" i="27"/>
  <c r="DS35" i="27"/>
  <c r="DQ35" i="27"/>
  <c r="DV35" i="27"/>
  <c r="DP35" i="27"/>
  <c r="DU35" i="27"/>
  <c r="DN33" i="27"/>
  <c r="DO33" i="27"/>
  <c r="DT33" i="27"/>
  <c r="DS33" i="27"/>
  <c r="DQ33" i="27"/>
  <c r="DV33" i="27"/>
  <c r="DP33" i="27"/>
  <c r="DU33" i="27"/>
  <c r="DN31" i="27"/>
  <c r="DO31" i="27"/>
  <c r="DT31" i="27"/>
  <c r="DS31" i="27"/>
  <c r="DQ31" i="27"/>
  <c r="DV31" i="27"/>
  <c r="DP31" i="27"/>
  <c r="DU31" i="27"/>
  <c r="DC55" i="27"/>
  <c r="DD55" i="27"/>
  <c r="DI55" i="27"/>
  <c r="DH55" i="27"/>
  <c r="DF55" i="27"/>
  <c r="DK55" i="27"/>
  <c r="DE55" i="27"/>
  <c r="DJ55" i="27"/>
  <c r="DC53" i="27"/>
  <c r="DD53" i="27"/>
  <c r="DI53" i="27"/>
  <c r="DH53" i="27"/>
  <c r="DF53" i="27"/>
  <c r="DK53" i="27"/>
  <c r="DE53" i="27"/>
  <c r="DJ53" i="27"/>
  <c r="DC51" i="27"/>
  <c r="DD51" i="27"/>
  <c r="DI51" i="27"/>
  <c r="DH51" i="27"/>
  <c r="DF51" i="27"/>
  <c r="DK51" i="27"/>
  <c r="DE51" i="27"/>
  <c r="DJ51" i="27"/>
  <c r="DC49" i="27"/>
  <c r="DD49" i="27"/>
  <c r="DI49" i="27"/>
  <c r="DH49" i="27"/>
  <c r="DF49" i="27"/>
  <c r="DK49" i="27"/>
  <c r="DE49" i="27"/>
  <c r="DJ49" i="27"/>
  <c r="DC47" i="27"/>
  <c r="DD47" i="27"/>
  <c r="DI47" i="27"/>
  <c r="DH47" i="27"/>
  <c r="DF47" i="27"/>
  <c r="DK47" i="27"/>
  <c r="DE47" i="27"/>
  <c r="DJ47" i="27"/>
  <c r="DC45" i="27"/>
  <c r="DD45" i="27"/>
  <c r="DI45" i="27"/>
  <c r="DH45" i="27"/>
  <c r="DF45" i="27"/>
  <c r="DK45" i="27"/>
  <c r="DE45" i="27"/>
  <c r="DJ45" i="27"/>
  <c r="DC43" i="27"/>
  <c r="DD43" i="27"/>
  <c r="DI43" i="27"/>
  <c r="DH43" i="27"/>
  <c r="DF43" i="27"/>
  <c r="DK43" i="27"/>
  <c r="DE43" i="27"/>
  <c r="DJ43" i="27"/>
  <c r="DC41" i="27"/>
  <c r="DD41" i="27"/>
  <c r="DI41" i="27"/>
  <c r="DH41" i="27"/>
  <c r="DF41" i="27"/>
  <c r="DK41" i="27"/>
  <c r="DE41" i="27"/>
  <c r="DJ41" i="27"/>
  <c r="DC35" i="27"/>
  <c r="DD35" i="27"/>
  <c r="DI35" i="27"/>
  <c r="DH35" i="27"/>
  <c r="DF35" i="27"/>
  <c r="DK35" i="27"/>
  <c r="DE35" i="27"/>
  <c r="DJ35" i="27"/>
  <c r="DC33" i="27"/>
  <c r="DD33" i="27"/>
  <c r="DI33" i="27"/>
  <c r="DH33" i="27"/>
  <c r="DF33" i="27"/>
  <c r="DK33" i="27"/>
  <c r="DE33" i="27"/>
  <c r="DJ33" i="27"/>
  <c r="DC31" i="27"/>
  <c r="DD31" i="27"/>
  <c r="DI31" i="27"/>
  <c r="DH31" i="27"/>
  <c r="DF31" i="27"/>
  <c r="DK31" i="27"/>
  <c r="DE31" i="27"/>
  <c r="DJ31" i="27"/>
  <c r="CR55" i="27"/>
  <c r="CS55" i="27"/>
  <c r="CX55" i="27"/>
  <c r="CW55" i="27"/>
  <c r="CU55" i="27"/>
  <c r="CZ55" i="27"/>
  <c r="CT55" i="27"/>
  <c r="CY55" i="27"/>
  <c r="CR53" i="27"/>
  <c r="CS53" i="27"/>
  <c r="CX53" i="27"/>
  <c r="CW53" i="27"/>
  <c r="CU53" i="27"/>
  <c r="CZ53" i="27"/>
  <c r="CT53" i="27"/>
  <c r="CY53" i="27"/>
  <c r="CR51" i="27"/>
  <c r="CS51" i="27"/>
  <c r="CX51" i="27"/>
  <c r="CW51" i="27"/>
  <c r="CU51" i="27"/>
  <c r="CZ51" i="27"/>
  <c r="CT51" i="27"/>
  <c r="CY51" i="27"/>
  <c r="CR49" i="27"/>
  <c r="CS49" i="27"/>
  <c r="CX49" i="27"/>
  <c r="CW49" i="27"/>
  <c r="CU49" i="27"/>
  <c r="CZ49" i="27"/>
  <c r="CT49" i="27"/>
  <c r="CY49" i="27"/>
  <c r="CR47" i="27"/>
  <c r="CS47" i="27"/>
  <c r="CX47" i="27"/>
  <c r="CW47" i="27"/>
  <c r="CU47" i="27"/>
  <c r="CZ47" i="27"/>
  <c r="CT47" i="27"/>
  <c r="CY47" i="27"/>
  <c r="CR45" i="27"/>
  <c r="CS45" i="27"/>
  <c r="CX45" i="27"/>
  <c r="CW45" i="27"/>
  <c r="CU45" i="27"/>
  <c r="CZ45" i="27"/>
  <c r="CT45" i="27"/>
  <c r="CY45" i="27"/>
  <c r="CR43" i="27"/>
  <c r="CS43" i="27"/>
  <c r="CX43" i="27"/>
  <c r="CW43" i="27"/>
  <c r="CU43" i="27"/>
  <c r="CZ43" i="27"/>
  <c r="CT43" i="27"/>
  <c r="CY43" i="27"/>
  <c r="CR41" i="27"/>
  <c r="CS41" i="27"/>
  <c r="CX41" i="27"/>
  <c r="CW41" i="27"/>
  <c r="CU41" i="27"/>
  <c r="CZ41" i="27"/>
  <c r="CT41" i="27"/>
  <c r="CY41" i="27"/>
  <c r="CR39" i="27"/>
  <c r="CS39" i="27"/>
  <c r="CX39" i="27"/>
  <c r="CW39" i="27"/>
  <c r="CU39" i="27"/>
  <c r="CZ39" i="27"/>
  <c r="CT39" i="27"/>
  <c r="CY39" i="27"/>
  <c r="CR35" i="27"/>
  <c r="CS35" i="27"/>
  <c r="CX35" i="27"/>
  <c r="CW35" i="27"/>
  <c r="CU35" i="27"/>
  <c r="CZ35" i="27"/>
  <c r="CT35" i="27"/>
  <c r="CY35" i="27"/>
  <c r="CR33" i="27"/>
  <c r="CS33" i="27"/>
  <c r="CX33" i="27"/>
  <c r="CW33" i="27"/>
  <c r="CU33" i="27"/>
  <c r="CZ33" i="27"/>
  <c r="CT33" i="27"/>
  <c r="CY33" i="27"/>
  <c r="CR31" i="27"/>
  <c r="CS31" i="27"/>
  <c r="CX31" i="27"/>
  <c r="CW31" i="27"/>
  <c r="CU31" i="27"/>
  <c r="CZ31" i="27"/>
  <c r="CT31" i="27"/>
  <c r="CY31" i="27"/>
  <c r="K6" i="27"/>
  <c r="BV15" i="27"/>
  <c r="BW15" i="27"/>
  <c r="CB15" i="27"/>
  <c r="CA15" i="27"/>
  <c r="BY15" i="27"/>
  <c r="CD15" i="27"/>
  <c r="BX15" i="27"/>
  <c r="CC15" i="27"/>
  <c r="BV17" i="27"/>
  <c r="BW17" i="27"/>
  <c r="CB17" i="27"/>
  <c r="CA17" i="27"/>
  <c r="BY17" i="27"/>
  <c r="CD17" i="27"/>
  <c r="BX17" i="27"/>
  <c r="CC17" i="27"/>
  <c r="BV19" i="27"/>
  <c r="BW19" i="27"/>
  <c r="CB19" i="27"/>
  <c r="CA19" i="27"/>
  <c r="BY19" i="27"/>
  <c r="CD19" i="27"/>
  <c r="BX19" i="27"/>
  <c r="CC19" i="27"/>
  <c r="BV21" i="27"/>
  <c r="BW21" i="27"/>
  <c r="CB21" i="27"/>
  <c r="CA21" i="27"/>
  <c r="BY21" i="27"/>
  <c r="CD21" i="27"/>
  <c r="BX21" i="27"/>
  <c r="CC21" i="27"/>
  <c r="BV23" i="27"/>
  <c r="BW23" i="27"/>
  <c r="CB23" i="27"/>
  <c r="CA23" i="27"/>
  <c r="BY23" i="27"/>
  <c r="CD23" i="27"/>
  <c r="BX23" i="27"/>
  <c r="CC23" i="27"/>
  <c r="BV37" i="27"/>
  <c r="BW37" i="27"/>
  <c r="CB37" i="27"/>
  <c r="CA37" i="27"/>
  <c r="BY37" i="27"/>
  <c r="CD37" i="27"/>
  <c r="BX37" i="27"/>
  <c r="CC37" i="27"/>
  <c r="CG55" i="27"/>
  <c r="CH55" i="27"/>
  <c r="CM55" i="27"/>
  <c r="CL55" i="27"/>
  <c r="CJ55" i="27"/>
  <c r="CO55" i="27"/>
  <c r="CI55" i="27"/>
  <c r="CN55" i="27"/>
  <c r="CG53" i="27"/>
  <c r="CH53" i="27"/>
  <c r="CM53" i="27"/>
  <c r="CL53" i="27"/>
  <c r="CJ53" i="27"/>
  <c r="CO53" i="27"/>
  <c r="CI53" i="27"/>
  <c r="CN53" i="27"/>
  <c r="CG51" i="27"/>
  <c r="CH51" i="27"/>
  <c r="CM51" i="27"/>
  <c r="CL51" i="27"/>
  <c r="CJ51" i="27"/>
  <c r="CO51" i="27"/>
  <c r="CI51" i="27"/>
  <c r="CN51" i="27"/>
  <c r="CG49" i="27"/>
  <c r="CH49" i="27"/>
  <c r="CM49" i="27"/>
  <c r="CL49" i="27"/>
  <c r="CJ49" i="27"/>
  <c r="CO49" i="27"/>
  <c r="CI49" i="27"/>
  <c r="CN49" i="27"/>
  <c r="CG47" i="27"/>
  <c r="CH47" i="27"/>
  <c r="CM47" i="27"/>
  <c r="CL47" i="27"/>
  <c r="CJ47" i="27"/>
  <c r="CO47" i="27"/>
  <c r="CI47" i="27"/>
  <c r="CN47" i="27"/>
  <c r="CG45" i="27"/>
  <c r="CH45" i="27"/>
  <c r="CM45" i="27"/>
  <c r="CL45" i="27"/>
  <c r="CJ45" i="27"/>
  <c r="CO45" i="27"/>
  <c r="CI45" i="27"/>
  <c r="CN45" i="27"/>
  <c r="CG43" i="27"/>
  <c r="CH43" i="27"/>
  <c r="CM43" i="27"/>
  <c r="CL43" i="27"/>
  <c r="CJ43" i="27"/>
  <c r="CO43" i="27"/>
  <c r="CI43" i="27"/>
  <c r="CN43" i="27"/>
  <c r="CG41" i="27"/>
  <c r="CH41" i="27"/>
  <c r="CM41" i="27"/>
  <c r="CL41" i="27"/>
  <c r="CJ41" i="27"/>
  <c r="CO41" i="27"/>
  <c r="CI41" i="27"/>
  <c r="CN41" i="27"/>
  <c r="CG39" i="27"/>
  <c r="CH39" i="27"/>
  <c r="CM39" i="27"/>
  <c r="CL39" i="27"/>
  <c r="CJ39" i="27"/>
  <c r="CO39" i="27"/>
  <c r="CI39" i="27"/>
  <c r="CN39" i="27"/>
  <c r="CG35" i="27"/>
  <c r="CH35" i="27"/>
  <c r="CM35" i="27"/>
  <c r="CL35" i="27"/>
  <c r="CJ35" i="27"/>
  <c r="CO35" i="27"/>
  <c r="CI35" i="27"/>
  <c r="CN35" i="27"/>
  <c r="CG33" i="27"/>
  <c r="CH33" i="27"/>
  <c r="CM33" i="27"/>
  <c r="CL33" i="27"/>
  <c r="CJ33" i="27"/>
  <c r="CO33" i="27"/>
  <c r="CI33" i="27"/>
  <c r="CN33" i="27"/>
  <c r="BK15" i="27"/>
  <c r="BL15" i="27"/>
  <c r="BQ15" i="27"/>
  <c r="BP15" i="27"/>
  <c r="BN15" i="27"/>
  <c r="BS15" i="27"/>
  <c r="BM15" i="27"/>
  <c r="BR15" i="27"/>
  <c r="BK17" i="27"/>
  <c r="BL17" i="27"/>
  <c r="BQ17" i="27"/>
  <c r="BP17" i="27"/>
  <c r="BN17" i="27"/>
  <c r="BS17" i="27"/>
  <c r="BM17" i="27"/>
  <c r="BR17" i="27"/>
  <c r="BK21" i="27"/>
  <c r="BL21" i="27"/>
  <c r="BQ21" i="27"/>
  <c r="BP21" i="27"/>
  <c r="BN21" i="27"/>
  <c r="BS21" i="27"/>
  <c r="BM21" i="27"/>
  <c r="BR21" i="27"/>
  <c r="BK37" i="27"/>
  <c r="BL37" i="27"/>
  <c r="BQ37" i="27"/>
  <c r="BP37" i="27"/>
  <c r="BN37" i="27"/>
  <c r="BS37" i="27"/>
  <c r="BM37" i="27"/>
  <c r="BR37" i="27"/>
  <c r="BK39" i="27"/>
  <c r="BL39" i="27"/>
  <c r="BQ39" i="27"/>
  <c r="BP39" i="27"/>
  <c r="BN39" i="27"/>
  <c r="BS39" i="27"/>
  <c r="BM39" i="27"/>
  <c r="BR39" i="27"/>
  <c r="BK41" i="27"/>
  <c r="BL41" i="27"/>
  <c r="BQ41" i="27"/>
  <c r="BP41" i="27"/>
  <c r="BN41" i="27"/>
  <c r="BS41" i="27"/>
  <c r="BM41" i="27"/>
  <c r="BR41" i="27"/>
  <c r="E14" i="27"/>
  <c r="E16" i="27"/>
  <c r="E18" i="27"/>
  <c r="E20" i="27"/>
  <c r="E22" i="27"/>
  <c r="E24" i="27"/>
  <c r="E28" i="27"/>
  <c r="E30" i="27"/>
  <c r="E32" i="27"/>
  <c r="E34" i="27"/>
  <c r="E36" i="27"/>
  <c r="E38" i="27"/>
  <c r="E40" i="27"/>
  <c r="E42" i="27"/>
  <c r="E44" i="27"/>
  <c r="E46" i="27"/>
  <c r="E48" i="27"/>
  <c r="E50" i="27"/>
  <c r="E52" i="27"/>
  <c r="E54" i="27"/>
  <c r="E56" i="27"/>
  <c r="E10" i="27"/>
  <c r="H16" i="27"/>
  <c r="H18" i="27"/>
  <c r="H20" i="27"/>
  <c r="H22" i="27"/>
  <c r="H24" i="27"/>
  <c r="H26" i="27"/>
  <c r="H28" i="27"/>
  <c r="H30" i="27"/>
  <c r="H32" i="27"/>
  <c r="H34" i="27"/>
  <c r="H36" i="27"/>
  <c r="H38" i="27"/>
  <c r="H40" i="27"/>
  <c r="H42" i="27"/>
  <c r="H44" i="27"/>
  <c r="H46" i="27"/>
  <c r="H48" i="27"/>
  <c r="H50" i="27"/>
  <c r="H52" i="27"/>
  <c r="H54" i="27"/>
  <c r="H56" i="27"/>
  <c r="H60" i="27"/>
  <c r="H59" i="27"/>
  <c r="H58" i="27"/>
  <c r="H57" i="27"/>
  <c r="H61" i="27"/>
  <c r="BV27" i="27"/>
  <c r="BW27" i="27"/>
  <c r="BY27" i="27"/>
  <c r="BX27" i="27"/>
  <c r="CA27" i="27"/>
  <c r="CB27" i="27"/>
  <c r="CC27" i="27"/>
  <c r="CD27" i="27"/>
  <c r="BV29" i="27"/>
  <c r="BW29" i="27"/>
  <c r="BY29" i="27"/>
  <c r="BX29" i="27"/>
  <c r="CA29" i="27"/>
  <c r="CB29" i="27"/>
  <c r="CC29" i="27"/>
  <c r="CD29" i="27"/>
  <c r="BV31" i="27"/>
  <c r="BW31" i="27"/>
  <c r="BY31" i="27"/>
  <c r="BX31" i="27"/>
  <c r="CA31" i="27"/>
  <c r="CB31" i="27"/>
  <c r="CC31" i="27"/>
  <c r="CD31" i="27"/>
  <c r="BV33" i="27"/>
  <c r="BW33" i="27"/>
  <c r="BX33" i="27"/>
  <c r="BY33" i="27"/>
  <c r="CA33" i="27"/>
  <c r="CB33" i="27"/>
  <c r="CC33" i="27"/>
  <c r="CD33" i="27"/>
  <c r="BV35" i="27"/>
  <c r="BW35" i="27"/>
  <c r="BX35" i="27"/>
  <c r="BY35" i="27"/>
  <c r="CA35" i="27"/>
  <c r="CB35" i="27"/>
  <c r="CC35" i="27"/>
  <c r="CD35" i="27"/>
  <c r="BV39" i="27"/>
  <c r="BW39" i="27"/>
  <c r="BX39" i="27"/>
  <c r="BY39" i="27"/>
  <c r="CA39" i="27"/>
  <c r="CB39" i="27"/>
  <c r="CC39" i="27"/>
  <c r="CD39" i="27"/>
  <c r="BV41" i="27"/>
  <c r="BW41" i="27"/>
  <c r="BY41" i="27"/>
  <c r="BX41" i="27"/>
  <c r="CA41" i="27"/>
  <c r="CB41" i="27"/>
  <c r="CC41" i="27"/>
  <c r="CD41" i="27"/>
  <c r="BV43" i="27"/>
  <c r="BW43" i="27"/>
  <c r="BX43" i="27"/>
  <c r="BY43" i="27"/>
  <c r="CA43" i="27"/>
  <c r="CB43" i="27"/>
  <c r="CC43" i="27"/>
  <c r="CD43" i="27"/>
  <c r="BV45" i="27"/>
  <c r="BW45" i="27"/>
  <c r="BX45" i="27"/>
  <c r="BY45" i="27"/>
  <c r="CA45" i="27"/>
  <c r="CB45" i="27"/>
  <c r="CC45" i="27"/>
  <c r="CD45" i="27"/>
  <c r="BV47" i="27"/>
  <c r="BW47" i="27"/>
  <c r="BX47" i="27"/>
  <c r="BY47" i="27"/>
  <c r="CA47" i="27"/>
  <c r="CB47" i="27"/>
  <c r="CC47" i="27"/>
  <c r="CD47" i="27"/>
  <c r="BV49" i="27"/>
  <c r="BW49" i="27"/>
  <c r="BX49" i="27"/>
  <c r="BY49" i="27"/>
  <c r="CA49" i="27"/>
  <c r="CB49" i="27"/>
  <c r="CC49" i="27"/>
  <c r="CD49" i="27"/>
  <c r="BV51" i="27"/>
  <c r="BW51" i="27"/>
  <c r="BX51" i="27"/>
  <c r="BY51" i="27"/>
  <c r="CA51" i="27"/>
  <c r="CB51" i="27"/>
  <c r="CC51" i="27"/>
  <c r="CD51" i="27"/>
  <c r="BV53" i="27"/>
  <c r="BW53" i="27"/>
  <c r="BX53" i="27"/>
  <c r="BY53" i="27"/>
  <c r="CA53" i="27"/>
  <c r="CB53" i="27"/>
  <c r="CC53" i="27"/>
  <c r="CD53" i="27"/>
  <c r="BV55" i="27"/>
  <c r="BW55" i="27"/>
  <c r="BX55" i="27"/>
  <c r="BY55" i="27"/>
  <c r="CA55" i="27"/>
  <c r="CB55" i="27"/>
  <c r="CC55" i="27"/>
  <c r="CD55" i="27"/>
  <c r="BK23" i="27"/>
  <c r="BP23" i="27"/>
  <c r="BL23" i="27"/>
  <c r="BQ23" i="27"/>
  <c r="BN23" i="27"/>
  <c r="BM23" i="27"/>
  <c r="BR23" i="27"/>
  <c r="BS23" i="27"/>
  <c r="BK25" i="27"/>
  <c r="BP25" i="27"/>
  <c r="BL25" i="27"/>
  <c r="BQ25" i="27"/>
  <c r="BN25" i="27"/>
  <c r="BM25" i="27"/>
  <c r="BR25" i="27"/>
  <c r="BS25" i="27"/>
  <c r="BK27" i="27"/>
  <c r="BP27" i="27"/>
  <c r="BL27" i="27"/>
  <c r="BQ27" i="27"/>
  <c r="BN27" i="27"/>
  <c r="BM27" i="27"/>
  <c r="BR27" i="27"/>
  <c r="BS27" i="27"/>
  <c r="BK29" i="27"/>
  <c r="BP29" i="27"/>
  <c r="BL29" i="27"/>
  <c r="BQ29" i="27"/>
  <c r="BN29" i="27"/>
  <c r="BM29" i="27"/>
  <c r="BR29" i="27"/>
  <c r="BS29" i="27"/>
  <c r="BK31" i="27"/>
  <c r="BP31" i="27"/>
  <c r="BL31" i="27"/>
  <c r="BQ31" i="27"/>
  <c r="BN31" i="27"/>
  <c r="BM31" i="27"/>
  <c r="BR31" i="27"/>
  <c r="BS31" i="27"/>
  <c r="BK33" i="27"/>
  <c r="BP33" i="27"/>
  <c r="BL33" i="27"/>
  <c r="BQ33" i="27"/>
  <c r="BN33" i="27"/>
  <c r="BM33" i="27"/>
  <c r="BR33" i="27"/>
  <c r="BS33" i="27"/>
  <c r="BP35" i="27"/>
  <c r="BQ35" i="27"/>
  <c r="BR35" i="27"/>
  <c r="BS35" i="27"/>
  <c r="BP43" i="27"/>
  <c r="BQ43" i="27"/>
  <c r="BR43" i="27"/>
  <c r="BS43" i="27"/>
  <c r="BP45" i="27"/>
  <c r="BQ45" i="27"/>
  <c r="BR45" i="27"/>
  <c r="BS45" i="27"/>
  <c r="BP47" i="27"/>
  <c r="BQ47" i="27"/>
  <c r="BR47" i="27"/>
  <c r="BS47" i="27"/>
  <c r="BP49" i="27"/>
  <c r="BQ49" i="27"/>
  <c r="BR49" i="27"/>
  <c r="BS49" i="27"/>
  <c r="BP51" i="27"/>
  <c r="BQ51" i="27"/>
  <c r="BR51" i="27"/>
  <c r="BS51" i="27"/>
  <c r="BP53" i="27"/>
  <c r="BQ53" i="27"/>
  <c r="BR53" i="27"/>
  <c r="BS53" i="27"/>
  <c r="BP55" i="27"/>
  <c r="BQ55" i="27"/>
  <c r="BR55" i="27"/>
  <c r="BS55" i="27"/>
  <c r="BK35" i="27"/>
  <c r="BL35" i="27"/>
  <c r="BM35" i="27"/>
  <c r="BN35" i="27"/>
  <c r="BK43" i="27"/>
  <c r="BL43" i="27"/>
  <c r="BM43" i="27"/>
  <c r="BN43" i="27"/>
  <c r="BK45" i="27"/>
  <c r="BL45" i="27"/>
  <c r="BM45" i="27"/>
  <c r="BN45" i="27"/>
  <c r="BK47" i="27"/>
  <c r="BL47" i="27"/>
  <c r="BM47" i="27"/>
  <c r="BN47" i="27"/>
  <c r="BK49" i="27"/>
  <c r="BL49" i="27"/>
  <c r="BM49" i="27"/>
  <c r="BN49" i="27"/>
  <c r="BK51" i="27"/>
  <c r="BL51" i="27"/>
  <c r="BM51" i="27"/>
  <c r="BN51" i="27"/>
  <c r="BK53" i="27"/>
  <c r="BL53" i="27"/>
  <c r="BM53" i="27"/>
  <c r="BN53" i="27"/>
  <c r="BK55" i="27"/>
  <c r="BL55" i="27"/>
  <c r="BM55" i="27"/>
  <c r="BN55" i="27"/>
  <c r="BB13" i="12"/>
  <c r="BC13" i="12"/>
  <c r="BD13" i="12"/>
  <c r="BE13" i="12"/>
  <c r="BH11" i="12"/>
  <c r="BI8" i="12"/>
  <c r="BG13" i="12"/>
  <c r="BF13" i="12"/>
  <c r="AH58" i="27"/>
  <c r="X58" i="27"/>
  <c r="AH57" i="27"/>
  <c r="X57" i="27"/>
  <c r="AH60" i="27"/>
  <c r="X60" i="27"/>
  <c r="AH59" i="27"/>
  <c r="X59" i="27"/>
  <c r="Y59" i="27"/>
  <c r="AQ61" i="27"/>
  <c r="AP61" i="27"/>
  <c r="AO61" i="27"/>
  <c r="AN61" i="27"/>
  <c r="AM61" i="27"/>
  <c r="AL61" i="27"/>
  <c r="AK61" i="27"/>
  <c r="AQ59" i="27"/>
  <c r="AP59" i="27"/>
  <c r="AO59" i="27"/>
  <c r="AN59" i="27"/>
  <c r="AM59" i="27"/>
  <c r="AL59" i="27"/>
  <c r="AK59" i="27"/>
  <c r="AQ57" i="27"/>
  <c r="AP57" i="27"/>
  <c r="AO57" i="27"/>
  <c r="AN57" i="27"/>
  <c r="AM57" i="27"/>
  <c r="AL57" i="27"/>
  <c r="AK57" i="27"/>
  <c r="V69" i="27"/>
  <c r="AB7" i="27"/>
  <c r="AB9" i="27"/>
  <c r="AB11" i="27"/>
  <c r="AB13" i="27"/>
  <c r="AB15" i="27"/>
  <c r="AB17" i="27"/>
  <c r="AB19" i="27"/>
  <c r="AB21" i="27"/>
  <c r="AB23" i="27"/>
  <c r="AB25" i="27"/>
  <c r="AB27" i="27"/>
  <c r="AB29" i="27"/>
  <c r="AB31" i="27"/>
  <c r="AB33" i="27"/>
  <c r="AB35" i="27"/>
  <c r="AB37" i="27"/>
  <c r="AB39" i="27"/>
  <c r="AB41" i="27"/>
  <c r="AB43" i="27"/>
  <c r="AB45" i="27"/>
  <c r="AB47" i="27"/>
  <c r="AB49" i="27"/>
  <c r="AB51" i="27"/>
  <c r="AB53" i="27"/>
  <c r="AB55" i="27"/>
  <c r="Y61" i="27"/>
  <c r="W61" i="27"/>
  <c r="V61" i="27"/>
  <c r="Q61" i="27"/>
  <c r="P61" i="27"/>
  <c r="N61" i="27"/>
  <c r="M61" i="27"/>
  <c r="K61" i="27"/>
  <c r="J61" i="27"/>
  <c r="G61" i="27"/>
  <c r="AB60" i="27"/>
  <c r="AA60" i="27"/>
  <c r="Z60" i="27"/>
  <c r="Y60" i="27"/>
  <c r="W60" i="27"/>
  <c r="T60" i="27"/>
  <c r="Q60" i="27"/>
  <c r="N60" i="27"/>
  <c r="K60" i="27"/>
  <c r="E60" i="27"/>
  <c r="AB59" i="27"/>
  <c r="AA59" i="27"/>
  <c r="Z59" i="27"/>
  <c r="W59" i="27"/>
  <c r="T59" i="27"/>
  <c r="Q59" i="27"/>
  <c r="N59" i="27"/>
  <c r="K59" i="27"/>
  <c r="E59" i="27"/>
  <c r="AB58" i="27"/>
  <c r="AA58" i="27"/>
  <c r="Z58" i="27"/>
  <c r="Y58" i="27"/>
  <c r="W58" i="27"/>
  <c r="T58" i="27"/>
  <c r="Q58" i="27"/>
  <c r="N58" i="27"/>
  <c r="K58" i="27"/>
  <c r="E58" i="27"/>
  <c r="AB57" i="27"/>
  <c r="AA57" i="27"/>
  <c r="Z57" i="27"/>
  <c r="Y57" i="27"/>
  <c r="W57" i="27"/>
  <c r="T57" i="27"/>
  <c r="Q57" i="27"/>
  <c r="N57" i="27"/>
  <c r="K57" i="27"/>
  <c r="E57" i="27"/>
  <c r="C3" i="27"/>
  <c r="AB5" i="27"/>
  <c r="AB61" i="27"/>
  <c r="E61" i="27"/>
  <c r="AH61" i="27"/>
  <c r="X61" i="27"/>
  <c r="N68" i="27"/>
  <c r="N69" i="27"/>
  <c r="AA61" i="27"/>
  <c r="Z61" i="27"/>
  <c r="S61" i="27"/>
  <c r="T61" i="27"/>
</calcChain>
</file>

<file path=xl/sharedStrings.xml><?xml version="1.0" encoding="utf-8"?>
<sst xmlns="http://schemas.openxmlformats.org/spreadsheetml/2006/main" count="192" uniqueCount="105">
  <si>
    <t>PLANNING</t>
  </si>
  <si>
    <t>SEMAINE</t>
  </si>
  <si>
    <t>NOMS</t>
  </si>
  <si>
    <t>MARDI</t>
  </si>
  <si>
    <t>MERCREDI</t>
  </si>
  <si>
    <t>JEUDI</t>
  </si>
  <si>
    <t>VENDREDI</t>
  </si>
  <si>
    <t>SAMEDI</t>
  </si>
  <si>
    <t>DIMANCHE</t>
  </si>
  <si>
    <t>Total</t>
  </si>
  <si>
    <t>TOTAL</t>
  </si>
  <si>
    <t>responsable</t>
  </si>
  <si>
    <t>ouverture</t>
  </si>
  <si>
    <t>fermeture</t>
  </si>
  <si>
    <t>CA budget:</t>
  </si>
  <si>
    <t>Semaine</t>
  </si>
  <si>
    <t>Heures budget:</t>
  </si>
  <si>
    <t>Heures</t>
  </si>
  <si>
    <t>Heures réalisées:</t>
  </si>
  <si>
    <t>Tendance CA en %:</t>
  </si>
  <si>
    <t>Product budget:</t>
  </si>
  <si>
    <t>/h</t>
  </si>
  <si>
    <t xml:space="preserve"> </t>
  </si>
  <si>
    <t>Productivité:</t>
  </si>
  <si>
    <t>Tendance Heures cible:</t>
  </si>
  <si>
    <t xml:space="preserve">MODIFIER  LA OU LES CHIFFRES SONT EN BLEUS </t>
  </si>
  <si>
    <t>METTRE LE SIGNE – SI LA TENDANCE CA EST NEGATIVE</t>
  </si>
  <si>
    <t>PATISSERIE</t>
  </si>
  <si>
    <t>Base contrat</t>
  </si>
  <si>
    <t>NOUVEAU SOLDE</t>
  </si>
  <si>
    <t>BOUL</t>
  </si>
  <si>
    <t>RESTO</t>
  </si>
  <si>
    <t>DIR</t>
  </si>
  <si>
    <t>VENTE</t>
  </si>
  <si>
    <t>SOLDE HEURES</t>
  </si>
  <si>
    <t>HEURES DE NUIT</t>
  </si>
  <si>
    <t>TOTAL VENTE</t>
  </si>
  <si>
    <t>TOTAL RESTO</t>
  </si>
  <si>
    <t>TOTAL PAT</t>
  </si>
  <si>
    <t>TOTAL BOUL</t>
  </si>
  <si>
    <t>REPOS</t>
  </si>
  <si>
    <t>CP Base 7h</t>
  </si>
  <si>
    <t>CP Base 6h</t>
  </si>
  <si>
    <t>MALADIE</t>
  </si>
  <si>
    <t>FORQ</t>
  </si>
  <si>
    <t>Heures à plannifier</t>
  </si>
  <si>
    <t>Total heures</t>
  </si>
  <si>
    <t xml:space="preserve"> heure Nuit</t>
  </si>
  <si>
    <t>OFF</t>
  </si>
  <si>
    <t>Prime d'habillage</t>
  </si>
  <si>
    <t>L</t>
  </si>
  <si>
    <t>M</t>
  </si>
  <si>
    <t>J</t>
  </si>
  <si>
    <t>V</t>
  </si>
  <si>
    <t>S</t>
  </si>
  <si>
    <t>D</t>
  </si>
  <si>
    <t>PRIME D'HABILLAGE</t>
  </si>
  <si>
    <t>Prime Globale Mois</t>
  </si>
  <si>
    <t>APRES FIN DE MOIS EN COURS</t>
  </si>
  <si>
    <t>ENTRE LE 1er LE DERNIER JOUR</t>
  </si>
  <si>
    <t>FERIÉ Base 7h</t>
  </si>
  <si>
    <t>FERIÉ Base 6h</t>
  </si>
  <si>
    <t>SI(BD10="";0;MOD(BE10-BD10;1)-SI(BE10&gt;=BD10;MAX(0;MIN(BE10;21/24)-MAX(BD10;6/24));MAX(0;21/24-MAX(BD10;6/24))+MAX(0;MIN(BE10;21/24)-6/24)))</t>
  </si>
  <si>
    <t>:</t>
  </si>
  <si>
    <t>LUNDI</t>
  </si>
  <si>
    <t>HEURES+H. DE NUIT</t>
  </si>
  <si>
    <t>07:30 11:30 12:00 15:01</t>
  </si>
  <si>
    <t>07:00 11:30 12:00 14:30</t>
  </si>
  <si>
    <t>CP PRIS</t>
  </si>
  <si>
    <t>CP Restant</t>
  </si>
  <si>
    <t>CP N</t>
  </si>
  <si>
    <t>CP</t>
  </si>
  <si>
    <t>CONGÉ</t>
  </si>
  <si>
    <t>CONTRAT</t>
  </si>
  <si>
    <t>Base CP</t>
  </si>
  <si>
    <t>CP RESTANT</t>
  </si>
  <si>
    <t>07:30 11:30 12:00 15:17</t>
  </si>
  <si>
    <t>fait</t>
  </si>
  <si>
    <t>A faire</t>
  </si>
  <si>
    <t>NA</t>
  </si>
  <si>
    <t>08:00 11:30 12:00 16:00</t>
  </si>
  <si>
    <t>08:00 11:30 12:00 16:30</t>
  </si>
  <si>
    <t>02:00 11:30 12:00 14:33</t>
  </si>
  <si>
    <t>A</t>
  </si>
  <si>
    <t>B</t>
  </si>
  <si>
    <t>C</t>
  </si>
  <si>
    <t>E</t>
  </si>
  <si>
    <t>F</t>
  </si>
  <si>
    <t>G</t>
  </si>
  <si>
    <t>H</t>
  </si>
  <si>
    <t>I</t>
  </si>
  <si>
    <t>K</t>
  </si>
  <si>
    <t>N</t>
  </si>
  <si>
    <t>O</t>
  </si>
  <si>
    <t>P</t>
  </si>
  <si>
    <t>Q</t>
  </si>
  <si>
    <t>R</t>
  </si>
  <si>
    <t>T</t>
  </si>
  <si>
    <t>U</t>
  </si>
  <si>
    <t>W</t>
  </si>
  <si>
    <t>X</t>
  </si>
  <si>
    <t>Y</t>
  </si>
  <si>
    <t>Z</t>
  </si>
  <si>
    <t>08:00 11:30 12:00 16:45</t>
  </si>
  <si>
    <t>08:00 11:30 12:00 17:00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</si>
</sst>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h]:mm"/>
    <numFmt numFmtId="165" formatCode="h:mm;@"/>
    <numFmt numFmtId="166" formatCode="#,##0\ [$€-40C];[Red]\-#,##0\ [$€-40C]"/>
    <numFmt numFmtId="167" formatCode="#,##0.00\ [$€-40C];[Red]\-#,##0.00\ [$€-40C]"/>
    <numFmt numFmtId="168" formatCode="#,##0.00\ &quot;€&quot;"/>
    <numFmt numFmtId="169" formatCode="dd"/>
    <numFmt numFmtId="170" formatCode="dddd"/>
  </numFmts>
  <fonts count="37" x14ac:knownFonts="1">
    <font>
      <sz val="10"/>
      <name val="Arial"/>
      <family val="2"/>
    </font>
    <font>
      <b/>
      <sz val="10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9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8"/>
      <name val="Arial"/>
      <family val="2"/>
    </font>
    <font>
      <b/>
      <sz val="11"/>
      <color indexed="12"/>
      <name val="Arial"/>
      <family val="2"/>
    </font>
    <font>
      <b/>
      <sz val="10"/>
      <color indexed="8"/>
      <name val="Arial"/>
      <family val="2"/>
    </font>
    <font>
      <b/>
      <sz val="6"/>
      <name val="Arial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2"/>
      <color rgb="FF000000"/>
      <name val="Lucida Grande"/>
    </font>
    <font>
      <sz val="10"/>
      <color rgb="FF000000"/>
      <name val="Lucida Grande"/>
    </font>
    <font>
      <b/>
      <sz val="7"/>
      <name val="Arial"/>
    </font>
    <font>
      <b/>
      <sz val="10"/>
      <color rgb="FFFF0000"/>
      <name val="Arial"/>
    </font>
    <font>
      <b/>
      <sz val="14"/>
      <name val="Arial"/>
    </font>
    <font>
      <b/>
      <sz val="10"/>
      <color rgb="FF0000FF"/>
      <name val="Arial"/>
    </font>
    <font>
      <b/>
      <sz val="9"/>
      <color theme="0"/>
      <name val="Arial"/>
      <family val="2"/>
    </font>
    <font>
      <b/>
      <sz val="11"/>
      <color rgb="FF008000"/>
      <name val="Arial"/>
    </font>
    <font>
      <sz val="9"/>
      <color rgb="FF000000"/>
      <name val="Lucida Grande"/>
    </font>
    <font>
      <b/>
      <sz val="10"/>
      <color theme="1"/>
      <name val="Arial"/>
    </font>
    <font>
      <b/>
      <sz val="8"/>
      <color rgb="FF0000FF"/>
      <name val="Arial"/>
    </font>
    <font>
      <b/>
      <sz val="5"/>
      <name val="Arial"/>
    </font>
    <font>
      <sz val="12"/>
      <color rgb="FF000000"/>
      <name val="Calibri"/>
      <family val="2"/>
    </font>
    <font>
      <b/>
      <sz val="14"/>
      <color rgb="FF0000FF"/>
      <name val="Arial"/>
    </font>
    <font>
      <sz val="8"/>
      <color rgb="FF000000"/>
      <name val="Lucida Grande"/>
    </font>
    <font>
      <b/>
      <sz val="22"/>
      <color theme="1"/>
      <name val="Arial"/>
    </font>
    <font>
      <b/>
      <sz val="10"/>
      <color rgb="FF660066"/>
      <name val="Arial"/>
    </font>
    <font>
      <b/>
      <sz val="22"/>
      <color theme="4" tint="-0.249977111117893"/>
      <name val="Arial"/>
    </font>
    <font>
      <b/>
      <sz val="8"/>
      <color rgb="FF660066"/>
      <name val="Arial"/>
    </font>
    <font>
      <b/>
      <sz val="10"/>
      <color rgb="FF660066"/>
      <name val="Calibri"/>
    </font>
    <font>
      <sz val="9"/>
      <name val="Arial"/>
    </font>
    <font>
      <sz val="12"/>
      <color rgb="FF000000"/>
      <name val="Cambria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 tint="-0.14999847407452621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26"/>
      </patternFill>
    </fill>
    <fill>
      <patternFill patternType="solid">
        <fgColor theme="9" tint="0.79998168889431442"/>
        <bgColor indexed="26"/>
      </patternFill>
    </fill>
    <fill>
      <patternFill patternType="solid">
        <fgColor theme="0" tint="-0.14999847407452621"/>
        <bgColor rgb="FFFFFFCC"/>
      </patternFill>
    </fill>
    <fill>
      <patternFill patternType="solid">
        <fgColor rgb="FFCCFFCC"/>
        <bgColor indexed="26"/>
      </patternFill>
    </fill>
    <fill>
      <patternFill patternType="solid">
        <fgColor theme="3" tint="0.79998168889431442"/>
        <bgColor indexed="26"/>
      </patternFill>
    </fill>
    <fill>
      <patternFill patternType="solid">
        <fgColor theme="4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FFDFEE"/>
        <bgColor indexed="26"/>
      </patternFill>
    </fill>
    <fill>
      <patternFill patternType="solid">
        <fgColor rgb="FFC1B1D1"/>
        <bgColor indexed="64"/>
      </patternFill>
    </fill>
  </fills>
  <borders count="52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auto="1"/>
      </bottom>
      <diagonal/>
    </border>
    <border>
      <left style="thin">
        <color indexed="8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8"/>
      </right>
      <top/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8"/>
      </left>
      <right style="thin">
        <color auto="1"/>
      </right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indexed="8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auto="1"/>
      </right>
      <top style="thin">
        <color indexed="8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8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/>
      <right/>
      <top/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auto="1"/>
      </top>
      <bottom/>
      <diagonal/>
    </border>
    <border>
      <left/>
      <right style="thin">
        <color indexed="8"/>
      </right>
      <top/>
      <bottom style="thin">
        <color auto="1"/>
      </bottom>
      <diagonal/>
    </border>
    <border>
      <left style="thin">
        <color indexed="8"/>
      </left>
      <right style="thin">
        <color auto="1"/>
      </right>
      <top style="thin">
        <color indexed="8"/>
      </top>
      <bottom/>
      <diagonal/>
    </border>
  </borders>
  <cellStyleXfs count="571">
    <xf numFmtId="0" fontId="0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25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 applyBorder="1" applyAlignment="1" applyProtection="1">
      <protection locked="0"/>
    </xf>
    <xf numFmtId="0" fontId="3" fillId="2" borderId="0" xfId="0" applyFont="1" applyFill="1" applyBorder="1" applyAlignment="1" applyProtection="1">
      <protection locked="0"/>
    </xf>
    <xf numFmtId="0" fontId="6" fillId="2" borderId="3" xfId="0" applyFont="1" applyFill="1" applyBorder="1" applyAlignment="1"/>
    <xf numFmtId="164" fontId="7" fillId="2" borderId="4" xfId="0" applyNumberFormat="1" applyFont="1" applyFill="1" applyBorder="1" applyAlignment="1"/>
    <xf numFmtId="164" fontId="4" fillId="2" borderId="3" xfId="0" applyNumberFormat="1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left"/>
    </xf>
    <xf numFmtId="0" fontId="8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justify"/>
    </xf>
    <xf numFmtId="1" fontId="1" fillId="2" borderId="0" xfId="0" applyNumberFormat="1" applyFont="1" applyFill="1" applyAlignment="1">
      <alignment horizontal="center"/>
    </xf>
    <xf numFmtId="164" fontId="4" fillId="2" borderId="3" xfId="0" applyNumberFormat="1" applyFont="1" applyFill="1" applyBorder="1" applyAlignment="1" applyProtection="1">
      <alignment horizontal="center"/>
    </xf>
    <xf numFmtId="164" fontId="5" fillId="2" borderId="20" xfId="0" applyNumberFormat="1" applyFont="1" applyFill="1" applyBorder="1" applyAlignment="1">
      <alignment horizontal="center"/>
    </xf>
    <xf numFmtId="164" fontId="17" fillId="2" borderId="20" xfId="0" applyNumberFormat="1" applyFont="1" applyFill="1" applyBorder="1" applyAlignment="1">
      <alignment horizontal="center"/>
    </xf>
    <xf numFmtId="164" fontId="1" fillId="2" borderId="0" xfId="0" applyNumberFormat="1" applyFont="1" applyFill="1" applyBorder="1" applyAlignment="1">
      <alignment horizontal="center"/>
    </xf>
    <xf numFmtId="0" fontId="1" fillId="2" borderId="40" xfId="0" applyFont="1" applyFill="1" applyBorder="1" applyAlignment="1">
      <alignment horizontal="center"/>
    </xf>
    <xf numFmtId="20" fontId="1" fillId="2" borderId="40" xfId="0" applyNumberFormat="1" applyFont="1" applyFill="1" applyBorder="1" applyAlignment="1">
      <alignment horizontal="center" vertical="center" wrapText="1"/>
    </xf>
    <xf numFmtId="20" fontId="5" fillId="2" borderId="40" xfId="0" applyNumberFormat="1" applyFont="1" applyFill="1" applyBorder="1" applyAlignment="1">
      <alignment horizontal="center"/>
    </xf>
    <xf numFmtId="20" fontId="5" fillId="2" borderId="40" xfId="0" applyNumberFormat="1" applyFont="1" applyFill="1" applyBorder="1" applyAlignment="1">
      <alignment horizontal="center" vertical="center" wrapText="1"/>
    </xf>
    <xf numFmtId="0" fontId="5" fillId="2" borderId="40" xfId="0" applyFont="1" applyFill="1" applyBorder="1" applyAlignment="1">
      <alignment horizontal="center"/>
    </xf>
    <xf numFmtId="164" fontId="5" fillId="0" borderId="40" xfId="0" applyNumberFormat="1" applyFont="1" applyBorder="1" applyAlignment="1">
      <alignment horizontal="center" vertical="center"/>
    </xf>
    <xf numFmtId="164" fontId="1" fillId="2" borderId="0" xfId="0" applyNumberFormat="1" applyFont="1" applyFill="1" applyBorder="1" applyAlignment="1"/>
    <xf numFmtId="0" fontId="1" fillId="2" borderId="26" xfId="0" applyFont="1" applyFill="1" applyBorder="1" applyAlignment="1">
      <alignment horizontal="center"/>
    </xf>
    <xf numFmtId="164" fontId="6" fillId="2" borderId="0" xfId="0" applyNumberFormat="1" applyFont="1" applyFill="1" applyBorder="1" applyAlignment="1" applyProtection="1">
      <alignment horizontal="center"/>
    </xf>
    <xf numFmtId="164" fontId="6" fillId="2" borderId="0" xfId="0" applyNumberFormat="1" applyFont="1" applyFill="1" applyBorder="1" applyAlignment="1">
      <alignment horizontal="center"/>
    </xf>
    <xf numFmtId="0" fontId="2" fillId="11" borderId="37" xfId="0" applyFont="1" applyFill="1" applyBorder="1" applyAlignment="1" applyProtection="1">
      <protection locked="0"/>
    </xf>
    <xf numFmtId="0" fontId="2" fillId="11" borderId="31" xfId="0" applyFont="1" applyFill="1" applyBorder="1" applyAlignment="1" applyProtection="1">
      <protection locked="0"/>
    </xf>
    <xf numFmtId="0" fontId="2" fillId="11" borderId="32" xfId="0" applyFont="1" applyFill="1" applyBorder="1" applyAlignment="1" applyProtection="1">
      <protection locked="0"/>
    </xf>
    <xf numFmtId="0" fontId="2" fillId="11" borderId="35" xfId="0" applyFont="1" applyFill="1" applyBorder="1" applyAlignment="1" applyProtection="1">
      <protection locked="0"/>
    </xf>
    <xf numFmtId="0" fontId="2" fillId="11" borderId="27" xfId="0" applyFont="1" applyFill="1" applyBorder="1" applyAlignment="1" applyProtection="1">
      <protection locked="0"/>
    </xf>
    <xf numFmtId="0" fontId="1" fillId="2" borderId="0" xfId="0" applyFont="1" applyFill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164" fontId="6" fillId="2" borderId="3" xfId="0" applyNumberFormat="1" applyFont="1" applyFill="1" applyBorder="1" applyAlignment="1" applyProtection="1">
      <alignment horizontal="center"/>
    </xf>
    <xf numFmtId="164" fontId="6" fillId="2" borderId="3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20" fontId="1" fillId="2" borderId="40" xfId="0" applyNumberFormat="1" applyFont="1" applyFill="1" applyBorder="1" applyAlignment="1" applyProtection="1">
      <alignment horizontal="center"/>
      <protection locked="0"/>
    </xf>
    <xf numFmtId="20" fontId="18" fillId="2" borderId="40" xfId="0" applyNumberFormat="1" applyFont="1" applyFill="1" applyBorder="1" applyAlignment="1" applyProtection="1">
      <alignment horizontal="center"/>
      <protection locked="0"/>
    </xf>
    <xf numFmtId="20" fontId="0" fillId="2" borderId="40" xfId="0" applyNumberFormat="1" applyFont="1" applyFill="1" applyBorder="1" applyAlignment="1" applyProtection="1">
      <alignment horizontal="center"/>
      <protection locked="0"/>
    </xf>
    <xf numFmtId="0" fontId="1" fillId="2" borderId="40" xfId="0" applyFont="1" applyFill="1" applyBorder="1" applyAlignment="1" applyProtection="1">
      <alignment horizontal="center"/>
      <protection locked="0"/>
    </xf>
    <xf numFmtId="0" fontId="1" fillId="11" borderId="31" xfId="0" applyFont="1" applyFill="1" applyBorder="1" applyAlignment="1">
      <alignment horizontal="center"/>
    </xf>
    <xf numFmtId="16" fontId="21" fillId="12" borderId="38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164" fontId="11" fillId="2" borderId="0" xfId="0" applyNumberFormat="1" applyFont="1" applyFill="1" applyBorder="1" applyAlignment="1">
      <alignment horizontal="center"/>
    </xf>
    <xf numFmtId="164" fontId="5" fillId="4" borderId="8" xfId="0" applyNumberFormat="1" applyFont="1" applyFill="1" applyBorder="1" applyAlignment="1" applyProtection="1">
      <alignment horizontal="center"/>
      <protection locked="0"/>
    </xf>
    <xf numFmtId="167" fontId="11" fillId="2" borderId="0" xfId="0" applyNumberFormat="1" applyFont="1" applyFill="1" applyBorder="1" applyAlignment="1">
      <alignment horizontal="right"/>
    </xf>
    <xf numFmtId="0" fontId="10" fillId="2" borderId="0" xfId="0" applyFont="1" applyFill="1" applyBorder="1" applyAlignment="1">
      <alignment horizontal="right"/>
    </xf>
    <xf numFmtId="166" fontId="10" fillId="2" borderId="0" xfId="0" applyNumberFormat="1" applyFont="1" applyFill="1" applyBorder="1" applyAlignment="1">
      <alignment horizontal="right"/>
    </xf>
    <xf numFmtId="0" fontId="1" fillId="2" borderId="0" xfId="0" applyFont="1" applyFill="1" applyAlignment="1">
      <alignment horizontal="center"/>
    </xf>
    <xf numFmtId="14" fontId="5" fillId="11" borderId="35" xfId="0" applyNumberFormat="1" applyFont="1" applyFill="1" applyBorder="1" applyAlignment="1" applyProtection="1">
      <protection locked="0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24" fillId="13" borderId="26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64" fontId="0" fillId="0" borderId="0" xfId="0" applyNumberFormat="1"/>
    <xf numFmtId="165" fontId="0" fillId="0" borderId="0" xfId="0" applyNumberFormat="1"/>
    <xf numFmtId="164" fontId="25" fillId="2" borderId="40" xfId="0" applyNumberFormat="1" applyFont="1" applyFill="1" applyBorder="1" applyAlignment="1">
      <alignment horizontal="center" vertical="center"/>
    </xf>
    <xf numFmtId="164" fontId="6" fillId="2" borderId="3" xfId="0" applyNumberFormat="1" applyFont="1" applyFill="1" applyBorder="1" applyAlignment="1">
      <alignment horizontal="center"/>
    </xf>
    <xf numFmtId="164" fontId="4" fillId="2" borderId="0" xfId="0" applyNumberFormat="1" applyFont="1" applyFill="1" applyBorder="1" applyAlignment="1">
      <alignment horizontal="center" vertical="center"/>
    </xf>
    <xf numFmtId="2" fontId="12" fillId="2" borderId="0" xfId="0" applyNumberFormat="1" applyFont="1" applyFill="1" applyAlignment="1">
      <alignment horizontal="center"/>
    </xf>
    <xf numFmtId="164" fontId="17" fillId="13" borderId="20" xfId="0" applyNumberFormat="1" applyFont="1" applyFill="1" applyBorder="1" applyAlignment="1">
      <alignment horizontal="center"/>
    </xf>
    <xf numFmtId="0" fontId="5" fillId="2" borderId="48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9" fillId="2" borderId="7" xfId="0" applyFont="1" applyFill="1" applyBorder="1" applyAlignment="1" applyProtection="1">
      <alignment horizontal="center"/>
      <protection locked="0"/>
    </xf>
    <xf numFmtId="0" fontId="4" fillId="2" borderId="44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8" fillId="0" borderId="0" xfId="0" applyFont="1" applyFill="1" applyAlignment="1">
      <alignment horizontal="left"/>
    </xf>
    <xf numFmtId="20" fontId="1" fillId="2" borderId="35" xfId="0" applyNumberFormat="1" applyFont="1" applyFill="1" applyBorder="1" applyAlignment="1" applyProtection="1">
      <alignment horizontal="center"/>
      <protection locked="0"/>
    </xf>
    <xf numFmtId="20" fontId="1" fillId="13" borderId="40" xfId="0" applyNumberFormat="1" applyFont="1" applyFill="1" applyBorder="1" applyAlignment="1">
      <alignment horizontal="center" vertical="center"/>
    </xf>
    <xf numFmtId="165" fontId="1" fillId="2" borderId="0" xfId="0" applyNumberFormat="1" applyFont="1" applyFill="1" applyAlignment="1">
      <alignment horizontal="center"/>
    </xf>
    <xf numFmtId="0" fontId="30" fillId="5" borderId="0" xfId="0" applyFont="1" applyFill="1" applyBorder="1" applyAlignment="1" applyProtection="1">
      <protection locked="0"/>
    </xf>
    <xf numFmtId="0" fontId="24" fillId="5" borderId="0" xfId="0" applyFont="1" applyFill="1" applyBorder="1" applyAlignment="1">
      <alignment horizontal="center"/>
    </xf>
    <xf numFmtId="0" fontId="24" fillId="5" borderId="0" xfId="0" applyFont="1" applyFill="1" applyAlignment="1">
      <alignment horizontal="center"/>
    </xf>
    <xf numFmtId="0" fontId="32" fillId="11" borderId="31" xfId="0" applyFont="1" applyFill="1" applyBorder="1" applyAlignment="1" applyProtection="1">
      <protection locked="0"/>
    </xf>
    <xf numFmtId="0" fontId="1" fillId="11" borderId="0" xfId="0" applyFont="1" applyFill="1" applyAlignment="1">
      <alignment horizontal="center"/>
    </xf>
    <xf numFmtId="0" fontId="0" fillId="0" borderId="40" xfId="0" applyBorder="1"/>
    <xf numFmtId="1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5" fillId="2" borderId="40" xfId="0" applyFont="1" applyFill="1" applyBorder="1" applyAlignment="1" applyProtection="1">
      <alignment horizontal="center"/>
      <protection locked="0"/>
    </xf>
    <xf numFmtId="0" fontId="9" fillId="2" borderId="40" xfId="0" applyFont="1" applyFill="1" applyBorder="1" applyAlignment="1" applyProtection="1">
      <alignment horizontal="center"/>
      <protection locked="0"/>
    </xf>
    <xf numFmtId="0" fontId="4" fillId="2" borderId="4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20" fontId="1" fillId="2" borderId="0" xfId="0" applyNumberFormat="1" applyFont="1" applyFill="1" applyAlignment="1">
      <alignment horizontal="center"/>
    </xf>
    <xf numFmtId="164" fontId="1" fillId="2" borderId="40" xfId="0" applyNumberFormat="1" applyFont="1" applyFill="1" applyBorder="1" applyAlignment="1">
      <alignment horizontal="center"/>
    </xf>
    <xf numFmtId="164" fontId="4" fillId="2" borderId="40" xfId="0" applyNumberFormat="1" applyFont="1" applyFill="1" applyBorder="1" applyAlignment="1">
      <alignment horizontal="center" vertical="center"/>
    </xf>
    <xf numFmtId="20" fontId="1" fillId="2" borderId="4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24" fillId="13" borderId="0" xfId="0" applyFont="1" applyFill="1" applyAlignment="1" applyProtection="1">
      <alignment horizontal="center"/>
      <protection locked="0"/>
    </xf>
    <xf numFmtId="14" fontId="1" fillId="2" borderId="0" xfId="0" applyNumberFormat="1" applyFont="1" applyFill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center"/>
      <protection locked="0"/>
    </xf>
    <xf numFmtId="1" fontId="1" fillId="2" borderId="0" xfId="0" applyNumberFormat="1" applyFont="1" applyFill="1" applyAlignment="1" applyProtection="1">
      <alignment horizontal="center"/>
      <protection locked="0"/>
    </xf>
    <xf numFmtId="0" fontId="1" fillId="2" borderId="0" xfId="0" applyNumberFormat="1" applyFont="1" applyFill="1" applyAlignment="1">
      <alignment horizontal="center"/>
    </xf>
    <xf numFmtId="0" fontId="0" fillId="0" borderId="40" xfId="0" applyBorder="1" applyAlignment="1">
      <alignment horizontal="center"/>
    </xf>
    <xf numFmtId="164" fontId="5" fillId="7" borderId="37" xfId="0" applyNumberFormat="1" applyFont="1" applyFill="1" applyBorder="1" applyAlignment="1" applyProtection="1">
      <alignment horizontal="center" vertical="center" wrapText="1"/>
      <protection locked="0"/>
    </xf>
    <xf numFmtId="3" fontId="5" fillId="7" borderId="37" xfId="0" applyNumberFormat="1" applyFont="1" applyFill="1" applyBorder="1" applyAlignment="1" applyProtection="1">
      <alignment horizontal="center" vertical="center" wrapText="1"/>
      <protection locked="0"/>
    </xf>
    <xf numFmtId="0" fontId="5" fillId="7" borderId="37" xfId="0" applyFont="1" applyFill="1" applyBorder="1" applyAlignment="1" applyProtection="1">
      <alignment horizontal="center" vertical="center" wrapText="1"/>
      <protection locked="0"/>
    </xf>
    <xf numFmtId="1" fontId="0" fillId="0" borderId="0" xfId="0" applyNumberFormat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40" xfId="0" applyNumberFormat="1" applyBorder="1" applyAlignment="1">
      <alignment horizontal="center" vertical="center"/>
    </xf>
    <xf numFmtId="0" fontId="5" fillId="7" borderId="13" xfId="0" applyFont="1" applyFill="1" applyBorder="1" applyAlignment="1" applyProtection="1">
      <alignment horizontal="center" vertical="center" wrapText="1"/>
      <protection locked="0"/>
    </xf>
    <xf numFmtId="0" fontId="5" fillId="7" borderId="3" xfId="0" applyFont="1" applyFill="1" applyBorder="1" applyAlignment="1" applyProtection="1">
      <alignment horizontal="center" vertical="center" wrapText="1"/>
      <protection locked="0"/>
    </xf>
    <xf numFmtId="0" fontId="5" fillId="8" borderId="3" xfId="0" applyFont="1" applyFill="1" applyBorder="1" applyAlignment="1" applyProtection="1">
      <alignment horizontal="center" vertical="center" wrapText="1"/>
      <protection locked="0"/>
    </xf>
    <xf numFmtId="0" fontId="5" fillId="8" borderId="13" xfId="0" applyFont="1" applyFill="1" applyBorder="1" applyAlignment="1" applyProtection="1">
      <alignment horizontal="center" vertical="center" wrapText="1"/>
      <protection locked="0"/>
    </xf>
    <xf numFmtId="0" fontId="5" fillId="7" borderId="13" xfId="0" applyFont="1" applyFill="1" applyBorder="1" applyAlignment="1">
      <alignment horizontal="center" vertical="center" wrapText="1"/>
    </xf>
    <xf numFmtId="0" fontId="5" fillId="8" borderId="5" xfId="0" applyFont="1" applyFill="1" applyBorder="1" applyAlignment="1" applyProtection="1">
      <alignment horizontal="center" vertical="center" wrapText="1"/>
      <protection locked="0"/>
    </xf>
    <xf numFmtId="0" fontId="5" fillId="8" borderId="8" xfId="0" applyFont="1" applyFill="1" applyBorder="1" applyAlignment="1" applyProtection="1">
      <alignment horizontal="center" vertical="center" wrapText="1"/>
      <protection locked="0"/>
    </xf>
    <xf numFmtId="2" fontId="0" fillId="0" borderId="30" xfId="0" applyNumberFormat="1" applyBorder="1" applyAlignment="1">
      <alignment horizontal="center" vertical="center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35" fillId="15" borderId="23" xfId="0" applyFont="1" applyFill="1" applyBorder="1" applyAlignment="1">
      <alignment vertical="center" wrapText="1"/>
    </xf>
    <xf numFmtId="0" fontId="35" fillId="15" borderId="17" xfId="0" applyFont="1" applyFill="1" applyBorder="1" applyAlignment="1">
      <alignment vertical="center" wrapText="1"/>
    </xf>
    <xf numFmtId="0" fontId="5" fillId="8" borderId="17" xfId="0" applyFont="1" applyFill="1" applyBorder="1" applyAlignment="1" applyProtection="1">
      <alignment vertical="center" wrapText="1"/>
      <protection locked="0"/>
    </xf>
    <xf numFmtId="0" fontId="5" fillId="8" borderId="23" xfId="0" applyFont="1" applyFill="1" applyBorder="1" applyAlignment="1" applyProtection="1">
      <alignment vertical="center" wrapText="1"/>
      <protection locked="0"/>
    </xf>
    <xf numFmtId="0" fontId="5" fillId="7" borderId="23" xfId="0" applyFont="1" applyFill="1" applyBorder="1" applyAlignment="1" applyProtection="1">
      <alignment vertical="center" wrapText="1"/>
      <protection locked="0"/>
    </xf>
    <xf numFmtId="2" fontId="0" fillId="0" borderId="21" xfId="0" applyNumberFormat="1" applyBorder="1" applyAlignment="1">
      <alignment vertical="center"/>
    </xf>
    <xf numFmtId="164" fontId="5" fillId="7" borderId="37" xfId="0" applyNumberFormat="1" applyFont="1" applyFill="1" applyBorder="1" applyAlignment="1" applyProtection="1">
      <alignment vertical="center" wrapText="1"/>
      <protection locked="0"/>
    </xf>
    <xf numFmtId="2" fontId="0" fillId="0" borderId="0" xfId="0" applyNumberFormat="1" applyBorder="1" applyAlignment="1">
      <alignment vertical="center"/>
    </xf>
    <xf numFmtId="0" fontId="5" fillId="8" borderId="0" xfId="0" applyFont="1" applyFill="1" applyBorder="1" applyAlignment="1" applyProtection="1">
      <alignment vertical="center" wrapText="1"/>
      <protection locked="0"/>
    </xf>
    <xf numFmtId="0" fontId="5" fillId="7" borderId="51" xfId="0" applyFont="1" applyFill="1" applyBorder="1" applyAlignment="1" applyProtection="1">
      <alignment horizontal="center" vertical="center" wrapText="1"/>
      <protection locked="0"/>
    </xf>
    <xf numFmtId="164" fontId="5" fillId="7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7" borderId="0" xfId="0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Border="1" applyAlignment="1">
      <alignment horizontal="center" vertical="center"/>
    </xf>
    <xf numFmtId="0" fontId="5" fillId="15" borderId="40" xfId="0" applyFont="1" applyFill="1" applyBorder="1" applyAlignment="1">
      <alignment horizontal="center" vertical="center" wrapText="1"/>
    </xf>
    <xf numFmtId="164" fontId="5" fillId="7" borderId="40" xfId="0" applyNumberFormat="1" applyFont="1" applyFill="1" applyBorder="1" applyAlignment="1" applyProtection="1">
      <alignment horizontal="center" vertical="center" wrapText="1"/>
      <protection locked="0"/>
    </xf>
    <xf numFmtId="0" fontId="5" fillId="15" borderId="5" xfId="0" applyFont="1" applyFill="1" applyBorder="1" applyAlignment="1">
      <alignment horizontal="center" vertical="center" wrapText="1"/>
    </xf>
    <xf numFmtId="0" fontId="5" fillId="15" borderId="17" xfId="0" applyFont="1" applyFill="1" applyBorder="1" applyAlignment="1">
      <alignment horizontal="center" vertical="center" wrapText="1"/>
    </xf>
    <xf numFmtId="0" fontId="5" fillId="15" borderId="17" xfId="0" applyFont="1" applyFill="1" applyBorder="1" applyAlignment="1">
      <alignment vertical="center" wrapText="1"/>
    </xf>
    <xf numFmtId="0" fontId="5" fillId="15" borderId="23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 applyProtection="1">
      <alignment horizontal="center" vertical="center" wrapText="1"/>
      <protection locked="0"/>
    </xf>
    <xf numFmtId="0" fontId="5" fillId="7" borderId="5" xfId="0" applyFont="1" applyFill="1" applyBorder="1" applyAlignment="1" applyProtection="1">
      <alignment horizontal="center" vertical="center" wrapText="1"/>
      <protection locked="0"/>
    </xf>
    <xf numFmtId="164" fontId="5" fillId="2" borderId="0" xfId="0" applyNumberFormat="1" applyFont="1" applyFill="1" applyBorder="1" applyAlignment="1">
      <alignment horizontal="center"/>
    </xf>
    <xf numFmtId="0" fontId="32" fillId="11" borderId="31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right"/>
    </xf>
    <xf numFmtId="0" fontId="1" fillId="2" borderId="3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right"/>
    </xf>
    <xf numFmtId="0" fontId="3" fillId="3" borderId="41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165" fontId="1" fillId="2" borderId="3" xfId="0" applyNumberFormat="1" applyFont="1" applyFill="1" applyBorder="1" applyAlignment="1">
      <alignment horizontal="center"/>
    </xf>
    <xf numFmtId="0" fontId="1" fillId="3" borderId="37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26" fillId="3" borderId="40" xfId="0" applyFont="1" applyFill="1" applyBorder="1" applyAlignment="1" applyProtection="1">
      <alignment horizontal="center" vertical="center" wrapText="1"/>
      <protection locked="0"/>
    </xf>
    <xf numFmtId="0" fontId="4" fillId="9" borderId="39" xfId="0" applyFont="1" applyFill="1" applyBorder="1" applyAlignment="1" applyProtection="1">
      <alignment horizontal="center" vertical="center" wrapText="1"/>
      <protection locked="0"/>
    </xf>
    <xf numFmtId="0" fontId="4" fillId="9" borderId="41" xfId="0" applyFont="1" applyFill="1" applyBorder="1" applyAlignment="1" applyProtection="1">
      <alignment horizontal="center" vertical="center" wrapText="1"/>
      <protection locked="0"/>
    </xf>
    <xf numFmtId="0" fontId="3" fillId="8" borderId="40" xfId="0" applyFont="1" applyFill="1" applyBorder="1" applyAlignment="1" applyProtection="1">
      <alignment horizontal="center" vertical="center"/>
      <protection locked="0"/>
    </xf>
    <xf numFmtId="0" fontId="12" fillId="3" borderId="45" xfId="0" applyFont="1" applyFill="1" applyBorder="1" applyAlignment="1" applyProtection="1">
      <alignment horizontal="center" vertical="center" wrapText="1"/>
      <protection locked="0"/>
    </xf>
    <xf numFmtId="0" fontId="12" fillId="3" borderId="29" xfId="0" applyFont="1" applyFill="1" applyBorder="1" applyAlignment="1" applyProtection="1">
      <alignment horizontal="center" vertical="center" wrapText="1"/>
      <protection locked="0"/>
    </xf>
    <xf numFmtId="0" fontId="12" fillId="3" borderId="19" xfId="0" applyFont="1" applyFill="1" applyBorder="1" applyAlignment="1" applyProtection="1">
      <alignment horizontal="center" vertical="center" wrapText="1"/>
      <protection locked="0"/>
    </xf>
    <xf numFmtId="0" fontId="4" fillId="9" borderId="45" xfId="0" applyFont="1" applyFill="1" applyBorder="1" applyAlignment="1" applyProtection="1">
      <alignment horizontal="center" vertical="center" wrapText="1"/>
      <protection locked="0"/>
    </xf>
    <xf numFmtId="0" fontId="1" fillId="2" borderId="40" xfId="0" applyFont="1" applyFill="1" applyBorder="1" applyAlignment="1">
      <alignment horizontal="center" vertical="center"/>
    </xf>
    <xf numFmtId="0" fontId="4" fillId="9" borderId="40" xfId="0" applyFont="1" applyFill="1" applyBorder="1" applyAlignment="1" applyProtection="1">
      <alignment horizontal="center" vertical="center" wrapText="1"/>
      <protection locked="0"/>
    </xf>
    <xf numFmtId="0" fontId="5" fillId="2" borderId="46" xfId="0" applyFont="1" applyFill="1" applyBorder="1" applyAlignment="1">
      <alignment horizontal="center"/>
    </xf>
    <xf numFmtId="0" fontId="5" fillId="2" borderId="47" xfId="0" applyFont="1" applyFill="1" applyBorder="1" applyAlignment="1">
      <alignment horizontal="center"/>
    </xf>
    <xf numFmtId="0" fontId="5" fillId="2" borderId="26" xfId="0" applyFont="1" applyFill="1" applyBorder="1" applyAlignment="1">
      <alignment horizontal="center"/>
    </xf>
    <xf numFmtId="0" fontId="2" fillId="11" borderId="31" xfId="0" applyFont="1" applyFill="1" applyBorder="1" applyAlignment="1" applyProtection="1">
      <alignment horizontal="center"/>
      <protection locked="0"/>
    </xf>
    <xf numFmtId="0" fontId="2" fillId="11" borderId="35" xfId="0" applyFont="1" applyFill="1" applyBorder="1" applyAlignment="1" applyProtection="1">
      <alignment horizontal="center"/>
      <protection locked="0"/>
    </xf>
    <xf numFmtId="16" fontId="12" fillId="11" borderId="35" xfId="0" applyNumberFormat="1" applyFont="1" applyFill="1" applyBorder="1" applyAlignment="1" applyProtection="1">
      <alignment horizontal="center"/>
      <protection locked="0"/>
    </xf>
    <xf numFmtId="170" fontId="3" fillId="7" borderId="40" xfId="0" applyNumberFormat="1" applyFont="1" applyFill="1" applyBorder="1" applyAlignment="1" applyProtection="1">
      <alignment horizontal="center" vertical="center"/>
      <protection locked="0"/>
    </xf>
    <xf numFmtId="0" fontId="1" fillId="7" borderId="40" xfId="0" applyFont="1" applyFill="1" applyBorder="1" applyAlignment="1" applyProtection="1">
      <alignment horizontal="center" vertical="center"/>
      <protection locked="0"/>
    </xf>
    <xf numFmtId="0" fontId="3" fillId="8" borderId="40" xfId="0" applyFont="1" applyFill="1" applyBorder="1" applyAlignment="1" applyProtection="1">
      <alignment horizontal="center"/>
      <protection locked="0"/>
    </xf>
    <xf numFmtId="1" fontId="0" fillId="0" borderId="0" xfId="0" applyNumberFormat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0" fontId="19" fillId="3" borderId="37" xfId="0" applyFont="1" applyFill="1" applyBorder="1" applyAlignment="1">
      <alignment horizontal="center" vertical="center"/>
    </xf>
    <xf numFmtId="0" fontId="19" fillId="3" borderId="31" xfId="0" applyFont="1" applyFill="1" applyBorder="1" applyAlignment="1">
      <alignment horizontal="center" vertical="center"/>
    </xf>
    <xf numFmtId="0" fontId="19" fillId="3" borderId="32" xfId="0" applyFont="1" applyFill="1" applyBorder="1" applyAlignment="1">
      <alignment horizontal="center" vertical="center"/>
    </xf>
    <xf numFmtId="0" fontId="19" fillId="3" borderId="42" xfId="0" applyFont="1" applyFill="1" applyBorder="1" applyAlignment="1">
      <alignment horizontal="center" vertical="center"/>
    </xf>
    <xf numFmtId="0" fontId="19" fillId="3" borderId="0" xfId="0" applyFont="1" applyFill="1" applyBorder="1" applyAlignment="1">
      <alignment horizontal="center" vertical="center"/>
    </xf>
    <xf numFmtId="0" fontId="19" fillId="3" borderId="30" xfId="0" applyFont="1" applyFill="1" applyBorder="1" applyAlignment="1">
      <alignment horizontal="center" vertical="center"/>
    </xf>
    <xf numFmtId="164" fontId="1" fillId="2" borderId="40" xfId="0" applyNumberFormat="1" applyFont="1" applyFill="1" applyBorder="1" applyAlignment="1">
      <alignment horizontal="center" vertical="center"/>
    </xf>
    <xf numFmtId="168" fontId="22" fillId="10" borderId="39" xfId="0" applyNumberFormat="1" applyFont="1" applyFill="1" applyBorder="1" applyAlignment="1">
      <alignment horizontal="center" vertical="center"/>
    </xf>
    <xf numFmtId="168" fontId="22" fillId="10" borderId="41" xfId="0" applyNumberFormat="1" applyFont="1" applyFill="1" applyBorder="1" applyAlignment="1">
      <alignment horizontal="center" vertical="center"/>
    </xf>
    <xf numFmtId="164" fontId="5" fillId="5" borderId="7" xfId="0" applyNumberFormat="1" applyFont="1" applyFill="1" applyBorder="1" applyAlignment="1" applyProtection="1">
      <alignment horizontal="center" vertical="center" wrapText="1"/>
      <protection locked="0"/>
    </xf>
    <xf numFmtId="164" fontId="5" fillId="5" borderId="25" xfId="0" applyNumberFormat="1" applyFont="1" applyFill="1" applyBorder="1" applyAlignment="1" applyProtection="1">
      <alignment horizontal="center" vertical="center" wrapText="1"/>
      <protection locked="0"/>
    </xf>
    <xf numFmtId="164" fontId="5" fillId="5" borderId="44" xfId="0" applyNumberFormat="1" applyFont="1" applyFill="1" applyBorder="1" applyAlignment="1" applyProtection="1">
      <alignment horizontal="center" vertical="center" wrapText="1"/>
      <protection locked="0"/>
    </xf>
    <xf numFmtId="164" fontId="5" fillId="5" borderId="2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40" xfId="0" applyNumberFormat="1" applyFont="1" applyFill="1" applyBorder="1" applyAlignment="1">
      <alignment horizontal="center" vertical="center" wrapText="1"/>
    </xf>
    <xf numFmtId="3" fontId="22" fillId="10" borderId="39" xfId="0" applyNumberFormat="1" applyFont="1" applyFill="1" applyBorder="1" applyAlignment="1">
      <alignment horizontal="center" vertical="center"/>
    </xf>
    <xf numFmtId="3" fontId="22" fillId="10" borderId="41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 wrapText="1"/>
    </xf>
    <xf numFmtId="14" fontId="31" fillId="11" borderId="46" xfId="0" applyNumberFormat="1" applyFont="1" applyFill="1" applyBorder="1" applyAlignment="1" applyProtection="1">
      <alignment horizontal="center" vertical="center"/>
      <protection locked="0"/>
    </xf>
    <xf numFmtId="0" fontId="31" fillId="11" borderId="47" xfId="0" applyFont="1" applyFill="1" applyBorder="1" applyAlignment="1" applyProtection="1">
      <alignment horizontal="center" vertical="center"/>
      <protection locked="0"/>
    </xf>
    <xf numFmtId="0" fontId="31" fillId="11" borderId="26" xfId="0" applyFont="1" applyFill="1" applyBorder="1" applyAlignment="1" applyProtection="1">
      <alignment horizontal="center" vertical="center"/>
      <protection locked="0"/>
    </xf>
    <xf numFmtId="3" fontId="33" fillId="14" borderId="39" xfId="0" applyNumberFormat="1" applyFont="1" applyFill="1" applyBorder="1" applyAlignment="1">
      <alignment horizontal="center" vertical="center"/>
    </xf>
    <xf numFmtId="3" fontId="33" fillId="14" borderId="41" xfId="0" applyNumberFormat="1" applyFont="1" applyFill="1" applyBorder="1" applyAlignment="1">
      <alignment horizontal="center" vertical="center"/>
    </xf>
    <xf numFmtId="164" fontId="5" fillId="5" borderId="31" xfId="0" applyNumberFormat="1" applyFont="1" applyFill="1" applyBorder="1" applyAlignment="1" applyProtection="1">
      <alignment horizontal="center" vertical="center" wrapText="1"/>
      <protection locked="0"/>
    </xf>
    <xf numFmtId="164" fontId="5" fillId="5" borderId="49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40" xfId="0" applyNumberFormat="1" applyFont="1" applyFill="1" applyBorder="1" applyAlignment="1" applyProtection="1">
      <alignment horizontal="center" vertical="center"/>
      <protection locked="0"/>
    </xf>
    <xf numFmtId="164" fontId="6" fillId="2" borderId="15" xfId="0" applyNumberFormat="1" applyFont="1" applyFill="1" applyBorder="1" applyAlignment="1" applyProtection="1">
      <alignment horizontal="center"/>
    </xf>
    <xf numFmtId="164" fontId="6" fillId="2" borderId="33" xfId="0" applyNumberFormat="1" applyFont="1" applyFill="1" applyBorder="1" applyAlignment="1" applyProtection="1">
      <alignment horizontal="center"/>
    </xf>
    <xf numFmtId="164" fontId="20" fillId="6" borderId="17" xfId="0" applyNumberFormat="1" applyFont="1" applyFill="1" applyBorder="1" applyAlignment="1">
      <alignment horizontal="center" vertical="center"/>
    </xf>
    <xf numFmtId="164" fontId="20" fillId="6" borderId="23" xfId="0" applyNumberFormat="1" applyFont="1" applyFill="1" applyBorder="1" applyAlignment="1">
      <alignment horizontal="center" vertical="center"/>
    </xf>
    <xf numFmtId="0" fontId="1" fillId="2" borderId="40" xfId="0" applyFont="1" applyFill="1" applyBorder="1" applyAlignment="1" applyProtection="1">
      <alignment horizontal="center" vertical="center"/>
      <protection locked="0"/>
    </xf>
    <xf numFmtId="164" fontId="6" fillId="2" borderId="28" xfId="0" applyNumberFormat="1" applyFont="1" applyFill="1" applyBorder="1" applyAlignment="1">
      <alignment horizontal="center"/>
    </xf>
    <xf numFmtId="164" fontId="6" fillId="2" borderId="34" xfId="0" applyNumberFormat="1" applyFont="1" applyFill="1" applyBorder="1" applyAlignment="1">
      <alignment horizontal="center"/>
    </xf>
    <xf numFmtId="164" fontId="6" fillId="2" borderId="3" xfId="0" applyNumberFormat="1" applyFont="1" applyFill="1" applyBorder="1" applyAlignment="1">
      <alignment horizontal="center"/>
    </xf>
    <xf numFmtId="164" fontId="6" fillId="2" borderId="18" xfId="0" applyNumberFormat="1" applyFont="1" applyFill="1" applyBorder="1" applyAlignment="1">
      <alignment horizontal="center"/>
    </xf>
    <xf numFmtId="164" fontId="1" fillId="2" borderId="0" xfId="0" applyNumberFormat="1" applyFont="1" applyFill="1" applyAlignment="1">
      <alignment horizontal="center" vertical="center"/>
    </xf>
    <xf numFmtId="164" fontId="11" fillId="2" borderId="0" xfId="0" applyNumberFormat="1" applyFont="1" applyFill="1" applyBorder="1" applyAlignment="1">
      <alignment horizontal="center" vertical="center"/>
    </xf>
    <xf numFmtId="164" fontId="6" fillId="2" borderId="16" xfId="0" applyNumberFormat="1" applyFont="1" applyFill="1" applyBorder="1" applyAlignment="1">
      <alignment horizontal="center"/>
    </xf>
    <xf numFmtId="164" fontId="6" fillId="2" borderId="22" xfId="0" applyNumberFormat="1" applyFont="1" applyFill="1" applyBorder="1" applyAlignment="1">
      <alignment horizontal="center"/>
    </xf>
    <xf numFmtId="0" fontId="12" fillId="3" borderId="36" xfId="0" applyFont="1" applyFill="1" applyBorder="1" applyAlignment="1" applyProtection="1">
      <alignment horizontal="center" vertical="center" wrapText="1"/>
      <protection locked="0"/>
    </xf>
    <xf numFmtId="0" fontId="12" fillId="3" borderId="24" xfId="0" applyFont="1" applyFill="1" applyBorder="1" applyAlignment="1" applyProtection="1">
      <alignment horizontal="center" vertical="center" wrapText="1"/>
      <protection locked="0"/>
    </xf>
    <xf numFmtId="0" fontId="12" fillId="3" borderId="23" xfId="0" applyFont="1" applyFill="1" applyBorder="1" applyAlignment="1" applyProtection="1">
      <alignment horizontal="center" vertical="center" wrapText="1"/>
      <protection locked="0"/>
    </xf>
    <xf numFmtId="0" fontId="4" fillId="9" borderId="43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1" fillId="7" borderId="13" xfId="0" applyFont="1" applyFill="1" applyBorder="1" applyAlignment="1" applyProtection="1">
      <alignment horizontal="center" vertical="center"/>
      <protection locked="0"/>
    </xf>
    <xf numFmtId="169" fontId="3" fillId="8" borderId="6" xfId="0" applyNumberFormat="1" applyFont="1" applyFill="1" applyBorder="1" applyAlignment="1" applyProtection="1">
      <alignment horizontal="center" vertical="center"/>
      <protection locked="0"/>
    </xf>
    <xf numFmtId="0" fontId="3" fillId="8" borderId="8" xfId="0" applyFont="1" applyFill="1" applyBorder="1" applyAlignment="1" applyProtection="1">
      <alignment horizontal="center" vertical="center"/>
      <protection locked="0"/>
    </xf>
    <xf numFmtId="0" fontId="1" fillId="7" borderId="40" xfId="0" applyFont="1" applyFill="1" applyBorder="1" applyAlignment="1" applyProtection="1">
      <alignment horizontal="center" vertical="center" wrapText="1"/>
      <protection locked="0"/>
    </xf>
    <xf numFmtId="164" fontId="5" fillId="5" borderId="0" xfId="0" applyNumberFormat="1" applyFont="1" applyFill="1" applyBorder="1" applyAlignment="1" applyProtection="1">
      <alignment horizontal="center" vertical="center" wrapText="1"/>
      <protection locked="0"/>
    </xf>
    <xf numFmtId="164" fontId="5" fillId="5" borderId="21" xfId="0" applyNumberFormat="1" applyFont="1" applyFill="1" applyBorder="1" applyAlignment="1" applyProtection="1">
      <alignment horizontal="center" vertical="center" wrapText="1"/>
      <protection locked="0"/>
    </xf>
    <xf numFmtId="164" fontId="6" fillId="2" borderId="14" xfId="0" applyNumberFormat="1" applyFont="1" applyFill="1" applyBorder="1" applyAlignment="1">
      <alignment horizontal="center"/>
    </xf>
    <xf numFmtId="164" fontId="6" fillId="2" borderId="5" xfId="0" applyNumberFormat="1" applyFont="1" applyFill="1" applyBorder="1" applyAlignment="1">
      <alignment horizontal="center"/>
    </xf>
    <xf numFmtId="164" fontId="5" fillId="5" borderId="35" xfId="0" applyNumberFormat="1" applyFont="1" applyFill="1" applyBorder="1" applyAlignment="1" applyProtection="1">
      <alignment horizontal="center" vertical="center" wrapText="1"/>
      <protection locked="0"/>
    </xf>
    <xf numFmtId="164" fontId="5" fillId="5" borderId="50" xfId="0" applyNumberFormat="1" applyFont="1" applyFill="1" applyBorder="1" applyAlignment="1" applyProtection="1">
      <alignment horizontal="center" vertical="center" wrapText="1"/>
      <protection locked="0"/>
    </xf>
    <xf numFmtId="169" fontId="3" fillId="8" borderId="2" xfId="0" applyNumberFormat="1" applyFont="1" applyFill="1" applyBorder="1" applyAlignment="1" applyProtection="1">
      <alignment horizontal="center" vertical="center"/>
      <protection locked="0"/>
    </xf>
    <xf numFmtId="169" fontId="3" fillId="8" borderId="25" xfId="0" applyNumberFormat="1" applyFont="1" applyFill="1" applyBorder="1" applyAlignment="1" applyProtection="1">
      <alignment horizontal="center" vertical="center"/>
      <protection locked="0"/>
    </xf>
    <xf numFmtId="169" fontId="3" fillId="8" borderId="1" xfId="0" applyNumberFormat="1" applyFont="1" applyFill="1" applyBorder="1" applyAlignment="1" applyProtection="1">
      <alignment horizontal="center" vertical="center"/>
      <protection locked="0"/>
    </xf>
    <xf numFmtId="169" fontId="3" fillId="8" borderId="13" xfId="0" applyNumberFormat="1" applyFont="1" applyFill="1" applyBorder="1" applyAlignment="1" applyProtection="1">
      <alignment horizontal="center" vertical="center"/>
      <protection locked="0"/>
    </xf>
    <xf numFmtId="170" fontId="3" fillId="7" borderId="26" xfId="0" applyNumberFormat="1" applyFont="1" applyFill="1" applyBorder="1" applyAlignment="1" applyProtection="1">
      <alignment horizontal="center" vertical="center"/>
      <protection locked="0"/>
    </xf>
    <xf numFmtId="169" fontId="3" fillId="8" borderId="44" xfId="0" applyNumberFormat="1" applyFont="1" applyFill="1" applyBorder="1" applyAlignment="1" applyProtection="1">
      <alignment horizontal="center" vertical="center"/>
      <protection locked="0"/>
    </xf>
    <xf numFmtId="0" fontId="3" fillId="8" borderId="48" xfId="0" applyFont="1" applyFill="1" applyBorder="1" applyAlignment="1" applyProtection="1">
      <alignment horizontal="center" vertical="center"/>
      <protection locked="0"/>
    </xf>
    <xf numFmtId="0" fontId="3" fillId="3" borderId="40" xfId="0" applyFont="1" applyFill="1" applyBorder="1" applyAlignment="1" applyProtection="1">
      <alignment horizontal="center" vertical="center"/>
      <protection locked="0"/>
    </xf>
    <xf numFmtId="0" fontId="4" fillId="3" borderId="44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3" fillId="8" borderId="13" xfId="0" applyFont="1" applyFill="1" applyBorder="1" applyAlignment="1" applyProtection="1">
      <alignment horizontal="center" vertical="center"/>
      <protection locked="0"/>
    </xf>
    <xf numFmtId="164" fontId="5" fillId="5" borderId="5" xfId="0" applyNumberFormat="1" applyFont="1" applyFill="1" applyBorder="1" applyAlignment="1" applyProtection="1">
      <alignment horizontal="center" vertical="center" wrapText="1"/>
      <protection locked="0"/>
    </xf>
    <xf numFmtId="164" fontId="5" fillId="5" borderId="6" xfId="0" applyNumberFormat="1" applyFont="1" applyFill="1" applyBorder="1" applyAlignment="1" applyProtection="1">
      <alignment horizontal="center" vertical="center" wrapText="1"/>
      <protection locked="0"/>
    </xf>
    <xf numFmtId="164" fontId="6" fillId="2" borderId="1" xfId="0" applyNumberFormat="1" applyFont="1" applyFill="1" applyBorder="1" applyAlignment="1">
      <alignment horizontal="center"/>
    </xf>
    <xf numFmtId="164" fontId="4" fillId="3" borderId="8" xfId="0" applyNumberFormat="1" applyFont="1" applyFill="1" applyBorder="1" applyAlignment="1" applyProtection="1">
      <alignment horizontal="center"/>
    </xf>
    <xf numFmtId="164" fontId="4" fillId="3" borderId="4" xfId="0" applyNumberFormat="1" applyFont="1" applyFill="1" applyBorder="1" applyAlignment="1" applyProtection="1">
      <alignment horizontal="center"/>
    </xf>
    <xf numFmtId="1" fontId="10" fillId="2" borderId="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0" xfId="0" applyNumberFormat="1" applyFont="1" applyFill="1" applyBorder="1" applyAlignment="1">
      <alignment horizontal="center"/>
    </xf>
    <xf numFmtId="2" fontId="1" fillId="2" borderId="10" xfId="0" applyNumberFormat="1" applyFont="1" applyFill="1" applyBorder="1" applyAlignment="1">
      <alignment horizontal="center"/>
    </xf>
    <xf numFmtId="164" fontId="4" fillId="0" borderId="40" xfId="0" applyNumberFormat="1" applyFont="1" applyBorder="1" applyAlignment="1">
      <alignment horizontal="center" vertical="center"/>
    </xf>
    <xf numFmtId="0" fontId="4" fillId="0" borderId="40" xfId="0" applyNumberFormat="1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164" fontId="4" fillId="0" borderId="26" xfId="0" applyNumberFormat="1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4" borderId="39" xfId="0" applyFont="1" applyFill="1" applyBorder="1" applyAlignment="1">
      <alignment horizontal="center" vertical="center"/>
    </xf>
    <xf numFmtId="0" fontId="4" fillId="4" borderId="41" xfId="0" applyFont="1" applyFill="1" applyBorder="1" applyAlignment="1">
      <alignment horizontal="center" vertical="center"/>
    </xf>
  </cellXfs>
  <cellStyles count="57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Normal" xfId="0" builtinId="0"/>
  </cellStyles>
  <dxfs count="116">
    <dxf>
      <font>
        <color auto="1"/>
      </font>
      <fill>
        <patternFill patternType="solid">
          <fgColor indexed="64"/>
          <bgColor rgb="FFFCE4D0"/>
        </patternFill>
      </fill>
    </dxf>
    <dxf>
      <font>
        <b/>
        <i val="0"/>
        <u val="none"/>
        <color rgb="FF3F8885"/>
      </font>
      <fill>
        <patternFill patternType="solid">
          <fgColor indexed="64"/>
          <bgColor rgb="FF9AFBFF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b/>
        <i val="0"/>
        <color theme="4" tint="-0.249977111117893"/>
      </font>
      <fill>
        <patternFill patternType="solid">
          <fgColor indexed="64"/>
          <bgColor rgb="FF7FCEFF"/>
        </patternFill>
      </fill>
    </dxf>
    <dxf>
      <font>
        <b/>
        <i val="0"/>
        <color theme="4" tint="-0.249977111117893"/>
      </font>
      <fill>
        <patternFill patternType="solid">
          <fgColor indexed="64"/>
          <bgColor rgb="FF6EC2FF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  <color theme="4" tint="-0.249977111117893"/>
      </font>
      <fill>
        <patternFill patternType="solid">
          <fgColor indexed="64"/>
          <bgColor rgb="FF7FCEFF"/>
        </patternFill>
      </fill>
    </dxf>
    <dxf>
      <font>
        <b/>
        <i val="0"/>
        <color theme="4" tint="-0.249977111117893"/>
      </font>
      <fill>
        <patternFill patternType="solid">
          <fgColor indexed="64"/>
          <bgColor rgb="FF6EC2FF"/>
        </patternFill>
      </fill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theme="0"/>
      </font>
      <fill>
        <patternFill patternType="solid">
          <fgColor indexed="64"/>
          <bgColor rgb="FF1687D6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rgb="FF3366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800000"/>
      </font>
      <fill>
        <patternFill patternType="solid">
          <fgColor indexed="64"/>
          <bgColor theme="9" tint="0.399975585192419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indexed="64"/>
          <bgColor rgb="FFC1B1D1"/>
        </patternFill>
      </fill>
    </dxf>
    <dxf>
      <font>
        <color auto="1"/>
      </font>
      <fill>
        <patternFill patternType="solid">
          <fgColor indexed="64"/>
          <bgColor rgb="FFFADEC5"/>
        </patternFill>
      </fill>
    </dxf>
    <dxf>
      <font>
        <color auto="1"/>
      </font>
      <fill>
        <patternFill patternType="solid">
          <fgColor indexed="64"/>
          <bgColor rgb="FFC1B1D1"/>
        </patternFill>
      </fill>
    </dxf>
    <dxf>
      <font>
        <color auto="1"/>
      </font>
      <fill>
        <patternFill patternType="solid">
          <fgColor indexed="64"/>
          <bgColor rgb="FFFCE4D0"/>
        </patternFill>
      </fill>
    </dxf>
    <dxf>
      <font>
        <color auto="1"/>
      </font>
      <fill>
        <patternFill patternType="solid">
          <fgColor indexed="64"/>
          <bgColor rgb="FFC1B1D1"/>
        </patternFill>
      </fill>
    </dxf>
    <dxf>
      <font>
        <color auto="1"/>
      </font>
      <fill>
        <patternFill patternType="solid">
          <fgColor indexed="64"/>
          <bgColor rgb="FFFADEC5"/>
        </patternFill>
      </fill>
    </dxf>
    <dxf>
      <font>
        <color auto="1"/>
      </font>
      <fill>
        <patternFill patternType="solid">
          <fgColor indexed="64"/>
          <bgColor rgb="FFC1B1D1"/>
        </patternFill>
      </fill>
    </dxf>
    <dxf>
      <font>
        <color auto="1"/>
      </font>
      <fill>
        <patternFill patternType="solid">
          <fgColor indexed="64"/>
          <bgColor rgb="FFFCE4D0"/>
        </patternFill>
      </fill>
    </dxf>
    <dxf>
      <font>
        <color auto="1"/>
      </font>
      <fill>
        <patternFill patternType="solid">
          <fgColor indexed="64"/>
          <bgColor rgb="FFC1B1D1"/>
        </patternFill>
      </fill>
    </dxf>
    <dxf>
      <font>
        <color auto="1"/>
      </font>
      <fill>
        <patternFill patternType="solid">
          <fgColor indexed="64"/>
          <bgColor rgb="FFFADEC5"/>
        </patternFill>
      </fill>
    </dxf>
    <dxf>
      <font>
        <b/>
        <i val="0"/>
        <color auto="1"/>
      </font>
      <fill>
        <patternFill patternType="solid">
          <fgColor indexed="64"/>
          <bgColor rgb="FFC1B1D1"/>
        </patternFill>
      </fill>
    </dxf>
    <dxf>
      <font>
        <b/>
        <i val="0"/>
        <color auto="1"/>
      </font>
      <fill>
        <patternFill patternType="solid">
          <fgColor indexed="64"/>
          <bgColor rgb="FFFCE4D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00FF00"/>
      <rgbColor rgb="000000D4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63500</xdr:colOff>
          <xdr:row>1</xdr:row>
          <xdr:rowOff>12700</xdr:rowOff>
        </xdr:from>
        <xdr:to>
          <xdr:col>2</xdr:col>
          <xdr:colOff>774700</xdr:colOff>
          <xdr:row>2</xdr:row>
          <xdr:rowOff>101600</xdr:rowOff>
        </xdr:to>
        <xdr:sp macro="" textlink="">
          <xdr:nvSpPr>
            <xdr:cNvPr id="33798" name="Button 6" hidden="1">
              <a:extLst>
                <a:ext uri="{63B3BB69-23CF-44E3-9099-C40C66FF867C}">
                  <a14:compatExt spid="_x0000_s337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812800</xdr:colOff>
          <xdr:row>3</xdr:row>
          <xdr:rowOff>12700</xdr:rowOff>
        </xdr:from>
        <xdr:to>
          <xdr:col>9</xdr:col>
          <xdr:colOff>787400</xdr:colOff>
          <xdr:row>4</xdr:row>
          <xdr:rowOff>101600</xdr:rowOff>
        </xdr:to>
        <xdr:sp macro="" textlink="">
          <xdr:nvSpPr>
            <xdr:cNvPr id="33802" name="Button 10" hidden="1">
              <a:extLst>
                <a:ext uri="{63B3BB69-23CF-44E3-9099-C40C66FF867C}">
                  <a14:compatExt spid="_x0000_s338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50800</xdr:colOff>
          <xdr:row>6</xdr:row>
          <xdr:rowOff>114300</xdr:rowOff>
        </xdr:from>
        <xdr:to>
          <xdr:col>1</xdr:col>
          <xdr:colOff>152400</xdr:colOff>
          <xdr:row>9</xdr:row>
          <xdr:rowOff>127000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165100</xdr:colOff>
          <xdr:row>6</xdr:row>
          <xdr:rowOff>114300</xdr:rowOff>
        </xdr:from>
        <xdr:to>
          <xdr:col>2</xdr:col>
          <xdr:colOff>266700</xdr:colOff>
          <xdr:row>9</xdr:row>
          <xdr:rowOff>127000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de-DE" sz="9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CONVERTIR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266700</xdr:colOff>
          <xdr:row>104</xdr:row>
          <xdr:rowOff>25400</xdr:rowOff>
        </xdr:from>
        <xdr:to>
          <xdr:col>7</xdr:col>
          <xdr:colOff>584200</xdr:colOff>
          <xdr:row>106</xdr:row>
          <xdr:rowOff>63500</xdr:rowOff>
        </xdr:to>
        <xdr:sp macro="" textlink="">
          <xdr:nvSpPr>
            <xdr:cNvPr id="20484" name="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CONVERTIR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774700</xdr:colOff>
          <xdr:row>0</xdr:row>
          <xdr:rowOff>292100</xdr:rowOff>
        </xdr:from>
        <xdr:to>
          <xdr:col>11</xdr:col>
          <xdr:colOff>457200</xdr:colOff>
          <xdr:row>2</xdr:row>
          <xdr:rowOff>0</xdr:rowOff>
        </xdr:to>
        <xdr:sp macro="" textlink="">
          <xdr:nvSpPr>
            <xdr:cNvPr id="20489" name="Button 9" hidden="1">
              <a:extLst>
                <a:ext uri="{63B3BB69-23CF-44E3-9099-C40C66FF867C}">
                  <a14:compatExt spid="_x0000_s20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774700</xdr:colOff>
          <xdr:row>0</xdr:row>
          <xdr:rowOff>292100</xdr:rowOff>
        </xdr:from>
        <xdr:to>
          <xdr:col>11</xdr:col>
          <xdr:colOff>457200</xdr:colOff>
          <xdr:row>2</xdr:row>
          <xdr:rowOff>0</xdr:rowOff>
        </xdr:to>
        <xdr:sp macro="" textlink="">
          <xdr:nvSpPr>
            <xdr:cNvPr id="20490" name="Button 10" hidden="1">
              <a:extLst>
                <a:ext uri="{63B3BB69-23CF-44E3-9099-C40C66FF867C}">
                  <a14:compatExt spid="_x0000_s20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774700</xdr:colOff>
          <xdr:row>0</xdr:row>
          <xdr:rowOff>292100</xdr:rowOff>
        </xdr:from>
        <xdr:to>
          <xdr:col>11</xdr:col>
          <xdr:colOff>457200</xdr:colOff>
          <xdr:row>2</xdr:row>
          <xdr:rowOff>0</xdr:rowOff>
        </xdr:to>
        <xdr:sp macro="" textlink="">
          <xdr:nvSpPr>
            <xdr:cNvPr id="20491" name="Button 11" hidden="1">
              <a:extLst>
                <a:ext uri="{63B3BB69-23CF-44E3-9099-C40C66FF867C}">
                  <a14:compatExt spid="_x0000_s20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774700</xdr:colOff>
          <xdr:row>0</xdr:row>
          <xdr:rowOff>292100</xdr:rowOff>
        </xdr:from>
        <xdr:to>
          <xdr:col>11</xdr:col>
          <xdr:colOff>457200</xdr:colOff>
          <xdr:row>2</xdr:row>
          <xdr:rowOff>0</xdr:rowOff>
        </xdr:to>
        <xdr:sp macro="" textlink="">
          <xdr:nvSpPr>
            <xdr:cNvPr id="20492" name="Button 12" hidden="1">
              <a:extLst>
                <a:ext uri="{63B3BB69-23CF-44E3-9099-C40C66FF867C}">
                  <a14:compatExt spid="_x0000_s20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774700</xdr:colOff>
          <xdr:row>0</xdr:row>
          <xdr:rowOff>292100</xdr:rowOff>
        </xdr:from>
        <xdr:to>
          <xdr:col>11</xdr:col>
          <xdr:colOff>457200</xdr:colOff>
          <xdr:row>2</xdr:row>
          <xdr:rowOff>0</xdr:rowOff>
        </xdr:to>
        <xdr:sp macro="" textlink="">
          <xdr:nvSpPr>
            <xdr:cNvPr id="20493" name="Button 13" hidden="1">
              <a:extLst>
                <a:ext uri="{63B3BB69-23CF-44E3-9099-C40C66FF867C}">
                  <a14:compatExt spid="_x0000_s20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774700</xdr:colOff>
          <xdr:row>0</xdr:row>
          <xdr:rowOff>292100</xdr:rowOff>
        </xdr:from>
        <xdr:to>
          <xdr:col>11</xdr:col>
          <xdr:colOff>457200</xdr:colOff>
          <xdr:row>2</xdr:row>
          <xdr:rowOff>0</xdr:rowOff>
        </xdr:to>
        <xdr:sp macro="" textlink="">
          <xdr:nvSpPr>
            <xdr:cNvPr id="20494" name="Button 14" hidden="1">
              <a:extLst>
                <a:ext uri="{63B3BB69-23CF-44E3-9099-C40C66FF867C}">
                  <a14:compatExt spid="_x0000_s20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0</xdr:row>
          <xdr:rowOff>38100</xdr:rowOff>
        </xdr:from>
        <xdr:to>
          <xdr:col>7</xdr:col>
          <xdr:colOff>12700</xdr:colOff>
          <xdr:row>1</xdr:row>
          <xdr:rowOff>88900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PATISSERIE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101600</xdr:colOff>
          <xdr:row>0</xdr:row>
          <xdr:rowOff>38100</xdr:rowOff>
        </xdr:from>
        <xdr:to>
          <xdr:col>13</xdr:col>
          <xdr:colOff>165100</xdr:colOff>
          <xdr:row>1</xdr:row>
          <xdr:rowOff>88900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VENTE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177800</xdr:colOff>
          <xdr:row>0</xdr:row>
          <xdr:rowOff>38100</xdr:rowOff>
        </xdr:from>
        <xdr:to>
          <xdr:col>16</xdr:col>
          <xdr:colOff>241300</xdr:colOff>
          <xdr:row>1</xdr:row>
          <xdr:rowOff>88900</xdr:rowOff>
        </xdr:to>
        <xdr:sp macro="" textlink="">
          <xdr:nvSpPr>
            <xdr:cNvPr id="32771" name="Button 3" hidden="1">
              <a:extLst>
                <a:ext uri="{63B3BB69-23CF-44E3-9099-C40C66FF867C}">
                  <a14:compatExt spid="_x0000_s327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RESTAURATION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25400</xdr:colOff>
          <xdr:row>0</xdr:row>
          <xdr:rowOff>38100</xdr:rowOff>
        </xdr:from>
        <xdr:to>
          <xdr:col>10</xdr:col>
          <xdr:colOff>88900</xdr:colOff>
          <xdr:row>1</xdr:row>
          <xdr:rowOff>88900</xdr:rowOff>
        </xdr:to>
        <xdr:sp macro="" textlink="">
          <xdr:nvSpPr>
            <xdr:cNvPr id="32772" name="Button 4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BOULANGERIE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254000</xdr:colOff>
          <xdr:row>0</xdr:row>
          <xdr:rowOff>38100</xdr:rowOff>
        </xdr:from>
        <xdr:to>
          <xdr:col>19</xdr:col>
          <xdr:colOff>317500</xdr:colOff>
          <xdr:row>1</xdr:row>
          <xdr:rowOff>88900</xdr:rowOff>
        </xdr:to>
        <xdr:sp macro="" textlink="">
          <xdr:nvSpPr>
            <xdr:cNvPr id="32773" name="Button 5" hidden="1">
              <a:extLst>
                <a:ext uri="{63B3BB69-23CF-44E3-9099-C40C66FF867C}">
                  <a14:compatExt spid="_x0000_s327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EFFACER FILTRE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165100</xdr:colOff>
          <xdr:row>0</xdr:row>
          <xdr:rowOff>63500</xdr:rowOff>
        </xdr:from>
        <xdr:to>
          <xdr:col>27</xdr:col>
          <xdr:colOff>317500</xdr:colOff>
          <xdr:row>1</xdr:row>
          <xdr:rowOff>63500</xdr:rowOff>
        </xdr:to>
        <xdr:sp macro="" textlink="">
          <xdr:nvSpPr>
            <xdr:cNvPr id="32774" name="Button 9889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de-DE" sz="9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SUPPRIMER PLANNING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381000</xdr:colOff>
          <xdr:row>0</xdr:row>
          <xdr:rowOff>25400</xdr:rowOff>
        </xdr:from>
        <xdr:to>
          <xdr:col>22</xdr:col>
          <xdr:colOff>101600</xdr:colOff>
          <xdr:row>0</xdr:row>
          <xdr:rowOff>228600</xdr:rowOff>
        </xdr:to>
        <xdr:sp macro="" textlink="">
          <xdr:nvSpPr>
            <xdr:cNvPr id="32775" name="Button 7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s-ES_tradnl" sz="1000" b="1" i="0" u="none" strike="noStrike" baseline="0">
                  <a:solidFill>
                    <a:srgbClr val="660066"/>
                  </a:solidFill>
                  <a:latin typeface="Calibri"/>
                  <a:ea typeface="Calibri"/>
                  <a:cs typeface="Calibri"/>
                </a:rPr>
                <a:t>CRÉER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38100</xdr:colOff>
          <xdr:row>0</xdr:row>
          <xdr:rowOff>165100</xdr:rowOff>
        </xdr:from>
        <xdr:to>
          <xdr:col>28</xdr:col>
          <xdr:colOff>228600</xdr:colOff>
          <xdr:row>1</xdr:row>
          <xdr:rowOff>165100</xdr:rowOff>
        </xdr:to>
        <xdr:sp macro="" textlink="">
          <xdr:nvSpPr>
            <xdr:cNvPr id="32777" name="Button 9" hidden="1">
              <a:extLst>
                <a:ext uri="{63B3BB69-23CF-44E3-9099-C40C66FF867C}">
                  <a14:compatExt spid="_x0000_s327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1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266700</xdr:colOff>
          <xdr:row>0</xdr:row>
          <xdr:rowOff>165100</xdr:rowOff>
        </xdr:from>
        <xdr:to>
          <xdr:col>28</xdr:col>
          <xdr:colOff>457200</xdr:colOff>
          <xdr:row>1</xdr:row>
          <xdr:rowOff>165100</xdr:rowOff>
        </xdr:to>
        <xdr:sp macro="" textlink="">
          <xdr:nvSpPr>
            <xdr:cNvPr id="32778" name="Button 10" hidden="1">
              <a:extLst>
                <a:ext uri="{63B3BB69-23CF-44E3-9099-C40C66FF867C}">
                  <a14:compatExt spid="_x0000_s32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s-IS" sz="1200" b="0" i="0" u="none" strike="noStrike" baseline="0">
                  <a:solidFill>
                    <a:srgbClr val="000000"/>
                  </a:solidFill>
                  <a:latin typeface="Cambria"/>
                  <a:ea typeface="Cambria"/>
                  <a:cs typeface="Cambria"/>
                </a:rPr>
                <a:t>2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0</xdr:row>
          <xdr:rowOff>76200</xdr:rowOff>
        </xdr:from>
        <xdr:to>
          <xdr:col>29</xdr:col>
          <xdr:colOff>495300</xdr:colOff>
          <xdr:row>1</xdr:row>
          <xdr:rowOff>88900</xdr:rowOff>
        </xdr:to>
        <xdr:sp macro="" textlink="">
          <xdr:nvSpPr>
            <xdr:cNvPr id="32781" name="Button 13" hidden="1">
              <a:extLst>
                <a:ext uri="{63B3BB69-23CF-44E3-9099-C40C66FF867C}">
                  <a14:compatExt spid="_x0000_s327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da-DK" sz="8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FEUILLE</a:t>
              </a:r>
            </a:p>
            <a:p>
              <a:pPr algn="ctr" rtl="0">
                <a:defRPr sz="1000"/>
              </a:pPr>
              <a:endParaRPr lang="da-DK" sz="8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4" Type="http://schemas.openxmlformats.org/officeDocument/2006/relationships/ctrlProp" Target="../ctrlProps/ctrlProp4.xml"/><Relationship Id="rId5" Type="http://schemas.openxmlformats.org/officeDocument/2006/relationships/ctrlProp" Target="../ctrlProps/ctrlProp5.xml"/><Relationship Id="rId6" Type="http://schemas.openxmlformats.org/officeDocument/2006/relationships/ctrlProp" Target="../ctrlProps/ctrlProp6.xml"/><Relationship Id="rId7" Type="http://schemas.openxmlformats.org/officeDocument/2006/relationships/ctrlProp" Target="../ctrlProps/ctrlProp7.xml"/><Relationship Id="rId8" Type="http://schemas.openxmlformats.org/officeDocument/2006/relationships/ctrlProp" Target="../ctrlProps/ctrlProp8.xml"/><Relationship Id="rId9" Type="http://schemas.openxmlformats.org/officeDocument/2006/relationships/ctrlProp" Target="../ctrlProps/ctrlProp9.xml"/><Relationship Id="rId10" Type="http://schemas.openxmlformats.org/officeDocument/2006/relationships/ctrlProp" Target="../ctrlProps/ctrlProp10.xml"/><Relationship Id="rId11" Type="http://schemas.openxmlformats.org/officeDocument/2006/relationships/ctrlProp" Target="../ctrlProps/ctrlProp11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1" Type="http://schemas.openxmlformats.org/officeDocument/2006/relationships/ctrlProp" Target="../ctrlProps/ctrlProp20.xml"/><Relationship Id="rId12" Type="http://schemas.openxmlformats.org/officeDocument/2006/relationships/ctrlProp" Target="../ctrlProps/ctrlProp21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3.vml"/><Relationship Id="rId3" Type="http://schemas.openxmlformats.org/officeDocument/2006/relationships/ctrlProp" Target="../ctrlProps/ctrlProp12.xml"/><Relationship Id="rId4" Type="http://schemas.openxmlformats.org/officeDocument/2006/relationships/ctrlProp" Target="../ctrlProps/ctrlProp13.xml"/><Relationship Id="rId5" Type="http://schemas.openxmlformats.org/officeDocument/2006/relationships/ctrlProp" Target="../ctrlProps/ctrlProp14.xml"/><Relationship Id="rId6" Type="http://schemas.openxmlformats.org/officeDocument/2006/relationships/ctrlProp" Target="../ctrlProps/ctrlProp15.xml"/><Relationship Id="rId7" Type="http://schemas.openxmlformats.org/officeDocument/2006/relationships/ctrlProp" Target="../ctrlProps/ctrlProp16.xml"/><Relationship Id="rId8" Type="http://schemas.openxmlformats.org/officeDocument/2006/relationships/ctrlProp" Target="../ctrlProps/ctrlProp17.xml"/><Relationship Id="rId9" Type="http://schemas.openxmlformats.org/officeDocument/2006/relationships/ctrlProp" Target="../ctrlProps/ctrlProp18.xml"/><Relationship Id="rId10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indexed="11"/>
  </sheetPr>
  <dimension ref="A1:L80"/>
  <sheetViews>
    <sheetView topLeftCell="B24" workbookViewId="0">
      <selection activeCell="J31" sqref="J31"/>
    </sheetView>
  </sheetViews>
  <sheetFormatPr baseColWidth="10" defaultRowHeight="12" outlineLevelCol="1" x14ac:dyDescent="0"/>
  <cols>
    <col min="1" max="1" width="4.5" hidden="1" customWidth="1" outlineLevel="1"/>
    <col min="2" max="2" width="10.83203125" collapsed="1"/>
    <col min="3" max="6" width="10.83203125" style="54"/>
    <col min="7" max="7" width="12.6640625" customWidth="1"/>
  </cols>
  <sheetData>
    <row r="1" spans="1:12">
      <c r="A1" t="s">
        <v>32</v>
      </c>
    </row>
    <row r="2" spans="1:12" ht="12" customHeight="1">
      <c r="A2" t="s">
        <v>33</v>
      </c>
    </row>
    <row r="3" spans="1:12" ht="12" customHeight="1">
      <c r="A3" t="s">
        <v>31</v>
      </c>
    </row>
    <row r="4" spans="1:12">
      <c r="A4" t="s">
        <v>27</v>
      </c>
      <c r="C4" s="176" t="s">
        <v>2</v>
      </c>
      <c r="D4" s="176" t="s">
        <v>73</v>
      </c>
      <c r="E4" s="176" t="s">
        <v>74</v>
      </c>
      <c r="F4" s="176" t="s">
        <v>70</v>
      </c>
      <c r="G4" s="176" t="s">
        <v>75</v>
      </c>
      <c r="J4" s="126"/>
      <c r="K4" s="176" t="s">
        <v>2</v>
      </c>
      <c r="L4" s="176" t="s">
        <v>73</v>
      </c>
    </row>
    <row r="5" spans="1:12">
      <c r="A5" t="s">
        <v>30</v>
      </c>
      <c r="C5" s="176"/>
      <c r="D5" s="176"/>
      <c r="E5" s="176"/>
      <c r="F5" s="176"/>
      <c r="G5" s="176"/>
      <c r="K5" s="176"/>
      <c r="L5" s="176"/>
    </row>
    <row r="6" spans="1:12" ht="25" customHeight="1">
      <c r="A6" s="107">
        <v>1</v>
      </c>
      <c r="B6" s="117" t="s">
        <v>30</v>
      </c>
      <c r="C6" s="106" t="s">
        <v>83</v>
      </c>
      <c r="D6" s="104">
        <v>1.4583333333333333</v>
      </c>
      <c r="E6" s="104">
        <f t="shared" ref="E6:E49" si="0">D6/5</f>
        <v>0.29166666666666663</v>
      </c>
      <c r="F6" s="106">
        <v>3</v>
      </c>
      <c r="G6" s="105" t="e">
        <v>#REF!</v>
      </c>
      <c r="J6" s="109"/>
      <c r="K6" s="132"/>
      <c r="L6" s="133"/>
    </row>
    <row r="7" spans="1:12" ht="25" customHeight="1">
      <c r="A7" s="107">
        <v>2</v>
      </c>
      <c r="B7" s="108" t="s">
        <v>32</v>
      </c>
      <c r="C7" s="118" t="s">
        <v>84</v>
      </c>
      <c r="D7" s="104">
        <v>1.4583333333333333</v>
      </c>
      <c r="E7" s="104">
        <f t="shared" si="0"/>
        <v>0.29166666666666663</v>
      </c>
      <c r="F7" s="106">
        <v>26</v>
      </c>
      <c r="L7" s="55"/>
    </row>
    <row r="8" spans="1:12" ht="25" customHeight="1">
      <c r="A8" s="107">
        <v>3</v>
      </c>
      <c r="B8" s="108" t="s">
        <v>27</v>
      </c>
      <c r="C8" s="111" t="s">
        <v>85</v>
      </c>
      <c r="D8" s="104">
        <v>1.4583333333333333</v>
      </c>
      <c r="E8" s="104">
        <f t="shared" si="0"/>
        <v>0.29166666666666663</v>
      </c>
      <c r="F8" s="106">
        <v>33</v>
      </c>
    </row>
    <row r="9" spans="1:12" ht="25" customHeight="1">
      <c r="A9" s="107">
        <v>4</v>
      </c>
      <c r="B9" s="108" t="s">
        <v>33</v>
      </c>
      <c r="C9" s="112" t="s">
        <v>55</v>
      </c>
      <c r="D9" s="104">
        <v>1.4583333333333333</v>
      </c>
      <c r="E9" s="104">
        <f t="shared" si="0"/>
        <v>0.29166666666666663</v>
      </c>
      <c r="F9" s="106">
        <v>34</v>
      </c>
    </row>
    <row r="10" spans="1:12" ht="25" customHeight="1">
      <c r="A10" s="107">
        <v>3</v>
      </c>
      <c r="B10" s="108" t="s">
        <v>27</v>
      </c>
      <c r="C10" s="111" t="s">
        <v>86</v>
      </c>
      <c r="D10" s="104">
        <v>1.4583333333333333</v>
      </c>
      <c r="E10" s="104">
        <f t="shared" si="0"/>
        <v>0.29166666666666663</v>
      </c>
      <c r="F10" s="106">
        <v>35</v>
      </c>
    </row>
    <row r="11" spans="1:12" ht="25" customHeight="1">
      <c r="A11" s="107">
        <v>6</v>
      </c>
      <c r="B11" s="108" t="s">
        <v>33</v>
      </c>
      <c r="C11" s="111" t="s">
        <v>87</v>
      </c>
      <c r="D11" s="104">
        <v>1.4583333333333333</v>
      </c>
      <c r="E11" s="104">
        <f t="shared" si="0"/>
        <v>0.29166666666666663</v>
      </c>
      <c r="F11" s="106">
        <v>37</v>
      </c>
    </row>
    <row r="12" spans="1:12" ht="25" customHeight="1">
      <c r="A12" s="107">
        <v>7</v>
      </c>
      <c r="B12" s="108" t="s">
        <v>30</v>
      </c>
      <c r="C12" s="111" t="s">
        <v>88</v>
      </c>
      <c r="D12" s="104">
        <v>1.4583333333333333</v>
      </c>
      <c r="E12" s="104">
        <f t="shared" si="0"/>
        <v>0.29166666666666663</v>
      </c>
      <c r="F12" s="106">
        <v>38</v>
      </c>
    </row>
    <row r="13" spans="1:12" ht="25" customHeight="1">
      <c r="A13" s="107">
        <v>8</v>
      </c>
      <c r="B13" s="108" t="s">
        <v>30</v>
      </c>
      <c r="C13" s="138" t="s">
        <v>89</v>
      </c>
      <c r="D13" s="104">
        <v>1.4583333333333333</v>
      </c>
      <c r="E13" s="104">
        <f t="shared" si="0"/>
        <v>0.29166666666666663</v>
      </c>
      <c r="F13" s="106">
        <v>39</v>
      </c>
    </row>
    <row r="14" spans="1:12" ht="25" customHeight="1">
      <c r="A14" s="107">
        <v>9</v>
      </c>
      <c r="B14" s="108" t="s">
        <v>31</v>
      </c>
      <c r="C14" s="116" t="s">
        <v>90</v>
      </c>
      <c r="D14" s="104">
        <v>1.4583333333333333</v>
      </c>
      <c r="E14" s="104">
        <f t="shared" si="0"/>
        <v>0.29166666666666663</v>
      </c>
      <c r="F14" s="106">
        <v>0</v>
      </c>
    </row>
    <row r="15" spans="1:12" ht="25" customHeight="1">
      <c r="A15" s="107">
        <v>10</v>
      </c>
      <c r="B15" s="108" t="s">
        <v>27</v>
      </c>
      <c r="C15" s="115" t="s">
        <v>52</v>
      </c>
      <c r="D15" s="104">
        <v>1.4583333333333333</v>
      </c>
      <c r="E15" s="104">
        <f t="shared" si="0"/>
        <v>0.29166666666666663</v>
      </c>
      <c r="F15" s="106">
        <v>2</v>
      </c>
    </row>
    <row r="16" spans="1:12" ht="25" customHeight="1">
      <c r="A16" s="107">
        <v>11</v>
      </c>
      <c r="B16" s="108" t="s">
        <v>27</v>
      </c>
      <c r="C16" s="113" t="s">
        <v>91</v>
      </c>
      <c r="D16" s="104">
        <v>1.4583333333333333</v>
      </c>
      <c r="E16" s="104">
        <f t="shared" si="0"/>
        <v>0.29166666666666663</v>
      </c>
      <c r="F16" s="106">
        <v>3</v>
      </c>
    </row>
    <row r="17" spans="1:6" ht="25" customHeight="1">
      <c r="A17" s="107">
        <v>12</v>
      </c>
      <c r="B17" s="108" t="s">
        <v>31</v>
      </c>
      <c r="C17" s="110" t="s">
        <v>50</v>
      </c>
      <c r="D17" s="104">
        <v>1.25</v>
      </c>
      <c r="E17" s="104">
        <f t="shared" si="0"/>
        <v>0.25</v>
      </c>
      <c r="F17" s="106">
        <v>4</v>
      </c>
    </row>
    <row r="18" spans="1:6" ht="25" customHeight="1">
      <c r="A18" s="107">
        <v>13</v>
      </c>
      <c r="B18" s="108" t="s">
        <v>33</v>
      </c>
      <c r="C18" s="113" t="s">
        <v>51</v>
      </c>
      <c r="D18" s="104">
        <v>1.4583333333333333</v>
      </c>
      <c r="E18" s="104">
        <f t="shared" si="0"/>
        <v>0.29166666666666663</v>
      </c>
      <c r="F18" s="106">
        <v>44</v>
      </c>
    </row>
    <row r="19" spans="1:6" ht="25" customHeight="1">
      <c r="A19" s="107">
        <v>14</v>
      </c>
      <c r="B19" s="108" t="s">
        <v>33</v>
      </c>
      <c r="C19" s="114" t="s">
        <v>92</v>
      </c>
      <c r="D19" s="104">
        <v>1.4583333333333333</v>
      </c>
      <c r="E19" s="104">
        <f t="shared" si="0"/>
        <v>0.29166666666666663</v>
      </c>
      <c r="F19" s="106">
        <v>14</v>
      </c>
    </row>
    <row r="20" spans="1:6" ht="25" customHeight="1">
      <c r="A20" s="107">
        <v>15</v>
      </c>
      <c r="B20" s="108" t="s">
        <v>33</v>
      </c>
      <c r="C20" s="113" t="s">
        <v>93</v>
      </c>
      <c r="D20" s="104">
        <v>1.4583333333333333</v>
      </c>
      <c r="E20" s="104">
        <f t="shared" si="0"/>
        <v>0.29166666666666663</v>
      </c>
      <c r="F20" s="106">
        <v>23</v>
      </c>
    </row>
    <row r="21" spans="1:6" ht="25" customHeight="1">
      <c r="A21" s="107">
        <v>16</v>
      </c>
      <c r="B21" s="108" t="s">
        <v>31</v>
      </c>
      <c r="C21" s="134" t="s">
        <v>94</v>
      </c>
      <c r="D21" s="104">
        <v>1.4583333333333333</v>
      </c>
      <c r="E21" s="104">
        <f t="shared" si="0"/>
        <v>0.29166666666666663</v>
      </c>
      <c r="F21" s="106"/>
    </row>
    <row r="22" spans="1:6" ht="25" customHeight="1">
      <c r="A22" s="107">
        <v>17</v>
      </c>
      <c r="B22" s="108" t="s">
        <v>31</v>
      </c>
      <c r="C22" s="139" t="s">
        <v>95</v>
      </c>
      <c r="D22" s="104">
        <v>1.25</v>
      </c>
      <c r="E22" s="104">
        <f t="shared" si="0"/>
        <v>0.25</v>
      </c>
      <c r="F22" s="106">
        <v>47</v>
      </c>
    </row>
    <row r="23" spans="1:6" ht="25" customHeight="1">
      <c r="A23" s="107">
        <v>18</v>
      </c>
      <c r="B23" s="108" t="s">
        <v>31</v>
      </c>
      <c r="C23" s="113" t="s">
        <v>96</v>
      </c>
      <c r="D23" s="104">
        <v>1.4583333333333333</v>
      </c>
      <c r="E23" s="104">
        <f t="shared" si="0"/>
        <v>0.29166666666666663</v>
      </c>
      <c r="F23" s="106">
        <v>48</v>
      </c>
    </row>
    <row r="24" spans="1:6" ht="25" customHeight="1">
      <c r="A24" s="107">
        <v>19</v>
      </c>
      <c r="B24" s="108" t="s">
        <v>31</v>
      </c>
      <c r="C24" s="113" t="s">
        <v>54</v>
      </c>
      <c r="D24" s="104">
        <v>1.4583333333333333</v>
      </c>
      <c r="E24" s="104">
        <f t="shared" si="0"/>
        <v>0.29166666666666663</v>
      </c>
      <c r="F24" s="106">
        <v>49</v>
      </c>
    </row>
    <row r="25" spans="1:6" ht="25" customHeight="1">
      <c r="A25" s="107">
        <v>20</v>
      </c>
      <c r="B25" s="108" t="s">
        <v>30</v>
      </c>
      <c r="C25" s="115" t="s">
        <v>97</v>
      </c>
      <c r="D25" s="104">
        <v>1.4583333333333333</v>
      </c>
      <c r="E25" s="104">
        <f t="shared" si="0"/>
        <v>0.29166666666666663</v>
      </c>
      <c r="F25" s="106">
        <v>50</v>
      </c>
    </row>
    <row r="26" spans="1:6" ht="25" customHeight="1">
      <c r="A26" s="107">
        <v>21</v>
      </c>
      <c r="B26" s="108" t="s">
        <v>30</v>
      </c>
      <c r="C26" s="115" t="s">
        <v>98</v>
      </c>
      <c r="D26" s="104">
        <v>1.4583333333333333</v>
      </c>
      <c r="E26" s="104">
        <f t="shared" si="0"/>
        <v>0.29166666666666663</v>
      </c>
      <c r="F26" s="106">
        <v>51</v>
      </c>
    </row>
    <row r="27" spans="1:6" ht="25" customHeight="1">
      <c r="A27" s="107">
        <v>22</v>
      </c>
      <c r="B27" s="108" t="s">
        <v>33</v>
      </c>
      <c r="C27" s="113" t="s">
        <v>53</v>
      </c>
      <c r="D27" s="104">
        <v>1.4583333333333333</v>
      </c>
      <c r="E27" s="104">
        <f t="shared" si="0"/>
        <v>0.29166666666666663</v>
      </c>
      <c r="F27" s="106">
        <v>52</v>
      </c>
    </row>
    <row r="28" spans="1:6" ht="25" customHeight="1">
      <c r="A28" s="107">
        <v>23</v>
      </c>
      <c r="B28" s="108" t="s">
        <v>33</v>
      </c>
      <c r="C28" s="110" t="s">
        <v>99</v>
      </c>
      <c r="D28" s="104">
        <v>1.4583333333333333</v>
      </c>
      <c r="E28" s="104">
        <f t="shared" si="0"/>
        <v>0.29166666666666663</v>
      </c>
      <c r="F28" s="106">
        <v>53</v>
      </c>
    </row>
    <row r="29" spans="1:6" ht="25" customHeight="1">
      <c r="A29" s="107">
        <v>24</v>
      </c>
      <c r="B29" s="108" t="s">
        <v>31</v>
      </c>
      <c r="C29" s="110" t="s">
        <v>100</v>
      </c>
      <c r="D29" s="104">
        <v>1.4583333333333333</v>
      </c>
      <c r="E29" s="104">
        <f t="shared" si="0"/>
        <v>0.29166666666666663</v>
      </c>
      <c r="F29" s="106">
        <v>54</v>
      </c>
    </row>
    <row r="30" spans="1:6" ht="25" customHeight="1">
      <c r="A30" s="107">
        <v>25</v>
      </c>
      <c r="B30" s="108" t="s">
        <v>30</v>
      </c>
      <c r="C30" s="128" t="s">
        <v>101</v>
      </c>
      <c r="D30" s="104">
        <v>1.4583333333333333</v>
      </c>
      <c r="E30" s="104">
        <f t="shared" si="0"/>
        <v>0.29166666666666663</v>
      </c>
      <c r="F30" s="106">
        <v>55</v>
      </c>
    </row>
    <row r="31" spans="1:6" ht="25" customHeight="1">
      <c r="A31" s="107">
        <v>26</v>
      </c>
      <c r="B31" s="108" t="s">
        <v>33</v>
      </c>
      <c r="C31" s="135" t="s">
        <v>102</v>
      </c>
      <c r="D31" s="104"/>
      <c r="E31" s="104">
        <f t="shared" si="0"/>
        <v>0</v>
      </c>
      <c r="F31" s="104"/>
    </row>
    <row r="32" spans="1:6" ht="25" customHeight="1">
      <c r="A32" s="107">
        <v>27</v>
      </c>
      <c r="B32" s="108" t="s">
        <v>30</v>
      </c>
      <c r="C32" s="135"/>
      <c r="D32" s="104"/>
      <c r="E32" s="104">
        <f t="shared" si="0"/>
        <v>0</v>
      </c>
      <c r="F32" s="106">
        <v>1</v>
      </c>
    </row>
    <row r="33" spans="1:6" ht="25" customHeight="1">
      <c r="A33" s="107">
        <v>28</v>
      </c>
      <c r="B33" s="108"/>
      <c r="C33" s="135"/>
      <c r="D33" s="104"/>
      <c r="E33" s="104">
        <f t="shared" si="0"/>
        <v>0</v>
      </c>
      <c r="F33" s="106">
        <v>5</v>
      </c>
    </row>
    <row r="34" spans="1:6" ht="25" customHeight="1">
      <c r="A34" s="107">
        <v>29</v>
      </c>
      <c r="B34" s="108" t="s">
        <v>30</v>
      </c>
      <c r="C34" s="136"/>
      <c r="D34" s="125"/>
      <c r="E34" s="104">
        <f t="shared" si="0"/>
        <v>0</v>
      </c>
      <c r="F34" s="106">
        <v>56</v>
      </c>
    </row>
    <row r="35" spans="1:6" ht="25" customHeight="1">
      <c r="A35" s="107"/>
      <c r="B35" s="108" t="s">
        <v>33</v>
      </c>
      <c r="C35" s="137"/>
      <c r="D35" s="104"/>
      <c r="E35" s="104">
        <f t="shared" si="0"/>
        <v>0</v>
      </c>
      <c r="F35" s="106">
        <v>57</v>
      </c>
    </row>
    <row r="36" spans="1:6" ht="25" customHeight="1">
      <c r="A36" s="107">
        <v>31</v>
      </c>
      <c r="B36" s="124" t="s">
        <v>31</v>
      </c>
      <c r="C36" s="120"/>
      <c r="D36" s="104"/>
      <c r="E36" s="104">
        <f t="shared" si="0"/>
        <v>0</v>
      </c>
      <c r="F36" s="106"/>
    </row>
    <row r="37" spans="1:6" ht="25" customHeight="1">
      <c r="A37" s="107"/>
      <c r="B37" s="108" t="s">
        <v>30</v>
      </c>
      <c r="C37" s="119"/>
      <c r="D37" s="104"/>
      <c r="E37" s="104">
        <f t="shared" si="0"/>
        <v>0</v>
      </c>
      <c r="F37" s="106"/>
    </row>
    <row r="38" spans="1:6" ht="25" customHeight="1">
      <c r="A38" s="107">
        <v>33</v>
      </c>
      <c r="B38" s="108"/>
      <c r="C38" s="121"/>
      <c r="D38" s="104"/>
      <c r="E38" s="104">
        <f t="shared" si="0"/>
        <v>0</v>
      </c>
      <c r="F38" s="106"/>
    </row>
    <row r="39" spans="1:6" ht="25" customHeight="1">
      <c r="A39" s="107"/>
      <c r="B39" s="108"/>
      <c r="C39" s="122"/>
      <c r="D39" s="104"/>
      <c r="E39" s="104">
        <f t="shared" si="0"/>
        <v>0</v>
      </c>
      <c r="F39" s="106"/>
    </row>
    <row r="40" spans="1:6" ht="25" customHeight="1">
      <c r="A40" s="107">
        <v>35</v>
      </c>
      <c r="B40" s="108"/>
      <c r="C40" s="121"/>
      <c r="D40" s="104"/>
      <c r="E40" s="104">
        <f t="shared" si="0"/>
        <v>0</v>
      </c>
      <c r="F40" s="106"/>
    </row>
    <row r="41" spans="1:6" ht="25" customHeight="1">
      <c r="A41" s="107"/>
      <c r="B41" s="108"/>
      <c r="C41" s="123"/>
      <c r="D41" s="104"/>
      <c r="E41" s="104">
        <f t="shared" si="0"/>
        <v>0</v>
      </c>
      <c r="F41" s="106"/>
    </row>
    <row r="42" spans="1:6" ht="25" customHeight="1">
      <c r="A42" s="177">
        <v>37</v>
      </c>
      <c r="B42" s="178"/>
      <c r="C42" s="121"/>
      <c r="D42" s="104"/>
      <c r="E42" s="104">
        <f t="shared" si="0"/>
        <v>0</v>
      </c>
      <c r="F42" s="106"/>
    </row>
    <row r="43" spans="1:6" ht="25" customHeight="1">
      <c r="A43" s="177"/>
      <c r="B43" s="178"/>
      <c r="C43" s="122"/>
      <c r="D43" s="104"/>
      <c r="E43" s="104">
        <f t="shared" si="0"/>
        <v>0</v>
      </c>
      <c r="F43" s="106"/>
    </row>
    <row r="44" spans="1:6">
      <c r="B44" s="131"/>
      <c r="C44" s="127"/>
      <c r="D44" s="129"/>
      <c r="E44" s="129">
        <f t="shared" si="0"/>
        <v>0</v>
      </c>
      <c r="F44" s="130"/>
    </row>
    <row r="45" spans="1:6">
      <c r="B45" s="131"/>
      <c r="C45" s="127"/>
      <c r="D45" s="129"/>
      <c r="E45" s="129">
        <f t="shared" si="0"/>
        <v>0</v>
      </c>
      <c r="F45" s="130"/>
    </row>
    <row r="46" spans="1:6">
      <c r="B46" s="131"/>
      <c r="C46" s="127"/>
      <c r="D46" s="129"/>
      <c r="E46" s="129">
        <f t="shared" si="0"/>
        <v>0</v>
      </c>
      <c r="F46" s="130"/>
    </row>
    <row r="47" spans="1:6">
      <c r="B47" s="131"/>
      <c r="C47" s="127"/>
      <c r="D47" s="129"/>
      <c r="E47" s="129">
        <f t="shared" si="0"/>
        <v>0</v>
      </c>
      <c r="F47" s="130"/>
    </row>
    <row r="48" spans="1:6">
      <c r="B48" s="131"/>
      <c r="C48" s="127"/>
      <c r="D48" s="129"/>
      <c r="E48" s="129">
        <f t="shared" si="0"/>
        <v>0</v>
      </c>
      <c r="F48" s="130"/>
    </row>
    <row r="49" spans="2:6">
      <c r="B49" s="131"/>
      <c r="C49" s="127"/>
      <c r="D49" s="129"/>
      <c r="E49" s="129">
        <f t="shared" si="0"/>
        <v>0</v>
      </c>
      <c r="F49" s="130"/>
    </row>
    <row r="80" spans="2:6" ht="24" customHeight="1">
      <c r="B80" s="82"/>
      <c r="C80" s="103"/>
      <c r="D80" s="103"/>
      <c r="E80" s="103"/>
      <c r="F80" s="103"/>
    </row>
  </sheetData>
  <sortState ref="B6:G80">
    <sortCondition ref="C6:C80"/>
  </sortState>
  <mergeCells count="9">
    <mergeCell ref="G4:G5"/>
    <mergeCell ref="A42:A43"/>
    <mergeCell ref="B42:B43"/>
    <mergeCell ref="K4:K5"/>
    <mergeCell ref="L4:L5"/>
    <mergeCell ref="C4:C5"/>
    <mergeCell ref="F4:F5"/>
    <mergeCell ref="D4:D5"/>
    <mergeCell ref="E4:E5"/>
  </mergeCells>
  <conditionalFormatting sqref="C31:C43">
    <cfRule type="expression" dxfId="115" priority="58">
      <formula>IF(ISEVEN(A31),1,0)</formula>
    </cfRule>
    <cfRule type="expression" dxfId="114" priority="59">
      <formula>IF(ISODD(A31),1,0)</formula>
    </cfRule>
  </conditionalFormatting>
  <conditionalFormatting sqref="C6:C43">
    <cfRule type="expression" dxfId="113" priority="53">
      <formula>ISEVEN(A6)</formula>
    </cfRule>
    <cfRule type="expression" dxfId="112" priority="54">
      <formula>ISODD(A6)</formula>
    </cfRule>
  </conditionalFormatting>
  <conditionalFormatting sqref="B36 B38 B40 B42 A5 B6:B34 J4 J6">
    <cfRule type="expression" dxfId="111" priority="158">
      <formula>IF(ISEVEN(#REF!),1,0)</formula>
    </cfRule>
    <cfRule type="expression" dxfId="110" priority="159">
      <formula>IF(ISODD(#REF!),1,0)</formula>
    </cfRule>
  </conditionalFormatting>
  <conditionalFormatting sqref="K6">
    <cfRule type="expression" dxfId="109" priority="815">
      <formula>ISEVEN(I5)</formula>
    </cfRule>
    <cfRule type="expression" dxfId="108" priority="816">
      <formula>ISODD(I5)</formula>
    </cfRule>
  </conditionalFormatting>
  <conditionalFormatting sqref="B80">
    <cfRule type="expression" dxfId="107" priority="1">
      <formula>IF(ISEVEN(#REF!),1,0)</formula>
    </cfRule>
    <cfRule type="expression" dxfId="106" priority="2">
      <formula>IF(ISODD(#REF!),1,0)</formula>
    </cfRule>
  </conditionalFormatting>
  <conditionalFormatting sqref="C80">
    <cfRule type="expression" dxfId="105" priority="3">
      <formula>ISEVEN(A79)</formula>
    </cfRule>
    <cfRule type="expression" dxfId="104" priority="4">
      <formula>ISODD(A79)</formula>
    </cfRule>
  </conditionalFormatting>
  <dataValidations count="1">
    <dataValidation type="list" allowBlank="1" showInputMessage="1" showErrorMessage="1" sqref="B6:B34 B36 B38 B40 B42 J4 J6 B80">
      <formula1>POSTE</formula1>
    </dataValidation>
  </dataValidation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8" r:id="rId3" name="Button 6">
              <controlPr defaultSize="0" print="0" autoFill="0" autoPict="0" macro="[0]!TRIE">
                <anchor moveWithCells="1">
                  <from>
                    <xdr:col>2</xdr:col>
                    <xdr:colOff>63500</xdr:colOff>
                    <xdr:row>1</xdr:row>
                    <xdr:rowOff>12700</xdr:rowOff>
                  </from>
                  <to>
                    <xdr:col>2</xdr:col>
                    <xdr:colOff>774700</xdr:colOff>
                    <xdr:row>2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3802" r:id="rId4" name="Button 10">
              <controlPr defaultSize="0" print="0" autoFill="0" autoPict="0" macro="[0]!COPIERNOM">
                <anchor moveWithCells="1">
                  <from>
                    <xdr:col>8</xdr:col>
                    <xdr:colOff>812800</xdr:colOff>
                    <xdr:row>3</xdr:row>
                    <xdr:rowOff>12700</xdr:rowOff>
                  </from>
                  <to>
                    <xdr:col>9</xdr:col>
                    <xdr:colOff>787400</xdr:colOff>
                    <xdr:row>4</xdr:row>
                    <xdr:rowOff>101600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tabColor indexed="11"/>
  </sheetPr>
  <dimension ref="A1:BK101"/>
  <sheetViews>
    <sheetView workbookViewId="0">
      <selection activeCell="A11" sqref="A11"/>
    </sheetView>
  </sheetViews>
  <sheetFormatPr baseColWidth="10" defaultRowHeight="12" outlineLevelCol="1" x14ac:dyDescent="0"/>
  <cols>
    <col min="1" max="4" width="6.1640625" customWidth="1"/>
    <col min="5" max="5" width="23" customWidth="1"/>
    <col min="8" max="13" width="10.83203125" customWidth="1" outlineLevel="1"/>
    <col min="15" max="50" width="10.83203125" customWidth="1" outlineLevel="1"/>
    <col min="51" max="51" width="9.1640625" customWidth="1" outlineLevel="1"/>
    <col min="52" max="52" width="10.83203125" customWidth="1" outlineLevel="1"/>
    <col min="53" max="53" width="18.6640625" customWidth="1" outlineLevel="1"/>
    <col min="54" max="54" width="5.83203125" customWidth="1"/>
    <col min="55" max="55" width="8" customWidth="1"/>
    <col min="56" max="56" width="9.33203125" customWidth="1"/>
    <col min="57" max="57" width="7.33203125" customWidth="1"/>
    <col min="58" max="59" width="5.83203125" customWidth="1"/>
  </cols>
  <sheetData>
    <row r="1" spans="1:63" ht="24">
      <c r="A1" s="1"/>
      <c r="B1" s="1"/>
      <c r="C1" s="1"/>
      <c r="D1" s="1"/>
      <c r="E1" s="16"/>
      <c r="F1" s="17" t="s">
        <v>46</v>
      </c>
      <c r="G1" s="19" t="s">
        <v>47</v>
      </c>
      <c r="H1" s="1"/>
      <c r="I1" s="1"/>
      <c r="J1" s="1"/>
      <c r="K1" s="1"/>
      <c r="L1" s="31"/>
      <c r="M1" s="1"/>
      <c r="BK1" t="s">
        <v>62</v>
      </c>
    </row>
    <row r="2" spans="1:63" ht="12" customHeight="1">
      <c r="A2" s="179" t="s">
        <v>45</v>
      </c>
      <c r="B2" s="180"/>
      <c r="C2" s="180"/>
      <c r="D2" s="181"/>
      <c r="E2" s="56" t="s">
        <v>40</v>
      </c>
      <c r="F2" s="18"/>
      <c r="G2" s="20"/>
      <c r="H2" s="1">
        <v>0</v>
      </c>
      <c r="I2" s="1"/>
      <c r="J2" s="1"/>
      <c r="K2" s="1"/>
      <c r="L2" s="1"/>
      <c r="M2" s="1"/>
    </row>
    <row r="3" spans="1:63" ht="12" customHeight="1">
      <c r="A3" s="182"/>
      <c r="B3" s="183"/>
      <c r="C3" s="183"/>
      <c r="D3" s="184"/>
      <c r="E3" s="56" t="s">
        <v>48</v>
      </c>
      <c r="F3" s="18"/>
      <c r="G3" s="20"/>
      <c r="H3" s="84"/>
      <c r="I3" s="84"/>
      <c r="J3" s="84"/>
      <c r="K3" s="84"/>
      <c r="L3" s="84"/>
      <c r="M3" s="84"/>
    </row>
    <row r="4" spans="1:63" ht="12" customHeight="1">
      <c r="A4" s="182"/>
      <c r="B4" s="183"/>
      <c r="C4" s="183"/>
      <c r="D4" s="184"/>
      <c r="E4" s="56" t="s">
        <v>71</v>
      </c>
      <c r="F4" s="18"/>
      <c r="G4" s="20"/>
      <c r="H4" s="84"/>
      <c r="I4" s="84"/>
      <c r="J4" s="84"/>
      <c r="K4" s="84"/>
      <c r="L4" s="84"/>
      <c r="M4" s="84"/>
    </row>
    <row r="5" spans="1:63" ht="12" customHeight="1">
      <c r="A5" s="182"/>
      <c r="B5" s="183"/>
      <c r="C5" s="183"/>
      <c r="D5" s="184"/>
      <c r="E5" s="23" t="s">
        <v>41</v>
      </c>
      <c r="F5" s="18">
        <v>0.29166666666666669</v>
      </c>
      <c r="G5" s="20"/>
      <c r="H5" s="1">
        <v>0</v>
      </c>
      <c r="I5" s="1"/>
      <c r="J5" s="1"/>
      <c r="K5" s="1"/>
      <c r="L5" s="31"/>
      <c r="M5" s="1"/>
    </row>
    <row r="6" spans="1:63" ht="12" customHeight="1">
      <c r="A6" s="182"/>
      <c r="B6" s="183"/>
      <c r="C6" s="183"/>
      <c r="D6" s="184"/>
      <c r="E6" s="23" t="s">
        <v>42</v>
      </c>
      <c r="F6" s="18">
        <v>0.25</v>
      </c>
      <c r="G6" s="20"/>
      <c r="H6" s="1">
        <v>0</v>
      </c>
      <c r="I6" s="1"/>
      <c r="J6" s="15"/>
      <c r="K6" s="15"/>
      <c r="L6" s="15"/>
      <c r="M6" s="15"/>
    </row>
    <row r="7" spans="1:63" ht="12" customHeight="1">
      <c r="A7" s="182"/>
      <c r="B7" s="183"/>
      <c r="C7" s="183"/>
      <c r="D7" s="184"/>
      <c r="E7" s="23" t="s">
        <v>43</v>
      </c>
      <c r="F7" s="18">
        <v>0.29166666666666669</v>
      </c>
      <c r="G7" s="21"/>
      <c r="H7" s="1">
        <v>0</v>
      </c>
      <c r="I7" s="1"/>
      <c r="J7" s="15"/>
      <c r="K7" s="15"/>
      <c r="L7" s="15"/>
      <c r="M7" s="15"/>
    </row>
    <row r="8" spans="1:63" ht="12" customHeight="1">
      <c r="A8" s="182"/>
      <c r="B8" s="183"/>
      <c r="C8" s="183"/>
      <c r="D8" s="184"/>
      <c r="E8" s="16" t="s">
        <v>60</v>
      </c>
      <c r="F8" s="18">
        <v>0.29166666666666669</v>
      </c>
      <c r="G8" s="21"/>
      <c r="H8" s="72">
        <v>0</v>
      </c>
      <c r="I8" s="52"/>
      <c r="J8" s="15"/>
      <c r="K8" s="15"/>
      <c r="L8" s="15"/>
      <c r="M8" s="15"/>
      <c r="BI8" s="60" t="str">
        <f>"21:00:00"</f>
        <v>21:00:00</v>
      </c>
      <c r="BJ8" s="60">
        <v>0.375</v>
      </c>
      <c r="BK8" s="60"/>
    </row>
    <row r="9" spans="1:63" ht="12" customHeight="1">
      <c r="A9" s="182"/>
      <c r="B9" s="183"/>
      <c r="C9" s="183"/>
      <c r="D9" s="184"/>
      <c r="E9" s="16" t="s">
        <v>61</v>
      </c>
      <c r="F9" s="18">
        <v>0.25</v>
      </c>
      <c r="G9" s="21"/>
      <c r="H9" s="72">
        <v>0</v>
      </c>
      <c r="I9" s="52"/>
      <c r="J9" s="15"/>
      <c r="K9" s="15"/>
      <c r="L9" s="15"/>
      <c r="M9" s="15"/>
      <c r="BI9" s="60">
        <v>0.91666666666666663</v>
      </c>
      <c r="BJ9" s="60">
        <v>0.33333333333333331</v>
      </c>
      <c r="BK9" s="60">
        <v>4.1666666666666664E-2</v>
      </c>
    </row>
    <row r="10" spans="1:63" ht="12" customHeight="1">
      <c r="A10" s="182"/>
      <c r="B10" s="183"/>
      <c r="C10" s="183"/>
      <c r="D10" s="184"/>
      <c r="E10" s="16" t="s">
        <v>44</v>
      </c>
      <c r="F10" s="18">
        <v>0.29166666666666669</v>
      </c>
      <c r="G10" s="21"/>
      <c r="H10" s="72">
        <v>0</v>
      </c>
      <c r="I10" s="52"/>
      <c r="J10" s="15"/>
      <c r="K10" s="15"/>
      <c r="L10" s="15"/>
      <c r="M10" s="15"/>
      <c r="BI10" s="60">
        <v>0.95833333333333337</v>
      </c>
      <c r="BJ10" s="60">
        <v>0.29166666666666669</v>
      </c>
      <c r="BK10" s="60">
        <v>8.3333333333333301E-2</v>
      </c>
    </row>
    <row r="11" spans="1:63" ht="12" customHeight="1">
      <c r="A11" s="39">
        <v>8.3333333333333329E-2</v>
      </c>
      <c r="B11" s="39">
        <v>0.29166666666666669</v>
      </c>
      <c r="C11" s="39">
        <v>0.3125</v>
      </c>
      <c r="D11" s="39">
        <v>0.39583333333333331</v>
      </c>
      <c r="E11" s="16" t="str">
        <f>CONCATENATE(J11," ",K11," ",L11," ",M11)</f>
        <v>02:00 07:00 07:30 09:30</v>
      </c>
      <c r="F11" s="18">
        <f>MOD(B11-A11,1)+MOD(D11-C11,1)</f>
        <v>0.29166666666666669</v>
      </c>
      <c r="G11" s="21">
        <f>IF(A11="",0,MOD(B11-A11,1)-IF(B11&gt;=A11,MAX(0,MIN(B11,21/24)-MAX(A11,6/24)),MAX(0,21/24-MAX(A11,6/24))+MAX(0,MIN(B11,21/24)-6/24)))+IF(C11="",0,MOD(D11-C11,1)-IF(D11&gt;=C11,MAX(0,MIN(D11,21/24)-MAX(C11,6/24)),MAX(0,21/24-MAX(C11,6/24))+MAX(0,MIN(D11,21/24)-6/24)))</f>
        <v>0.16666666666666669</v>
      </c>
      <c r="H11" s="52"/>
      <c r="I11" s="76">
        <f>VALUE(MID(E11,7,5))-VALUE(MID(E11,1,5))+VALUE(MID(E11,19,5))-VALUE(MID(E11,13,5))</f>
        <v>0.29166666666666674</v>
      </c>
      <c r="J11" s="15" t="str">
        <f t="shared" ref="J11:M12" si="0">IF(A11="","",TEXT(A11,"hh:mm"))</f>
        <v>02:00</v>
      </c>
      <c r="K11" s="15" t="str">
        <f t="shared" si="0"/>
        <v>07:00</v>
      </c>
      <c r="L11" s="15" t="str">
        <f t="shared" si="0"/>
        <v>07:30</v>
      </c>
      <c r="M11" s="15" t="str">
        <f t="shared" si="0"/>
        <v>09:30</v>
      </c>
      <c r="BA11" t="str">
        <f>E17</f>
        <v>04:00 09:00 09:30 11:30</v>
      </c>
      <c r="BB11" s="60" t="str">
        <f>LEFT(BA11,SEARCH(" ",BA11,1)-1)</f>
        <v>04:00</v>
      </c>
      <c r="BC11" s="60" t="str">
        <f>MID(BA11,LEN(BB11)+2,5)</f>
        <v>09:00</v>
      </c>
      <c r="BD11" s="60" t="str">
        <f>MID(BA11,LEN(BE11)+8,5)</f>
        <v>09:30</v>
      </c>
      <c r="BE11" s="60" t="str">
        <f>RIGHT(BA11,SEARCH(" ",BA11,1)-1)</f>
        <v>11:30</v>
      </c>
      <c r="BH11" s="60">
        <f>IF(BB13="",0,MOD(BC13-BB13,1)-IF(BC13&gt;=BB13,MAX(0,MIN(BC13,21/24)-MAX(BB13,6/24)),MAX(0,21/24-MAX(BB13,6/24))+MAX(0,MIN(BC13,21/24)-6/24)))+IF(BD13="",0,MOD(BE13-BD13,1)-IF(BE13&gt;=BD13,MAX(0,MIN(BE13,21/24)-MAX(BD13,6/24)),MAX(0,21/24-MAX(BD13,6/24))+MAX(0,MIN(BE13,21/24)-6/24)))</f>
        <v>8.3333333333333343E-2</v>
      </c>
      <c r="BI11" s="60">
        <v>0</v>
      </c>
      <c r="BJ11" s="60">
        <v>0.25</v>
      </c>
      <c r="BK11" s="60">
        <v>0.125</v>
      </c>
    </row>
    <row r="12" spans="1:63" ht="12" customHeight="1">
      <c r="A12" s="39">
        <v>8.3333333333333329E-2</v>
      </c>
      <c r="B12" s="39">
        <v>0.29166666666666669</v>
      </c>
      <c r="C12" s="39">
        <v>0.3125</v>
      </c>
      <c r="D12" s="39">
        <v>0.4375</v>
      </c>
      <c r="E12" s="16" t="str">
        <f>CONCATENATE(J12," ",K12," ",L12," ",M12)</f>
        <v>02:00 07:00 07:30 10:30</v>
      </c>
      <c r="F12" s="18">
        <f>MOD(B12-A12,1)+MOD(D12-C12,1)</f>
        <v>0.33333333333333337</v>
      </c>
      <c r="G12" s="21">
        <f>IF(A12="",0,MOD(B12-A12,1)-IF(B12&gt;=A12,MAX(0,MIN(B12,21/24)-MAX(A12,6/24)),MAX(0,21/24-MAX(A12,6/24))+MAX(0,MIN(B12,21/24)-6/24)))+IF(C12="",0,MOD(D12-C12,1)-IF(D12&gt;=C12,MAX(0,MIN(D12,21/24)-MAX(C12,6/24)),MAX(0,21/24-MAX(C12,6/24))+MAX(0,MIN(D12,21/24)-6/24)))</f>
        <v>0.16666666666666669</v>
      </c>
      <c r="H12" s="1">
        <v>1</v>
      </c>
      <c r="I12" s="76">
        <f t="shared" ref="I12:I56" si="1">VALUE(MID(E12,7,5))-VALUE(MID(E12,1,5))+VALUE(MID(E12,19,5))-VALUE(MID(E12,13,5))</f>
        <v>0.33333333333333337</v>
      </c>
      <c r="J12" s="15" t="str">
        <f t="shared" si="0"/>
        <v>02:00</v>
      </c>
      <c r="K12" s="15" t="str">
        <f t="shared" si="0"/>
        <v>07:00</v>
      </c>
      <c r="L12" s="15" t="str">
        <f t="shared" si="0"/>
        <v>07:30</v>
      </c>
      <c r="M12" s="15" t="str">
        <f t="shared" si="0"/>
        <v>10:30</v>
      </c>
      <c r="BI12" s="60">
        <v>4.1666666666666664E-2</v>
      </c>
      <c r="BJ12" s="60">
        <v>0.20833333333333334</v>
      </c>
      <c r="BK12" s="60">
        <v>0.16666666666666699</v>
      </c>
    </row>
    <row r="13" spans="1:63">
      <c r="A13" s="74">
        <v>8.3333333333333329E-2</v>
      </c>
      <c r="B13" s="96">
        <v>0.29166666666666669</v>
      </c>
      <c r="C13" s="96">
        <v>0.3125</v>
      </c>
      <c r="D13" s="96">
        <v>0.5</v>
      </c>
      <c r="E13" s="16" t="str">
        <f>CONCATENATE(J13," ",K13," ",L13," ",M13)</f>
        <v>02:00 07:00 07:30 12:00</v>
      </c>
      <c r="F13" s="18">
        <f>MOD(B13-A13,1)+MOD(D13-C13,1)</f>
        <v>0.39583333333333337</v>
      </c>
      <c r="G13" s="21">
        <f>IF(A13="",0,MOD(B13-A13,1)-IF(B13&gt;=A13,MAX(0,MIN(B13,21/24)-MAX(A13,6/24)),MAX(0,21/24-MAX(A13,6/24))+MAX(0,MIN(B13,21/24)-6/24)))+IF(C13="",0,MOD(D13-C13,1)-IF(D13&gt;=C13,MAX(0,MIN(D13,21/24)-MAX(C13,6/24)),MAX(0,21/24-MAX(C13,6/24))+MAX(0,MIN(D13,21/24)-6/24)))</f>
        <v>0.16666666666666669</v>
      </c>
      <c r="H13" s="1">
        <v>1</v>
      </c>
      <c r="I13" s="76">
        <f t="shared" si="1"/>
        <v>0.39583333333333337</v>
      </c>
      <c r="J13" s="15" t="str">
        <f t="shared" ref="J13:J60" si="2">IF(A13="","",TEXT(A13,"hh:mm"))</f>
        <v>02:00</v>
      </c>
      <c r="K13" s="15" t="str">
        <f t="shared" ref="K13:K60" si="3">IF(B13="","",TEXT(B13,"hh:mm"))</f>
        <v>07:00</v>
      </c>
      <c r="L13" s="15" t="str">
        <f t="shared" ref="L13:L60" si="4">IF(C13="","",TEXT(C13,"hh:mm"))</f>
        <v>07:30</v>
      </c>
      <c r="M13" s="15" t="str">
        <f t="shared" ref="M13:M60" si="5">IF(D13="","",TEXT(D13,"hh:mm"))</f>
        <v>12:00</v>
      </c>
      <c r="BB13" s="60">
        <f>VALUE(BB11)</f>
        <v>0.16666666666666666</v>
      </c>
      <c r="BC13" s="60">
        <f>VALUE(BC11)</f>
        <v>0.375</v>
      </c>
      <c r="BD13" s="60">
        <f>VALUE(BD11)</f>
        <v>0.39583333333333331</v>
      </c>
      <c r="BE13" s="60">
        <f>VALUE(BE11)</f>
        <v>0.47916666666666669</v>
      </c>
      <c r="BF13" s="58">
        <f>IF(A11="",0,(MOD(BC13-BB13,1)+MOD(BE13-BD13,1)))</f>
        <v>0.29166666666666674</v>
      </c>
      <c r="BG13" s="60">
        <f>VLOOKUP(BB13,BI8:BK17,2,FALSE)</f>
        <v>8.3333333333333329E-2</v>
      </c>
      <c r="BI13" s="60">
        <v>8.3333333333333329E-2</v>
      </c>
      <c r="BJ13" s="60">
        <v>0.16666666666666666</v>
      </c>
      <c r="BK13" s="60">
        <v>0.20833333333333301</v>
      </c>
    </row>
    <row r="14" spans="1:63">
      <c r="A14" s="39">
        <v>8.3333333333333329E-2</v>
      </c>
      <c r="B14" s="39">
        <v>0.29166666666666669</v>
      </c>
      <c r="C14" s="39">
        <v>0.3125</v>
      </c>
      <c r="D14" s="39">
        <v>0.5625</v>
      </c>
      <c r="E14" s="16" t="str">
        <f>CONCATENATE(J14," ",K14," ",L14," ",M14)</f>
        <v>02:00 07:00 07:30 13:30</v>
      </c>
      <c r="F14" s="18">
        <f>MOD(B14-A14,1)+MOD(D14-C14,1)</f>
        <v>0.45833333333333337</v>
      </c>
      <c r="G14" s="21">
        <f>IF(A14="",0,MOD(B14-A14,1)-IF(B14&gt;=A14,MAX(0,MIN(B14,21/24)-MAX(A14,6/24)),MAX(0,21/24-MAX(A14,6/24))+MAX(0,MIN(B14,21/24)-6/24)))+IF(C14="",0,MOD(D14-C14,1)-IF(D14&gt;=C14,MAX(0,MIN(D14,21/24)-MAX(C14,6/24)),MAX(0,21/24-MAX(C14,6/24))+MAX(0,MIN(D14,21/24)-6/24)))</f>
        <v>0.16666666666666669</v>
      </c>
      <c r="H14" s="1">
        <v>1</v>
      </c>
      <c r="I14" s="76">
        <f t="shared" si="1"/>
        <v>0.45833333333333337</v>
      </c>
      <c r="J14" s="15" t="str">
        <f t="shared" si="2"/>
        <v>02:00</v>
      </c>
      <c r="K14" s="15" t="str">
        <f t="shared" si="3"/>
        <v>07:00</v>
      </c>
      <c r="L14" s="15" t="str">
        <f t="shared" si="4"/>
        <v>07:30</v>
      </c>
      <c r="M14" s="15" t="str">
        <f t="shared" si="5"/>
        <v>13:30</v>
      </c>
      <c r="BB14" s="60"/>
      <c r="BI14" s="60">
        <v>0.125</v>
      </c>
      <c r="BJ14" s="60">
        <v>0.125</v>
      </c>
      <c r="BK14" s="60">
        <v>0.25</v>
      </c>
    </row>
    <row r="15" spans="1:63">
      <c r="A15" s="39">
        <v>8.3333333333333329E-2</v>
      </c>
      <c r="B15" s="39">
        <v>0.47916666666666669</v>
      </c>
      <c r="C15" s="39">
        <v>0.5</v>
      </c>
      <c r="D15" s="39">
        <v>0.60625000000000007</v>
      </c>
      <c r="E15" s="16" t="s">
        <v>82</v>
      </c>
      <c r="F15" s="18">
        <f>MOD(B15-A15,1)+MOD(D15-C15,1)</f>
        <v>0.50208333333333344</v>
      </c>
      <c r="G15" s="21">
        <f>IF(A15="",0,MOD(B15-A15,1)-IF(B15&gt;=A15,MAX(0,MIN(B15,21/24)-MAX(A15,6/24)),MAX(0,21/24-MAX(A15,6/24))+MAX(0,MIN(B15,21/24)-6/24)))+IF(C15="",0,MOD(D15-C15,1)-IF(D15&gt;=C15,MAX(0,MIN(D15,21/24)-MAX(C15,6/24)),MAX(0,21/24-MAX(C15,6/24))+MAX(0,MIN(D15,21/24)-6/24)))</f>
        <v>0.16666666666666669</v>
      </c>
      <c r="H15" s="1">
        <v>1</v>
      </c>
      <c r="I15" s="76">
        <f t="shared" si="1"/>
        <v>0.50208333333333344</v>
      </c>
      <c r="J15" s="15" t="str">
        <f t="shared" si="2"/>
        <v>02:00</v>
      </c>
      <c r="K15" s="15" t="str">
        <f t="shared" si="3"/>
        <v>11:30</v>
      </c>
      <c r="L15" s="15" t="str">
        <f t="shared" si="4"/>
        <v>12:00</v>
      </c>
      <c r="M15" s="15" t="str">
        <f t="shared" si="5"/>
        <v>14:33</v>
      </c>
      <c r="BI15" s="61">
        <v>0.16666666666666666</v>
      </c>
      <c r="BJ15" s="60">
        <v>8.3333333333333329E-2</v>
      </c>
      <c r="BK15" s="60">
        <v>0.29166666666666702</v>
      </c>
    </row>
    <row r="16" spans="1:63">
      <c r="A16" s="40">
        <v>0.16666666666666666</v>
      </c>
      <c r="B16" s="38">
        <v>0.375</v>
      </c>
      <c r="C16" s="38">
        <v>0.39583333333333331</v>
      </c>
      <c r="D16" s="38">
        <v>0.47916666666666669</v>
      </c>
      <c r="E16" s="16" t="str">
        <f t="shared" ref="E16:E26" si="6">CONCATENATE(J16," ",K16," ",L16," ",M16)</f>
        <v>04:00 09:00 09:30 11:30</v>
      </c>
      <c r="F16" s="18">
        <f>(B16-A16)+(D16-C16)</f>
        <v>0.29166666666666674</v>
      </c>
      <c r="G16" s="21">
        <f>IF(A16="",0,MOD(B16-A16,1)-IF(B16&gt;=A16,MAX(0,MIN(B16,21/24)-MAX(A16,6/24)),MAX(0,21/24-MAX(A16,6/24))+MAX(0,MIN(B16,21/24)-6/24)))</f>
        <v>8.3333333333333343E-2</v>
      </c>
      <c r="H16" s="1">
        <v>1</v>
      </c>
      <c r="I16" s="76">
        <f t="shared" si="1"/>
        <v>0.29166666666666669</v>
      </c>
      <c r="J16" s="15" t="str">
        <f t="shared" si="2"/>
        <v>04:00</v>
      </c>
      <c r="K16" s="15" t="str">
        <f t="shared" si="3"/>
        <v>09:00</v>
      </c>
      <c r="L16" s="15" t="str">
        <f t="shared" si="4"/>
        <v>09:30</v>
      </c>
      <c r="M16" s="15" t="str">
        <f t="shared" si="5"/>
        <v>11:30</v>
      </c>
      <c r="BI16" s="60">
        <v>0.20833333333333334</v>
      </c>
      <c r="BJ16" s="60">
        <v>4.1666666666666664E-2</v>
      </c>
      <c r="BK16" s="60">
        <v>0.33333333333333298</v>
      </c>
    </row>
    <row r="17" spans="1:63">
      <c r="A17" s="39">
        <v>0.16666666666666666</v>
      </c>
      <c r="B17" s="39">
        <v>0.375</v>
      </c>
      <c r="C17" s="39">
        <v>0.39583333333333331</v>
      </c>
      <c r="D17" s="39">
        <v>0.47916666666666669</v>
      </c>
      <c r="E17" s="16" t="str">
        <f t="shared" si="6"/>
        <v>04:00 09:00 09:30 11:30</v>
      </c>
      <c r="F17" s="18">
        <f t="shared" ref="F17:F24" si="7">MOD(B17-A17,1)+MOD(D17-C17,1)</f>
        <v>0.29166666666666674</v>
      </c>
      <c r="G17" s="21">
        <f t="shared" ref="G17:G56" si="8">IF(A17="",0,MOD(B17-A17,1)-IF(B17&gt;=A17,MAX(0,MIN(B17,21/24)-MAX(A17,6/24)),MAX(0,21/24-MAX(A17,6/24))+MAX(0,MIN(B17,21/24)-6/24)))+IF(C17="",0,MOD(D17-C17,1)-IF(D17&gt;=C17,MAX(0,MIN(D17,21/24)-MAX(C17,6/24)),MAX(0,21/24-MAX(C17,6/24))+MAX(0,MIN(D17,21/24)-6/24)))</f>
        <v>8.3333333333333343E-2</v>
      </c>
      <c r="H17" s="72">
        <v>1</v>
      </c>
      <c r="I17" s="76">
        <f t="shared" si="1"/>
        <v>0.29166666666666669</v>
      </c>
      <c r="J17" s="15" t="str">
        <f t="shared" si="2"/>
        <v>04:00</v>
      </c>
      <c r="K17" s="15" t="str">
        <f t="shared" si="3"/>
        <v>09:00</v>
      </c>
      <c r="L17" s="15" t="str">
        <f t="shared" si="4"/>
        <v>09:30</v>
      </c>
      <c r="M17" s="15" t="str">
        <f t="shared" si="5"/>
        <v>11:30</v>
      </c>
      <c r="BI17" s="60">
        <v>0.25</v>
      </c>
      <c r="BJ17" s="60"/>
      <c r="BK17" s="60">
        <v>0.375</v>
      </c>
    </row>
    <row r="18" spans="1:63">
      <c r="A18" s="38">
        <v>0.16666666666666666</v>
      </c>
      <c r="B18" s="38">
        <v>0.375</v>
      </c>
      <c r="C18" s="38">
        <v>0.39583333333333331</v>
      </c>
      <c r="D18" s="38">
        <v>0.52083333333333337</v>
      </c>
      <c r="E18" s="16" t="str">
        <f t="shared" si="6"/>
        <v>04:00 09:00 09:30 12:30</v>
      </c>
      <c r="F18" s="18">
        <f t="shared" si="7"/>
        <v>0.33333333333333337</v>
      </c>
      <c r="G18" s="21">
        <f t="shared" si="8"/>
        <v>8.3333333333333343E-2</v>
      </c>
      <c r="H18" s="72">
        <v>1</v>
      </c>
      <c r="I18" s="76">
        <f t="shared" si="1"/>
        <v>0.33333333333333343</v>
      </c>
      <c r="J18" s="15" t="str">
        <f t="shared" si="2"/>
        <v>04:00</v>
      </c>
      <c r="K18" s="15" t="str">
        <f t="shared" si="3"/>
        <v>09:00</v>
      </c>
      <c r="L18" s="15" t="str">
        <f t="shared" si="4"/>
        <v>09:30</v>
      </c>
      <c r="M18" s="15" t="str">
        <f t="shared" si="5"/>
        <v>12:30</v>
      </c>
    </row>
    <row r="19" spans="1:63">
      <c r="A19" s="38">
        <v>0.20833333333333334</v>
      </c>
      <c r="B19" s="38">
        <v>0.375</v>
      </c>
      <c r="C19" s="38">
        <v>0.39583333333333331</v>
      </c>
      <c r="D19" s="38">
        <v>0.52083333333333337</v>
      </c>
      <c r="E19" s="16" t="str">
        <f t="shared" si="6"/>
        <v>05:00 09:00 09:30 12:30</v>
      </c>
      <c r="F19" s="18">
        <f t="shared" si="7"/>
        <v>0.29166666666666674</v>
      </c>
      <c r="G19" s="21">
        <f t="shared" si="8"/>
        <v>4.1666666666666657E-2</v>
      </c>
      <c r="H19" s="1">
        <v>1</v>
      </c>
      <c r="I19" s="76">
        <f t="shared" si="1"/>
        <v>0.29166666666666669</v>
      </c>
      <c r="J19" s="15" t="str">
        <f t="shared" si="2"/>
        <v>05:00</v>
      </c>
      <c r="K19" s="15" t="str">
        <f t="shared" si="3"/>
        <v>09:00</v>
      </c>
      <c r="L19" s="15" t="str">
        <f t="shared" si="4"/>
        <v>09:30</v>
      </c>
      <c r="M19" s="15" t="str">
        <f t="shared" si="5"/>
        <v>12:30</v>
      </c>
    </row>
    <row r="20" spans="1:63">
      <c r="A20" s="39">
        <v>0.27083333333333331</v>
      </c>
      <c r="B20" s="39">
        <v>0.47916666666666669</v>
      </c>
      <c r="C20" s="39">
        <v>0.5</v>
      </c>
      <c r="D20" s="39">
        <v>0.58333333333333337</v>
      </c>
      <c r="E20" s="16" t="str">
        <f t="shared" si="6"/>
        <v>06:30 11:30 12:00 14:00</v>
      </c>
      <c r="F20" s="18">
        <f t="shared" si="7"/>
        <v>0.29166666666666674</v>
      </c>
      <c r="G20" s="21">
        <f t="shared" si="8"/>
        <v>0</v>
      </c>
      <c r="H20" s="1">
        <v>1</v>
      </c>
      <c r="I20" s="76">
        <f t="shared" si="1"/>
        <v>0.29166666666666674</v>
      </c>
      <c r="J20" s="15" t="str">
        <f t="shared" si="2"/>
        <v>06:30</v>
      </c>
      <c r="K20" s="15" t="str">
        <f t="shared" si="3"/>
        <v>11:30</v>
      </c>
      <c r="L20" s="15" t="str">
        <f t="shared" si="4"/>
        <v>12:00</v>
      </c>
      <c r="M20" s="15" t="str">
        <f t="shared" si="5"/>
        <v>14:00</v>
      </c>
    </row>
    <row r="21" spans="1:63">
      <c r="A21" s="39">
        <v>0.27083333333333331</v>
      </c>
      <c r="B21" s="39">
        <v>0.47916666666666669</v>
      </c>
      <c r="C21" s="39">
        <v>0.5</v>
      </c>
      <c r="D21" s="39">
        <v>0.59375</v>
      </c>
      <c r="E21" s="16" t="str">
        <f t="shared" si="6"/>
        <v>06:30 11:30 12:00 14:15</v>
      </c>
      <c r="F21" s="18">
        <f t="shared" si="7"/>
        <v>0.30208333333333337</v>
      </c>
      <c r="G21" s="21">
        <f t="shared" si="8"/>
        <v>0</v>
      </c>
      <c r="H21" s="1">
        <v>1</v>
      </c>
      <c r="I21" s="76">
        <f t="shared" si="1"/>
        <v>0.30208333333333337</v>
      </c>
      <c r="J21" s="15" t="str">
        <f t="shared" si="2"/>
        <v>06:30</v>
      </c>
      <c r="K21" s="15" t="str">
        <f t="shared" si="3"/>
        <v>11:30</v>
      </c>
      <c r="L21" s="15" t="str">
        <f t="shared" si="4"/>
        <v>12:00</v>
      </c>
      <c r="M21" s="15" t="str">
        <f t="shared" si="5"/>
        <v>14:15</v>
      </c>
      <c r="BC21" t="s">
        <v>63</v>
      </c>
    </row>
    <row r="22" spans="1:63">
      <c r="A22" s="38">
        <v>0.27083333333333331</v>
      </c>
      <c r="B22" s="38">
        <v>0.47916666666666669</v>
      </c>
      <c r="C22" s="38">
        <v>0.5</v>
      </c>
      <c r="D22" s="38">
        <v>0.60416666666666663</v>
      </c>
      <c r="E22" s="16" t="str">
        <f t="shared" si="6"/>
        <v>06:30 11:30 12:00 14:30</v>
      </c>
      <c r="F22" s="18">
        <f t="shared" si="7"/>
        <v>0.3125</v>
      </c>
      <c r="G22" s="21">
        <f t="shared" si="8"/>
        <v>0</v>
      </c>
      <c r="H22" s="1">
        <v>1</v>
      </c>
      <c r="I22" s="76">
        <f t="shared" si="1"/>
        <v>0.3125</v>
      </c>
      <c r="J22" s="15" t="str">
        <f t="shared" si="2"/>
        <v>06:30</v>
      </c>
      <c r="K22" s="15" t="str">
        <f t="shared" si="3"/>
        <v>11:30</v>
      </c>
      <c r="L22" s="15" t="str">
        <f t="shared" si="4"/>
        <v>12:00</v>
      </c>
      <c r="M22" s="15" t="str">
        <f t="shared" si="5"/>
        <v>14:30</v>
      </c>
    </row>
    <row r="23" spans="1:63">
      <c r="A23" s="39">
        <v>0.29166666666666669</v>
      </c>
      <c r="B23" s="39">
        <v>0.47916666666666669</v>
      </c>
      <c r="C23" s="39">
        <v>0.5</v>
      </c>
      <c r="D23" s="39">
        <v>0.60416666666666663</v>
      </c>
      <c r="E23" s="16" t="str">
        <f t="shared" si="6"/>
        <v>07:00 11:30 12:00 14:30</v>
      </c>
      <c r="F23" s="18">
        <f t="shared" si="7"/>
        <v>0.29166666666666663</v>
      </c>
      <c r="G23" s="21">
        <f t="shared" si="8"/>
        <v>0</v>
      </c>
      <c r="H23" s="1">
        <v>1</v>
      </c>
      <c r="I23" s="76">
        <f t="shared" si="1"/>
        <v>0.29166666666666663</v>
      </c>
      <c r="J23" s="15" t="str">
        <f t="shared" si="2"/>
        <v>07:00</v>
      </c>
      <c r="K23" s="15" t="str">
        <f t="shared" si="3"/>
        <v>11:30</v>
      </c>
      <c r="L23" s="15" t="str">
        <f t="shared" si="4"/>
        <v>12:00</v>
      </c>
      <c r="M23" s="15" t="str">
        <f t="shared" si="5"/>
        <v>14:30</v>
      </c>
    </row>
    <row r="24" spans="1:63">
      <c r="A24" s="39">
        <v>0.29166666666666669</v>
      </c>
      <c r="B24" s="39">
        <v>0.47916666666666669</v>
      </c>
      <c r="C24" s="39">
        <v>0.5</v>
      </c>
      <c r="D24" s="39">
        <v>0.60416666666666663</v>
      </c>
      <c r="E24" s="16" t="str">
        <f t="shared" si="6"/>
        <v>07:00 11:30 12:00 14:30</v>
      </c>
      <c r="F24" s="18">
        <f t="shared" si="7"/>
        <v>0.29166666666666663</v>
      </c>
      <c r="G24" s="21">
        <f t="shared" si="8"/>
        <v>0</v>
      </c>
      <c r="H24" s="1">
        <v>1</v>
      </c>
      <c r="I24" s="76">
        <f t="shared" si="1"/>
        <v>0.29166666666666663</v>
      </c>
      <c r="J24" s="15" t="str">
        <f t="shared" si="2"/>
        <v>07:00</v>
      </c>
      <c r="K24" s="15" t="str">
        <f t="shared" si="3"/>
        <v>11:30</v>
      </c>
      <c r="L24" s="15" t="str">
        <f t="shared" si="4"/>
        <v>12:00</v>
      </c>
      <c r="M24" s="15" t="str">
        <f t="shared" si="5"/>
        <v>14:30</v>
      </c>
    </row>
    <row r="25" spans="1:63">
      <c r="A25" s="39">
        <v>0.3125</v>
      </c>
      <c r="B25" s="39">
        <v>0.47916666666666669</v>
      </c>
      <c r="C25" s="39">
        <v>0.5</v>
      </c>
      <c r="D25" s="39">
        <v>0.625</v>
      </c>
      <c r="E25" s="16" t="str">
        <f t="shared" si="6"/>
        <v>07:30 11:30 12:00 15:00</v>
      </c>
      <c r="F25" s="18">
        <v>0.29166666666666669</v>
      </c>
      <c r="G25" s="21">
        <f t="shared" si="8"/>
        <v>0</v>
      </c>
      <c r="H25" s="1">
        <v>1</v>
      </c>
      <c r="I25" s="76">
        <f t="shared" si="1"/>
        <v>0.29166666666666674</v>
      </c>
      <c r="J25" s="15" t="str">
        <f t="shared" si="2"/>
        <v>07:30</v>
      </c>
      <c r="K25" s="15" t="str">
        <f t="shared" si="3"/>
        <v>11:30</v>
      </c>
      <c r="L25" s="15" t="str">
        <f t="shared" si="4"/>
        <v>12:00</v>
      </c>
      <c r="M25" s="15" t="str">
        <f t="shared" si="5"/>
        <v>15:00</v>
      </c>
    </row>
    <row r="26" spans="1:63">
      <c r="A26" s="75">
        <v>0.3125</v>
      </c>
      <c r="B26" s="75">
        <v>0.47916666666666669</v>
      </c>
      <c r="C26" s="75">
        <v>0.5</v>
      </c>
      <c r="D26" s="75">
        <v>0.62569444444444444</v>
      </c>
      <c r="E26" s="16" t="str">
        <f t="shared" si="6"/>
        <v>07:30 11:30 12:00 15:01</v>
      </c>
      <c r="F26" s="18">
        <f t="shared" ref="F26:F71" si="9">MOD(B26-A26,1)+MOD(D26-C26,1)</f>
        <v>0.29236111111111113</v>
      </c>
      <c r="G26" s="21">
        <f t="shared" si="8"/>
        <v>0</v>
      </c>
      <c r="H26" s="1">
        <v>1</v>
      </c>
      <c r="I26" s="76">
        <f t="shared" si="1"/>
        <v>0.29236111111111107</v>
      </c>
      <c r="J26" s="15" t="str">
        <f t="shared" si="2"/>
        <v>07:30</v>
      </c>
      <c r="K26" s="15" t="str">
        <f t="shared" si="3"/>
        <v>11:30</v>
      </c>
      <c r="L26" s="15" t="str">
        <f t="shared" si="4"/>
        <v>12:00</v>
      </c>
      <c r="M26" s="15" t="str">
        <f t="shared" si="5"/>
        <v>15:01</v>
      </c>
    </row>
    <row r="27" spans="1:63">
      <c r="A27" s="39">
        <v>0.3125</v>
      </c>
      <c r="B27" s="39">
        <v>0.47916666666666669</v>
      </c>
      <c r="C27" s="39">
        <v>0.5</v>
      </c>
      <c r="D27" s="39">
        <v>0.62569444444444444</v>
      </c>
      <c r="E27" s="16" t="s">
        <v>66</v>
      </c>
      <c r="F27" s="18">
        <f t="shared" si="9"/>
        <v>0.29236111111111113</v>
      </c>
      <c r="G27" s="21">
        <f t="shared" si="8"/>
        <v>0</v>
      </c>
      <c r="H27" s="1">
        <v>1</v>
      </c>
      <c r="I27" s="76">
        <f t="shared" si="1"/>
        <v>0.29236111111111107</v>
      </c>
      <c r="J27" s="15" t="str">
        <f t="shared" si="2"/>
        <v>07:30</v>
      </c>
      <c r="K27" s="15" t="str">
        <f t="shared" si="3"/>
        <v>11:30</v>
      </c>
      <c r="L27" s="15" t="str">
        <f t="shared" si="4"/>
        <v>12:00</v>
      </c>
      <c r="M27" s="15" t="str">
        <f t="shared" si="5"/>
        <v>15:01</v>
      </c>
    </row>
    <row r="28" spans="1:63">
      <c r="A28" s="39">
        <v>0.3125</v>
      </c>
      <c r="B28" s="39">
        <v>0.47916666666666669</v>
      </c>
      <c r="C28" s="39">
        <v>0.5</v>
      </c>
      <c r="D28" s="39">
        <v>0.62569444444444444</v>
      </c>
      <c r="E28" s="16" t="s">
        <v>66</v>
      </c>
      <c r="F28" s="18">
        <f t="shared" si="9"/>
        <v>0.29236111111111113</v>
      </c>
      <c r="G28" s="21">
        <f t="shared" si="8"/>
        <v>0</v>
      </c>
      <c r="H28" s="1">
        <v>1</v>
      </c>
      <c r="I28" s="76">
        <f t="shared" si="1"/>
        <v>0.29236111111111107</v>
      </c>
      <c r="J28" s="15" t="str">
        <f t="shared" si="2"/>
        <v>07:30</v>
      </c>
      <c r="K28" s="15" t="str">
        <f t="shared" si="3"/>
        <v>11:30</v>
      </c>
      <c r="L28" s="15" t="str">
        <f t="shared" si="4"/>
        <v>12:00</v>
      </c>
      <c r="M28" s="15" t="str">
        <f t="shared" si="5"/>
        <v>15:01</v>
      </c>
    </row>
    <row r="29" spans="1:63">
      <c r="A29" s="75">
        <v>0.3125</v>
      </c>
      <c r="B29" s="75">
        <v>0.47916666666666669</v>
      </c>
      <c r="C29" s="75">
        <v>0.5</v>
      </c>
      <c r="D29" s="75">
        <v>0.62638888888888888</v>
      </c>
      <c r="E29" s="16" t="str">
        <f>CONCATENATE(J29," ",K29," ",L29," ",M29)</f>
        <v>07:30 11:30 12:00 15:02</v>
      </c>
      <c r="F29" s="18">
        <f t="shared" si="9"/>
        <v>0.29305555555555557</v>
      </c>
      <c r="G29" s="21">
        <f t="shared" si="8"/>
        <v>0</v>
      </c>
      <c r="H29" s="1">
        <v>1</v>
      </c>
      <c r="I29" s="76">
        <f t="shared" si="1"/>
        <v>0.29305555555555562</v>
      </c>
      <c r="J29" s="15" t="str">
        <f t="shared" si="2"/>
        <v>07:30</v>
      </c>
      <c r="K29" s="15" t="str">
        <f t="shared" si="3"/>
        <v>11:30</v>
      </c>
      <c r="L29" s="15" t="str">
        <f t="shared" si="4"/>
        <v>12:00</v>
      </c>
      <c r="M29" s="15" t="str">
        <f t="shared" si="5"/>
        <v>15:02</v>
      </c>
    </row>
    <row r="30" spans="1:63">
      <c r="A30" s="39">
        <v>0.3125</v>
      </c>
      <c r="B30" s="39">
        <v>0.47916666666666669</v>
      </c>
      <c r="C30" s="39">
        <v>0.5</v>
      </c>
      <c r="D30" s="39">
        <v>0.62569444444444444</v>
      </c>
      <c r="E30" s="16" t="s">
        <v>66</v>
      </c>
      <c r="F30" s="18">
        <f t="shared" si="9"/>
        <v>0.29236111111111113</v>
      </c>
      <c r="G30" s="21">
        <f t="shared" si="8"/>
        <v>0</v>
      </c>
      <c r="H30" s="1">
        <v>1</v>
      </c>
      <c r="I30" s="76">
        <f t="shared" si="1"/>
        <v>0.29236111111111107</v>
      </c>
      <c r="J30" s="15" t="str">
        <f t="shared" si="2"/>
        <v>07:30</v>
      </c>
      <c r="K30" s="15" t="str">
        <f t="shared" si="3"/>
        <v>11:30</v>
      </c>
      <c r="L30" s="15" t="str">
        <f t="shared" si="4"/>
        <v>12:00</v>
      </c>
      <c r="M30" s="15" t="str">
        <f t="shared" si="5"/>
        <v>15:01</v>
      </c>
    </row>
    <row r="31" spans="1:63">
      <c r="A31" s="39">
        <v>0.3125</v>
      </c>
      <c r="B31" s="39">
        <v>0.47916666666666669</v>
      </c>
      <c r="C31" s="39">
        <v>0.5</v>
      </c>
      <c r="D31" s="39">
        <v>0.63680555555555551</v>
      </c>
      <c r="E31" s="16" t="s">
        <v>76</v>
      </c>
      <c r="F31" s="18">
        <f t="shared" si="9"/>
        <v>0.3034722222222222</v>
      </c>
      <c r="G31" s="21">
        <f t="shared" si="8"/>
        <v>0</v>
      </c>
      <c r="H31" s="1">
        <v>1</v>
      </c>
      <c r="I31" s="76">
        <f t="shared" si="1"/>
        <v>0.30347222222222214</v>
      </c>
      <c r="J31" s="15" t="str">
        <f t="shared" si="2"/>
        <v>07:30</v>
      </c>
      <c r="K31" s="15" t="str">
        <f t="shared" si="3"/>
        <v>11:30</v>
      </c>
      <c r="L31" s="15" t="str">
        <f t="shared" si="4"/>
        <v>12:00</v>
      </c>
      <c r="M31" s="15" t="str">
        <f t="shared" si="5"/>
        <v>15:17</v>
      </c>
    </row>
    <row r="32" spans="1:63">
      <c r="A32" s="39">
        <v>0.33333333333333331</v>
      </c>
      <c r="B32" s="39">
        <v>0.47916666666666669</v>
      </c>
      <c r="C32" s="39">
        <v>0.5</v>
      </c>
      <c r="D32" s="39">
        <v>0.66666666666666663</v>
      </c>
      <c r="E32" s="16" t="str">
        <f>CONCATENATE(J32," ",K32," ",L32," ",M32)</f>
        <v>08:00 11:30 12:00 16:00</v>
      </c>
      <c r="F32" s="18">
        <f t="shared" si="9"/>
        <v>0.3125</v>
      </c>
      <c r="G32" s="21">
        <f t="shared" si="8"/>
        <v>0</v>
      </c>
      <c r="H32" s="1">
        <v>1</v>
      </c>
      <c r="I32" s="76">
        <f t="shared" si="1"/>
        <v>0.3125</v>
      </c>
      <c r="J32" s="15" t="str">
        <f t="shared" si="2"/>
        <v>08:00</v>
      </c>
      <c r="K32" s="15" t="str">
        <f t="shared" si="3"/>
        <v>11:30</v>
      </c>
      <c r="L32" s="15" t="str">
        <f t="shared" si="4"/>
        <v>12:00</v>
      </c>
      <c r="M32" s="15" t="str">
        <f t="shared" si="5"/>
        <v>16:00</v>
      </c>
    </row>
    <row r="33" spans="1:13">
      <c r="A33" s="38">
        <v>0.33333333333333331</v>
      </c>
      <c r="B33" s="38">
        <v>0.47916666666666669</v>
      </c>
      <c r="C33" s="38">
        <v>0.5</v>
      </c>
      <c r="D33" s="38">
        <v>0.66666666666666663</v>
      </c>
      <c r="E33" s="16" t="s">
        <v>80</v>
      </c>
      <c r="F33" s="18">
        <f t="shared" si="9"/>
        <v>0.3125</v>
      </c>
      <c r="G33" s="21">
        <f t="shared" si="8"/>
        <v>0</v>
      </c>
      <c r="H33" s="1">
        <v>1</v>
      </c>
      <c r="I33" s="76">
        <f t="shared" si="1"/>
        <v>0.3125</v>
      </c>
      <c r="J33" s="15" t="str">
        <f t="shared" si="2"/>
        <v>08:00</v>
      </c>
      <c r="K33" s="15" t="str">
        <f t="shared" si="3"/>
        <v>11:30</v>
      </c>
      <c r="L33" s="15" t="str">
        <f t="shared" si="4"/>
        <v>12:00</v>
      </c>
      <c r="M33" s="15" t="str">
        <f t="shared" si="5"/>
        <v>16:00</v>
      </c>
    </row>
    <row r="34" spans="1:13">
      <c r="A34" s="38">
        <v>0.33333333333333331</v>
      </c>
      <c r="B34" s="38">
        <v>0.47916666666666669</v>
      </c>
      <c r="C34" s="38">
        <v>0.5</v>
      </c>
      <c r="D34" s="38">
        <v>0.6875</v>
      </c>
      <c r="E34" s="16" t="s">
        <v>81</v>
      </c>
      <c r="F34" s="18">
        <f t="shared" si="9"/>
        <v>0.33333333333333337</v>
      </c>
      <c r="G34" s="21">
        <f t="shared" si="8"/>
        <v>0</v>
      </c>
      <c r="H34" s="1">
        <v>1</v>
      </c>
      <c r="I34" s="76">
        <f t="shared" si="1"/>
        <v>0.33333333333333337</v>
      </c>
      <c r="J34" s="15" t="str">
        <f t="shared" si="2"/>
        <v>08:00</v>
      </c>
      <c r="K34" s="15" t="str">
        <f t="shared" si="3"/>
        <v>11:30</v>
      </c>
      <c r="L34" s="15" t="str">
        <f t="shared" si="4"/>
        <v>12:00</v>
      </c>
      <c r="M34" s="15" t="str">
        <f t="shared" si="5"/>
        <v>16:30</v>
      </c>
    </row>
    <row r="35" spans="1:13">
      <c r="A35" s="38">
        <v>0.33333333333333331</v>
      </c>
      <c r="B35" s="38">
        <v>0.47916666666666669</v>
      </c>
      <c r="C35" s="38">
        <v>0.5</v>
      </c>
      <c r="D35" s="38">
        <v>0.6875</v>
      </c>
      <c r="E35" s="16" t="s">
        <v>81</v>
      </c>
      <c r="F35" s="18">
        <f t="shared" si="9"/>
        <v>0.33333333333333337</v>
      </c>
      <c r="G35" s="21">
        <f t="shared" si="8"/>
        <v>0</v>
      </c>
      <c r="H35" s="1">
        <v>1</v>
      </c>
      <c r="I35" s="76">
        <f t="shared" si="1"/>
        <v>0.33333333333333337</v>
      </c>
      <c r="J35" s="15" t="str">
        <f t="shared" si="2"/>
        <v>08:00</v>
      </c>
      <c r="K35" s="15" t="str">
        <f t="shared" si="3"/>
        <v>11:30</v>
      </c>
      <c r="L35" s="15" t="str">
        <f t="shared" si="4"/>
        <v>12:00</v>
      </c>
      <c r="M35" s="15" t="str">
        <f t="shared" si="5"/>
        <v>16:30</v>
      </c>
    </row>
    <row r="36" spans="1:13">
      <c r="A36" s="74">
        <v>0.33333333333333331</v>
      </c>
      <c r="B36" s="38">
        <v>0.47916666666666669</v>
      </c>
      <c r="C36" s="38">
        <v>0.5</v>
      </c>
      <c r="D36" s="38">
        <v>0.70833333333333337</v>
      </c>
      <c r="E36" s="16" t="s">
        <v>104</v>
      </c>
      <c r="F36" s="18">
        <f t="shared" si="9"/>
        <v>0.35416666666666674</v>
      </c>
      <c r="G36" s="21">
        <f t="shared" si="8"/>
        <v>0</v>
      </c>
      <c r="H36" s="1">
        <v>1</v>
      </c>
      <c r="I36" s="76">
        <f t="shared" si="1"/>
        <v>0.35416666666666674</v>
      </c>
      <c r="J36" s="15" t="str">
        <f t="shared" si="2"/>
        <v>08:00</v>
      </c>
      <c r="K36" s="15" t="str">
        <f t="shared" si="3"/>
        <v>11:30</v>
      </c>
      <c r="L36" s="15" t="str">
        <f t="shared" si="4"/>
        <v>12:00</v>
      </c>
      <c r="M36" s="15" t="str">
        <f t="shared" si="5"/>
        <v>17:00</v>
      </c>
    </row>
    <row r="37" spans="1:13">
      <c r="A37" s="38">
        <v>0.35416666666666669</v>
      </c>
      <c r="B37" s="38">
        <v>0.47916666666666669</v>
      </c>
      <c r="C37" s="38">
        <v>0.5</v>
      </c>
      <c r="D37" s="38">
        <v>0.75</v>
      </c>
      <c r="E37" s="16" t="str">
        <f t="shared" ref="E37:E50" si="10">CONCATENATE(J37," ",K37," ",L37," ",M37)</f>
        <v>08:30 11:30 12:00 18:00</v>
      </c>
      <c r="F37" s="18">
        <f t="shared" si="9"/>
        <v>0.375</v>
      </c>
      <c r="G37" s="21">
        <f t="shared" si="8"/>
        <v>0</v>
      </c>
      <c r="H37" s="1">
        <v>1</v>
      </c>
      <c r="I37" s="76">
        <f t="shared" si="1"/>
        <v>0.375</v>
      </c>
      <c r="J37" s="15" t="str">
        <f t="shared" si="2"/>
        <v>08:30</v>
      </c>
      <c r="K37" s="15" t="str">
        <f t="shared" si="3"/>
        <v>11:30</v>
      </c>
      <c r="L37" s="15" t="str">
        <f t="shared" si="4"/>
        <v>12:00</v>
      </c>
      <c r="M37" s="15" t="str">
        <f t="shared" si="5"/>
        <v>18:00</v>
      </c>
    </row>
    <row r="38" spans="1:13">
      <c r="A38" s="38">
        <v>0.35416666666666669</v>
      </c>
      <c r="B38" s="38">
        <v>0.47916666666666669</v>
      </c>
      <c r="C38" s="38">
        <v>0.5</v>
      </c>
      <c r="D38" s="38">
        <v>0.79166666666666663</v>
      </c>
      <c r="E38" s="16" t="str">
        <f t="shared" si="10"/>
        <v>08:30 11:30 12:00 19:00</v>
      </c>
      <c r="F38" s="18">
        <f t="shared" si="9"/>
        <v>0.41666666666666663</v>
      </c>
      <c r="G38" s="21">
        <f t="shared" si="8"/>
        <v>0</v>
      </c>
      <c r="H38" s="1">
        <v>1</v>
      </c>
      <c r="I38" s="76">
        <f t="shared" si="1"/>
        <v>0.41666666666666663</v>
      </c>
      <c r="J38" s="15" t="str">
        <f t="shared" si="2"/>
        <v>08:30</v>
      </c>
      <c r="K38" s="15" t="str">
        <f t="shared" si="3"/>
        <v>11:30</v>
      </c>
      <c r="L38" s="15" t="str">
        <f t="shared" si="4"/>
        <v>12:00</v>
      </c>
      <c r="M38" s="15" t="str">
        <f t="shared" si="5"/>
        <v>19:00</v>
      </c>
    </row>
    <row r="39" spans="1:13">
      <c r="A39" s="38">
        <v>0.35416666666666669</v>
      </c>
      <c r="B39" s="38">
        <v>0.47916666666666669</v>
      </c>
      <c r="C39" s="38">
        <v>0.5</v>
      </c>
      <c r="D39" s="38">
        <v>0.79166666666666663</v>
      </c>
      <c r="E39" s="16" t="str">
        <f t="shared" si="10"/>
        <v>08:30 11:30 12:00 19:00</v>
      </c>
      <c r="F39" s="18">
        <f t="shared" si="9"/>
        <v>0.41666666666666663</v>
      </c>
      <c r="G39" s="21">
        <f t="shared" si="8"/>
        <v>0</v>
      </c>
      <c r="H39" s="1">
        <v>1</v>
      </c>
      <c r="I39" s="76">
        <f t="shared" si="1"/>
        <v>0.41666666666666663</v>
      </c>
      <c r="J39" s="15" t="str">
        <f t="shared" si="2"/>
        <v>08:30</v>
      </c>
      <c r="K39" s="15" t="str">
        <f t="shared" si="3"/>
        <v>11:30</v>
      </c>
      <c r="L39" s="15" t="str">
        <f t="shared" si="4"/>
        <v>12:00</v>
      </c>
      <c r="M39" s="15" t="str">
        <f t="shared" si="5"/>
        <v>19:00</v>
      </c>
    </row>
    <row r="40" spans="1:13">
      <c r="A40" s="38">
        <v>0.35416666666666669</v>
      </c>
      <c r="B40" s="38">
        <v>0.47916666666666669</v>
      </c>
      <c r="C40" s="38">
        <v>0.5</v>
      </c>
      <c r="D40" s="38">
        <v>0.83333333333333337</v>
      </c>
      <c r="E40" s="16" t="str">
        <f t="shared" si="10"/>
        <v>08:30 11:30 12:00 20:00</v>
      </c>
      <c r="F40" s="18">
        <f t="shared" si="9"/>
        <v>0.45833333333333337</v>
      </c>
      <c r="G40" s="21">
        <f t="shared" si="8"/>
        <v>0</v>
      </c>
      <c r="H40" s="1">
        <v>1</v>
      </c>
      <c r="I40" s="76">
        <f t="shared" si="1"/>
        <v>0.45833333333333337</v>
      </c>
      <c r="J40" s="15" t="str">
        <f t="shared" si="2"/>
        <v>08:30</v>
      </c>
      <c r="K40" s="15" t="str">
        <f t="shared" si="3"/>
        <v>11:30</v>
      </c>
      <c r="L40" s="15" t="str">
        <f t="shared" si="4"/>
        <v>12:00</v>
      </c>
      <c r="M40" s="15" t="str">
        <f t="shared" si="5"/>
        <v>20:00</v>
      </c>
    </row>
    <row r="41" spans="1:13">
      <c r="A41" s="39">
        <v>0.36458333333333331</v>
      </c>
      <c r="B41" s="39">
        <v>0.47916666666666669</v>
      </c>
      <c r="C41" s="39">
        <v>0.5</v>
      </c>
      <c r="D41" s="39">
        <v>0.79166666666666663</v>
      </c>
      <c r="E41" s="16" t="str">
        <f t="shared" si="10"/>
        <v>08:45 11:30 12:00 19:00</v>
      </c>
      <c r="F41" s="18">
        <f t="shared" si="9"/>
        <v>0.40625</v>
      </c>
      <c r="G41" s="21">
        <f t="shared" si="8"/>
        <v>0</v>
      </c>
      <c r="H41" s="1">
        <v>1</v>
      </c>
      <c r="I41" s="76">
        <f t="shared" si="1"/>
        <v>0.40625</v>
      </c>
      <c r="J41" s="15" t="str">
        <f t="shared" si="2"/>
        <v>08:45</v>
      </c>
      <c r="K41" s="15" t="str">
        <f t="shared" si="3"/>
        <v>11:30</v>
      </c>
      <c r="L41" s="15" t="str">
        <f t="shared" si="4"/>
        <v>12:00</v>
      </c>
      <c r="M41" s="15" t="str">
        <f t="shared" si="5"/>
        <v>19:00</v>
      </c>
    </row>
    <row r="42" spans="1:13">
      <c r="A42" s="38">
        <v>0.39583333333333331</v>
      </c>
      <c r="B42" s="38">
        <v>0.47916666666666669</v>
      </c>
      <c r="C42" s="38">
        <v>0.5</v>
      </c>
      <c r="D42" s="38">
        <v>0.66666666666666663</v>
      </c>
      <c r="E42" s="16" t="str">
        <f t="shared" si="10"/>
        <v>09:30 11:30 12:00 16:00</v>
      </c>
      <c r="F42" s="18">
        <f t="shared" si="9"/>
        <v>0.25</v>
      </c>
      <c r="G42" s="21">
        <f t="shared" si="8"/>
        <v>0</v>
      </c>
      <c r="H42" s="1">
        <v>1</v>
      </c>
      <c r="I42" s="76">
        <f t="shared" si="1"/>
        <v>0.25</v>
      </c>
      <c r="J42" s="15" t="str">
        <f t="shared" si="2"/>
        <v>09:30</v>
      </c>
      <c r="K42" s="15" t="str">
        <f t="shared" si="3"/>
        <v>11:30</v>
      </c>
      <c r="L42" s="15" t="str">
        <f t="shared" si="4"/>
        <v>12:00</v>
      </c>
      <c r="M42" s="15" t="str">
        <f t="shared" si="5"/>
        <v>16:00</v>
      </c>
    </row>
    <row r="43" spans="1:13">
      <c r="A43" s="38">
        <v>0.39583333333333331</v>
      </c>
      <c r="B43" s="38">
        <v>0.47916666666666669</v>
      </c>
      <c r="C43" s="38">
        <v>0.5</v>
      </c>
      <c r="D43" s="38">
        <v>0.70833333333333337</v>
      </c>
      <c r="E43" s="16" t="str">
        <f t="shared" si="10"/>
        <v>09:30 11:30 12:00 17:00</v>
      </c>
      <c r="F43" s="18">
        <f t="shared" si="9"/>
        <v>0.29166666666666674</v>
      </c>
      <c r="G43" s="21">
        <f t="shared" si="8"/>
        <v>0</v>
      </c>
      <c r="H43" s="1">
        <v>1</v>
      </c>
      <c r="I43" s="76">
        <f t="shared" si="1"/>
        <v>0.29166666666666674</v>
      </c>
      <c r="J43" s="15" t="str">
        <f t="shared" si="2"/>
        <v>09:30</v>
      </c>
      <c r="K43" s="15" t="str">
        <f t="shared" si="3"/>
        <v>11:30</v>
      </c>
      <c r="L43" s="15" t="str">
        <f t="shared" si="4"/>
        <v>12:00</v>
      </c>
      <c r="M43" s="15" t="str">
        <f t="shared" si="5"/>
        <v>17:00</v>
      </c>
    </row>
    <row r="44" spans="1:13">
      <c r="A44" s="38">
        <v>0.39583333333333331</v>
      </c>
      <c r="B44" s="38">
        <v>0.47916666666666669</v>
      </c>
      <c r="C44" s="38">
        <v>0.5</v>
      </c>
      <c r="D44" s="38">
        <v>0.79166666666666663</v>
      </c>
      <c r="E44" s="16" t="str">
        <f t="shared" si="10"/>
        <v>09:30 11:30 12:00 19:00</v>
      </c>
      <c r="F44" s="18">
        <f t="shared" si="9"/>
        <v>0.375</v>
      </c>
      <c r="G44" s="21">
        <f t="shared" si="8"/>
        <v>0</v>
      </c>
      <c r="H44" s="1"/>
      <c r="I44" s="76">
        <f t="shared" si="1"/>
        <v>0.375</v>
      </c>
      <c r="J44" s="15" t="str">
        <f t="shared" si="2"/>
        <v>09:30</v>
      </c>
      <c r="K44" s="15" t="str">
        <f t="shared" si="3"/>
        <v>11:30</v>
      </c>
      <c r="L44" s="15" t="str">
        <f t="shared" si="4"/>
        <v>12:00</v>
      </c>
      <c r="M44" s="15" t="str">
        <f t="shared" si="5"/>
        <v>19:00</v>
      </c>
    </row>
    <row r="45" spans="1:13">
      <c r="A45" s="38">
        <v>0.39583333333333331</v>
      </c>
      <c r="B45" s="38">
        <v>0.47916666666666669</v>
      </c>
      <c r="C45" s="38">
        <v>0.5</v>
      </c>
      <c r="D45" s="38">
        <v>0.83333333333333337</v>
      </c>
      <c r="E45" s="16" t="str">
        <f t="shared" si="10"/>
        <v>09:30 11:30 12:00 20:00</v>
      </c>
      <c r="F45" s="18">
        <f t="shared" si="9"/>
        <v>0.41666666666666674</v>
      </c>
      <c r="G45" s="21">
        <f t="shared" si="8"/>
        <v>0</v>
      </c>
      <c r="H45" s="1"/>
      <c r="I45" s="76">
        <f t="shared" si="1"/>
        <v>0.41666666666666674</v>
      </c>
      <c r="J45" s="15" t="str">
        <f t="shared" ref="J45:J56" si="11">IF(A45="","",TEXT(A45,"hh:mm"))</f>
        <v>09:30</v>
      </c>
      <c r="K45" s="15" t="str">
        <f t="shared" ref="K45:K56" si="12">IF(B45="","",TEXT(B45,"hh:mm"))</f>
        <v>11:30</v>
      </c>
      <c r="L45" s="15" t="str">
        <f t="shared" ref="L45:L56" si="13">IF(C45="","",TEXT(C45,"hh:mm"))</f>
        <v>12:00</v>
      </c>
      <c r="M45" s="15" t="str">
        <f t="shared" ref="M45:M56" si="14">IF(D45="","",TEXT(D45,"hh:mm"))</f>
        <v>20:00</v>
      </c>
    </row>
    <row r="46" spans="1:13">
      <c r="A46" s="38">
        <v>0.5</v>
      </c>
      <c r="B46" s="38">
        <v>0.64583333333333337</v>
      </c>
      <c r="C46" s="38">
        <v>0.6875</v>
      </c>
      <c r="D46" s="38">
        <v>0.9375</v>
      </c>
      <c r="E46" s="16" t="str">
        <f t="shared" si="10"/>
        <v>12:00 15:30 16:30 22:30</v>
      </c>
      <c r="F46" s="18">
        <f t="shared" si="9"/>
        <v>0.39583333333333337</v>
      </c>
      <c r="G46" s="21">
        <f t="shared" si="8"/>
        <v>6.25E-2</v>
      </c>
      <c r="H46" s="1">
        <v>1</v>
      </c>
      <c r="I46" s="76">
        <f t="shared" si="1"/>
        <v>0.39583333333333348</v>
      </c>
      <c r="J46" s="15" t="str">
        <f t="shared" si="11"/>
        <v>12:00</v>
      </c>
      <c r="K46" s="15" t="str">
        <f t="shared" si="12"/>
        <v>15:30</v>
      </c>
      <c r="L46" s="15" t="str">
        <f t="shared" si="13"/>
        <v>16:30</v>
      </c>
      <c r="M46" s="15" t="str">
        <f t="shared" si="14"/>
        <v>22:30</v>
      </c>
    </row>
    <row r="47" spans="1:13">
      <c r="A47" s="39">
        <v>0.5</v>
      </c>
      <c r="B47" s="39">
        <v>0.64583333333333337</v>
      </c>
      <c r="C47" s="39">
        <v>0.6875</v>
      </c>
      <c r="D47" s="39">
        <v>0.97916666666666663</v>
      </c>
      <c r="E47" s="16" t="str">
        <f t="shared" si="10"/>
        <v>12:00 15:30 16:30 23:30</v>
      </c>
      <c r="F47" s="18">
        <f t="shared" si="9"/>
        <v>0.4375</v>
      </c>
      <c r="G47" s="21">
        <f t="shared" si="8"/>
        <v>0.10416666666666663</v>
      </c>
      <c r="H47" s="1">
        <v>1</v>
      </c>
      <c r="I47" s="76">
        <f t="shared" si="1"/>
        <v>0.4375</v>
      </c>
      <c r="J47" s="15" t="str">
        <f t="shared" si="11"/>
        <v>12:00</v>
      </c>
      <c r="K47" s="15" t="str">
        <f t="shared" si="12"/>
        <v>15:30</v>
      </c>
      <c r="L47" s="15" t="str">
        <f t="shared" si="13"/>
        <v>16:30</v>
      </c>
      <c r="M47" s="15" t="str">
        <f t="shared" si="14"/>
        <v>23:30</v>
      </c>
    </row>
    <row r="48" spans="1:13">
      <c r="A48" s="39">
        <v>0.5</v>
      </c>
      <c r="B48" s="39">
        <v>0.64583333333333337</v>
      </c>
      <c r="C48" s="39">
        <v>0.6875</v>
      </c>
      <c r="D48" s="39">
        <v>0.97916666666666663</v>
      </c>
      <c r="E48" s="16" t="str">
        <f t="shared" si="10"/>
        <v>12:00 15:30 16:30 23:30</v>
      </c>
      <c r="F48" s="18">
        <f t="shared" si="9"/>
        <v>0.4375</v>
      </c>
      <c r="G48" s="21">
        <f t="shared" si="8"/>
        <v>0.10416666666666663</v>
      </c>
      <c r="H48" s="1">
        <v>1</v>
      </c>
      <c r="I48" s="76">
        <f t="shared" si="1"/>
        <v>0.4375</v>
      </c>
      <c r="J48" s="15" t="str">
        <f t="shared" si="11"/>
        <v>12:00</v>
      </c>
      <c r="K48" s="15" t="str">
        <f t="shared" si="12"/>
        <v>15:30</v>
      </c>
      <c r="L48" s="15" t="str">
        <f t="shared" si="13"/>
        <v>16:30</v>
      </c>
      <c r="M48" s="15" t="str">
        <f t="shared" si="14"/>
        <v>23:30</v>
      </c>
    </row>
    <row r="49" spans="1:13">
      <c r="A49" s="39">
        <v>0.5</v>
      </c>
      <c r="B49" s="39">
        <v>0.64583333333333337</v>
      </c>
      <c r="C49" s="39">
        <v>0.6875</v>
      </c>
      <c r="D49" s="39">
        <v>0.97916666666666663</v>
      </c>
      <c r="E49" s="16" t="str">
        <f t="shared" si="10"/>
        <v>12:00 15:30 16:30 23:30</v>
      </c>
      <c r="F49" s="18">
        <f t="shared" si="9"/>
        <v>0.4375</v>
      </c>
      <c r="G49" s="21">
        <f t="shared" si="8"/>
        <v>0.10416666666666663</v>
      </c>
      <c r="H49" s="1">
        <v>1</v>
      </c>
      <c r="I49" s="76">
        <f t="shared" si="1"/>
        <v>0.4375</v>
      </c>
      <c r="J49" s="15" t="str">
        <f t="shared" si="11"/>
        <v>12:00</v>
      </c>
      <c r="K49" s="15" t="str">
        <f t="shared" si="12"/>
        <v>15:30</v>
      </c>
      <c r="L49" s="15" t="str">
        <f t="shared" si="13"/>
        <v>16:30</v>
      </c>
      <c r="M49" s="15" t="str">
        <f t="shared" si="14"/>
        <v>23:30</v>
      </c>
    </row>
    <row r="50" spans="1:13">
      <c r="A50" s="39">
        <v>0.5</v>
      </c>
      <c r="B50" s="39">
        <v>0.64583333333333337</v>
      </c>
      <c r="C50" s="39">
        <v>0.6875</v>
      </c>
      <c r="D50" s="39">
        <v>0.97916666666666663</v>
      </c>
      <c r="E50" s="16" t="str">
        <f t="shared" si="10"/>
        <v>12:00 15:30 16:30 23:30</v>
      </c>
      <c r="F50" s="18">
        <f t="shared" si="9"/>
        <v>0.4375</v>
      </c>
      <c r="G50" s="21">
        <f t="shared" si="8"/>
        <v>0.10416666666666663</v>
      </c>
      <c r="H50" s="1">
        <v>1</v>
      </c>
      <c r="I50" s="76">
        <f t="shared" si="1"/>
        <v>0.4375</v>
      </c>
      <c r="J50" s="15" t="str">
        <f t="shared" si="11"/>
        <v>12:00</v>
      </c>
      <c r="K50" s="15" t="str">
        <f t="shared" si="12"/>
        <v>15:30</v>
      </c>
      <c r="L50" s="15" t="str">
        <f t="shared" si="13"/>
        <v>16:30</v>
      </c>
      <c r="M50" s="15" t="str">
        <f t="shared" si="14"/>
        <v>23:30</v>
      </c>
    </row>
    <row r="51" spans="1:13">
      <c r="A51" s="39"/>
      <c r="B51" s="39"/>
      <c r="C51" s="39"/>
      <c r="D51" s="39"/>
      <c r="E51" s="16"/>
      <c r="F51" s="18">
        <f t="shared" si="9"/>
        <v>0</v>
      </c>
      <c r="G51" s="21">
        <f t="shared" si="8"/>
        <v>0</v>
      </c>
      <c r="H51" s="1">
        <v>1</v>
      </c>
      <c r="I51" s="76" t="e">
        <f t="shared" si="1"/>
        <v>#VALUE!</v>
      </c>
      <c r="J51" s="15" t="str">
        <f t="shared" si="11"/>
        <v/>
      </c>
      <c r="K51" s="15" t="str">
        <f t="shared" si="12"/>
        <v/>
      </c>
      <c r="L51" s="15" t="str">
        <f t="shared" si="13"/>
        <v/>
      </c>
      <c r="M51" s="15" t="str">
        <f t="shared" si="14"/>
        <v/>
      </c>
    </row>
    <row r="52" spans="1:13">
      <c r="A52" s="39"/>
      <c r="B52" s="39"/>
      <c r="C52" s="39"/>
      <c r="D52" s="39"/>
      <c r="E52" s="16"/>
      <c r="F52" s="18">
        <f t="shared" si="9"/>
        <v>0</v>
      </c>
      <c r="G52" s="21">
        <f t="shared" si="8"/>
        <v>0</v>
      </c>
      <c r="H52" s="1">
        <v>1</v>
      </c>
      <c r="I52" s="76" t="e">
        <f t="shared" si="1"/>
        <v>#VALUE!</v>
      </c>
      <c r="J52" s="15" t="str">
        <f t="shared" si="11"/>
        <v/>
      </c>
      <c r="K52" s="15" t="str">
        <f t="shared" si="12"/>
        <v/>
      </c>
      <c r="L52" s="15" t="str">
        <f t="shared" si="13"/>
        <v/>
      </c>
      <c r="M52" s="15" t="str">
        <f t="shared" si="14"/>
        <v/>
      </c>
    </row>
    <row r="53" spans="1:13">
      <c r="A53" s="39"/>
      <c r="B53" s="39"/>
      <c r="C53" s="39"/>
      <c r="D53" s="39"/>
      <c r="E53" s="16"/>
      <c r="F53" s="18">
        <f t="shared" si="9"/>
        <v>0</v>
      </c>
      <c r="G53" s="21">
        <f t="shared" si="8"/>
        <v>0</v>
      </c>
      <c r="H53" s="1">
        <v>1</v>
      </c>
      <c r="I53" s="76" t="e">
        <f t="shared" si="1"/>
        <v>#VALUE!</v>
      </c>
      <c r="J53" s="15" t="str">
        <f t="shared" si="11"/>
        <v/>
      </c>
      <c r="K53" s="15" t="str">
        <f t="shared" si="12"/>
        <v/>
      </c>
      <c r="L53" s="15" t="str">
        <f t="shared" si="13"/>
        <v/>
      </c>
      <c r="M53" s="15" t="str">
        <f t="shared" si="14"/>
        <v/>
      </c>
    </row>
    <row r="54" spans="1:13">
      <c r="A54" s="39"/>
      <c r="B54" s="39"/>
      <c r="C54" s="39"/>
      <c r="D54" s="39"/>
      <c r="E54" s="16"/>
      <c r="F54" s="18">
        <f t="shared" si="9"/>
        <v>0</v>
      </c>
      <c r="G54" s="21">
        <f t="shared" si="8"/>
        <v>0</v>
      </c>
      <c r="H54" s="1">
        <v>1</v>
      </c>
      <c r="I54" s="76" t="e">
        <f t="shared" si="1"/>
        <v>#VALUE!</v>
      </c>
      <c r="J54" s="15" t="str">
        <f t="shared" si="11"/>
        <v/>
      </c>
      <c r="K54" s="15" t="str">
        <f t="shared" si="12"/>
        <v/>
      </c>
      <c r="L54" s="15" t="str">
        <f t="shared" si="13"/>
        <v/>
      </c>
      <c r="M54" s="15" t="str">
        <f t="shared" si="14"/>
        <v/>
      </c>
    </row>
    <row r="55" spans="1:13">
      <c r="A55" s="39"/>
      <c r="B55" s="39"/>
      <c r="C55" s="39"/>
      <c r="D55" s="39"/>
      <c r="E55" s="16"/>
      <c r="F55" s="18">
        <f t="shared" si="9"/>
        <v>0</v>
      </c>
      <c r="G55" s="21">
        <f t="shared" si="8"/>
        <v>0</v>
      </c>
      <c r="H55" s="1">
        <v>1</v>
      </c>
      <c r="I55" s="76" t="e">
        <f t="shared" si="1"/>
        <v>#VALUE!</v>
      </c>
      <c r="J55" s="15" t="str">
        <f t="shared" si="11"/>
        <v/>
      </c>
      <c r="K55" s="15" t="str">
        <f t="shared" si="12"/>
        <v/>
      </c>
      <c r="L55" s="15" t="str">
        <f t="shared" si="13"/>
        <v/>
      </c>
      <c r="M55" s="15" t="str">
        <f t="shared" si="14"/>
        <v/>
      </c>
    </row>
    <row r="56" spans="1:13">
      <c r="A56" s="39"/>
      <c r="B56" s="39"/>
      <c r="C56" s="39"/>
      <c r="D56" s="39"/>
      <c r="E56" s="16"/>
      <c r="F56" s="18">
        <f t="shared" si="9"/>
        <v>0</v>
      </c>
      <c r="G56" s="21">
        <f t="shared" si="8"/>
        <v>0</v>
      </c>
      <c r="H56" s="1">
        <v>1</v>
      </c>
      <c r="I56" s="76" t="e">
        <f t="shared" si="1"/>
        <v>#VALUE!</v>
      </c>
      <c r="J56" s="15" t="str">
        <f t="shared" si="11"/>
        <v/>
      </c>
      <c r="K56" s="15" t="str">
        <f t="shared" si="12"/>
        <v/>
      </c>
      <c r="L56" s="15" t="str">
        <f t="shared" si="13"/>
        <v/>
      </c>
      <c r="M56" s="15" t="str">
        <f t="shared" si="14"/>
        <v/>
      </c>
    </row>
    <row r="57" spans="1:13">
      <c r="A57" s="39"/>
      <c r="B57" s="39"/>
      <c r="C57" s="39"/>
      <c r="D57" s="39"/>
      <c r="E57" s="16"/>
      <c r="F57" s="18">
        <f t="shared" si="9"/>
        <v>0</v>
      </c>
      <c r="G57" s="21">
        <f>IF(BB57="",0,MOD(BC57-BB57,1)-IF(BC57&gt;=BB57,MAX(0,MIN(BC57,21/24)-MAX(BB57,6/24)),MAX(0,21/24-MAX(BB57,6/24))+MAX(0,MIN(BC57,21/24)-6/24)))+IF(BD57="",0,MOD(BE57-BD57,1)-IF(BE57&gt;=BD57,MAX(0,MIN(BE57,21/24)-MAX(BD57,6/24)),MAX(0,21/24-MAX(BD57,6/24))+MAX(0,MIN(BE57,21/24)-6/24)))</f>
        <v>0</v>
      </c>
      <c r="H57" s="1">
        <v>1</v>
      </c>
      <c r="I57" s="1"/>
      <c r="J57" s="15" t="str">
        <f t="shared" si="2"/>
        <v/>
      </c>
      <c r="K57" s="15" t="str">
        <f t="shared" si="3"/>
        <v/>
      </c>
      <c r="L57" s="15" t="str">
        <f t="shared" si="4"/>
        <v/>
      </c>
      <c r="M57" s="15" t="str">
        <f t="shared" si="5"/>
        <v/>
      </c>
    </row>
    <row r="58" spans="1:13">
      <c r="A58" s="39"/>
      <c r="B58" s="39"/>
      <c r="C58" s="39"/>
      <c r="D58" s="39"/>
      <c r="E58" s="16"/>
      <c r="F58" s="18">
        <f t="shared" si="9"/>
        <v>0</v>
      </c>
      <c r="G58" s="21">
        <f t="shared" ref="G58:G71" si="15">IF(A58="",0,MOD(B58-A58,1)-IF(B58&gt;=A58,MAX(0,MIN(B58,21/24)-MAX(A58,6/24)),MAX(0,21/24-MAX(A58,6/24))+MAX(0,MIN(B58,21/24)-6/24)))+IF(C58="",0,MOD(D58-C58,1)-IF(D58&gt;=C58,MAX(0,MIN(D58,21/24)-MAX(C58,6/24)),MAX(0,21/24-MAX(C58,6/24))+MAX(0,MIN(D58,21/24)-6/24)))</f>
        <v>0</v>
      </c>
      <c r="H58" s="1">
        <v>1</v>
      </c>
      <c r="I58" s="1"/>
      <c r="J58" s="15" t="str">
        <f t="shared" si="2"/>
        <v/>
      </c>
      <c r="K58" s="15" t="str">
        <f t="shared" si="3"/>
        <v/>
      </c>
      <c r="L58" s="15" t="str">
        <f t="shared" si="4"/>
        <v/>
      </c>
      <c r="M58" s="15" t="str">
        <f t="shared" si="5"/>
        <v/>
      </c>
    </row>
    <row r="59" spans="1:13">
      <c r="A59" s="39"/>
      <c r="B59" s="39"/>
      <c r="C59" s="39"/>
      <c r="D59" s="39"/>
      <c r="E59" s="16"/>
      <c r="F59" s="18">
        <f t="shared" si="9"/>
        <v>0</v>
      </c>
      <c r="G59" s="21">
        <f t="shared" si="15"/>
        <v>0</v>
      </c>
      <c r="H59" s="1">
        <v>1</v>
      </c>
      <c r="I59" s="1"/>
      <c r="J59" s="15" t="str">
        <f t="shared" si="2"/>
        <v/>
      </c>
      <c r="K59" s="15" t="str">
        <f t="shared" si="3"/>
        <v/>
      </c>
      <c r="L59" s="15" t="str">
        <f t="shared" si="4"/>
        <v/>
      </c>
      <c r="M59" s="15" t="str">
        <f t="shared" si="5"/>
        <v/>
      </c>
    </row>
    <row r="60" spans="1:13">
      <c r="A60" s="39"/>
      <c r="B60" s="39"/>
      <c r="C60" s="39"/>
      <c r="D60" s="39"/>
      <c r="E60" s="16"/>
      <c r="F60" s="18">
        <f t="shared" si="9"/>
        <v>0</v>
      </c>
      <c r="G60" s="21">
        <f t="shared" si="15"/>
        <v>0</v>
      </c>
      <c r="H60" s="1">
        <v>1</v>
      </c>
      <c r="I60" s="1"/>
      <c r="J60" s="15" t="str">
        <f t="shared" si="2"/>
        <v/>
      </c>
      <c r="K60" s="15" t="str">
        <f t="shared" si="3"/>
        <v/>
      </c>
      <c r="L60" s="15" t="str">
        <f t="shared" si="4"/>
        <v/>
      </c>
      <c r="M60" s="15" t="str">
        <f t="shared" si="5"/>
        <v/>
      </c>
    </row>
    <row r="61" spans="1:13">
      <c r="A61" s="39"/>
      <c r="B61" s="39"/>
      <c r="C61" s="39"/>
      <c r="D61" s="39"/>
      <c r="E61" s="16"/>
      <c r="F61" s="18">
        <f t="shared" si="9"/>
        <v>0</v>
      </c>
      <c r="G61" s="21">
        <f t="shared" si="15"/>
        <v>0</v>
      </c>
      <c r="H61" s="1">
        <v>1</v>
      </c>
      <c r="I61" s="1"/>
      <c r="J61" s="15" t="str">
        <f t="shared" ref="J61:M66" si="16">IF(A61="","",TEXT(A61,"hh:mm"))</f>
        <v/>
      </c>
      <c r="K61" s="15" t="str">
        <f t="shared" si="16"/>
        <v/>
      </c>
      <c r="L61" s="15" t="str">
        <f t="shared" si="16"/>
        <v/>
      </c>
      <c r="M61" s="15" t="str">
        <f t="shared" si="16"/>
        <v/>
      </c>
    </row>
    <row r="62" spans="1:13">
      <c r="A62" s="38"/>
      <c r="B62" s="38"/>
      <c r="C62" s="38"/>
      <c r="D62" s="38"/>
      <c r="E62" s="16"/>
      <c r="F62" s="18">
        <f t="shared" si="9"/>
        <v>0</v>
      </c>
      <c r="G62" s="21">
        <f t="shared" si="15"/>
        <v>0</v>
      </c>
      <c r="H62" s="1">
        <v>1</v>
      </c>
      <c r="I62" s="1"/>
      <c r="J62" s="15" t="str">
        <f t="shared" si="16"/>
        <v/>
      </c>
      <c r="K62" s="15" t="str">
        <f t="shared" si="16"/>
        <v/>
      </c>
      <c r="L62" s="15" t="str">
        <f t="shared" si="16"/>
        <v/>
      </c>
      <c r="M62" s="15" t="str">
        <f t="shared" si="16"/>
        <v/>
      </c>
    </row>
    <row r="63" spans="1:13">
      <c r="A63" s="39"/>
      <c r="B63" s="39"/>
      <c r="C63" s="39"/>
      <c r="D63" s="39"/>
      <c r="E63" s="16"/>
      <c r="F63" s="18">
        <f t="shared" si="9"/>
        <v>0</v>
      </c>
      <c r="G63" s="21">
        <f t="shared" si="15"/>
        <v>0</v>
      </c>
      <c r="H63" s="1">
        <v>1</v>
      </c>
      <c r="I63" s="1"/>
      <c r="J63" s="15" t="str">
        <f t="shared" si="16"/>
        <v/>
      </c>
      <c r="K63" s="15" t="str">
        <f t="shared" si="16"/>
        <v/>
      </c>
      <c r="L63" s="15" t="str">
        <f t="shared" si="16"/>
        <v/>
      </c>
      <c r="M63" s="15" t="str">
        <f t="shared" si="16"/>
        <v/>
      </c>
    </row>
    <row r="64" spans="1:13">
      <c r="A64" s="39"/>
      <c r="B64" s="39"/>
      <c r="C64" s="39"/>
      <c r="D64" s="39"/>
      <c r="E64" s="16"/>
      <c r="F64" s="18">
        <f t="shared" si="9"/>
        <v>0</v>
      </c>
      <c r="G64" s="21">
        <f t="shared" si="15"/>
        <v>0</v>
      </c>
      <c r="H64" s="1">
        <v>1</v>
      </c>
      <c r="I64" s="1"/>
      <c r="J64" s="15" t="str">
        <f t="shared" si="16"/>
        <v/>
      </c>
      <c r="K64" s="15" t="str">
        <f t="shared" si="16"/>
        <v/>
      </c>
      <c r="L64" s="15" t="str">
        <f t="shared" si="16"/>
        <v/>
      </c>
      <c r="M64" s="15" t="str">
        <f t="shared" si="16"/>
        <v/>
      </c>
    </row>
    <row r="65" spans="1:13">
      <c r="A65" s="39"/>
      <c r="B65" s="39"/>
      <c r="C65" s="39"/>
      <c r="D65" s="39"/>
      <c r="E65" s="82"/>
      <c r="F65" s="18">
        <f t="shared" si="9"/>
        <v>0</v>
      </c>
      <c r="G65" s="21">
        <f t="shared" si="15"/>
        <v>0</v>
      </c>
      <c r="H65" s="1">
        <v>1</v>
      </c>
      <c r="I65" s="1"/>
      <c r="J65" s="15" t="str">
        <f t="shared" si="16"/>
        <v/>
      </c>
      <c r="K65" s="15" t="str">
        <f t="shared" si="16"/>
        <v/>
      </c>
      <c r="L65" s="15" t="str">
        <f t="shared" si="16"/>
        <v/>
      </c>
      <c r="M65" s="15" t="str">
        <f t="shared" si="16"/>
        <v/>
      </c>
    </row>
    <row r="66" spans="1:13">
      <c r="A66" s="39"/>
      <c r="B66" s="39"/>
      <c r="C66" s="39"/>
      <c r="D66" s="39"/>
      <c r="E66" s="16"/>
      <c r="F66" s="18">
        <f t="shared" si="9"/>
        <v>0</v>
      </c>
      <c r="G66" s="21">
        <f t="shared" si="15"/>
        <v>0</v>
      </c>
      <c r="H66" s="72">
        <v>1</v>
      </c>
      <c r="I66" s="1"/>
      <c r="J66" s="15" t="str">
        <f t="shared" si="16"/>
        <v/>
      </c>
      <c r="K66" s="15" t="str">
        <f t="shared" si="16"/>
        <v/>
      </c>
      <c r="L66" s="15" t="str">
        <f t="shared" si="16"/>
        <v/>
      </c>
      <c r="M66" s="15" t="str">
        <f t="shared" si="16"/>
        <v/>
      </c>
    </row>
    <row r="67" spans="1:13">
      <c r="A67" s="39"/>
      <c r="B67" s="39"/>
      <c r="C67" s="39"/>
      <c r="D67" s="39"/>
      <c r="E67" s="16"/>
      <c r="F67" s="18">
        <f t="shared" si="9"/>
        <v>0</v>
      </c>
      <c r="G67" s="21">
        <f t="shared" si="15"/>
        <v>0</v>
      </c>
      <c r="H67" s="72">
        <v>1</v>
      </c>
      <c r="I67" s="53"/>
      <c r="J67" s="15" t="str">
        <f t="shared" ref="J67:J81" si="17">IF(A67="","",TEXT(A67,"hh:mm"))</f>
        <v/>
      </c>
      <c r="K67" s="15" t="str">
        <f t="shared" ref="K67:K81" si="18">IF(B67="","",TEXT(B67,"hh:mm"))</f>
        <v/>
      </c>
      <c r="L67" s="15" t="str">
        <f t="shared" ref="L67:L81" si="19">IF(C67="","",TEXT(C67,"hh:mm"))</f>
        <v/>
      </c>
      <c r="M67" s="15" t="str">
        <f t="shared" ref="M67:M81" si="20">IF(D67="","",TEXT(D67,"hh:mm"))</f>
        <v/>
      </c>
    </row>
    <row r="68" spans="1:13">
      <c r="A68" s="39"/>
      <c r="B68" s="39"/>
      <c r="C68" s="39"/>
      <c r="D68" s="39"/>
      <c r="E68" s="16" t="str">
        <f t="shared" ref="E68:E101" si="21">CONCATENATE(J68," ",K68," ",L68," ",M68)</f>
        <v xml:space="preserve">   </v>
      </c>
      <c r="F68" s="18">
        <f t="shared" si="9"/>
        <v>0</v>
      </c>
      <c r="G68" s="21">
        <f t="shared" si="15"/>
        <v>0</v>
      </c>
      <c r="H68" s="72">
        <v>1</v>
      </c>
      <c r="I68" s="53"/>
      <c r="J68" s="15" t="str">
        <f t="shared" si="17"/>
        <v/>
      </c>
      <c r="K68" s="15" t="str">
        <f t="shared" si="18"/>
        <v/>
      </c>
      <c r="L68" s="15" t="str">
        <f t="shared" si="19"/>
        <v/>
      </c>
      <c r="M68" s="15" t="str">
        <f t="shared" si="20"/>
        <v/>
      </c>
    </row>
    <row r="69" spans="1:13">
      <c r="A69" s="39"/>
      <c r="B69" s="39"/>
      <c r="C69" s="39"/>
      <c r="D69" s="39"/>
      <c r="E69" s="16" t="str">
        <f t="shared" si="21"/>
        <v xml:space="preserve">   </v>
      </c>
      <c r="F69" s="18">
        <f t="shared" si="9"/>
        <v>0</v>
      </c>
      <c r="G69" s="21">
        <f t="shared" si="15"/>
        <v>0</v>
      </c>
      <c r="H69" s="72">
        <v>1</v>
      </c>
      <c r="I69" s="53"/>
      <c r="J69" s="15" t="str">
        <f t="shared" si="17"/>
        <v/>
      </c>
      <c r="K69" s="15" t="str">
        <f t="shared" si="18"/>
        <v/>
      </c>
      <c r="L69" s="15" t="str">
        <f t="shared" si="19"/>
        <v/>
      </c>
      <c r="M69" s="15" t="str">
        <f t="shared" si="20"/>
        <v/>
      </c>
    </row>
    <row r="70" spans="1:13">
      <c r="A70" s="38"/>
      <c r="B70" s="38"/>
      <c r="C70" s="38"/>
      <c r="D70" s="38"/>
      <c r="E70" s="16" t="str">
        <f t="shared" si="21"/>
        <v xml:space="preserve">   </v>
      </c>
      <c r="F70" s="18">
        <f t="shared" si="9"/>
        <v>0</v>
      </c>
      <c r="G70" s="21">
        <f t="shared" si="15"/>
        <v>0</v>
      </c>
      <c r="H70" s="72">
        <v>1</v>
      </c>
      <c r="I70" s="53"/>
      <c r="J70" s="15" t="str">
        <f t="shared" si="17"/>
        <v/>
      </c>
      <c r="K70" s="15" t="str">
        <f t="shared" si="18"/>
        <v/>
      </c>
      <c r="L70" s="15" t="str">
        <f t="shared" si="19"/>
        <v/>
      </c>
      <c r="M70" s="15" t="str">
        <f t="shared" si="20"/>
        <v/>
      </c>
    </row>
    <row r="71" spans="1:13">
      <c r="A71" s="39"/>
      <c r="B71" s="39"/>
      <c r="C71" s="39"/>
      <c r="D71" s="39"/>
      <c r="E71" s="16" t="str">
        <f t="shared" si="21"/>
        <v xml:space="preserve">   </v>
      </c>
      <c r="F71" s="18">
        <f t="shared" si="9"/>
        <v>0</v>
      </c>
      <c r="G71" s="21">
        <f t="shared" si="15"/>
        <v>0</v>
      </c>
      <c r="H71" s="72">
        <v>1</v>
      </c>
      <c r="I71" s="53"/>
      <c r="J71" s="15" t="str">
        <f t="shared" si="17"/>
        <v/>
      </c>
      <c r="K71" s="15" t="str">
        <f t="shared" si="18"/>
        <v/>
      </c>
      <c r="L71" s="15" t="str">
        <f t="shared" si="19"/>
        <v/>
      </c>
      <c r="M71" s="15" t="str">
        <f t="shared" si="20"/>
        <v/>
      </c>
    </row>
    <row r="72" spans="1:13">
      <c r="A72" s="38"/>
      <c r="B72" s="38"/>
      <c r="C72" s="38"/>
      <c r="D72" s="38"/>
      <c r="E72" s="16" t="str">
        <f t="shared" si="21"/>
        <v xml:space="preserve">   </v>
      </c>
      <c r="F72" s="18">
        <f>(B72-A72)+(D72-C72)</f>
        <v>0</v>
      </c>
      <c r="G72" s="21">
        <f>IF(A72="",0,MOD(B72-A72,1)-IF(B72&gt;=A72,MAX(0,MIN(B72,21/24)-MAX(A72,6/24)),MAX(0,21/24-MAX(A72,6/24))+MAX(0,MIN(B72,21/24)-6/24)))</f>
        <v>0</v>
      </c>
      <c r="H72" s="72">
        <v>1</v>
      </c>
      <c r="I72" s="53"/>
      <c r="J72" s="15" t="str">
        <f t="shared" si="17"/>
        <v/>
      </c>
      <c r="K72" s="15" t="str">
        <f t="shared" si="18"/>
        <v/>
      </c>
      <c r="L72" s="15" t="str">
        <f t="shared" si="19"/>
        <v/>
      </c>
      <c r="M72" s="15" t="str">
        <f t="shared" si="20"/>
        <v/>
      </c>
    </row>
    <row r="73" spans="1:13">
      <c r="A73" s="38"/>
      <c r="B73" s="38"/>
      <c r="C73" s="38"/>
      <c r="D73" s="38"/>
      <c r="E73" s="16" t="str">
        <f t="shared" si="21"/>
        <v xml:space="preserve">   </v>
      </c>
      <c r="F73" s="18">
        <f t="shared" ref="F73:F78" si="22">MOD(B73-A73,1)+MOD(D73-C73,1)</f>
        <v>0</v>
      </c>
      <c r="G73" s="21">
        <f t="shared" ref="G73:G78" si="23">IF(A73="",0,MOD(B73-A73,1)-IF(B73&gt;=A73,MAX(0,MIN(B73,21/24)-MAX(A73,6/24)),MAX(0,21/24-MAX(A73,6/24))+MAX(0,MIN(B73,21/24)-6/24)))+IF(C73="",0,MOD(D73-C73,1)-IF(D73&gt;=C73,MAX(0,MIN(D73,21/24)-MAX(C73,6/24)),MAX(0,21/24-MAX(C73,6/24))+MAX(0,MIN(D73,21/24)-6/24)))</f>
        <v>0</v>
      </c>
      <c r="H73" s="72">
        <v>1</v>
      </c>
      <c r="I73" s="53"/>
      <c r="J73" s="15" t="str">
        <f t="shared" si="17"/>
        <v/>
      </c>
      <c r="K73" s="15" t="str">
        <f t="shared" si="18"/>
        <v/>
      </c>
      <c r="L73" s="15" t="str">
        <f t="shared" si="19"/>
        <v/>
      </c>
      <c r="M73" s="15" t="str">
        <f t="shared" si="20"/>
        <v/>
      </c>
    </row>
    <row r="74" spans="1:13">
      <c r="A74" s="38"/>
      <c r="B74" s="38"/>
      <c r="C74" s="38"/>
      <c r="D74" s="38"/>
      <c r="E74" s="16" t="str">
        <f t="shared" si="21"/>
        <v xml:space="preserve">   </v>
      </c>
      <c r="F74" s="18">
        <f t="shared" si="22"/>
        <v>0</v>
      </c>
      <c r="G74" s="21">
        <f t="shared" si="23"/>
        <v>0</v>
      </c>
      <c r="H74" s="72">
        <v>1</v>
      </c>
      <c r="I74" s="53"/>
      <c r="J74" s="15" t="str">
        <f t="shared" si="17"/>
        <v/>
      </c>
      <c r="K74" s="15" t="str">
        <f t="shared" si="18"/>
        <v/>
      </c>
      <c r="L74" s="15" t="str">
        <f t="shared" si="19"/>
        <v/>
      </c>
      <c r="M74" s="15" t="str">
        <f t="shared" si="20"/>
        <v/>
      </c>
    </row>
    <row r="75" spans="1:13">
      <c r="A75" s="38"/>
      <c r="B75" s="38"/>
      <c r="C75" s="38"/>
      <c r="D75" s="38"/>
      <c r="E75" s="16" t="str">
        <f t="shared" si="21"/>
        <v xml:space="preserve">   </v>
      </c>
      <c r="F75" s="18">
        <f t="shared" si="22"/>
        <v>0</v>
      </c>
      <c r="G75" s="21">
        <f t="shared" si="23"/>
        <v>0</v>
      </c>
      <c r="H75" s="72">
        <v>1</v>
      </c>
      <c r="I75" s="53"/>
      <c r="J75" s="15" t="str">
        <f t="shared" si="17"/>
        <v/>
      </c>
      <c r="K75" s="15" t="str">
        <f t="shared" si="18"/>
        <v/>
      </c>
      <c r="L75" s="15" t="str">
        <f t="shared" si="19"/>
        <v/>
      </c>
      <c r="M75" s="15" t="str">
        <f t="shared" si="20"/>
        <v/>
      </c>
    </row>
    <row r="76" spans="1:13">
      <c r="A76" s="38"/>
      <c r="B76" s="38"/>
      <c r="C76" s="38"/>
      <c r="D76" s="38"/>
      <c r="E76" s="16" t="str">
        <f t="shared" si="21"/>
        <v xml:space="preserve">   </v>
      </c>
      <c r="F76" s="18">
        <f t="shared" si="22"/>
        <v>0</v>
      </c>
      <c r="G76" s="21">
        <f t="shared" si="23"/>
        <v>0</v>
      </c>
      <c r="H76" s="72">
        <v>1</v>
      </c>
      <c r="I76" s="53"/>
      <c r="J76" s="15" t="str">
        <f t="shared" si="17"/>
        <v/>
      </c>
      <c r="K76" s="15" t="str">
        <f t="shared" si="18"/>
        <v/>
      </c>
      <c r="L76" s="15" t="str">
        <f t="shared" si="19"/>
        <v/>
      </c>
      <c r="M76" s="15" t="str">
        <f t="shared" si="20"/>
        <v/>
      </c>
    </row>
    <row r="77" spans="1:13">
      <c r="A77" s="38"/>
      <c r="B77" s="38"/>
      <c r="C77" s="38"/>
      <c r="D77" s="38"/>
      <c r="E77" s="16" t="str">
        <f t="shared" si="21"/>
        <v xml:space="preserve">   </v>
      </c>
      <c r="F77" s="18">
        <f t="shared" si="22"/>
        <v>0</v>
      </c>
      <c r="G77" s="21">
        <f t="shared" si="23"/>
        <v>0</v>
      </c>
      <c r="H77" s="72">
        <v>1</v>
      </c>
      <c r="I77" s="53"/>
      <c r="J77" s="15" t="str">
        <f t="shared" si="17"/>
        <v/>
      </c>
      <c r="K77" s="15" t="str">
        <f t="shared" si="18"/>
        <v/>
      </c>
      <c r="L77" s="15" t="str">
        <f t="shared" si="19"/>
        <v/>
      </c>
      <c r="M77" s="15" t="str">
        <f t="shared" si="20"/>
        <v/>
      </c>
    </row>
    <row r="78" spans="1:13">
      <c r="A78" s="38"/>
      <c r="B78" s="38"/>
      <c r="C78" s="38"/>
      <c r="D78" s="38"/>
      <c r="E78" s="16" t="str">
        <f t="shared" si="21"/>
        <v xml:space="preserve">   </v>
      </c>
      <c r="F78" s="18">
        <f t="shared" si="22"/>
        <v>0</v>
      </c>
      <c r="G78" s="21">
        <f t="shared" si="23"/>
        <v>0</v>
      </c>
      <c r="H78" s="72">
        <v>1</v>
      </c>
      <c r="I78" s="53"/>
      <c r="J78" s="15" t="str">
        <f t="shared" si="17"/>
        <v/>
      </c>
      <c r="K78" s="15" t="str">
        <f t="shared" si="18"/>
        <v/>
      </c>
      <c r="L78" s="15" t="str">
        <f t="shared" si="19"/>
        <v/>
      </c>
      <c r="M78" s="15" t="str">
        <f t="shared" si="20"/>
        <v/>
      </c>
    </row>
    <row r="79" spans="1:13">
      <c r="A79" s="38"/>
      <c r="B79" s="38"/>
      <c r="C79" s="38"/>
      <c r="D79" s="38"/>
      <c r="E79" s="16" t="str">
        <f t="shared" si="21"/>
        <v xml:space="preserve">   </v>
      </c>
      <c r="F79" s="18">
        <f>(B79-A79)+(D79-C79)</f>
        <v>0</v>
      </c>
      <c r="G79" s="21">
        <f>IF(A79="",0,MOD(B79-A79,1)-IF(B79&gt;=A79,MAX(0,MIN(B79,21/24)-MAX(A79,6/24)),MAX(0,21/24-MAX(A79,6/24))+MAX(0,MIN(B79,21/24)-6/24)))</f>
        <v>0</v>
      </c>
      <c r="H79" s="72">
        <v>1</v>
      </c>
      <c r="I79" s="53"/>
      <c r="J79" s="15" t="str">
        <f t="shared" si="17"/>
        <v/>
      </c>
      <c r="K79" s="15" t="str">
        <f t="shared" si="18"/>
        <v/>
      </c>
      <c r="L79" s="15" t="str">
        <f t="shared" si="19"/>
        <v/>
      </c>
      <c r="M79" s="15" t="str">
        <f t="shared" si="20"/>
        <v/>
      </c>
    </row>
    <row r="80" spans="1:13">
      <c r="A80" s="38"/>
      <c r="B80" s="38"/>
      <c r="C80" s="38"/>
      <c r="D80" s="38"/>
      <c r="E80" s="16" t="str">
        <f t="shared" si="21"/>
        <v xml:space="preserve">   </v>
      </c>
      <c r="F80" s="18">
        <f>(B80-A80)+(D80-C80)</f>
        <v>0</v>
      </c>
      <c r="G80" s="21">
        <f>IF(A80="",0,MOD(B80-A80,1)-IF(B80&gt;=A80,MAX(0,MIN(B80,21/24)-MAX(A80,6/24)),MAX(0,21/24-MAX(A80,6/24))+MAX(0,MIN(B80,21/24)-6/24)))</f>
        <v>0</v>
      </c>
      <c r="H80" s="72">
        <v>1</v>
      </c>
      <c r="I80" s="53"/>
      <c r="J80" s="15" t="str">
        <f t="shared" si="17"/>
        <v/>
      </c>
      <c r="K80" s="15" t="str">
        <f t="shared" si="18"/>
        <v/>
      </c>
      <c r="L80" s="15" t="str">
        <f t="shared" si="19"/>
        <v/>
      </c>
      <c r="M80" s="15" t="str">
        <f t="shared" si="20"/>
        <v/>
      </c>
    </row>
    <row r="81" spans="1:13">
      <c r="A81" s="38"/>
      <c r="B81" s="38"/>
      <c r="C81" s="38"/>
      <c r="D81" s="38"/>
      <c r="E81" s="16" t="str">
        <f t="shared" si="21"/>
        <v xml:space="preserve">   </v>
      </c>
      <c r="F81" s="18">
        <f>(B81-A81)+(D81-C81)</f>
        <v>0</v>
      </c>
      <c r="G81" s="21">
        <f>IF(A81="",0,MOD(B81-A81,1)-IF(B81&gt;=A81,MAX(0,MIN(B81,21/24)-MAX(A81,6/24)),MAX(0,21/24-MAX(A81,6/24))+MAX(0,MIN(B81,21/24)-6/24)))</f>
        <v>0</v>
      </c>
      <c r="H81" s="72"/>
      <c r="I81" s="53"/>
      <c r="J81" s="15" t="str">
        <f t="shared" si="17"/>
        <v/>
      </c>
      <c r="K81" s="15" t="str">
        <f t="shared" si="18"/>
        <v/>
      </c>
      <c r="L81" s="15" t="str">
        <f t="shared" si="19"/>
        <v/>
      </c>
      <c r="M81" s="15" t="str">
        <f t="shared" si="20"/>
        <v/>
      </c>
    </row>
    <row r="82" spans="1:13">
      <c r="A82" s="38"/>
      <c r="B82" s="38"/>
      <c r="C82" s="38"/>
      <c r="D82" s="38"/>
      <c r="E82" s="16" t="str">
        <f t="shared" si="21"/>
        <v xml:space="preserve">   </v>
      </c>
      <c r="F82" s="18">
        <f t="shared" ref="F82:F100" si="24">MOD(B82-A82,1)+MOD(D82-C82,1)</f>
        <v>0</v>
      </c>
      <c r="G82" s="21">
        <f t="shared" ref="G82:G100" si="25">IF(A82="",0,MOD(B82-A82,1)-IF(B82&gt;=A82,MAX(0,MIN(B82,21/24)-MAX(A82,6/24)),MAX(0,21/24-MAX(A82,6/24))+MAX(0,MIN(B82,21/24)-6/24)))+IF(C82="",0,MOD(D82-C82,1)-IF(D82&gt;=C82,MAX(0,MIN(D82,21/24)-MAX(C82,6/24)),MAX(0,21/24-MAX(C82,6/24))+MAX(0,MIN(D82,21/24)-6/24)))</f>
        <v>0</v>
      </c>
      <c r="H82" s="72">
        <v>1</v>
      </c>
      <c r="I82" s="72"/>
      <c r="J82" s="15" t="str">
        <f t="shared" ref="J82:J101" si="26">IF(A82="","",TEXT(A82,"hh:mm"))</f>
        <v/>
      </c>
      <c r="K82" s="15" t="str">
        <f t="shared" ref="K82:K101" si="27">IF(B82="","",TEXT(B82,"hh:mm"))</f>
        <v/>
      </c>
      <c r="L82" s="15" t="str">
        <f t="shared" ref="L82:L101" si="28">IF(C82="","",TEXT(C82,"hh:mm"))</f>
        <v/>
      </c>
      <c r="M82" s="15" t="str">
        <f t="shared" ref="M82:M101" si="29">IF(D82="","",TEXT(D82,"hh:mm"))</f>
        <v/>
      </c>
    </row>
    <row r="83" spans="1:13">
      <c r="A83" s="38"/>
      <c r="B83" s="38"/>
      <c r="C83" s="38"/>
      <c r="D83" s="38"/>
      <c r="E83" s="16" t="str">
        <f t="shared" si="21"/>
        <v xml:space="preserve">   </v>
      </c>
      <c r="F83" s="18">
        <f t="shared" si="24"/>
        <v>0</v>
      </c>
      <c r="G83" s="21">
        <f t="shared" si="25"/>
        <v>0</v>
      </c>
      <c r="H83" s="72">
        <v>1</v>
      </c>
      <c r="I83" s="72"/>
      <c r="J83" s="15" t="str">
        <f t="shared" si="26"/>
        <v/>
      </c>
      <c r="K83" s="15" t="str">
        <f t="shared" si="27"/>
        <v/>
      </c>
      <c r="L83" s="15" t="str">
        <f t="shared" si="28"/>
        <v/>
      </c>
      <c r="M83" s="15" t="str">
        <f t="shared" si="29"/>
        <v/>
      </c>
    </row>
    <row r="84" spans="1:13">
      <c r="A84" s="38"/>
      <c r="B84" s="38"/>
      <c r="C84" s="38"/>
      <c r="D84" s="38"/>
      <c r="E84" s="16" t="str">
        <f t="shared" si="21"/>
        <v xml:space="preserve">   </v>
      </c>
      <c r="F84" s="18">
        <f t="shared" si="24"/>
        <v>0</v>
      </c>
      <c r="G84" s="21">
        <f t="shared" si="25"/>
        <v>0</v>
      </c>
      <c r="H84" s="72">
        <v>1</v>
      </c>
      <c r="I84" s="72"/>
      <c r="J84" s="15" t="str">
        <f t="shared" si="26"/>
        <v/>
      </c>
      <c r="K84" s="15" t="str">
        <f t="shared" si="27"/>
        <v/>
      </c>
      <c r="L84" s="15" t="str">
        <f t="shared" si="28"/>
        <v/>
      </c>
      <c r="M84" s="15" t="str">
        <f t="shared" si="29"/>
        <v/>
      </c>
    </row>
    <row r="85" spans="1:13">
      <c r="A85" s="38"/>
      <c r="B85" s="38"/>
      <c r="C85" s="38"/>
      <c r="D85" s="38"/>
      <c r="E85" s="16" t="str">
        <f t="shared" si="21"/>
        <v xml:space="preserve">   </v>
      </c>
      <c r="F85" s="18">
        <f t="shared" si="24"/>
        <v>0</v>
      </c>
      <c r="G85" s="21">
        <f t="shared" si="25"/>
        <v>0</v>
      </c>
      <c r="H85" s="72">
        <v>1</v>
      </c>
      <c r="I85" s="72"/>
      <c r="J85" s="15" t="str">
        <f t="shared" si="26"/>
        <v/>
      </c>
      <c r="K85" s="15" t="str">
        <f t="shared" si="27"/>
        <v/>
      </c>
      <c r="L85" s="15" t="str">
        <f t="shared" si="28"/>
        <v/>
      </c>
      <c r="M85" s="15" t="str">
        <f t="shared" si="29"/>
        <v/>
      </c>
    </row>
    <row r="86" spans="1:13">
      <c r="A86" s="38"/>
      <c r="B86" s="38"/>
      <c r="C86" s="38"/>
      <c r="D86" s="38"/>
      <c r="E86" s="16" t="str">
        <f t="shared" si="21"/>
        <v xml:space="preserve">   </v>
      </c>
      <c r="F86" s="18">
        <f t="shared" si="24"/>
        <v>0</v>
      </c>
      <c r="G86" s="21">
        <f t="shared" si="25"/>
        <v>0</v>
      </c>
      <c r="H86" s="72">
        <v>1</v>
      </c>
      <c r="I86" s="72"/>
      <c r="J86" s="15" t="str">
        <f t="shared" si="26"/>
        <v/>
      </c>
      <c r="K86" s="15" t="str">
        <f t="shared" si="27"/>
        <v/>
      </c>
      <c r="L86" s="15" t="str">
        <f t="shared" si="28"/>
        <v/>
      </c>
      <c r="M86" s="15" t="str">
        <f t="shared" si="29"/>
        <v/>
      </c>
    </row>
    <row r="87" spans="1:13">
      <c r="A87" s="38"/>
      <c r="B87" s="38"/>
      <c r="C87" s="38"/>
      <c r="D87" s="38"/>
      <c r="E87" s="16" t="str">
        <f t="shared" si="21"/>
        <v xml:space="preserve">   </v>
      </c>
      <c r="F87" s="18">
        <f t="shared" si="24"/>
        <v>0</v>
      </c>
      <c r="G87" s="21">
        <f t="shared" si="25"/>
        <v>0</v>
      </c>
      <c r="H87" s="72">
        <v>1</v>
      </c>
      <c r="I87" s="72"/>
      <c r="J87" s="15" t="str">
        <f t="shared" si="26"/>
        <v/>
      </c>
      <c r="K87" s="15" t="str">
        <f t="shared" si="27"/>
        <v/>
      </c>
      <c r="L87" s="15" t="str">
        <f t="shared" si="28"/>
        <v/>
      </c>
      <c r="M87" s="15" t="str">
        <f t="shared" si="29"/>
        <v/>
      </c>
    </row>
    <row r="88" spans="1:13">
      <c r="A88" s="38"/>
      <c r="B88" s="38"/>
      <c r="C88" s="38"/>
      <c r="D88" s="38"/>
      <c r="E88" s="16" t="str">
        <f t="shared" si="21"/>
        <v xml:space="preserve">   </v>
      </c>
      <c r="F88" s="18">
        <f t="shared" si="24"/>
        <v>0</v>
      </c>
      <c r="G88" s="21">
        <f t="shared" si="25"/>
        <v>0</v>
      </c>
      <c r="H88" s="72">
        <v>1</v>
      </c>
      <c r="I88" s="72"/>
      <c r="J88" s="15" t="str">
        <f t="shared" si="26"/>
        <v/>
      </c>
      <c r="K88" s="15" t="str">
        <f t="shared" si="27"/>
        <v/>
      </c>
      <c r="L88" s="15" t="str">
        <f t="shared" si="28"/>
        <v/>
      </c>
      <c r="M88" s="15" t="str">
        <f t="shared" si="29"/>
        <v/>
      </c>
    </row>
    <row r="89" spans="1:13">
      <c r="A89" s="38"/>
      <c r="B89" s="38"/>
      <c r="C89" s="38"/>
      <c r="D89" s="38"/>
      <c r="E89" s="16" t="str">
        <f t="shared" si="21"/>
        <v xml:space="preserve">   </v>
      </c>
      <c r="F89" s="18">
        <f t="shared" si="24"/>
        <v>0</v>
      </c>
      <c r="G89" s="21">
        <f t="shared" si="25"/>
        <v>0</v>
      </c>
      <c r="H89" s="72">
        <v>1</v>
      </c>
      <c r="I89" s="72"/>
      <c r="J89" s="15" t="str">
        <f t="shared" si="26"/>
        <v/>
      </c>
      <c r="K89" s="15" t="str">
        <f t="shared" si="27"/>
        <v/>
      </c>
      <c r="L89" s="15" t="str">
        <f t="shared" si="28"/>
        <v/>
      </c>
      <c r="M89" s="15" t="str">
        <f t="shared" si="29"/>
        <v/>
      </c>
    </row>
    <row r="90" spans="1:13">
      <c r="A90" s="38"/>
      <c r="B90" s="38"/>
      <c r="C90" s="38"/>
      <c r="D90" s="38"/>
      <c r="E90" s="16" t="str">
        <f t="shared" si="21"/>
        <v xml:space="preserve">   </v>
      </c>
      <c r="F90" s="18">
        <f t="shared" si="24"/>
        <v>0</v>
      </c>
      <c r="G90" s="21">
        <f t="shared" si="25"/>
        <v>0</v>
      </c>
      <c r="H90" s="72">
        <v>1</v>
      </c>
      <c r="I90" s="72"/>
      <c r="J90" s="15" t="str">
        <f t="shared" si="26"/>
        <v/>
      </c>
      <c r="K90" s="15" t="str">
        <f t="shared" si="27"/>
        <v/>
      </c>
      <c r="L90" s="15" t="str">
        <f t="shared" si="28"/>
        <v/>
      </c>
      <c r="M90" s="15" t="str">
        <f t="shared" si="29"/>
        <v/>
      </c>
    </row>
    <row r="91" spans="1:13">
      <c r="A91" s="41"/>
      <c r="B91" s="41"/>
      <c r="C91" s="41"/>
      <c r="D91" s="41"/>
      <c r="E91" s="16" t="str">
        <f t="shared" si="21"/>
        <v xml:space="preserve">   </v>
      </c>
      <c r="F91" s="18">
        <f t="shared" si="24"/>
        <v>0</v>
      </c>
      <c r="G91" s="21">
        <f t="shared" si="25"/>
        <v>0</v>
      </c>
      <c r="H91" s="72">
        <v>1</v>
      </c>
      <c r="I91" s="72"/>
      <c r="J91" s="15" t="str">
        <f t="shared" si="26"/>
        <v/>
      </c>
      <c r="K91" s="15" t="str">
        <f t="shared" si="27"/>
        <v/>
      </c>
      <c r="L91" s="15" t="str">
        <f t="shared" si="28"/>
        <v/>
      </c>
      <c r="M91" s="15" t="str">
        <f t="shared" si="29"/>
        <v/>
      </c>
    </row>
    <row r="92" spans="1:13">
      <c r="A92" s="41"/>
      <c r="B92" s="41"/>
      <c r="C92" s="41"/>
      <c r="D92" s="41"/>
      <c r="E92" s="16" t="str">
        <f t="shared" si="21"/>
        <v xml:space="preserve">   </v>
      </c>
      <c r="F92" s="18">
        <f t="shared" si="24"/>
        <v>0</v>
      </c>
      <c r="G92" s="21">
        <f t="shared" si="25"/>
        <v>0</v>
      </c>
      <c r="H92" s="72">
        <v>1</v>
      </c>
      <c r="I92" s="72"/>
      <c r="J92" s="15" t="str">
        <f t="shared" si="26"/>
        <v/>
      </c>
      <c r="K92" s="15" t="str">
        <f t="shared" si="27"/>
        <v/>
      </c>
      <c r="L92" s="15" t="str">
        <f t="shared" si="28"/>
        <v/>
      </c>
      <c r="M92" s="15" t="str">
        <f t="shared" si="29"/>
        <v/>
      </c>
    </row>
    <row r="93" spans="1:13">
      <c r="A93" s="41"/>
      <c r="B93" s="41"/>
      <c r="C93" s="41"/>
      <c r="D93" s="41"/>
      <c r="E93" s="16" t="str">
        <f t="shared" si="21"/>
        <v xml:space="preserve">   </v>
      </c>
      <c r="F93" s="18">
        <f t="shared" si="24"/>
        <v>0</v>
      </c>
      <c r="G93" s="21">
        <f t="shared" si="25"/>
        <v>0</v>
      </c>
      <c r="H93" s="72">
        <v>1</v>
      </c>
      <c r="I93" s="72"/>
      <c r="J93" s="15" t="str">
        <f t="shared" si="26"/>
        <v/>
      </c>
      <c r="K93" s="15" t="str">
        <f t="shared" si="27"/>
        <v/>
      </c>
      <c r="L93" s="15" t="str">
        <f t="shared" si="28"/>
        <v/>
      </c>
      <c r="M93" s="15" t="str">
        <f t="shared" si="29"/>
        <v/>
      </c>
    </row>
    <row r="94" spans="1:13">
      <c r="A94" s="41"/>
      <c r="B94" s="41"/>
      <c r="C94" s="41"/>
      <c r="D94" s="41"/>
      <c r="E94" s="16" t="str">
        <f t="shared" si="21"/>
        <v xml:space="preserve">   </v>
      </c>
      <c r="F94" s="18">
        <f t="shared" si="24"/>
        <v>0</v>
      </c>
      <c r="G94" s="21">
        <f t="shared" si="25"/>
        <v>0</v>
      </c>
      <c r="H94" s="72">
        <v>1</v>
      </c>
      <c r="I94" s="72"/>
      <c r="J94" s="15" t="str">
        <f t="shared" si="26"/>
        <v/>
      </c>
      <c r="K94" s="15" t="str">
        <f t="shared" si="27"/>
        <v/>
      </c>
      <c r="L94" s="15" t="str">
        <f t="shared" si="28"/>
        <v/>
      </c>
      <c r="M94" s="15" t="str">
        <f t="shared" si="29"/>
        <v/>
      </c>
    </row>
    <row r="95" spans="1:13">
      <c r="A95" s="41"/>
      <c r="B95" s="41"/>
      <c r="C95" s="41"/>
      <c r="D95" s="41"/>
      <c r="E95" s="16" t="str">
        <f t="shared" si="21"/>
        <v xml:space="preserve">   </v>
      </c>
      <c r="F95" s="18">
        <f t="shared" si="24"/>
        <v>0</v>
      </c>
      <c r="G95" s="21">
        <f t="shared" si="25"/>
        <v>0</v>
      </c>
      <c r="H95" s="72">
        <v>1</v>
      </c>
      <c r="I95" s="72"/>
      <c r="J95" s="15" t="str">
        <f t="shared" si="26"/>
        <v/>
      </c>
      <c r="K95" s="15" t="str">
        <f t="shared" si="27"/>
        <v/>
      </c>
      <c r="L95" s="15" t="str">
        <f t="shared" si="28"/>
        <v/>
      </c>
      <c r="M95" s="15" t="str">
        <f t="shared" si="29"/>
        <v/>
      </c>
    </row>
    <row r="96" spans="1:13">
      <c r="A96" s="41"/>
      <c r="B96" s="41"/>
      <c r="C96" s="41"/>
      <c r="D96" s="41"/>
      <c r="E96" s="16" t="str">
        <f t="shared" si="21"/>
        <v xml:space="preserve">   </v>
      </c>
      <c r="F96" s="18">
        <f t="shared" si="24"/>
        <v>0</v>
      </c>
      <c r="G96" s="21">
        <f t="shared" si="25"/>
        <v>0</v>
      </c>
      <c r="H96" s="72">
        <v>1</v>
      </c>
      <c r="I96" s="72"/>
      <c r="J96" s="15" t="str">
        <f t="shared" si="26"/>
        <v/>
      </c>
      <c r="K96" s="15" t="str">
        <f t="shared" si="27"/>
        <v/>
      </c>
      <c r="L96" s="15" t="str">
        <f t="shared" si="28"/>
        <v/>
      </c>
      <c r="M96" s="15" t="str">
        <f t="shared" si="29"/>
        <v/>
      </c>
    </row>
    <row r="97" spans="1:13">
      <c r="A97" s="41"/>
      <c r="B97" s="41"/>
      <c r="C97" s="41"/>
      <c r="D97" s="41"/>
      <c r="E97" s="16" t="str">
        <f t="shared" si="21"/>
        <v xml:space="preserve">   </v>
      </c>
      <c r="F97" s="18">
        <f t="shared" si="24"/>
        <v>0</v>
      </c>
      <c r="G97" s="21">
        <f t="shared" si="25"/>
        <v>0</v>
      </c>
      <c r="H97" s="72">
        <v>1</v>
      </c>
      <c r="I97" s="72"/>
      <c r="J97" s="15" t="str">
        <f t="shared" si="26"/>
        <v/>
      </c>
      <c r="K97" s="15" t="str">
        <f t="shared" si="27"/>
        <v/>
      </c>
      <c r="L97" s="15" t="str">
        <f t="shared" si="28"/>
        <v/>
      </c>
      <c r="M97" s="15" t="str">
        <f t="shared" si="29"/>
        <v/>
      </c>
    </row>
    <row r="98" spans="1:13">
      <c r="A98" s="41"/>
      <c r="B98" s="41"/>
      <c r="C98" s="41"/>
      <c r="D98" s="41"/>
      <c r="E98" s="16" t="str">
        <f t="shared" si="21"/>
        <v xml:space="preserve">   </v>
      </c>
      <c r="F98" s="18">
        <f t="shared" si="24"/>
        <v>0</v>
      </c>
      <c r="G98" s="21">
        <f t="shared" si="25"/>
        <v>0</v>
      </c>
      <c r="H98" s="72">
        <v>1</v>
      </c>
      <c r="I98" s="72"/>
      <c r="J98" s="15" t="str">
        <f t="shared" si="26"/>
        <v/>
      </c>
      <c r="K98" s="15" t="str">
        <f t="shared" si="27"/>
        <v/>
      </c>
      <c r="L98" s="15" t="str">
        <f t="shared" si="28"/>
        <v/>
      </c>
      <c r="M98" s="15" t="str">
        <f t="shared" si="29"/>
        <v/>
      </c>
    </row>
    <row r="99" spans="1:13">
      <c r="A99" s="41"/>
      <c r="B99" s="41"/>
      <c r="C99" s="41"/>
      <c r="D99" s="41"/>
      <c r="E99" s="16" t="str">
        <f t="shared" si="21"/>
        <v xml:space="preserve">   </v>
      </c>
      <c r="F99" s="18">
        <f t="shared" si="24"/>
        <v>0</v>
      </c>
      <c r="G99" s="21">
        <f t="shared" si="25"/>
        <v>0</v>
      </c>
      <c r="H99" s="72">
        <v>1</v>
      </c>
      <c r="I99" s="72"/>
      <c r="J99" s="15" t="str">
        <f t="shared" si="26"/>
        <v/>
      </c>
      <c r="K99" s="15" t="str">
        <f t="shared" si="27"/>
        <v/>
      </c>
      <c r="L99" s="15" t="str">
        <f t="shared" si="28"/>
        <v/>
      </c>
      <c r="M99" s="15" t="str">
        <f t="shared" si="29"/>
        <v/>
      </c>
    </row>
    <row r="100" spans="1:13">
      <c r="A100" s="41"/>
      <c r="B100" s="41"/>
      <c r="C100" s="41"/>
      <c r="D100" s="41"/>
      <c r="E100" s="16" t="str">
        <f t="shared" si="21"/>
        <v xml:space="preserve">   </v>
      </c>
      <c r="F100" s="18">
        <f t="shared" si="24"/>
        <v>0</v>
      </c>
      <c r="G100" s="21">
        <f t="shared" si="25"/>
        <v>0</v>
      </c>
      <c r="H100" s="72">
        <v>1</v>
      </c>
      <c r="I100" s="72"/>
      <c r="J100" s="15" t="str">
        <f t="shared" si="26"/>
        <v/>
      </c>
      <c r="K100" s="15" t="str">
        <f t="shared" si="27"/>
        <v/>
      </c>
      <c r="L100" s="15" t="str">
        <f t="shared" si="28"/>
        <v/>
      </c>
      <c r="M100" s="15" t="str">
        <f t="shared" si="29"/>
        <v/>
      </c>
    </row>
    <row r="101" spans="1:13">
      <c r="A101" s="41"/>
      <c r="B101" s="41"/>
      <c r="C101" s="41"/>
      <c r="D101" s="41"/>
      <c r="E101" s="16" t="str">
        <f t="shared" si="21"/>
        <v xml:space="preserve">   </v>
      </c>
      <c r="F101" s="18">
        <f t="shared" ref="F101" si="30">MOD(B101-A101,1)+MOD(D101-C101,1)</f>
        <v>0</v>
      </c>
      <c r="G101" s="21">
        <f t="shared" ref="G101" si="31">IF(A101="",0,MOD(B101-A101,1)-IF(B101&gt;=A101,MAX(0,MIN(B101,21/24)-MAX(A101,6/24)),MAX(0,21/24-MAX(A101,6/24))+MAX(0,MIN(B101,21/24)-6/24)))+IF(C101="",0,MOD(D101-C101,1)-IF(D101&gt;=C101,MAX(0,MIN(D101,21/24)-MAX(C101,6/24)),MAX(0,21/24-MAX(C101,6/24))+MAX(0,MIN(D101,21/24)-6/24)))</f>
        <v>0</v>
      </c>
      <c r="H101" s="72"/>
      <c r="I101" s="72"/>
      <c r="J101" s="15" t="str">
        <f t="shared" si="26"/>
        <v/>
      </c>
      <c r="K101" s="15" t="str">
        <f t="shared" si="27"/>
        <v/>
      </c>
      <c r="L101" s="15" t="str">
        <f t="shared" si="28"/>
        <v/>
      </c>
      <c r="M101" s="15" t="str">
        <f t="shared" si="29"/>
        <v/>
      </c>
    </row>
  </sheetData>
  <sortState ref="A11:E101">
    <sortCondition ref="A11:A101"/>
  </sortState>
  <mergeCells count="1">
    <mergeCell ref="A2:D10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TRIER">
                <anchor moveWithCells="1" sizeWithCells="1">
                  <from>
                    <xdr:col>0</xdr:col>
                    <xdr:colOff>50800</xdr:colOff>
                    <xdr:row>6</xdr:row>
                    <xdr:rowOff>114300</xdr:rowOff>
                  </from>
                  <to>
                    <xdr:col>1</xdr:col>
                    <xdr:colOff>152400</xdr:colOff>
                    <xdr:row>9</xdr:row>
                    <xdr:rowOff>127000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483" r:id="rId4" name="Button 3">
              <controlPr defaultSize="0" print="0" autoFill="0" autoPict="0" macro="[0]!CONVERTIR">
                <anchor moveWithCells="1" sizeWithCells="1">
                  <from>
                    <xdr:col>1</xdr:col>
                    <xdr:colOff>165100</xdr:colOff>
                    <xdr:row>6</xdr:row>
                    <xdr:rowOff>114300</xdr:rowOff>
                  </from>
                  <to>
                    <xdr:col>2</xdr:col>
                    <xdr:colOff>266700</xdr:colOff>
                    <xdr:row>9</xdr:row>
                    <xdr:rowOff>127000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484" r:id="rId5" name="Button 4">
              <controlPr defaultSize="0" print="0" autoFill="0" autoPict="0" macro="[0]!CONVERTIR">
                <anchor moveWithCells="1">
                  <from>
                    <xdr:col>6</xdr:col>
                    <xdr:colOff>266700</xdr:colOff>
                    <xdr:row>104</xdr:row>
                    <xdr:rowOff>25400</xdr:rowOff>
                  </from>
                  <to>
                    <xdr:col>7</xdr:col>
                    <xdr:colOff>584200</xdr:colOff>
                    <xdr:row>106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489" r:id="rId6" name="Button 9">
              <controlPr defaultSize="0" print="0" autoFill="0" autoPict="0">
                <anchor moveWithCells="1" sizeWithCells="1">
                  <from>
                    <xdr:col>10</xdr:col>
                    <xdr:colOff>774700</xdr:colOff>
                    <xdr:row>0</xdr:row>
                    <xdr:rowOff>292100</xdr:rowOff>
                  </from>
                  <to>
                    <xdr:col>11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490" r:id="rId7" name="Button 10">
              <controlPr defaultSize="0" print="0" autoFill="0" autoPict="0">
                <anchor moveWithCells="1" sizeWithCells="1">
                  <from>
                    <xdr:col>10</xdr:col>
                    <xdr:colOff>774700</xdr:colOff>
                    <xdr:row>0</xdr:row>
                    <xdr:rowOff>292100</xdr:rowOff>
                  </from>
                  <to>
                    <xdr:col>11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491" r:id="rId8" name="Button 11">
              <controlPr defaultSize="0" print="0" autoFill="0" autoPict="0">
                <anchor moveWithCells="1" sizeWithCells="1">
                  <from>
                    <xdr:col>10</xdr:col>
                    <xdr:colOff>774700</xdr:colOff>
                    <xdr:row>0</xdr:row>
                    <xdr:rowOff>292100</xdr:rowOff>
                  </from>
                  <to>
                    <xdr:col>11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492" r:id="rId9" name="Button 12">
              <controlPr defaultSize="0" print="0" autoFill="0" autoPict="0">
                <anchor moveWithCells="1" sizeWithCells="1">
                  <from>
                    <xdr:col>10</xdr:col>
                    <xdr:colOff>774700</xdr:colOff>
                    <xdr:row>0</xdr:row>
                    <xdr:rowOff>292100</xdr:rowOff>
                  </from>
                  <to>
                    <xdr:col>11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493" r:id="rId10" name="Button 13">
              <controlPr defaultSize="0" print="0" autoFill="0" autoPict="0">
                <anchor moveWithCells="1" sizeWithCells="1">
                  <from>
                    <xdr:col>10</xdr:col>
                    <xdr:colOff>774700</xdr:colOff>
                    <xdr:row>0</xdr:row>
                    <xdr:rowOff>292100</xdr:rowOff>
                  </from>
                  <to>
                    <xdr:col>11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494" r:id="rId11" name="Button 14">
              <controlPr defaultSize="0" print="0" autoFill="0" autoPict="0">
                <anchor moveWithCells="1" sizeWithCells="1">
                  <from>
                    <xdr:col>10</xdr:col>
                    <xdr:colOff>774700</xdr:colOff>
                    <xdr:row>0</xdr:row>
                    <xdr:rowOff>292100</xdr:rowOff>
                  </from>
                  <to>
                    <xdr:col>11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 enableFormatConditionsCalculation="0">
    <tabColor indexed="12"/>
  </sheetPr>
  <dimension ref="A1:ET77"/>
  <sheetViews>
    <sheetView tabSelected="1" topLeftCell="B1" workbookViewId="0">
      <selection activeCell="B2" sqref="B2"/>
    </sheetView>
  </sheetViews>
  <sheetFormatPr baseColWidth="10" defaultColWidth="11.5" defaultRowHeight="12" outlineLevelCol="1" x14ac:dyDescent="0"/>
  <cols>
    <col min="1" max="1" width="7.6640625" style="100" hidden="1" customWidth="1" outlineLevel="1"/>
    <col min="2" max="2" width="15.33203125" style="37" customWidth="1" collapsed="1"/>
    <col min="3" max="3" width="5.1640625" style="50" customWidth="1"/>
    <col min="4" max="4" width="5.5" style="37" customWidth="1"/>
    <col min="5" max="5" width="4.83203125" style="37" customWidth="1"/>
    <col min="6" max="7" width="5.1640625" style="37" customWidth="1"/>
    <col min="8" max="8" width="4.83203125" style="37" customWidth="1"/>
    <col min="9" max="10" width="5.1640625" style="37" customWidth="1"/>
    <col min="11" max="11" width="4.83203125" style="37" customWidth="1"/>
    <col min="12" max="13" width="5.1640625" style="37" customWidth="1"/>
    <col min="14" max="14" width="4.83203125" style="37" customWidth="1"/>
    <col min="15" max="16" width="5.1640625" style="37" customWidth="1"/>
    <col min="17" max="17" width="4.83203125" style="37" customWidth="1"/>
    <col min="18" max="19" width="5.1640625" style="37" customWidth="1"/>
    <col min="20" max="20" width="4.83203125" style="37" customWidth="1"/>
    <col min="21" max="22" width="5.1640625" style="37" customWidth="1"/>
    <col min="23" max="23" width="4.83203125" style="37" customWidth="1"/>
    <col min="24" max="24" width="8.33203125" style="37" customWidth="1"/>
    <col min="25" max="25" width="9.1640625" style="37" customWidth="1"/>
    <col min="26" max="26" width="6.83203125" style="37" customWidth="1"/>
    <col min="27" max="27" width="10.83203125" style="37" customWidth="1"/>
    <col min="28" max="28" width="6.33203125" style="37" customWidth="1"/>
    <col min="29" max="30" width="6.83203125" style="37" customWidth="1"/>
    <col min="31" max="32" width="4.6640625" style="79" customWidth="1"/>
    <col min="33" max="33" width="5.6640625" style="37" hidden="1" customWidth="1" outlineLevel="1"/>
    <col min="34" max="34" width="7.6640625" style="37" hidden="1" customWidth="1" outlineLevel="1"/>
    <col min="35" max="35" width="10.33203125" style="37" customWidth="1" collapsed="1"/>
    <col min="36" max="36" width="15" style="37" customWidth="1"/>
    <col min="37" max="43" width="2.83203125" style="44" customWidth="1"/>
    <col min="44" max="45" width="6.6640625" style="44" customWidth="1"/>
    <col min="46" max="52" width="2.83203125" style="44" customWidth="1"/>
    <col min="53" max="60" width="2.83203125" style="84" customWidth="1"/>
    <col min="61" max="61" width="11.5" style="37"/>
    <col min="62" max="62" width="19.83203125" style="37" customWidth="1"/>
    <col min="63" max="66" width="4.33203125" style="37" customWidth="1"/>
    <col min="67" max="67" width="4.33203125" style="57" customWidth="1"/>
    <col min="68" max="71" width="4.33203125" style="37" customWidth="1"/>
    <col min="72" max="72" width="6.33203125" style="37" customWidth="1"/>
    <col min="73" max="73" width="19.83203125" style="57" customWidth="1"/>
    <col min="74" max="82" width="4.33203125" style="57" customWidth="1"/>
    <col min="83" max="83" width="6.33203125" style="57" customWidth="1"/>
    <col min="84" max="84" width="19.83203125" style="37" customWidth="1"/>
    <col min="85" max="94" width="5.83203125" style="37" customWidth="1"/>
    <col min="95" max="95" width="19.83203125" style="37" customWidth="1"/>
    <col min="96" max="105" width="5.83203125" style="37" customWidth="1"/>
    <col min="106" max="106" width="19.83203125" style="37" customWidth="1"/>
    <col min="107" max="116" width="5.83203125" style="37" customWidth="1"/>
    <col min="117" max="117" width="19.83203125" style="37" customWidth="1"/>
    <col min="118" max="127" width="5.83203125" style="37" customWidth="1"/>
    <col min="128" max="128" width="19.83203125" style="37" customWidth="1"/>
    <col min="129" max="138" width="5.83203125" style="37" customWidth="1"/>
    <col min="139" max="142" width="11.5" style="37"/>
    <col min="143" max="143" width="9.1640625" style="37" customWidth="1"/>
    <col min="144" max="16384" width="11.5" style="37"/>
  </cols>
  <sheetData>
    <row r="1" spans="1:150" ht="24" customHeight="1">
      <c r="A1" s="97"/>
      <c r="B1" s="26" t="s">
        <v>0</v>
      </c>
      <c r="C1" s="27"/>
      <c r="D1" s="27"/>
      <c r="E1" s="27"/>
      <c r="F1" s="27"/>
      <c r="G1" s="27"/>
      <c r="H1" s="27"/>
      <c r="I1" s="171"/>
      <c r="J1" s="171"/>
      <c r="K1" s="171"/>
      <c r="L1" s="171"/>
      <c r="M1" s="171"/>
      <c r="N1" s="171"/>
      <c r="O1" s="42"/>
      <c r="P1" s="27"/>
      <c r="Q1" s="27"/>
      <c r="R1" s="27"/>
      <c r="S1" s="27"/>
      <c r="T1" s="27"/>
      <c r="U1" s="42"/>
      <c r="V1" s="27"/>
      <c r="W1" s="141" t="s">
        <v>1</v>
      </c>
      <c r="X1" s="141"/>
      <c r="Y1" s="141"/>
      <c r="Z1" s="80">
        <f>INT(MOD(INT((B2-2)/7)+0.6,52+5/28))+1</f>
        <v>23</v>
      </c>
      <c r="AA1" s="27"/>
      <c r="AB1" s="27"/>
      <c r="AC1" s="27"/>
      <c r="AD1" s="28"/>
      <c r="AE1" s="77"/>
      <c r="AF1" s="77"/>
      <c r="AH1" s="32"/>
      <c r="AI1" s="102">
        <f ca="1">INT(MOD(INT((AI2-2)/7)+0.6,52+5/28))+1</f>
        <v>25</v>
      </c>
      <c r="AJ1" s="32">
        <f>EOMONTH(B2,0)+1</f>
        <v>41090</v>
      </c>
      <c r="AR1" s="44">
        <f ca="1">CouleurdesOnglets(IF($C$2="fait",4,IF($C$2="A faire",46,IF($C$2="NA",16,IF($C$2="En cours",3,-1)))))</f>
        <v>0</v>
      </c>
      <c r="BT1" s="59"/>
    </row>
    <row r="2" spans="1:150" ht="16" customHeight="1">
      <c r="A2" s="98"/>
      <c r="B2" s="43">
        <v>41065</v>
      </c>
      <c r="C2" s="173" t="str">
        <f ca="1">IF(Z1&lt;AI1,"Fait",IF(Z1&gt;AI1,"A faire",IF(Z1=AI1,"En cours","NA")))</f>
        <v>Fait</v>
      </c>
      <c r="D2" s="173"/>
      <c r="E2" s="29"/>
      <c r="F2" s="29"/>
      <c r="G2" s="29"/>
      <c r="H2" s="29"/>
      <c r="I2" s="172"/>
      <c r="J2" s="172"/>
      <c r="K2" s="172"/>
      <c r="L2" s="172"/>
      <c r="M2" s="172"/>
      <c r="N2" s="172"/>
      <c r="O2" s="29"/>
      <c r="P2" s="29"/>
      <c r="Q2" s="29"/>
      <c r="R2" s="29"/>
      <c r="S2" s="29"/>
      <c r="T2" s="51"/>
      <c r="U2" s="81"/>
      <c r="V2" s="196">
        <v>41065</v>
      </c>
      <c r="W2" s="197"/>
      <c r="X2" s="197"/>
      <c r="Y2" s="198"/>
      <c r="Z2" s="29"/>
      <c r="AA2" s="29"/>
      <c r="AB2" s="29"/>
      <c r="AC2" s="29"/>
      <c r="AD2" s="30"/>
      <c r="AE2" s="77"/>
      <c r="AF2" s="77"/>
      <c r="AG2" s="2"/>
      <c r="AH2" s="2"/>
      <c r="AI2" s="32">
        <f ca="1">TODAY()</f>
        <v>41082</v>
      </c>
      <c r="AK2" s="168" t="s">
        <v>59</v>
      </c>
      <c r="AL2" s="169"/>
      <c r="AM2" s="169"/>
      <c r="AN2" s="169"/>
      <c r="AO2" s="169"/>
      <c r="AP2" s="169"/>
      <c r="AQ2" s="169"/>
      <c r="AR2" s="170"/>
      <c r="AS2" s="168" t="s">
        <v>58</v>
      </c>
      <c r="AT2" s="169"/>
      <c r="AU2" s="169"/>
      <c r="AV2" s="169"/>
      <c r="AW2" s="169"/>
      <c r="AX2" s="169"/>
      <c r="AY2" s="169"/>
      <c r="AZ2" s="170"/>
      <c r="BA2" s="91"/>
      <c r="BB2" s="168" t="s">
        <v>59</v>
      </c>
      <c r="BC2" s="169"/>
      <c r="BD2" s="169"/>
      <c r="BE2" s="169"/>
      <c r="BF2" s="169"/>
      <c r="BG2" s="169"/>
      <c r="BH2" s="169"/>
      <c r="BI2" s="170"/>
      <c r="EJ2" s="89"/>
      <c r="EK2" s="16" t="str">
        <f t="shared" ref="EK2:EK10" si="0">ABSENCE</f>
        <v>REPOS</v>
      </c>
      <c r="EL2" s="94">
        <v>0</v>
      </c>
      <c r="EM2" s="16">
        <v>0</v>
      </c>
      <c r="EN2" s="16">
        <v>0</v>
      </c>
    </row>
    <row r="3" spans="1:150" ht="18" customHeight="1">
      <c r="A3" s="99"/>
      <c r="B3" s="161" t="s">
        <v>2</v>
      </c>
      <c r="C3" s="236">
        <f>E3</f>
        <v>41065</v>
      </c>
      <c r="D3" s="174"/>
      <c r="E3" s="232">
        <f>B2</f>
        <v>41065</v>
      </c>
      <c r="F3" s="221" t="s">
        <v>3</v>
      </c>
      <c r="G3" s="221"/>
      <c r="H3" s="234">
        <f>E3+1</f>
        <v>41066</v>
      </c>
      <c r="I3" s="221" t="s">
        <v>4</v>
      </c>
      <c r="J3" s="221"/>
      <c r="K3" s="234">
        <f>H3+1</f>
        <v>41067</v>
      </c>
      <c r="L3" s="221" t="s">
        <v>5</v>
      </c>
      <c r="M3" s="221"/>
      <c r="N3" s="234">
        <f>K3+1</f>
        <v>41068</v>
      </c>
      <c r="O3" s="221" t="s">
        <v>6</v>
      </c>
      <c r="P3" s="221"/>
      <c r="Q3" s="234">
        <f>N3+1</f>
        <v>41069</v>
      </c>
      <c r="R3" s="221" t="s">
        <v>7</v>
      </c>
      <c r="S3" s="221"/>
      <c r="T3" s="223">
        <f>Q3+1</f>
        <v>41070</v>
      </c>
      <c r="U3" s="175" t="s">
        <v>8</v>
      </c>
      <c r="V3" s="175"/>
      <c r="W3" s="237">
        <f>T3+1</f>
        <v>41071</v>
      </c>
      <c r="X3" s="149" t="s">
        <v>9</v>
      </c>
      <c r="Y3" s="240" t="s">
        <v>28</v>
      </c>
      <c r="Z3" s="162" t="s">
        <v>34</v>
      </c>
      <c r="AA3" s="163" t="s">
        <v>29</v>
      </c>
      <c r="AB3" s="164" t="s">
        <v>35</v>
      </c>
      <c r="AC3" s="165" t="s">
        <v>49</v>
      </c>
      <c r="AD3" s="165" t="s">
        <v>57</v>
      </c>
      <c r="AE3" s="167" t="s">
        <v>68</v>
      </c>
      <c r="AF3" s="167" t="s">
        <v>69</v>
      </c>
      <c r="AK3" s="166" t="s">
        <v>56</v>
      </c>
      <c r="AL3" s="166"/>
      <c r="AM3" s="166"/>
      <c r="AN3" s="166"/>
      <c r="AO3" s="166"/>
      <c r="AP3" s="166"/>
      <c r="AQ3" s="166"/>
      <c r="AR3" s="159" t="s">
        <v>49</v>
      </c>
      <c r="AS3" s="159" t="s">
        <v>49</v>
      </c>
      <c r="AT3" s="166" t="s">
        <v>56</v>
      </c>
      <c r="AU3" s="166"/>
      <c r="AV3" s="166"/>
      <c r="AW3" s="166"/>
      <c r="AX3" s="166"/>
      <c r="AY3" s="166"/>
      <c r="AZ3" s="166"/>
      <c r="BA3" s="92"/>
      <c r="BB3" s="166" t="s">
        <v>72</v>
      </c>
      <c r="BC3" s="166"/>
      <c r="BD3" s="166"/>
      <c r="BE3" s="166"/>
      <c r="BF3" s="166"/>
      <c r="BG3" s="166"/>
      <c r="BH3" s="166"/>
      <c r="BI3" s="159" t="s">
        <v>10</v>
      </c>
      <c r="BJ3" s="152" t="s">
        <v>64</v>
      </c>
      <c r="BK3" s="153"/>
      <c r="BL3" s="153"/>
      <c r="BM3" s="153"/>
      <c r="BN3" s="153"/>
      <c r="BO3" s="153"/>
      <c r="BP3" s="153"/>
      <c r="BQ3" s="153"/>
      <c r="BR3" s="153"/>
      <c r="BS3" s="154"/>
      <c r="BT3" s="158" t="s">
        <v>65</v>
      </c>
      <c r="BU3" s="152" t="s">
        <v>3</v>
      </c>
      <c r="BV3" s="153"/>
      <c r="BW3" s="153"/>
      <c r="BX3" s="153"/>
      <c r="BY3" s="153"/>
      <c r="BZ3" s="153"/>
      <c r="CA3" s="153"/>
      <c r="CB3" s="153"/>
      <c r="CC3" s="153"/>
      <c r="CD3" s="154"/>
      <c r="CE3" s="158" t="s">
        <v>65</v>
      </c>
      <c r="CF3" s="152" t="s">
        <v>4</v>
      </c>
      <c r="CG3" s="153"/>
      <c r="CH3" s="153"/>
      <c r="CI3" s="153"/>
      <c r="CJ3" s="153"/>
      <c r="CK3" s="153"/>
      <c r="CL3" s="153"/>
      <c r="CM3" s="153"/>
      <c r="CN3" s="153"/>
      <c r="CO3" s="154"/>
      <c r="CP3" s="158" t="s">
        <v>65</v>
      </c>
      <c r="CQ3" s="152" t="s">
        <v>5</v>
      </c>
      <c r="CR3" s="153"/>
      <c r="CS3" s="153"/>
      <c r="CT3" s="153"/>
      <c r="CU3" s="153"/>
      <c r="CV3" s="153"/>
      <c r="CW3" s="153"/>
      <c r="CX3" s="153"/>
      <c r="CY3" s="153"/>
      <c r="CZ3" s="154"/>
      <c r="DA3" s="158" t="s">
        <v>65</v>
      </c>
      <c r="DB3" s="152" t="s">
        <v>6</v>
      </c>
      <c r="DC3" s="153"/>
      <c r="DD3" s="153"/>
      <c r="DE3" s="153"/>
      <c r="DF3" s="153"/>
      <c r="DG3" s="153"/>
      <c r="DH3" s="153"/>
      <c r="DI3" s="153"/>
      <c r="DJ3" s="153"/>
      <c r="DK3" s="154"/>
      <c r="DL3" s="158" t="s">
        <v>65</v>
      </c>
      <c r="DM3" s="152" t="s">
        <v>7</v>
      </c>
      <c r="DN3" s="153"/>
      <c r="DO3" s="153"/>
      <c r="DP3" s="153"/>
      <c r="DQ3" s="153"/>
      <c r="DR3" s="153"/>
      <c r="DS3" s="153"/>
      <c r="DT3" s="153"/>
      <c r="DU3" s="153"/>
      <c r="DV3" s="154"/>
      <c r="DW3" s="158" t="s">
        <v>65</v>
      </c>
      <c r="DX3" s="152" t="s">
        <v>8</v>
      </c>
      <c r="DY3" s="153"/>
      <c r="DZ3" s="153"/>
      <c r="EA3" s="153"/>
      <c r="EB3" s="153"/>
      <c r="EC3" s="153"/>
      <c r="ED3" s="153"/>
      <c r="EE3" s="153"/>
      <c r="EF3" s="153"/>
      <c r="EG3" s="154"/>
      <c r="EH3" s="158" t="s">
        <v>65</v>
      </c>
      <c r="EJ3" s="89"/>
      <c r="EK3" s="16" t="str">
        <f t="shared" si="0"/>
        <v>OFF</v>
      </c>
      <c r="EL3" s="94">
        <v>0</v>
      </c>
      <c r="EM3" s="16">
        <v>0</v>
      </c>
      <c r="EN3" s="16">
        <v>0</v>
      </c>
      <c r="EO3" s="58">
        <v>0.41666666666666669</v>
      </c>
      <c r="EP3" s="93">
        <v>8.3333333333333301E-2</v>
      </c>
    </row>
    <row r="4" spans="1:150" ht="14" customHeight="1">
      <c r="B4" s="161"/>
      <c r="C4" s="236"/>
      <c r="D4" s="174"/>
      <c r="E4" s="233"/>
      <c r="F4" s="222"/>
      <c r="G4" s="222"/>
      <c r="H4" s="235"/>
      <c r="I4" s="222"/>
      <c r="J4" s="222"/>
      <c r="K4" s="235"/>
      <c r="L4" s="222"/>
      <c r="M4" s="222"/>
      <c r="N4" s="242"/>
      <c r="O4" s="222"/>
      <c r="P4" s="222"/>
      <c r="Q4" s="242"/>
      <c r="R4" s="222"/>
      <c r="S4" s="222"/>
      <c r="T4" s="224"/>
      <c r="U4" s="175"/>
      <c r="V4" s="175"/>
      <c r="W4" s="238"/>
      <c r="X4" s="239"/>
      <c r="Y4" s="241"/>
      <c r="Z4" s="217"/>
      <c r="AA4" s="218"/>
      <c r="AB4" s="219"/>
      <c r="AC4" s="220"/>
      <c r="AD4" s="220"/>
      <c r="AE4" s="167"/>
      <c r="AF4" s="167"/>
      <c r="AG4" s="3"/>
      <c r="AH4" s="3"/>
      <c r="AK4" s="16" t="s">
        <v>50</v>
      </c>
      <c r="AL4" s="16" t="s">
        <v>51</v>
      </c>
      <c r="AM4" s="16" t="s">
        <v>51</v>
      </c>
      <c r="AN4" s="16" t="s">
        <v>52</v>
      </c>
      <c r="AO4" s="16" t="s">
        <v>53</v>
      </c>
      <c r="AP4" s="16" t="s">
        <v>54</v>
      </c>
      <c r="AQ4" s="16" t="s">
        <v>55</v>
      </c>
      <c r="AR4" s="160"/>
      <c r="AS4" s="160"/>
      <c r="AT4" s="16" t="s">
        <v>50</v>
      </c>
      <c r="AU4" s="16" t="s">
        <v>51</v>
      </c>
      <c r="AV4" s="16" t="s">
        <v>51</v>
      </c>
      <c r="AW4" s="16" t="s">
        <v>52</v>
      </c>
      <c r="AX4" s="16" t="s">
        <v>53</v>
      </c>
      <c r="AY4" s="16" t="s">
        <v>54</v>
      </c>
      <c r="AZ4" s="16" t="s">
        <v>55</v>
      </c>
      <c r="BA4" s="85"/>
      <c r="BB4" s="16" t="s">
        <v>50</v>
      </c>
      <c r="BC4" s="16" t="s">
        <v>51</v>
      </c>
      <c r="BD4" s="16" t="s">
        <v>51</v>
      </c>
      <c r="BE4" s="16" t="s">
        <v>52</v>
      </c>
      <c r="BF4" s="16" t="s">
        <v>53</v>
      </c>
      <c r="BG4" s="16" t="s">
        <v>54</v>
      </c>
      <c r="BH4" s="16" t="s">
        <v>55</v>
      </c>
      <c r="BI4" s="160"/>
      <c r="BJ4" s="155"/>
      <c r="BK4" s="156"/>
      <c r="BL4" s="156"/>
      <c r="BM4" s="156"/>
      <c r="BN4" s="156"/>
      <c r="BO4" s="156"/>
      <c r="BP4" s="156"/>
      <c r="BQ4" s="156"/>
      <c r="BR4" s="156"/>
      <c r="BS4" s="157"/>
      <c r="BT4" s="158"/>
      <c r="BU4" s="155"/>
      <c r="BV4" s="156"/>
      <c r="BW4" s="156"/>
      <c r="BX4" s="156"/>
      <c r="BY4" s="156"/>
      <c r="BZ4" s="156"/>
      <c r="CA4" s="156"/>
      <c r="CB4" s="156"/>
      <c r="CC4" s="156"/>
      <c r="CD4" s="157"/>
      <c r="CE4" s="158"/>
      <c r="CF4" s="155"/>
      <c r="CG4" s="156"/>
      <c r="CH4" s="156"/>
      <c r="CI4" s="156"/>
      <c r="CJ4" s="156"/>
      <c r="CK4" s="156"/>
      <c r="CL4" s="156"/>
      <c r="CM4" s="156"/>
      <c r="CN4" s="156"/>
      <c r="CO4" s="157"/>
      <c r="CP4" s="158"/>
      <c r="CQ4" s="155"/>
      <c r="CR4" s="156"/>
      <c r="CS4" s="156"/>
      <c r="CT4" s="156"/>
      <c r="CU4" s="156"/>
      <c r="CV4" s="156"/>
      <c r="CW4" s="156"/>
      <c r="CX4" s="156"/>
      <c r="CY4" s="156"/>
      <c r="CZ4" s="157"/>
      <c r="DA4" s="158"/>
      <c r="DB4" s="155"/>
      <c r="DC4" s="156"/>
      <c r="DD4" s="156"/>
      <c r="DE4" s="156"/>
      <c r="DF4" s="156"/>
      <c r="DG4" s="156"/>
      <c r="DH4" s="156"/>
      <c r="DI4" s="156"/>
      <c r="DJ4" s="156"/>
      <c r="DK4" s="157"/>
      <c r="DL4" s="158"/>
      <c r="DM4" s="155"/>
      <c r="DN4" s="156"/>
      <c r="DO4" s="156"/>
      <c r="DP4" s="156"/>
      <c r="DQ4" s="156"/>
      <c r="DR4" s="156"/>
      <c r="DS4" s="156"/>
      <c r="DT4" s="156"/>
      <c r="DU4" s="156"/>
      <c r="DV4" s="157"/>
      <c r="DW4" s="158"/>
      <c r="DX4" s="155"/>
      <c r="DY4" s="156"/>
      <c r="DZ4" s="156"/>
      <c r="EA4" s="156"/>
      <c r="EB4" s="156"/>
      <c r="EC4" s="156"/>
      <c r="ED4" s="156"/>
      <c r="EE4" s="156"/>
      <c r="EF4" s="156"/>
      <c r="EG4" s="157"/>
      <c r="EH4" s="158"/>
      <c r="EJ4" s="89"/>
      <c r="EK4" s="16" t="str">
        <f t="shared" si="0"/>
        <v>CP</v>
      </c>
      <c r="EL4" s="94">
        <v>0.29166666666666669</v>
      </c>
      <c r="EM4" s="16">
        <v>1</v>
      </c>
      <c r="EN4" s="16">
        <v>0</v>
      </c>
      <c r="EO4" s="58">
        <v>0.625</v>
      </c>
      <c r="EP4" s="93">
        <v>0.125</v>
      </c>
      <c r="ET4" s="73"/>
    </row>
    <row r="5" spans="1:150" ht="14" customHeight="1">
      <c r="A5" s="101" t="str">
        <f>Admin!B6</f>
        <v>BOUL</v>
      </c>
      <c r="B5" s="225" t="str">
        <f>Admin!C6</f>
        <v>A</v>
      </c>
      <c r="C5" s="201" t="s">
        <v>81</v>
      </c>
      <c r="D5" s="202"/>
      <c r="E5" s="13">
        <f>BT5</f>
        <v>0.33333333333333337</v>
      </c>
      <c r="F5" s="188" t="s">
        <v>67</v>
      </c>
      <c r="G5" s="189"/>
      <c r="H5" s="13">
        <f t="shared" ref="H5:H56" si="1">CE5</f>
        <v>0.29166666666666663</v>
      </c>
      <c r="I5" s="188" t="s">
        <v>104</v>
      </c>
      <c r="J5" s="189"/>
      <c r="K5" s="13">
        <f>CP5</f>
        <v>0.35416666666666674</v>
      </c>
      <c r="L5" s="188" t="s">
        <v>71</v>
      </c>
      <c r="M5" s="189"/>
      <c r="N5" s="13">
        <f>DA5</f>
        <v>0.29166666666666663</v>
      </c>
      <c r="O5" s="188" t="s">
        <v>71</v>
      </c>
      <c r="P5" s="189"/>
      <c r="Q5" s="13">
        <f t="shared" ref="Q5:Q56" si="2">DL5</f>
        <v>0.29166666666666663</v>
      </c>
      <c r="R5" s="188" t="s">
        <v>40</v>
      </c>
      <c r="S5" s="189"/>
      <c r="T5" s="13">
        <f>DW5</f>
        <v>0</v>
      </c>
      <c r="U5" s="226" t="s">
        <v>40</v>
      </c>
      <c r="V5" s="227"/>
      <c r="W5" s="13">
        <f>EH5</f>
        <v>0</v>
      </c>
      <c r="X5" s="204">
        <f>IF(AG5&gt;Y5,Y5,SUM(E5+H5+K5+N5+Q5+T5+W5))</f>
        <v>1.5625</v>
      </c>
      <c r="Y5" s="228">
        <v>1.4583333333333333</v>
      </c>
      <c r="Z5" s="212">
        <f>IF(D5="off",X5-Y5,IF(F5="off",X5-Y5,IF(I5="off",X5-Y5,IF(L5="off",X5-Y5,IF(O5="off",X5-Y5,IF(R5="off",X5-Y5,IF(U5="off",X5-Y5,IF(AG5&gt;Y5,0,IF(X5=0,0,X5-Y5)))))))))</f>
        <v>0.10416666666666674</v>
      </c>
      <c r="AA5" s="215" t="e">
        <f ca="1">Z5+INDIRECT(MID(CELL("filename",$A$1),FIND("]",CELL("filename",$A$1))+1,2)*1-1&amp;"!AA5")</f>
        <v>#REF!</v>
      </c>
      <c r="AB5" s="206">
        <f>E6+H6+K6+N6+Q6+T6+W6</f>
        <v>0</v>
      </c>
      <c r="AC5" s="186">
        <f>AR5</f>
        <v>2.25</v>
      </c>
      <c r="AD5" s="186" t="e">
        <f ca="1">IF(AC5=AS5,0+AC5,AC5+INDIRECT(MID(CELL("filename",$A$1),FIND("]",CELL("filename",$A$1))+1,2)*1-1&amp;"!AD5"))</f>
        <v>#REF!</v>
      </c>
      <c r="AE5" s="199" t="e">
        <f ca="1">INDIRECT(MID(CELL("filename",$A$1),FIND("]",CELL("filename",$A$1))+1,2)*1-1&amp;"!AE5")+BI5</f>
        <v>#REF!</v>
      </c>
      <c r="AF5" s="199" t="e">
        <f ca="1">Admin!F6-'23'!AE5:AE6</f>
        <v>#REF!</v>
      </c>
      <c r="AG5" s="213">
        <f>IF(ISNA(VLOOKUP(C5,$EK$2:$EL$20,2,FALSE)),0,(VLOOKUP(C5,$EK$2:$EL$20,2,FALSE)))+IF(ISNA(VLOOKUP(F5,$EK$2:$EL$20,2,FALSE)),0,(VLOOKUP(F5,$EK$2:$EL$20,2,FALSE)))+IF(ISNA(VLOOKUP(I5,$EK$2:$EL$20,2,FALSE)),0,(VLOOKUP(I5,$EK$2:$EL$20,2,FALSE)))+IF(ISNA(VLOOKUP(L5,$EK$2:$EL$20,2,FALSE)),0,(VLOOKUP(L5,$EK$2:$EL$20,2,FALSE)))+IF(ISNA(VLOOKUP(O5,$EK$2:$EL$20,2,FALSE)),0,(VLOOKUP(O5,$EK$2:$EL$20,2,FALSE)))+IF(ISNA(VLOOKUP(R5,$EK$2:$EL$20,2,FALSE)),0,(VLOOKUP(R5,$EK$2:$EL$20,2,FALSE)))+IF(ISNA(VLOOKUP(U5,$EK$2:$EL$20,2,FALSE)),0,(VLOOKUP(U5,$EK$2:$EL$20,2,FALSE)))</f>
        <v>0.58333333333333337</v>
      </c>
      <c r="AH5" s="214">
        <f>IF(AG5&gt;Y5,Y5,AG5)</f>
        <v>0.58333333333333337</v>
      </c>
      <c r="AJ5" s="195"/>
      <c r="AK5" s="203">
        <f>IF($E$3&gt;=$AJ$1,"",IF(C5="","",COUNTIF($EK$3:$EK$10,C5)))</f>
        <v>0</v>
      </c>
      <c r="AL5" s="203">
        <f>IF($H$3&gt;=$AJ$1,"",IF(F5="","",COUNTIF($EK$3:$EK$10,F5)))</f>
        <v>0</v>
      </c>
      <c r="AM5" s="203">
        <f>IF($K$3&gt;=$AJ$1,"",IF(I5="","",COUNTIF($EK$3:$EK$10,I5)))</f>
        <v>0</v>
      </c>
      <c r="AN5" s="203">
        <f>IF($N$3&gt;=$AJ$1,"",IF(L5="","",COUNTIF($EK$3:$EK$10,L5)))</f>
        <v>1</v>
      </c>
      <c r="AO5" s="203">
        <f>IF($Q$3&gt;=$AJ$1,"",IF(O5="","",COUNTIF($EK$3:$EK$10,O5)))</f>
        <v>1</v>
      </c>
      <c r="AP5" s="203">
        <f>IF($T$3&gt;=AJ$1,"",IF(R5="","",COUNTIF($EK$3:$EK$10,R5)))</f>
        <v>0</v>
      </c>
      <c r="AQ5" s="203">
        <f>IF($W$3&gt;=$AJ$1,"",IF(U5="","",COUNTIF($EK$3:$EK$10,U5)))</f>
        <v>0</v>
      </c>
      <c r="AR5" s="186">
        <f>COUNTIF(AK5:AQ6,0)*0.45</f>
        <v>2.25</v>
      </c>
      <c r="AS5" s="186">
        <f>COUNTIF(AT5:AZ6,0)*0.45+AJ4</f>
        <v>0</v>
      </c>
      <c r="AT5" s="208" t="str">
        <f>IF($E$3&lt;$AJ$1,"",IF(C5="","",IF(AK5=0,"",COUNTIF($EK$3:$EK$10,C5))))</f>
        <v/>
      </c>
      <c r="AU5" s="208" t="str">
        <f>IF($H$3&lt;$AJ$1,"",IF(F5="","",IF(AL5=0,"",COUNTIF($EK$3:$EK$10,F5))))</f>
        <v/>
      </c>
      <c r="AV5" s="208" t="str">
        <f>IF($K$3&lt;$AJ$1,"",IF(I5="","",IF(AM5=0,"",COUNTIF($EK$3:$EK$10,I5))))</f>
        <v/>
      </c>
      <c r="AW5" s="203" t="str">
        <f>IF($N$3&lt;$AJ$1,"",IF(L5="","",IF(AN5=0,"",COUNTIF($EK$3:$EK$10,L5))))</f>
        <v/>
      </c>
      <c r="AX5" s="203" t="str">
        <f>IF($Q$3&lt;$AJ$1,"",IF(O5="","",IF(AO5=0,"",COUNTIF($EK$3:$EK$10,O5))))</f>
        <v/>
      </c>
      <c r="AY5" s="203" t="str">
        <f>IF($T$3&lt;$AJ$1,"",IF(R5="","",IF(AP5=0,"",COUNTIF($EK$3:$EK$10,R5))))</f>
        <v/>
      </c>
      <c r="AZ5" s="203" t="str">
        <f>IF($W$3&lt;$AJ$1,"",IF(U5="","",IF(AQ5=0,"",COUNTIF($EK$3:$EK$10,U5))))</f>
        <v/>
      </c>
      <c r="BA5" s="83"/>
      <c r="BB5" s="192">
        <f>IF(C5="","",IF(ISNA(VLOOKUP(C5,$EK$2:$EM$20,3,FALSE)),0,((VLOOKUP(C5,$EK$2:$EM$20,3,FALSE)))))</f>
        <v>0</v>
      </c>
      <c r="BC5" s="192">
        <f>IF(F5="","",IF(ISNA(VLOOKUP(F5,$EK$2:$EM$20,3,FALSE)),0,((VLOOKUP(F5,$EK$2:$EM$20,3,FALSE)))))</f>
        <v>0</v>
      </c>
      <c r="BD5" s="192">
        <f>IF(I5="","",IF(ISNA(VLOOKUP(I5,$EK$2:$EM$20,3,FALSE)),0,((VLOOKUP(I5,$EK$2:$EM$20,3,FALSE)))))</f>
        <v>0</v>
      </c>
      <c r="BE5" s="192">
        <f>IF(L5="","",IF(ISNA(VLOOKUP(L5,$EK$2:$EM$20,3,FALSE)),0,((VLOOKUP(L5,$EK$2:$EM$20,3,FALSE)))))</f>
        <v>1</v>
      </c>
      <c r="BF5" s="192">
        <f>IF(O5="","",IF(ISNA(VLOOKUP(O5,$EK$2:$EM$20,3,FALSE)),0,((VLOOKUP(O5,$EK$2:$EM$20,3,FALSE)))))</f>
        <v>1</v>
      </c>
      <c r="BG5" s="192">
        <f>IF(R5="","",IF(ISNA(VLOOKUP(R5,$EK$2:$EM$20,3,FALSE)),0,((VLOOKUP(R5,$EK$2:$EM$20,3,FALSE)))))</f>
        <v>0</v>
      </c>
      <c r="BH5" s="192">
        <f>IF(U5="","",IF(ISNA(VLOOKUP(U5,$EK$2:$EM$20,3,FALSE)),0,((VLOOKUP(U5,$EK$2:$EM$20,3,FALSE)))))</f>
        <v>0</v>
      </c>
      <c r="BI5" s="193">
        <f>SUM(BB5:BH6)</f>
        <v>2</v>
      </c>
      <c r="BJ5" s="185" t="str">
        <f>IF(C5="","",C5)</f>
        <v>08:00 11:30 12:00 16:30</v>
      </c>
      <c r="BK5" s="252" t="str">
        <f>IF(BJ5="","",LEFT(BJ5,SEARCH(" ",BJ5,1)-1))</f>
        <v>08:00</v>
      </c>
      <c r="BL5" s="252" t="str">
        <f>IF(BJ5="","",MID(BJ5,LEN(BK5)+2,5))</f>
        <v>11:30</v>
      </c>
      <c r="BM5" s="253" t="str">
        <f>IF(BJ5="","",MID(BJ5,LEN(BN5)+8,5))</f>
        <v>12:00</v>
      </c>
      <c r="BN5" s="256" t="str">
        <f>IF(BJ5="","",RIGHT(BJ5,SEARCH(" ",BJ5,1)-1))</f>
        <v>16:30</v>
      </c>
      <c r="BO5" s="257"/>
      <c r="BP5" s="255">
        <f>IF(BJ5="","",VALUE(BK5))</f>
        <v>0.33333333333333331</v>
      </c>
      <c r="BQ5" s="255">
        <f>IF(BJ5="","",VALUE(BL5))</f>
        <v>0.47916666666666669</v>
      </c>
      <c r="BR5" s="255">
        <f>IF(BJ5="","",VALUE(BM5))</f>
        <v>0.5</v>
      </c>
      <c r="BS5" s="255">
        <f>IF(BJ5="","",VALUE(BN5))</f>
        <v>0.6875</v>
      </c>
      <c r="BT5" s="95">
        <f>IF(C5="",0,IF(C5="CP",$Y5/5,IF(ISNA(VLOOKUP(C5,$EK$2:$EN$20,2,FALSE)),VALUE(MID(C5,7,5))-VALUE(MID(C5,1,5))+VALUE(MID(C5,19,5))-VALUE(MID(C5,13,5)),VLOOKUP(C5,$EK$2:$EN$20,2,FALSE))))</f>
        <v>0.33333333333333337</v>
      </c>
      <c r="BU5" s="185" t="str">
        <f>IF(F5="","",F5)</f>
        <v>07:00 11:30 12:00 14:30</v>
      </c>
      <c r="BV5" s="252" t="str">
        <f>IF(BU5="","",LEFT(BU5,SEARCH(" ",BU5,1)-1))</f>
        <v>07:00</v>
      </c>
      <c r="BW5" s="252" t="str">
        <f>IF(BU5="","",MID(BU5,LEN(BV5)+2,5))</f>
        <v>11:30</v>
      </c>
      <c r="BX5" s="253" t="str">
        <f>IF(BU5="","",MID(BU5,LEN(BY5)+8,5))</f>
        <v>12:00</v>
      </c>
      <c r="BY5" s="256" t="str">
        <f>IF(BU5="","",RIGHT(BU5,SEARCH(" ",BU5,1)-1))</f>
        <v>14:30</v>
      </c>
      <c r="BZ5" s="257"/>
      <c r="CA5" s="255">
        <f>IF(BU5="","",VALUE(BV5))</f>
        <v>0.29166666666666669</v>
      </c>
      <c r="CB5" s="255">
        <f>IF(BU5="","",VALUE(BW5))</f>
        <v>0.47916666666666669</v>
      </c>
      <c r="CC5" s="255">
        <f>IF(BU5="","",VALUE(BX5))</f>
        <v>0.5</v>
      </c>
      <c r="CD5" s="255">
        <f>IF(BU5="","",VALUE(BY5))</f>
        <v>0.60416666666666663</v>
      </c>
      <c r="CE5" s="95">
        <f>IF(F5="",0,IF(F5="CP",$Y5/5,IF(ISNA(VLOOKUP(F5,$EK$2:$EN$20,2,FALSE)),VALUE(MID(F5,7,5))-VALUE(MID(F5,1,5))+VALUE(MID(F5,19,5))-VALUE(MID(F5,13,5)),VLOOKUP(F5,$EK$2:$EN$20,2,FALSE))))</f>
        <v>0.29166666666666663</v>
      </c>
      <c r="CF5" s="185" t="str">
        <f>IF(I5="","",I5)</f>
        <v>08:00 11:30 12:00 17:00</v>
      </c>
      <c r="CG5" s="252" t="str">
        <f>IF(CF5="","",LEFT(CF5,SEARCH(" ",CF5,1)-1))</f>
        <v>08:00</v>
      </c>
      <c r="CH5" s="252" t="str">
        <f>IF(CF5="","",MID(CF5,LEN(CG5)+2,5))</f>
        <v>11:30</v>
      </c>
      <c r="CI5" s="253" t="str">
        <f>IF(CF5="","",MID(CF5,LEN(CJ5)+8,5))</f>
        <v>12:00</v>
      </c>
      <c r="CJ5" s="256" t="str">
        <f>IF(CF5="","",RIGHT(CF5,SEARCH(" ",CF5,1)-1))</f>
        <v>17:00</v>
      </c>
      <c r="CK5" s="257"/>
      <c r="CL5" s="255">
        <f>IF(CF5="","",VALUE(CG5))</f>
        <v>0.33333333333333331</v>
      </c>
      <c r="CM5" s="255">
        <f>IF(CF5="","",VALUE(CH5))</f>
        <v>0.47916666666666669</v>
      </c>
      <c r="CN5" s="255">
        <f>IF(CF5="","",VALUE(CI5))</f>
        <v>0.5</v>
      </c>
      <c r="CO5" s="255">
        <f>IF(CF5="","",VALUE(CJ5))</f>
        <v>0.70833333333333337</v>
      </c>
      <c r="CP5" s="95">
        <f>IF(I5="",0,IF(I5="CP",$Y5/5,IF(ISNA(VLOOKUP(I5,$EK$2:$EN$20,2,FALSE)),VALUE(MID(I5,7,5))-VALUE(MID(I5,1,5))+VALUE(MID(I5,19,5))-VALUE(MID(I5,13,5)),VLOOKUP(I5,$EK$2:$EN$20,2,FALSE))))</f>
        <v>0.35416666666666674</v>
      </c>
      <c r="CQ5" s="185" t="str">
        <f>IF(L5="","",L5)</f>
        <v>CP</v>
      </c>
      <c r="CR5" s="252" t="e">
        <f>IF(CQ5="","",LEFT(CQ5,SEARCH(" ",CQ5,1)-1))</f>
        <v>#VALUE!</v>
      </c>
      <c r="CS5" s="252" t="e">
        <f>IF(CQ5="","",MID(CQ5,LEN(CR5)+2,5))</f>
        <v>#VALUE!</v>
      </c>
      <c r="CT5" s="253" t="e">
        <f>IF(CQ5="","",MID(CQ5,LEN(CU5)+8,5))</f>
        <v>#VALUE!</v>
      </c>
      <c r="CU5" s="256" t="e">
        <f>IF(CQ5="","",RIGHT(CQ5,SEARCH(" ",CQ5,1)-1))</f>
        <v>#VALUE!</v>
      </c>
      <c r="CV5" s="257"/>
      <c r="CW5" s="255" t="e">
        <f>IF(CQ5="","",VALUE(CR5))</f>
        <v>#VALUE!</v>
      </c>
      <c r="CX5" s="255" t="e">
        <f>IF(CQ5="","",VALUE(CS5))</f>
        <v>#VALUE!</v>
      </c>
      <c r="CY5" s="255" t="e">
        <f>IF(CQ5="","",VALUE(CT5))</f>
        <v>#VALUE!</v>
      </c>
      <c r="CZ5" s="255" t="e">
        <f>IF(CQ5="","",VALUE(CU5))</f>
        <v>#VALUE!</v>
      </c>
      <c r="DA5" s="95">
        <f>IF(L5="",0,IF(L5="CP",$Y5/5,IF(ISNA(VLOOKUP(L5,$EK$2:$EN$20,2,FALSE)),VALUE(MID(L5,7,5))-VALUE(MID(L5,1,5))+VALUE(MID(L5,19,5))-VALUE(MID(L5,13,5)),VLOOKUP(L5,$EK$2:$EN$20,2,FALSE))))</f>
        <v>0.29166666666666663</v>
      </c>
      <c r="DB5" s="185" t="str">
        <f>IF(O5="","",O5)</f>
        <v>CP</v>
      </c>
      <c r="DC5" s="252" t="e">
        <f>IF(DB5="","",LEFT(DB5,SEARCH(" ",DB5,1)-1))</f>
        <v>#VALUE!</v>
      </c>
      <c r="DD5" s="252" t="e">
        <f>IF(DB5="","",MID(DB5,LEN(DC5)+2,5))</f>
        <v>#VALUE!</v>
      </c>
      <c r="DE5" s="253" t="e">
        <f>IF(DB5="","",MID(DB5,LEN(DF5)+8,5))</f>
        <v>#VALUE!</v>
      </c>
      <c r="DF5" s="256" t="e">
        <f>IF(DB5="","",RIGHT(DB5,SEARCH(" ",DB5,1)-1))</f>
        <v>#VALUE!</v>
      </c>
      <c r="DG5" s="257"/>
      <c r="DH5" s="255" t="e">
        <f>IF(DB5="","",VALUE(DC5))</f>
        <v>#VALUE!</v>
      </c>
      <c r="DI5" s="255" t="e">
        <f>IF(DB5="","",VALUE(DD5))</f>
        <v>#VALUE!</v>
      </c>
      <c r="DJ5" s="255" t="e">
        <f>IF(DB5="","",VALUE(DE5))</f>
        <v>#VALUE!</v>
      </c>
      <c r="DK5" s="255" t="e">
        <f>IF(DB5="","",VALUE(DF5))</f>
        <v>#VALUE!</v>
      </c>
      <c r="DL5" s="95">
        <f>IF(O5="",0,IF(O5="CP",$Y5/5,IF(ISNA(VLOOKUP(O5,$EK$2:$EN$20,2,FALSE)),VALUE(MID(O5,7,5))-VALUE(MID(O5,1,5))+VALUE(MID(O5,19,5))-VALUE(MID(O5,13,5)),VLOOKUP(O5,$EK$2:$EN$20,2,FALSE))))</f>
        <v>0.29166666666666663</v>
      </c>
      <c r="DM5" s="185" t="str">
        <f>IF(R5="","",R5)</f>
        <v>REPOS</v>
      </c>
      <c r="DN5" s="252" t="e">
        <f>IF(DM5="","",LEFT(DM5,SEARCH(" ",DM5,1)-1))</f>
        <v>#VALUE!</v>
      </c>
      <c r="DO5" s="252" t="e">
        <f>IF(DM5="","",MID(DM5,LEN(DN5)+2,5))</f>
        <v>#VALUE!</v>
      </c>
      <c r="DP5" s="253" t="e">
        <f>IF(DM5="","",MID(DM5,LEN(DQ5)+8,5))</f>
        <v>#VALUE!</v>
      </c>
      <c r="DQ5" s="256" t="e">
        <f>IF(DM5="","",RIGHT(DM5,SEARCH(" ",DM5,1)-1))</f>
        <v>#VALUE!</v>
      </c>
      <c r="DR5" s="257"/>
      <c r="DS5" s="255" t="e">
        <f>IF(DM5="","",VALUE(DN5))</f>
        <v>#VALUE!</v>
      </c>
      <c r="DT5" s="255" t="e">
        <f>IF(DM5="","",VALUE(DO5))</f>
        <v>#VALUE!</v>
      </c>
      <c r="DU5" s="255" t="e">
        <f>IF(DM5="","",VALUE(DP5))</f>
        <v>#VALUE!</v>
      </c>
      <c r="DV5" s="255" t="e">
        <f>IF(DM5="","",VALUE(DQ5))</f>
        <v>#VALUE!</v>
      </c>
      <c r="DW5" s="95">
        <f>IF(R5="",0,IF(R5="CP",$Y5/5,IF(ISNA(VLOOKUP(R5,$EK$2:$EN$20,2,FALSE)),VALUE(MID(R5,7,5))-VALUE(MID(R5,1,5))+VALUE(MID(R5,19,5))-VALUE(MID(R5,13,5)),VLOOKUP(R5,$EK$2:$EN$20,2,FALSE))))</f>
        <v>0</v>
      </c>
      <c r="DX5" s="185" t="str">
        <f>IF(U5="","",U5)</f>
        <v>REPOS</v>
      </c>
      <c r="DY5" s="252" t="e">
        <f>IF(DX5="","",LEFT(DX5,SEARCH(" ",DX5,1)-1))</f>
        <v>#VALUE!</v>
      </c>
      <c r="DZ5" s="252" t="e">
        <f>IF(DX5="","",MID(DX5,LEN(DY5)+2,5))</f>
        <v>#VALUE!</v>
      </c>
      <c r="EA5" s="253" t="e">
        <f>IF(DX5="","",MID(DX5,LEN(EB5)+8,5))</f>
        <v>#VALUE!</v>
      </c>
      <c r="EB5" s="256" t="e">
        <f>IF(DX5="","",RIGHT(DX5,SEARCH(" ",DX5,1)-1))</f>
        <v>#VALUE!</v>
      </c>
      <c r="EC5" s="257"/>
      <c r="ED5" s="255" t="e">
        <f>IF(DX5="","",VALUE(DY5))</f>
        <v>#VALUE!</v>
      </c>
      <c r="EE5" s="255" t="e">
        <f>IF(DX5="","",VALUE(DZ5))</f>
        <v>#VALUE!</v>
      </c>
      <c r="EF5" s="255" t="e">
        <f>IF(DX5="","",VALUE(EA5))</f>
        <v>#VALUE!</v>
      </c>
      <c r="EG5" s="255" t="e">
        <f>IF(DX5="","",VALUE(EB5))</f>
        <v>#VALUE!</v>
      </c>
      <c r="EH5" s="95">
        <f>IF(U5="",0,IF(U5="CP",$Y5/5,IF(ISNA(VLOOKUP(U5,$EK$2:$EN$20,2,FALSE)),VALUE(MID(U5,7,5))-VALUE(MID(U5,1,5))+VALUE(MID(U5,19,5))-VALUE(MID(U5,13,5)),VLOOKUP(U5,$EK$2:$EN$20,2,FALSE))))</f>
        <v>0</v>
      </c>
      <c r="EJ5" s="89"/>
      <c r="EK5" s="16" t="str">
        <f t="shared" si="0"/>
        <v>CP Base 7h</v>
      </c>
      <c r="EL5" s="94">
        <v>0.29166666666666669</v>
      </c>
      <c r="EM5" s="16">
        <v>1</v>
      </c>
      <c r="EN5" s="16">
        <v>0</v>
      </c>
      <c r="EO5" s="58">
        <v>0.83333333333333337</v>
      </c>
      <c r="EP5" s="93">
        <v>0.16666666666666699</v>
      </c>
    </row>
    <row r="6" spans="1:150" s="65" customFormat="1" ht="14" customHeight="1">
      <c r="A6" s="101" t="str">
        <f>A5</f>
        <v>BOUL</v>
      </c>
      <c r="B6" s="225"/>
      <c r="C6" s="190"/>
      <c r="D6" s="191"/>
      <c r="E6" s="14">
        <f>IF(C5="",0,BT6)</f>
        <v>0</v>
      </c>
      <c r="F6" s="190"/>
      <c r="G6" s="191"/>
      <c r="H6" s="14">
        <f t="shared" si="1"/>
        <v>0</v>
      </c>
      <c r="I6" s="190"/>
      <c r="J6" s="191"/>
      <c r="K6" s="14">
        <f>CP6</f>
        <v>0</v>
      </c>
      <c r="L6" s="190"/>
      <c r="M6" s="191"/>
      <c r="N6" s="66">
        <f>DA6</f>
        <v>0</v>
      </c>
      <c r="O6" s="190"/>
      <c r="P6" s="191"/>
      <c r="Q6" s="14">
        <f t="shared" si="2"/>
        <v>0</v>
      </c>
      <c r="R6" s="190"/>
      <c r="S6" s="191"/>
      <c r="T6" s="14">
        <f>DW6</f>
        <v>0</v>
      </c>
      <c r="U6" s="190"/>
      <c r="V6" s="191"/>
      <c r="W6" s="14">
        <f>EH6</f>
        <v>0</v>
      </c>
      <c r="X6" s="205"/>
      <c r="Y6" s="229"/>
      <c r="Z6" s="212"/>
      <c r="AA6" s="216"/>
      <c r="AB6" s="207"/>
      <c r="AC6" s="187"/>
      <c r="AD6" s="187"/>
      <c r="AE6" s="200"/>
      <c r="AF6" s="200"/>
      <c r="AG6" s="213"/>
      <c r="AH6" s="214"/>
      <c r="AJ6" s="195"/>
      <c r="AK6" s="203"/>
      <c r="AL6" s="203"/>
      <c r="AM6" s="203"/>
      <c r="AN6" s="203"/>
      <c r="AO6" s="203"/>
      <c r="AP6" s="203"/>
      <c r="AQ6" s="203"/>
      <c r="AR6" s="187"/>
      <c r="AS6" s="187"/>
      <c r="AT6" s="208"/>
      <c r="AU6" s="208"/>
      <c r="AV6" s="208"/>
      <c r="AW6" s="203"/>
      <c r="AX6" s="203"/>
      <c r="AY6" s="203"/>
      <c r="AZ6" s="203"/>
      <c r="BA6" s="83"/>
      <c r="BB6" s="192"/>
      <c r="BC6" s="192"/>
      <c r="BD6" s="192"/>
      <c r="BE6" s="192"/>
      <c r="BF6" s="192"/>
      <c r="BG6" s="192"/>
      <c r="BH6" s="192"/>
      <c r="BI6" s="194"/>
      <c r="BJ6" s="185"/>
      <c r="BK6" s="252"/>
      <c r="BL6" s="252"/>
      <c r="BM6" s="253"/>
      <c r="BN6" s="256"/>
      <c r="BO6" s="258"/>
      <c r="BP6" s="255"/>
      <c r="BQ6" s="255"/>
      <c r="BR6" s="255"/>
      <c r="BS6" s="255"/>
      <c r="BT6" s="62">
        <f>IF(ISNA(VLOOKUP(BJ5,$EK$2:$EN$20,4,FALSE)),IF(BJ5="",0,MOD(BQ5-BP5,1)-IF(BQ5&gt;=BP5,MAX(0,MIN(BQ5,21/24)-MAX(BP5,6/24)),MAX(0,21/24-MAX(BP5,6/24))+MAX(0,MIN(BQ5,21/24)-6/24)))+IF(BJ5="",0,MOD(BS5-BR5,1)-IF(BS5&gt;=BR5,MAX(0,MIN(BS5,21/24)-MAX(BR5,6/24)),MAX(0,21/24-MAX(BR5,6/24))+MAX(0,MIN(BS5,21/24)-6/24))),VLOOKUP(BJ5,$EK$2:$EN$20,4,FALSE))</f>
        <v>0</v>
      </c>
      <c r="BU6" s="185"/>
      <c r="BV6" s="252"/>
      <c r="BW6" s="252"/>
      <c r="BX6" s="253"/>
      <c r="BY6" s="256"/>
      <c r="BZ6" s="258"/>
      <c r="CA6" s="255"/>
      <c r="CB6" s="255"/>
      <c r="CC6" s="255"/>
      <c r="CD6" s="255"/>
      <c r="CE6" s="62">
        <f>IF(ISNA(VLOOKUP(BU5,$EK$2:$EN$20,4,FALSE)),IF(BU5="",0,MOD(CB5-CA5,1)-IF(CB5&gt;=CA5,MAX(0,MIN(CB5,21/24)-MAX(CA5,6/24)),MAX(0,21/24-MAX(CA5,6/24))+MAX(0,MIN(CB5,21/24)-6/24)))+IF(BU5="",0,MOD(CD5-CC5,1)-IF(CD5&gt;=CC5,MAX(0,MIN(CD5,21/24)-MAX(CC5,6/24)),MAX(0,21/24-MAX(CC5,6/24))+MAX(0,MIN(CD5,21/24)-6/24))),VLOOKUP(BU5,$EK$2:$EN$20,4,FALSE))</f>
        <v>0</v>
      </c>
      <c r="CF6" s="185"/>
      <c r="CG6" s="252"/>
      <c r="CH6" s="252"/>
      <c r="CI6" s="253"/>
      <c r="CJ6" s="256"/>
      <c r="CK6" s="258"/>
      <c r="CL6" s="255"/>
      <c r="CM6" s="255"/>
      <c r="CN6" s="255"/>
      <c r="CO6" s="255"/>
      <c r="CP6" s="62">
        <f>IF(ISNA(VLOOKUP(CF5,$EK$2:$EN$20,4,FALSE)),IF(CF5="",0,MOD(CM5-CL5,1)-IF(CM5&gt;=CL5,MAX(0,MIN(CM5,21/24)-MAX(CL5,6/24)),MAX(0,21/24-MAX(CL5,6/24))+MAX(0,MIN(CM5,21/24)-6/24)))+IF(CF5="",0,MOD(CO5-CN5,1)-IF(CO5&gt;=CN5,MAX(0,MIN(CO5,21/24)-MAX(CN5,6/24)),MAX(0,21/24-MAX(CN5,6/24))+MAX(0,MIN(CO5,21/24)-6/24))),VLOOKUP(CF5,$EK$2:$EN$20,4,FALSE))</f>
        <v>0</v>
      </c>
      <c r="CQ6" s="185"/>
      <c r="CR6" s="252"/>
      <c r="CS6" s="252"/>
      <c r="CT6" s="253"/>
      <c r="CU6" s="256"/>
      <c r="CV6" s="258"/>
      <c r="CW6" s="255"/>
      <c r="CX6" s="255"/>
      <c r="CY6" s="255"/>
      <c r="CZ6" s="255"/>
      <c r="DA6" s="62">
        <f t="shared" ref="DA6:DA56" si="3">IF(ISNA(VLOOKUP(CQ5,$EK$2:$EN$20,4,FALSE)),IF(CQ5="",0,MOD(CX5-CW5,1)-IF(CX5&gt;=CW5,MAX(0,MIN(CX5,21/24)-MAX(CW5,6/24)),MAX(0,21/24-MAX(CW5,6/24))+MAX(0,MIN(CX5,21/24)-6/24)))+IF(CQ5="",0,MOD(CZ5-CY5,1)-IF(CZ5&gt;=CY5,MAX(0,MIN(CZ5,21/24)-MAX(CY5,6/24)),MAX(0,21/24-MAX(CY5,6/24))+MAX(0,MIN(CZ5,21/24)-6/24))),VLOOKUP(CQ5,$EK$2:$EN$20,4,FALSE))</f>
        <v>0</v>
      </c>
      <c r="DB6" s="185"/>
      <c r="DC6" s="252"/>
      <c r="DD6" s="252"/>
      <c r="DE6" s="253"/>
      <c r="DF6" s="256"/>
      <c r="DG6" s="258"/>
      <c r="DH6" s="255"/>
      <c r="DI6" s="255"/>
      <c r="DJ6" s="255"/>
      <c r="DK6" s="255"/>
      <c r="DL6" s="62">
        <f>IF(ISNA(VLOOKUP(DB5,$EK$2:$EN$20,4,FALSE)),IF(DB5="",0,MOD(DI5-DH5,1)-IF(DI5&gt;=DH5,MAX(0,MIN(DI5,21/24)-MAX(DH5,6/24)),MAX(0,21/24-MAX(DH5,6/24))+MAX(0,MIN(DI5,21/24)-6/24)))+IF(DB5="",0,MOD(DK5-DJ5,1)-IF(DK5&gt;=DJ5,MAX(0,MIN(DK5,21/24)-MAX(DJ5,6/24)),MAX(0,21/24-MAX(DJ5,6/24))+MAX(0,MIN(DK5,21/24)-6/24))),VLOOKUP(DB5,$EK$2:$EN$20,4,FALSE))</f>
        <v>0</v>
      </c>
      <c r="DM6" s="185"/>
      <c r="DN6" s="252"/>
      <c r="DO6" s="252"/>
      <c r="DP6" s="253"/>
      <c r="DQ6" s="256"/>
      <c r="DR6" s="258"/>
      <c r="DS6" s="255"/>
      <c r="DT6" s="255"/>
      <c r="DU6" s="255"/>
      <c r="DV6" s="255"/>
      <c r="DW6" s="62">
        <f>IF(ISNA(VLOOKUP(DM5,$EK$2:$EN$20,4,FALSE)),IF(DM5="",0,MOD(DT5-DS5,1)-IF(DT5&gt;=DS5,MAX(0,MIN(DT5,21/24)-MAX(DS5,6/24)),MAX(0,21/24-MAX(DS5,6/24))+MAX(0,MIN(DT5,21/24)-6/24)))+IF(DM5="",0,MOD(DV5-DU5,1)-IF(DV5&gt;=DU5,MAX(0,MIN(DV5,21/24)-MAX(DU5,6/24)),MAX(0,21/24-MAX(DU5,6/24))+MAX(0,MIN(DV5,21/24)-6/24))),VLOOKUP(DM5,$EK$2:$EN$20,4,FALSE))</f>
        <v>0</v>
      </c>
      <c r="DX6" s="185"/>
      <c r="DY6" s="252"/>
      <c r="DZ6" s="252"/>
      <c r="EA6" s="253"/>
      <c r="EB6" s="256"/>
      <c r="EC6" s="258"/>
      <c r="ED6" s="255"/>
      <c r="EE6" s="255"/>
      <c r="EF6" s="255"/>
      <c r="EG6" s="255"/>
      <c r="EH6" s="62">
        <f>IF(ISNA(VLOOKUP(DX5,$EK$2:$EN$20,4,FALSE)),IF(DX5="",0,MOD(EE5-ED5,1)-IF(EE5&gt;=ED5,MAX(0,MIN(EE5,21/24)-MAX(ED5,6/24)),MAX(0,21/24-MAX(ED5,6/24))+MAX(0,MIN(EE5,21/24)-6/24)))+IF(DX5="",0,MOD(EG5-EF5,1)-IF(EG5&gt;=EF5,MAX(0,MIN(EG5,21/24)-MAX(EF5,6/24)),MAX(0,21/24-MAX(EF5,6/24))+MAX(0,MIN(EG5,21/24)-6/24))),VLOOKUP(DX5,$EK$2:$EN$20,4,FALSE))</f>
        <v>0</v>
      </c>
      <c r="EJ6" s="89"/>
      <c r="EK6" s="16" t="str">
        <f t="shared" si="0"/>
        <v>CP Base 6h</v>
      </c>
      <c r="EL6" s="94">
        <v>0.25</v>
      </c>
      <c r="EM6" s="16">
        <v>1</v>
      </c>
      <c r="EN6" s="16">
        <v>0</v>
      </c>
      <c r="EO6" s="58">
        <v>1.0416666666666667</v>
      </c>
      <c r="EP6" s="93">
        <v>0.20833333333333301</v>
      </c>
    </row>
    <row r="7" spans="1:150" ht="14" customHeight="1">
      <c r="A7" s="101" t="str">
        <f>Admin!B7</f>
        <v>DIR</v>
      </c>
      <c r="B7" s="225" t="str">
        <f>Admin!C7</f>
        <v>B</v>
      </c>
      <c r="C7" s="188"/>
      <c r="D7" s="189"/>
      <c r="E7" s="13">
        <f>BT7</f>
        <v>0</v>
      </c>
      <c r="F7" s="243"/>
      <c r="G7" s="189"/>
      <c r="H7" s="13">
        <f t="shared" si="1"/>
        <v>0</v>
      </c>
      <c r="I7" s="243" t="s">
        <v>103</v>
      </c>
      <c r="J7" s="189"/>
      <c r="K7" s="13">
        <f t="shared" ref="K7:K56" si="4">CP7</f>
        <v>0.34375</v>
      </c>
      <c r="L7" s="243"/>
      <c r="M7" s="189"/>
      <c r="N7" s="13">
        <f t="shared" ref="N7:N56" si="5">DA7</f>
        <v>0</v>
      </c>
      <c r="O7" s="243"/>
      <c r="P7" s="189"/>
      <c r="Q7" s="13">
        <f t="shared" si="2"/>
        <v>0</v>
      </c>
      <c r="R7" s="243"/>
      <c r="S7" s="189"/>
      <c r="T7" s="13">
        <f t="shared" ref="T7:T56" si="6">DW7</f>
        <v>0</v>
      </c>
      <c r="U7" s="188"/>
      <c r="V7" s="189"/>
      <c r="W7" s="13">
        <f t="shared" ref="W7:W56" si="7">EH7</f>
        <v>0</v>
      </c>
      <c r="X7" s="204">
        <f>IF(AG7&gt;Y7,Y7,SUM(E7+H7+K7+N7+Q7+T7+W7))</f>
        <v>0.34375</v>
      </c>
      <c r="Y7" s="209">
        <v>1.4583333333333333</v>
      </c>
      <c r="Z7" s="212">
        <f>IF(D7="off",X7-Y7,IF(F7="off",X7-Y7,IF(I7="off",X7-Y7,IF(L7="off",X7-Y7,IF(O7="off",X7-Y7,IF(R7="off",X7-Y7,IF(U7="off",X7-Y7,IF(AG7&gt;Y7,0,IF(X7=0,0,X7-Y7)))))))))</f>
        <v>-1.1145833333333333</v>
      </c>
      <c r="AA7" s="215" t="e">
        <f ca="1">Z7+INDIRECT(MID(CELL("filename",$A$1),FIND("]",CELL("filename",$A$1))+1,2)*1-1&amp;"!AA7")</f>
        <v>#REF!</v>
      </c>
      <c r="AB7" s="206">
        <f t="shared" ref="AB7:AB55" si="8">E8+H8+K8+N8+Q8+T8+W8</f>
        <v>0</v>
      </c>
      <c r="AC7" s="186">
        <f t="shared" ref="AC7" si="9">AR7</f>
        <v>0.45</v>
      </c>
      <c r="AD7" s="186" t="e">
        <f ca="1">IF(AC7=AS7,0+AC7,AC7+INDIRECT(MID(CELL("filename",$A$1),FIND("]",CELL("filename",$A$1))+1,2)*1-1&amp;"!AD7"))</f>
        <v>#REF!</v>
      </c>
      <c r="AE7" s="199" t="e">
        <f ca="1">INDIRECT(MID(CELL("filename",$A$1),FIND("]",CELL("filename",$A$1))+1,2)*1-1&amp;"!AE7")+BI7</f>
        <v>#REF!</v>
      </c>
      <c r="AF7" s="199" t="e">
        <f ca="1">Admin!F7-'23'!AE7:AE8</f>
        <v>#REF!</v>
      </c>
      <c r="AG7" s="213">
        <f t="shared" ref="AG7" si="10">IF(ISNA(VLOOKUP(C7,$EK$2:$EL$20,2,FALSE)),0,(VLOOKUP(C7,$EK$2:$EL$20,2,FALSE)))+IF(ISNA(VLOOKUP(F7,$EK$2:$EL$20,2,FALSE)),0,(VLOOKUP(F7,$EK$2:$EL$20,2,FALSE)))+IF(ISNA(VLOOKUP(I7,$EK$2:$EL$20,2,FALSE)),0,(VLOOKUP(I7,$EK$2:$EL$20,2,FALSE)))+IF(ISNA(VLOOKUP(L7,$EK$2:$EL$20,2,FALSE)),0,(VLOOKUP(L7,$EK$2:$EL$20,2,FALSE)))+IF(ISNA(VLOOKUP(O7,$EK$2:$EL$20,2,FALSE)),0,(VLOOKUP(O7,$EK$2:$EL$20,2,FALSE)))+IF(ISNA(VLOOKUP(R7,$EK$2:$EL$20,2,FALSE)),0,(VLOOKUP(R7,$EK$2:$EL$20,2,FALSE)))+IF(ISNA(VLOOKUP(U7,$EK$2:$EL$20,2,FALSE)),0,(VLOOKUP(U7,$EK$2:$EL$20,2,FALSE)))</f>
        <v>0</v>
      </c>
      <c r="AH7" s="214">
        <f>IF(AG7&gt;Y7,Y7,AG7)</f>
        <v>0</v>
      </c>
      <c r="AI7" s="213"/>
      <c r="AJ7" s="195"/>
      <c r="AK7" s="203" t="str">
        <f>IF($E$3&gt;=$AJ$1,"",IF(C7="","",COUNTIF($EK$3:$EK$10,C7)))</f>
        <v/>
      </c>
      <c r="AL7" s="203" t="str">
        <f>IF($H$3&gt;=$AJ$1,"",IF(F7="","",COUNTIF($EK$3:$EK$10,F7)))</f>
        <v/>
      </c>
      <c r="AM7" s="203">
        <f>IF($K$3&gt;=$AJ$1,"",IF(I7="","",COUNTIF($EK$3:$EK$10,I7)))</f>
        <v>0</v>
      </c>
      <c r="AN7" s="203" t="str">
        <f>IF($N$3&gt;=$AJ$1,"",IF(L7="","",COUNTIF($EK$3:$EK$10,L7)))</f>
        <v/>
      </c>
      <c r="AO7" s="203" t="str">
        <f>IF($Q$3&gt;=$AJ$1,"",IF(O7="","",COUNTIF($EK$3:$EK$10,O7)))</f>
        <v/>
      </c>
      <c r="AP7" s="203" t="str">
        <f>IF($T$3&gt;=AJ$1,"",IF(R7="","",COUNTIF($EK$3:$EK$10,R7)))</f>
        <v/>
      </c>
      <c r="AQ7" s="203" t="str">
        <f>IF($W$3&gt;=$AJ$1,"",IF(U7="","",COUNTIF($EK$3:$EK$10,U7)))</f>
        <v/>
      </c>
      <c r="AR7" s="186">
        <f>COUNTIF(AK7:AQ8,0)*0.45</f>
        <v>0.45</v>
      </c>
      <c r="AS7" s="186">
        <f>COUNTIF(AT7:AZ8,0)*0.45+BB6</f>
        <v>0</v>
      </c>
      <c r="AT7" s="208" t="str">
        <f>IF($E$3&lt;$AJ$1,"",IF(C7="","",IF(AK7=0,"",COUNTIF($EK$3:$EK$10,C7))))</f>
        <v/>
      </c>
      <c r="AU7" s="208" t="str">
        <f>IF($H$3&lt;$AJ$1,"",IF(F7="","",IF(AL7=0,"",COUNTIF($EK$3:$EK$10,F7))))</f>
        <v/>
      </c>
      <c r="AV7" s="208" t="str">
        <f>IF($K$3&lt;$AJ$1,"",IF(I7="","",IF(AM7=0,"",COUNTIF($EK$3:$EK$10,I7))))</f>
        <v/>
      </c>
      <c r="AW7" s="203" t="str">
        <f>IF($N$3&lt;$AJ$1,"",IF(L7="","",IF(AN7=0,"",COUNTIF($EK$3:$EK$10,L7))))</f>
        <v/>
      </c>
      <c r="AX7" s="203" t="str">
        <f>IF($Q$3&lt;$AJ$1,"",IF(O7="","",IF(AO7=0,"",COUNTIF($EK$3:$EK$10,O7))))</f>
        <v/>
      </c>
      <c r="AY7" s="203" t="str">
        <f>IF($T$3&lt;$AJ$1,"",IF(R7="","",IF(AP7=0,"",COUNTIF($EK$3:$EK$10,R7))))</f>
        <v/>
      </c>
      <c r="AZ7" s="203" t="str">
        <f>IF($W$3&lt;$AJ$1,"",IF(U7="","",IF(AQ7=0,"",COUNTIF($EK$3:$EK$10,U7))))</f>
        <v/>
      </c>
      <c r="BA7" s="83"/>
      <c r="BB7" s="192" t="str">
        <f t="shared" ref="BB7" si="11">IF(C7="","",IF(ISNA(VLOOKUP(C7,$EK$2:$EM$20,3,FALSE)),0,((VLOOKUP(C7,$EK$2:$EM$20,3,FALSE)))))</f>
        <v/>
      </c>
      <c r="BC7" s="192" t="str">
        <f t="shared" ref="BC7" si="12">IF(F7="","",IF(ISNA(VLOOKUP(F7,$EK$2:$EM$20,3,FALSE)),0,((VLOOKUP(F7,$EK$2:$EM$20,3,FALSE)))))</f>
        <v/>
      </c>
      <c r="BD7" s="192">
        <f t="shared" ref="BD7" si="13">IF(I7="","",IF(ISNA(VLOOKUP(I7,$EK$2:$EM$20,3,FALSE)),0,((VLOOKUP(I7,$EK$2:$EM$20,3,FALSE)))))</f>
        <v>0</v>
      </c>
      <c r="BE7" s="192" t="str">
        <f t="shared" ref="BE7" si="14">IF(L7="","",IF(ISNA(VLOOKUP(L7,$EK$2:$EM$20,3,FALSE)),0,((VLOOKUP(L7,$EK$2:$EM$20,3,FALSE)))))</f>
        <v/>
      </c>
      <c r="BF7" s="192" t="str">
        <f t="shared" ref="BF7" si="15">IF(O7="","",IF(ISNA(VLOOKUP(O7,$EK$2:$EM$20,3,FALSE)),0,((VLOOKUP(O7,$EK$2:$EM$20,3,FALSE)))))</f>
        <v/>
      </c>
      <c r="BG7" s="192" t="str">
        <f t="shared" ref="BG7" si="16">IF(R7="","",IF(ISNA(VLOOKUP(R7,$EK$2:$EM$20,3,FALSE)),0,((VLOOKUP(R7,$EK$2:$EM$20,3,FALSE)))))</f>
        <v/>
      </c>
      <c r="BH7" s="192" t="str">
        <f t="shared" ref="BH7" si="17">IF(U7="","",IF(ISNA(VLOOKUP(U7,$EK$2:$EM$20,3,FALSE)),0,((VLOOKUP(U7,$EK$2:$EM$20,3,FALSE)))))</f>
        <v/>
      </c>
      <c r="BI7" s="193">
        <f>SUM(BB7:BH8)</f>
        <v>0</v>
      </c>
      <c r="BJ7" s="185" t="str">
        <f>IF(C7="","",C7)</f>
        <v/>
      </c>
      <c r="BK7" s="252" t="str">
        <f t="shared" ref="BK7:BK55" si="18">IF(BJ7="","",LEFT(BJ7,SEARCH(" ",BJ7,1)-1))</f>
        <v/>
      </c>
      <c r="BL7" s="252" t="str">
        <f>IF(BJ7="","",MID(BJ7,LEN(BK7)+2,5))</f>
        <v/>
      </c>
      <c r="BM7" s="253" t="str">
        <f>IF(BJ7="","",MID(BJ7,LEN(BN7)+8,5))</f>
        <v/>
      </c>
      <c r="BN7" s="254" t="str">
        <f>IF(BJ7="","",RIGHT(BJ7,SEARCH(" ",BJ7,1)-1))</f>
        <v/>
      </c>
      <c r="BO7" s="257"/>
      <c r="BP7" s="255" t="str">
        <f>IF(BJ7="","",VALUE(BK7))</f>
        <v/>
      </c>
      <c r="BQ7" s="255" t="str">
        <f>IF(BJ7="","",VALUE(BL7))</f>
        <v/>
      </c>
      <c r="BR7" s="255" t="str">
        <f>IF(BJ7="","",VALUE(BM7))</f>
        <v/>
      </c>
      <c r="BS7" s="255" t="str">
        <f>IF(BJ7="","",VALUE(BN7))</f>
        <v/>
      </c>
      <c r="BT7" s="95">
        <f>IF(C7="",0,IF(C7="CP",$Y7/5,IF(ISNA(VLOOKUP(C7,$EK$2:$EN$20,2,FALSE)),VALUE(MID(C7,7,5))-VALUE(MID(C7,1,5))+VALUE(MID(C7,19,5))-VALUE(MID(C7,13,5)),VLOOKUP(C7,$EK$2:$EN$20,2,FALSE))))</f>
        <v>0</v>
      </c>
      <c r="BU7" s="185" t="str">
        <f>IF(F7="","",F7)</f>
        <v/>
      </c>
      <c r="BV7" s="252" t="str">
        <f>IF(BU7="","",LEFT(BU7,SEARCH(" ",BU7,1)-1))</f>
        <v/>
      </c>
      <c r="BW7" s="252" t="str">
        <f>IF(BU7="","",MID(BU7,LEN(BV7)+2,5))</f>
        <v/>
      </c>
      <c r="BX7" s="253" t="str">
        <f>IF(BU7="","",MID(BU7,LEN(BY7)+8,5))</f>
        <v/>
      </c>
      <c r="BY7" s="256" t="str">
        <f>IF(BU7="","",RIGHT(BU7,SEARCH(" ",BU7,1)-1))</f>
        <v/>
      </c>
      <c r="BZ7" s="257"/>
      <c r="CA7" s="255" t="str">
        <f>IF(BU7="","",VALUE(BV7))</f>
        <v/>
      </c>
      <c r="CB7" s="255" t="str">
        <f>IF(BU7="","",VALUE(BW7))</f>
        <v/>
      </c>
      <c r="CC7" s="255" t="str">
        <f>IF(BU7="","",VALUE(BX7))</f>
        <v/>
      </c>
      <c r="CD7" s="255" t="str">
        <f>IF(BU7="","",VALUE(BY7))</f>
        <v/>
      </c>
      <c r="CE7" s="95">
        <f t="shared" ref="CE7" si="19">IF(F7="",0,IF(F7="CP",$Y7/5,IF(ISNA(VLOOKUP(F7,$EK$2:$EN$20,2,FALSE)),VALUE(MID(F7,7,5))-VALUE(MID(F7,1,5))+VALUE(MID(F7,19,5))-VALUE(MID(F7,13,5)),VLOOKUP(F7,$EK$2:$EN$20,2,FALSE))))</f>
        <v>0</v>
      </c>
      <c r="CF7" s="185" t="str">
        <f>IF(I7="","",I7)</f>
        <v>08:00 11:30 12:00 16:45</v>
      </c>
      <c r="CG7" s="252" t="str">
        <f>IF(CF7="","",LEFT(CF7,SEARCH(" ",CF7,1)-1))</f>
        <v>08:00</v>
      </c>
      <c r="CH7" s="252" t="str">
        <f>IF(CF7="","",MID(CF7,LEN(CG7)+2,5))</f>
        <v>11:30</v>
      </c>
      <c r="CI7" s="253" t="str">
        <f>IF(CF7="","",MID(CF7,LEN(CJ7)+8,5))</f>
        <v>12:00</v>
      </c>
      <c r="CJ7" s="256" t="str">
        <f>IF(CF7="","",RIGHT(CF7,SEARCH(" ",CF7,1)-1))</f>
        <v>16:45</v>
      </c>
      <c r="CK7" s="257"/>
      <c r="CL7" s="255">
        <f>IF(CF7="","",VALUE(CG7))</f>
        <v>0.33333333333333331</v>
      </c>
      <c r="CM7" s="255">
        <f>IF(CF7="","",VALUE(CH7))</f>
        <v>0.47916666666666669</v>
      </c>
      <c r="CN7" s="255">
        <f>IF(CF7="","",VALUE(CI7))</f>
        <v>0.5</v>
      </c>
      <c r="CO7" s="255">
        <f>IF(CF7="","",VALUE(CJ7))</f>
        <v>0.69791666666666663</v>
      </c>
      <c r="CP7" s="95">
        <f t="shared" ref="CP7" si="20">IF(I7="",0,IF(I7="CP",$Y7/5,IF(ISNA(VLOOKUP(I7,$EK$2:$EN$20,2,FALSE)),VALUE(MID(I7,7,5))-VALUE(MID(I7,1,5))+VALUE(MID(I7,19,5))-VALUE(MID(I7,13,5)),VLOOKUP(I7,$EK$2:$EN$20,2,FALSE))))</f>
        <v>0.34375</v>
      </c>
      <c r="CQ7" s="185" t="str">
        <f>IF(L7="","",L7)</f>
        <v/>
      </c>
      <c r="CR7" s="252" t="str">
        <f>IF(CQ7="","",LEFT(CQ7,SEARCH(" ",CQ7,1)-1))</f>
        <v/>
      </c>
      <c r="CS7" s="252" t="str">
        <f>IF(CQ7="","",MID(CQ7,LEN(CR7)+2,5))</f>
        <v/>
      </c>
      <c r="CT7" s="253" t="str">
        <f>IF(CQ7="","",MID(CQ7,LEN(CU7)+8,5))</f>
        <v/>
      </c>
      <c r="CU7" s="256" t="str">
        <f>IF(CQ7="","",RIGHT(CQ7,SEARCH(" ",CQ7,1)-1))</f>
        <v/>
      </c>
      <c r="CV7" s="257"/>
      <c r="CW7" s="255" t="str">
        <f>IF(CQ7="","",VALUE(CR7))</f>
        <v/>
      </c>
      <c r="CX7" s="255" t="str">
        <f>IF(CQ7="","",VALUE(CS7))</f>
        <v/>
      </c>
      <c r="CY7" s="255" t="str">
        <f>IF(CQ7="","",VALUE(CT7))</f>
        <v/>
      </c>
      <c r="CZ7" s="255" t="str">
        <f>IF(CQ7="","",VALUE(CU7))</f>
        <v/>
      </c>
      <c r="DA7" s="95">
        <f t="shared" ref="DA7" si="21">IF(L7="",0,IF(L7="CP",$Y7/5,IF(ISNA(VLOOKUP(L7,$EK$2:$EN$20,2,FALSE)),VALUE(MID(L7,7,5))-VALUE(MID(L7,1,5))+VALUE(MID(L7,19,5))-VALUE(MID(L7,13,5)),VLOOKUP(L7,$EK$2:$EN$20,2,FALSE))))</f>
        <v>0</v>
      </c>
      <c r="DB7" s="185" t="str">
        <f>IF(O7="","",O7)</f>
        <v/>
      </c>
      <c r="DC7" s="252" t="str">
        <f>IF(DB7="","",LEFT(DB7,SEARCH(" ",DB7,1)-1))</f>
        <v/>
      </c>
      <c r="DD7" s="252" t="str">
        <f>IF(DB7="","",MID(DB7,LEN(DC7)+2,5))</f>
        <v/>
      </c>
      <c r="DE7" s="253" t="str">
        <f>IF(DB7="","",MID(DB7,LEN(DF7)+8,5))</f>
        <v/>
      </c>
      <c r="DF7" s="256" t="str">
        <f>IF(DB7="","",RIGHT(DB7,SEARCH(" ",DB7,1)-1))</f>
        <v/>
      </c>
      <c r="DG7" s="257"/>
      <c r="DH7" s="255" t="str">
        <f>IF(DB7="","",VALUE(DC7))</f>
        <v/>
      </c>
      <c r="DI7" s="255" t="str">
        <f>IF(DB7="","",VALUE(DD7))</f>
        <v/>
      </c>
      <c r="DJ7" s="255" t="str">
        <f>IF(DB7="","",VALUE(DE7))</f>
        <v/>
      </c>
      <c r="DK7" s="255" t="str">
        <f>IF(DB7="","",VALUE(DF7))</f>
        <v/>
      </c>
      <c r="DL7" s="95">
        <f t="shared" ref="DL7" si="22">IF(O7="",0,IF(O7="CP",$Y7/5,IF(ISNA(VLOOKUP(O7,$EK$2:$EN$20,2,FALSE)),VALUE(MID(O7,7,5))-VALUE(MID(O7,1,5))+VALUE(MID(O7,19,5))-VALUE(MID(O7,13,5)),VLOOKUP(O7,$EK$2:$EN$20,2,FALSE))))</f>
        <v>0</v>
      </c>
      <c r="DM7" s="185" t="str">
        <f>IF(R7="","",R7)</f>
        <v/>
      </c>
      <c r="DN7" s="252" t="str">
        <f>IF(DM7="","",LEFT(DM7,SEARCH(" ",DM7,1)-1))</f>
        <v/>
      </c>
      <c r="DO7" s="252" t="str">
        <f>IF(DM7="","",MID(DM7,LEN(DN7)+2,5))</f>
        <v/>
      </c>
      <c r="DP7" s="253" t="str">
        <f>IF(DM7="","",MID(DM7,LEN(DQ7)+8,5))</f>
        <v/>
      </c>
      <c r="DQ7" s="256" t="str">
        <f>IF(DM7="","",RIGHT(DM7,SEARCH(" ",DM7,1)-1))</f>
        <v/>
      </c>
      <c r="DR7" s="257"/>
      <c r="DS7" s="255" t="str">
        <f>IF(DM7="","",VALUE(DN7))</f>
        <v/>
      </c>
      <c r="DT7" s="255" t="str">
        <f>IF(DM7="","",VALUE(DO7))</f>
        <v/>
      </c>
      <c r="DU7" s="255" t="str">
        <f>IF(DM7="","",VALUE(DP7))</f>
        <v/>
      </c>
      <c r="DV7" s="255" t="str">
        <f>IF(DM7="","",VALUE(DQ7))</f>
        <v/>
      </c>
      <c r="DW7" s="95">
        <f t="shared" ref="DW7" si="23">IF(R7="",0,IF(R7="CP",$Y7/5,IF(ISNA(VLOOKUP(R7,$EK$2:$EN$20,2,FALSE)),VALUE(MID(R7,7,5))-VALUE(MID(R7,1,5))+VALUE(MID(R7,19,5))-VALUE(MID(R7,13,5)),VLOOKUP(R7,$EK$2:$EN$20,2,FALSE))))</f>
        <v>0</v>
      </c>
      <c r="DX7" s="185" t="str">
        <f>IF(U7="","",U7)</f>
        <v/>
      </c>
      <c r="DY7" s="252" t="str">
        <f>IF(DX7="","",LEFT(DX7,SEARCH(" ",DX7,1)-1))</f>
        <v/>
      </c>
      <c r="DZ7" s="252" t="str">
        <f>IF(DX7="","",MID(DX7,LEN(DY7)+2,5))</f>
        <v/>
      </c>
      <c r="EA7" s="253" t="str">
        <f>IF(DX7="","",MID(DX7,LEN(EB7)+8,5))</f>
        <v/>
      </c>
      <c r="EB7" s="256" t="str">
        <f>IF(DX7="","",RIGHT(DX7,SEARCH(" ",DX7,1)-1))</f>
        <v/>
      </c>
      <c r="EC7" s="257"/>
      <c r="ED7" s="255" t="str">
        <f>IF(DX7="","",VALUE(DY7))</f>
        <v/>
      </c>
      <c r="EE7" s="255" t="str">
        <f>IF(DX7="","",VALUE(DZ7))</f>
        <v/>
      </c>
      <c r="EF7" s="255" t="str">
        <f>IF(DX7="","",VALUE(EA7))</f>
        <v/>
      </c>
      <c r="EG7" s="255" t="str">
        <f>IF(DX7="","",VALUE(EB7))</f>
        <v/>
      </c>
      <c r="EH7" s="95">
        <f t="shared" ref="EH7" si="24">IF(U7="",0,IF(U7="CP",$Y7/5,IF(ISNA(VLOOKUP(U7,$EK$2:$EN$20,2,FALSE)),VALUE(MID(U7,7,5))-VALUE(MID(U7,1,5))+VALUE(MID(U7,19,5))-VALUE(MID(U7,13,5)),VLOOKUP(U7,$EK$2:$EN$20,2,FALSE))))</f>
        <v>0</v>
      </c>
      <c r="EJ7" s="89"/>
      <c r="EK7" s="16" t="str">
        <f t="shared" si="0"/>
        <v>MALADIE</v>
      </c>
      <c r="EL7" s="94">
        <v>0.29166666666666669</v>
      </c>
      <c r="EM7" s="16">
        <v>0</v>
      </c>
      <c r="EN7" s="16">
        <v>0</v>
      </c>
      <c r="EO7" s="58">
        <v>1.25</v>
      </c>
      <c r="EP7" s="93">
        <v>0.25</v>
      </c>
    </row>
    <row r="8" spans="1:150" ht="14" customHeight="1">
      <c r="A8" s="101" t="str">
        <f>A7</f>
        <v>DIR</v>
      </c>
      <c r="B8" s="225"/>
      <c r="C8" s="230"/>
      <c r="D8" s="231"/>
      <c r="E8" s="14">
        <f>IF(C7="",0,BT8)</f>
        <v>0</v>
      </c>
      <c r="F8" s="244"/>
      <c r="G8" s="191"/>
      <c r="H8" s="14">
        <f t="shared" si="1"/>
        <v>0</v>
      </c>
      <c r="I8" s="244"/>
      <c r="J8" s="191"/>
      <c r="K8" s="14">
        <f t="shared" si="4"/>
        <v>0</v>
      </c>
      <c r="L8" s="244"/>
      <c r="M8" s="191"/>
      <c r="N8" s="66">
        <f t="shared" si="5"/>
        <v>0</v>
      </c>
      <c r="O8" s="244"/>
      <c r="P8" s="191"/>
      <c r="Q8" s="14">
        <f t="shared" si="2"/>
        <v>0</v>
      </c>
      <c r="R8" s="244"/>
      <c r="S8" s="191"/>
      <c r="T8" s="14">
        <f t="shared" si="6"/>
        <v>0</v>
      </c>
      <c r="U8" s="190"/>
      <c r="V8" s="191"/>
      <c r="W8" s="14">
        <f t="shared" si="7"/>
        <v>0</v>
      </c>
      <c r="X8" s="205"/>
      <c r="Y8" s="210"/>
      <c r="Z8" s="212"/>
      <c r="AA8" s="216"/>
      <c r="AB8" s="207"/>
      <c r="AC8" s="187"/>
      <c r="AD8" s="187"/>
      <c r="AE8" s="200"/>
      <c r="AF8" s="200"/>
      <c r="AG8" s="213"/>
      <c r="AH8" s="214"/>
      <c r="AI8" s="213"/>
      <c r="AJ8" s="195"/>
      <c r="AK8" s="203"/>
      <c r="AL8" s="203"/>
      <c r="AM8" s="203"/>
      <c r="AN8" s="203"/>
      <c r="AO8" s="203"/>
      <c r="AP8" s="203"/>
      <c r="AQ8" s="203"/>
      <c r="AR8" s="187"/>
      <c r="AS8" s="187"/>
      <c r="AT8" s="208"/>
      <c r="AU8" s="208"/>
      <c r="AV8" s="208"/>
      <c r="AW8" s="203"/>
      <c r="AX8" s="203"/>
      <c r="AY8" s="203"/>
      <c r="AZ8" s="203"/>
      <c r="BA8" s="83"/>
      <c r="BB8" s="192"/>
      <c r="BC8" s="192"/>
      <c r="BD8" s="192"/>
      <c r="BE8" s="192"/>
      <c r="BF8" s="192"/>
      <c r="BG8" s="192"/>
      <c r="BH8" s="192"/>
      <c r="BI8" s="194"/>
      <c r="BJ8" s="185"/>
      <c r="BK8" s="252"/>
      <c r="BL8" s="252"/>
      <c r="BM8" s="253"/>
      <c r="BN8" s="254"/>
      <c r="BO8" s="258"/>
      <c r="BP8" s="255"/>
      <c r="BQ8" s="255"/>
      <c r="BR8" s="255"/>
      <c r="BS8" s="255"/>
      <c r="BT8" s="62">
        <f>IF(ISNA(VLOOKUP(BJ7,$EK$2:$EN$20,4,FALSE)),IF(BJ7="",0,MOD(BQ7-BP7,1)-IF(BQ7&gt;=BP7,MAX(0,MIN(BQ7,21/24)-MAX(BP7,6/24)),MAX(0,21/24-MAX(BP7,6/24))+MAX(0,MIN(BQ7,21/24)-6/24)))+IF(BJ7="",0,MOD(BS7-BR7,1)-IF(BS7&gt;=BR7,MAX(0,MIN(BS7,21/24)-MAX(BR7,6/24)),MAX(0,21/24-MAX(BR7,6/24))+MAX(0,MIN(BS7,21/24)-6/24))),VLOOKUP(BJ7,$EK$2:$EN$20,4,FALSE))</f>
        <v>0</v>
      </c>
      <c r="BU8" s="185"/>
      <c r="BV8" s="252"/>
      <c r="BW8" s="252"/>
      <c r="BX8" s="253"/>
      <c r="BY8" s="256"/>
      <c r="BZ8" s="258"/>
      <c r="CA8" s="255"/>
      <c r="CB8" s="255"/>
      <c r="CC8" s="255"/>
      <c r="CD8" s="255"/>
      <c r="CE8" s="62">
        <f t="shared" ref="CE8" si="25">IF(ISNA(VLOOKUP(BU7,$EK$2:$EN$20,4,FALSE)),IF(BU7="",0,MOD(CB7-CA7,1)-IF(CB7&gt;=CA7,MAX(0,MIN(CB7,21/24)-MAX(CA7,6/24)),MAX(0,21/24-MAX(CA7,6/24))+MAX(0,MIN(CB7,21/24)-6/24)))+IF(BU7="",0,MOD(CD7-CC7,1)-IF(CD7&gt;=CC7,MAX(0,MIN(CD7,21/24)-MAX(CC7,6/24)),MAX(0,21/24-MAX(CC7,6/24))+MAX(0,MIN(CD7,21/24)-6/24))),VLOOKUP(BU7,$EK$2:$EN$20,4,FALSE))</f>
        <v>0</v>
      </c>
      <c r="CF8" s="185"/>
      <c r="CG8" s="252"/>
      <c r="CH8" s="252"/>
      <c r="CI8" s="253"/>
      <c r="CJ8" s="256"/>
      <c r="CK8" s="258"/>
      <c r="CL8" s="255"/>
      <c r="CM8" s="255"/>
      <c r="CN8" s="255"/>
      <c r="CO8" s="255"/>
      <c r="CP8" s="62">
        <f t="shared" ref="CP8" si="26">IF(ISNA(VLOOKUP(CF7,$EK$2:$EN$20,4,FALSE)),IF(CF7="",0,MOD(CM7-CL7,1)-IF(CM7&gt;=CL7,MAX(0,MIN(CM7,21/24)-MAX(CL7,6/24)),MAX(0,21/24-MAX(CL7,6/24))+MAX(0,MIN(CM7,21/24)-6/24)))+IF(CF7="",0,MOD(CO7-CN7,1)-IF(CO7&gt;=CN7,MAX(0,MIN(CO7,21/24)-MAX(CN7,6/24)),MAX(0,21/24-MAX(CN7,6/24))+MAX(0,MIN(CO7,21/24)-6/24))),VLOOKUP(CF7,$EK$2:$EN$20,4,FALSE))</f>
        <v>0</v>
      </c>
      <c r="CQ8" s="185"/>
      <c r="CR8" s="252"/>
      <c r="CS8" s="252"/>
      <c r="CT8" s="253"/>
      <c r="CU8" s="256"/>
      <c r="CV8" s="258"/>
      <c r="CW8" s="255"/>
      <c r="CX8" s="255"/>
      <c r="CY8" s="255"/>
      <c r="CZ8" s="255"/>
      <c r="DA8" s="62">
        <f t="shared" si="3"/>
        <v>0</v>
      </c>
      <c r="DB8" s="185"/>
      <c r="DC8" s="252"/>
      <c r="DD8" s="252"/>
      <c r="DE8" s="253"/>
      <c r="DF8" s="256"/>
      <c r="DG8" s="258"/>
      <c r="DH8" s="255"/>
      <c r="DI8" s="255"/>
      <c r="DJ8" s="255"/>
      <c r="DK8" s="255"/>
      <c r="DL8" s="62">
        <f t="shared" ref="DL8" si="27">IF(ISNA(VLOOKUP(DB7,$EK$2:$EN$20,4,FALSE)),IF(DB7="",0,MOD(DI7-DH7,1)-IF(DI7&gt;=DH7,MAX(0,MIN(DI7,21/24)-MAX(DH7,6/24)),MAX(0,21/24-MAX(DH7,6/24))+MAX(0,MIN(DI7,21/24)-6/24)))+IF(DB7="",0,MOD(DK7-DJ7,1)-IF(DK7&gt;=DJ7,MAX(0,MIN(DK7,21/24)-MAX(DJ7,6/24)),MAX(0,21/24-MAX(DJ7,6/24))+MAX(0,MIN(DK7,21/24)-6/24))),VLOOKUP(DB7,$EK$2:$EN$20,4,FALSE))</f>
        <v>0</v>
      </c>
      <c r="DM8" s="185"/>
      <c r="DN8" s="252"/>
      <c r="DO8" s="252"/>
      <c r="DP8" s="253"/>
      <c r="DQ8" s="256"/>
      <c r="DR8" s="258"/>
      <c r="DS8" s="255"/>
      <c r="DT8" s="255"/>
      <c r="DU8" s="255"/>
      <c r="DV8" s="255"/>
      <c r="DW8" s="62">
        <f t="shared" ref="DW8" si="28">IF(ISNA(VLOOKUP(DM7,$EK$2:$EN$20,4,FALSE)),IF(DM7="",0,MOD(DT7-DS7,1)-IF(DT7&gt;=DS7,MAX(0,MIN(DT7,21/24)-MAX(DS7,6/24)),MAX(0,21/24-MAX(DS7,6/24))+MAX(0,MIN(DT7,21/24)-6/24)))+IF(DM7="",0,MOD(DV7-DU7,1)-IF(DV7&gt;=DU7,MAX(0,MIN(DV7,21/24)-MAX(DU7,6/24)),MAX(0,21/24-MAX(DU7,6/24))+MAX(0,MIN(DV7,21/24)-6/24))),VLOOKUP(DM7,$EK$2:$EN$20,4,FALSE))</f>
        <v>0</v>
      </c>
      <c r="DX8" s="185"/>
      <c r="DY8" s="252"/>
      <c r="DZ8" s="252"/>
      <c r="EA8" s="253"/>
      <c r="EB8" s="256"/>
      <c r="EC8" s="258"/>
      <c r="ED8" s="255"/>
      <c r="EE8" s="255"/>
      <c r="EF8" s="255"/>
      <c r="EG8" s="255"/>
      <c r="EH8" s="62">
        <f t="shared" ref="EH8" si="29">IF(ISNA(VLOOKUP(DX7,$EK$2:$EN$20,4,FALSE)),IF(DX7="",0,MOD(EE7-ED7,1)-IF(EE7&gt;=ED7,MAX(0,MIN(EE7,21/24)-MAX(ED7,6/24)),MAX(0,21/24-MAX(ED7,6/24))+MAX(0,MIN(EE7,21/24)-6/24)))+IF(DX7="",0,MOD(EG7-EF7,1)-IF(EG7&gt;=EF7,MAX(0,MIN(EG7,21/24)-MAX(EF7,6/24)),MAX(0,21/24-MAX(EF7,6/24))+MAX(0,MIN(EG7,21/24)-6/24))),VLOOKUP(DX7,$EK$2:$EN$20,4,FALSE))</f>
        <v>0</v>
      </c>
      <c r="EJ8" s="89"/>
      <c r="EK8" s="16" t="str">
        <f t="shared" si="0"/>
        <v>FERIÉ Base 7h</v>
      </c>
      <c r="EL8" s="94">
        <v>0.29166666666666669</v>
      </c>
      <c r="EM8" s="16">
        <v>0</v>
      </c>
      <c r="EN8" s="16">
        <v>0</v>
      </c>
      <c r="EO8" s="58">
        <v>1.4583333333333333</v>
      </c>
      <c r="EP8" s="93">
        <v>0.29166666666666669</v>
      </c>
    </row>
    <row r="9" spans="1:150" ht="14" customHeight="1">
      <c r="A9" s="101" t="str">
        <f>Admin!B8</f>
        <v>PATISSERIE</v>
      </c>
      <c r="B9" s="225" t="str">
        <f>Admin!C8</f>
        <v>C</v>
      </c>
      <c r="C9" s="201"/>
      <c r="D9" s="202"/>
      <c r="E9" s="13">
        <f>BT9</f>
        <v>0</v>
      </c>
      <c r="F9" s="188"/>
      <c r="G9" s="189"/>
      <c r="H9" s="13">
        <f t="shared" si="1"/>
        <v>0</v>
      </c>
      <c r="I9" s="188"/>
      <c r="J9" s="189"/>
      <c r="K9" s="13">
        <f t="shared" si="4"/>
        <v>0</v>
      </c>
      <c r="L9" s="188"/>
      <c r="M9" s="189"/>
      <c r="N9" s="13">
        <f t="shared" si="5"/>
        <v>0</v>
      </c>
      <c r="O9" s="188"/>
      <c r="P9" s="189"/>
      <c r="Q9" s="13">
        <f t="shared" si="2"/>
        <v>0</v>
      </c>
      <c r="R9" s="188"/>
      <c r="S9" s="189"/>
      <c r="T9" s="13">
        <f t="shared" si="6"/>
        <v>0</v>
      </c>
      <c r="U9" s="188"/>
      <c r="V9" s="189"/>
      <c r="W9" s="13">
        <f t="shared" si="7"/>
        <v>0</v>
      </c>
      <c r="X9" s="204">
        <f>IF(AG9&gt;Y9,Y9,SUM(E9+H9+K9+N9+Q9+T9+W9))</f>
        <v>0</v>
      </c>
      <c r="Y9" s="245">
        <v>1.4583333333333333</v>
      </c>
      <c r="Z9" s="212">
        <f>IF(D9="off",X9-Y9,IF(F9="off",X9-Y9,IF(I9="off",X9-Y9,IF(L9="off",X9-Y9,IF(O9="off",X9-Y9,IF(R9="off",X9-Y9,IF(U9="off",X9-Y9,IF(AG9&gt;Y9,0,IF(X9=0,0,X9-Y9)))))))))</f>
        <v>0</v>
      </c>
      <c r="AA9" s="215" t="e">
        <f ca="1">Z9+INDIRECT(MID(CELL("filename",$A$1),FIND("]",CELL("filename",$A$1))+1,2)*1-1&amp;"!AA9")</f>
        <v>#REF!</v>
      </c>
      <c r="AB9" s="206">
        <f t="shared" si="8"/>
        <v>0</v>
      </c>
      <c r="AC9" s="186">
        <f t="shared" ref="AC9" si="30">AR9</f>
        <v>0</v>
      </c>
      <c r="AD9" s="186">
        <f ca="1">IF(AC9=AS9,0+AC9,AC9+INDIRECT(MID(CELL("filename",$A$1),FIND("]",CELL("filename",$A$1))+1,2)*1-1&amp;"!AD9"))</f>
        <v>0</v>
      </c>
      <c r="AE9" s="199" t="e">
        <f ca="1">INDIRECT(MID(CELL("filename",$A$1),FIND("]",CELL("filename",$A$1))+1,2)*1-1&amp;"!AE9")+BI9</f>
        <v>#REF!</v>
      </c>
      <c r="AF9" s="199" t="e">
        <f ca="1">Admin!F8-'23'!AE9:AE10</f>
        <v>#REF!</v>
      </c>
      <c r="AG9" s="213">
        <f t="shared" ref="AG9" si="31">IF(ISNA(VLOOKUP(C9,$EK$2:$EL$20,2,FALSE)),0,(VLOOKUP(C9,$EK$2:$EL$20,2,FALSE)))+IF(ISNA(VLOOKUP(F9,$EK$2:$EL$20,2,FALSE)),0,(VLOOKUP(F9,$EK$2:$EL$20,2,FALSE)))+IF(ISNA(VLOOKUP(I9,$EK$2:$EL$20,2,FALSE)),0,(VLOOKUP(I9,$EK$2:$EL$20,2,FALSE)))+IF(ISNA(VLOOKUP(L9,$EK$2:$EL$20,2,FALSE)),0,(VLOOKUP(L9,$EK$2:$EL$20,2,FALSE)))+IF(ISNA(VLOOKUP(O9,$EK$2:$EL$20,2,FALSE)),0,(VLOOKUP(O9,$EK$2:$EL$20,2,FALSE)))+IF(ISNA(VLOOKUP(R9,$EK$2:$EL$20,2,FALSE)),0,(VLOOKUP(R9,$EK$2:$EL$20,2,FALSE)))+IF(ISNA(VLOOKUP(U9,$EK$2:$EL$20,2,FALSE)),0,(VLOOKUP(U9,$EK$2:$EL$20,2,FALSE)))</f>
        <v>0</v>
      </c>
      <c r="AH9" s="214">
        <f>IF(AG9&gt;Y9,Y9,AG9)</f>
        <v>0</v>
      </c>
      <c r="AI9" s="213"/>
      <c r="AK9" s="203" t="str">
        <f>IF($E$3&gt;=$AJ$1,"",IF(C9="","",COUNTIF($EK$3:$EK$10,C9)))</f>
        <v/>
      </c>
      <c r="AL9" s="203" t="str">
        <f>IF($H$3&gt;=$AJ$1,"",IF(F9="","",COUNTIF($EK$3:$EK$10,F9)))</f>
        <v/>
      </c>
      <c r="AM9" s="203" t="str">
        <f>IF($K$3&gt;=$AJ$1,"",IF(I9="","",COUNTIF($EK$3:$EK$10,I9)))</f>
        <v/>
      </c>
      <c r="AN9" s="203" t="str">
        <f>IF($N$3&gt;=$AJ$1,"",IF(L9="","",COUNTIF($EK$3:$EK$10,L9)))</f>
        <v/>
      </c>
      <c r="AO9" s="203" t="str">
        <f>IF($Q$3&gt;=$AJ$1,"",IF(O9="","",COUNTIF($EK$3:$EK$10,O9)))</f>
        <v/>
      </c>
      <c r="AP9" s="203" t="str">
        <f>IF($T$3&gt;=AJ$1,"",IF(R9="","",COUNTIF($EK$3:$EK$10,R9)))</f>
        <v/>
      </c>
      <c r="AQ9" s="203" t="str">
        <f>IF($W$3&gt;=$AJ$1,"",IF(U9="","",COUNTIF($EK$3:$EK$10,U9)))</f>
        <v/>
      </c>
      <c r="AR9" s="186">
        <f>COUNTIF(AK9:AQ10,0)*0.45</f>
        <v>0</v>
      </c>
      <c r="AS9" s="186">
        <f>COUNTIF(AT9:AZ10,0)*0.45+AJ8</f>
        <v>0</v>
      </c>
      <c r="AT9" s="208" t="str">
        <f>IF($E$3&lt;$AJ$1,"",IF(C9="","",IF(AK9=0,"",COUNTIF($EK$3:$EK$10,C9))))</f>
        <v/>
      </c>
      <c r="AU9" s="208" t="str">
        <f>IF($H$3&lt;$AJ$1,"",IF(F9="","",IF(AL9=0,"",COUNTIF($EK$3:$EK$10,F9))))</f>
        <v/>
      </c>
      <c r="AV9" s="208" t="str">
        <f>IF($K$3&lt;$AJ$1,"",IF(I9="","",IF(AM9=0,"",COUNTIF($EK$3:$EK$10,I9))))</f>
        <v/>
      </c>
      <c r="AW9" s="203" t="str">
        <f>IF($N$3&lt;$AJ$1,"",IF(L9="","",IF(AN9=0,"",COUNTIF($EK$3:$EK$10,L9))))</f>
        <v/>
      </c>
      <c r="AX9" s="203" t="str">
        <f>IF($Q$3&lt;$AJ$1,"",IF(O9="","",IF(AO9=0,"",COUNTIF($EK$3:$EK$10,O9))))</f>
        <v/>
      </c>
      <c r="AY9" s="203" t="str">
        <f>IF($T$3&lt;$AJ$1,"",IF(R9="","",IF(AP9=0,"",COUNTIF($EK$3:$EK$10,R9))))</f>
        <v/>
      </c>
      <c r="AZ9" s="203" t="str">
        <f>IF($W$3&lt;$AJ$1,"",IF(U9="","",IF(AQ9=0,"",COUNTIF($EK$3:$EK$10,U9))))</f>
        <v/>
      </c>
      <c r="BA9" s="83"/>
      <c r="BB9" s="192" t="str">
        <f t="shared" ref="BB9" si="32">IF(C9="","",IF(ISNA(VLOOKUP(C9,$EK$2:$EM$20,3,FALSE)),0,((VLOOKUP(C9,$EK$2:$EM$20,3,FALSE)))))</f>
        <v/>
      </c>
      <c r="BC9" s="192" t="str">
        <f t="shared" ref="BC9" si="33">IF(F9="","",IF(ISNA(VLOOKUP(F9,$EK$2:$EM$20,3,FALSE)),0,((VLOOKUP(F9,$EK$2:$EM$20,3,FALSE)))))</f>
        <v/>
      </c>
      <c r="BD9" s="192" t="str">
        <f t="shared" ref="BD9" si="34">IF(I9="","",IF(ISNA(VLOOKUP(I9,$EK$2:$EM$20,3,FALSE)),0,((VLOOKUP(I9,$EK$2:$EM$20,3,FALSE)))))</f>
        <v/>
      </c>
      <c r="BE9" s="192" t="str">
        <f t="shared" ref="BE9" si="35">IF(L9="","",IF(ISNA(VLOOKUP(L9,$EK$2:$EM$20,3,FALSE)),0,((VLOOKUP(L9,$EK$2:$EM$20,3,FALSE)))))</f>
        <v/>
      </c>
      <c r="BF9" s="192" t="str">
        <f t="shared" ref="BF9" si="36">IF(O9="","",IF(ISNA(VLOOKUP(O9,$EK$2:$EM$20,3,FALSE)),0,((VLOOKUP(O9,$EK$2:$EM$20,3,FALSE)))))</f>
        <v/>
      </c>
      <c r="BG9" s="192" t="str">
        <f t="shared" ref="BG9" si="37">IF(R9="","",IF(ISNA(VLOOKUP(R9,$EK$2:$EM$20,3,FALSE)),0,((VLOOKUP(R9,$EK$2:$EM$20,3,FALSE)))))</f>
        <v/>
      </c>
      <c r="BH9" s="192" t="str">
        <f t="shared" ref="BH9" si="38">IF(U9="","",IF(ISNA(VLOOKUP(U9,$EK$2:$EM$20,3,FALSE)),0,((VLOOKUP(U9,$EK$2:$EM$20,3,FALSE)))))</f>
        <v/>
      </c>
      <c r="BI9" s="193">
        <f>SUM(BB9:BH10)</f>
        <v>0</v>
      </c>
      <c r="BJ9" s="185" t="str">
        <f>IF(C9="","",C9)</f>
        <v/>
      </c>
      <c r="BK9" s="252" t="str">
        <f t="shared" si="18"/>
        <v/>
      </c>
      <c r="BL9" s="252" t="str">
        <f>IF(BJ9="","",MID(BJ9,LEN(BK9)+2,5))</f>
        <v/>
      </c>
      <c r="BM9" s="253" t="str">
        <f>IF(BJ9="","",MID(BJ9,LEN(BN9)+8,5))</f>
        <v/>
      </c>
      <c r="BN9" s="254" t="str">
        <f>IF(BJ9="","",RIGHT(BJ9,SEARCH(" ",BJ9,1)-1))</f>
        <v/>
      </c>
      <c r="BO9" s="257"/>
      <c r="BP9" s="255" t="str">
        <f>IF(BJ9="","",VALUE(BK9))</f>
        <v/>
      </c>
      <c r="BQ9" s="255" t="str">
        <f>IF(BJ9="","",VALUE(BL9))</f>
        <v/>
      </c>
      <c r="BR9" s="255" t="str">
        <f>IF(BJ9="","",VALUE(BM9))</f>
        <v/>
      </c>
      <c r="BS9" s="255" t="str">
        <f>IF(BJ9="","",VALUE(BN9))</f>
        <v/>
      </c>
      <c r="BT9" s="95">
        <f t="shared" ref="BT9" si="39">IF(C9="",0,IF(C9="CP",$Y9/5,IF(ISNA(VLOOKUP(C9,$EK$2:$EN$20,2,FALSE)),VALUE(MID(C9,7,5))-VALUE(MID(C9,1,5))+VALUE(MID(C9,19,5))-VALUE(MID(C9,13,5)),VLOOKUP(C9,$EK$2:$EN$20,2,FALSE))))</f>
        <v>0</v>
      </c>
      <c r="BU9" s="185" t="str">
        <f>IF(F9="","",F9)</f>
        <v/>
      </c>
      <c r="BV9" s="252" t="str">
        <f>IF(BU9="","",LEFT(BU9,SEARCH(" ",BU9,1)-1))</f>
        <v/>
      </c>
      <c r="BW9" s="252" t="str">
        <f>IF(BU9="","",MID(BU9,LEN(BV9)+2,5))</f>
        <v/>
      </c>
      <c r="BX9" s="253" t="str">
        <f>IF(BU9="","",MID(BU9,LEN(BY9)+8,5))</f>
        <v/>
      </c>
      <c r="BY9" s="256" t="str">
        <f>IF(BU9="","",RIGHT(BU9,SEARCH(" ",BU9,1)-1))</f>
        <v/>
      </c>
      <c r="BZ9" s="257"/>
      <c r="CA9" s="255" t="str">
        <f>IF(BU9="","",VALUE(BV9))</f>
        <v/>
      </c>
      <c r="CB9" s="255" t="str">
        <f>IF(BU9="","",VALUE(BW9))</f>
        <v/>
      </c>
      <c r="CC9" s="255" t="str">
        <f>IF(BU9="","",VALUE(BX9))</f>
        <v/>
      </c>
      <c r="CD9" s="255" t="str">
        <f>IF(BU9="","",VALUE(BY9))</f>
        <v/>
      </c>
      <c r="CE9" s="95">
        <f t="shared" ref="CE9" si="40">IF(F9="",0,IF(F9="CP",$Y9/5,IF(ISNA(VLOOKUP(F9,$EK$2:$EN$20,2,FALSE)),VALUE(MID(F9,7,5))-VALUE(MID(F9,1,5))+VALUE(MID(F9,19,5))-VALUE(MID(F9,13,5)),VLOOKUP(F9,$EK$2:$EN$20,2,FALSE))))</f>
        <v>0</v>
      </c>
      <c r="CF9" s="185" t="str">
        <f>IF(I9="","",I9)</f>
        <v/>
      </c>
      <c r="CG9" s="252" t="str">
        <f>IF(CF9="","",LEFT(CF9,SEARCH(" ",CF9,1)-1))</f>
        <v/>
      </c>
      <c r="CH9" s="252" t="str">
        <f>IF(CF9="","",MID(CF9,LEN(CG9)+2,5))</f>
        <v/>
      </c>
      <c r="CI9" s="253" t="str">
        <f>IF(CF9="","",MID(CF9,LEN(CJ9)+8,5))</f>
        <v/>
      </c>
      <c r="CJ9" s="256" t="str">
        <f>IF(CF9="","",RIGHT(CF9,SEARCH(" ",CF9,1)-1))</f>
        <v/>
      </c>
      <c r="CK9" s="257"/>
      <c r="CL9" s="255" t="str">
        <f>IF(CF9="","",VALUE(CG9))</f>
        <v/>
      </c>
      <c r="CM9" s="255" t="str">
        <f>IF(CF9="","",VALUE(CH9))</f>
        <v/>
      </c>
      <c r="CN9" s="255" t="str">
        <f>IF(CF9="","",VALUE(CI9))</f>
        <v/>
      </c>
      <c r="CO9" s="255" t="str">
        <f>IF(CF9="","",VALUE(CJ9))</f>
        <v/>
      </c>
      <c r="CP9" s="95">
        <f t="shared" ref="CP9" si="41">IF(I9="",0,IF(I9="CP",$Y9/5,IF(ISNA(VLOOKUP(I9,$EK$2:$EN$20,2,FALSE)),VALUE(MID(I9,7,5))-VALUE(MID(I9,1,5))+VALUE(MID(I9,19,5))-VALUE(MID(I9,13,5)),VLOOKUP(I9,$EK$2:$EN$20,2,FALSE))))</f>
        <v>0</v>
      </c>
      <c r="CQ9" s="185" t="str">
        <f>IF(L9="","",L9)</f>
        <v/>
      </c>
      <c r="CR9" s="252" t="str">
        <f>IF(CQ9="","",LEFT(CQ9,SEARCH(" ",CQ9,1)-1))</f>
        <v/>
      </c>
      <c r="CS9" s="252" t="str">
        <f>IF(CQ9="","",MID(CQ9,LEN(CR9)+2,5))</f>
        <v/>
      </c>
      <c r="CT9" s="253" t="str">
        <f>IF(CQ9="","",MID(CQ9,LEN(CU9)+8,5))</f>
        <v/>
      </c>
      <c r="CU9" s="256" t="str">
        <f>IF(CQ9="","",RIGHT(CQ9,SEARCH(" ",CQ9,1)-1))</f>
        <v/>
      </c>
      <c r="CV9" s="257"/>
      <c r="CW9" s="255" t="str">
        <f>IF(CQ9="","",VALUE(CR9))</f>
        <v/>
      </c>
      <c r="CX9" s="255" t="str">
        <f>IF(CQ9="","",VALUE(CS9))</f>
        <v/>
      </c>
      <c r="CY9" s="255" t="str">
        <f>IF(CQ9="","",VALUE(CT9))</f>
        <v/>
      </c>
      <c r="CZ9" s="255" t="str">
        <f>IF(CQ9="","",VALUE(CU9))</f>
        <v/>
      </c>
      <c r="DA9" s="95">
        <f t="shared" ref="DA9" si="42">IF(L9="",0,IF(L9="CP",$Y9/5,IF(ISNA(VLOOKUP(L9,$EK$2:$EN$20,2,FALSE)),VALUE(MID(L9,7,5))-VALUE(MID(L9,1,5))+VALUE(MID(L9,19,5))-VALUE(MID(L9,13,5)),VLOOKUP(L9,$EK$2:$EN$20,2,FALSE))))</f>
        <v>0</v>
      </c>
      <c r="DB9" s="185" t="str">
        <f>IF(O9="","",O9)</f>
        <v/>
      </c>
      <c r="DC9" s="252" t="str">
        <f>IF(DB9="","",LEFT(DB9,SEARCH(" ",DB9,1)-1))</f>
        <v/>
      </c>
      <c r="DD9" s="252" t="str">
        <f>IF(DB9="","",MID(DB9,LEN(DC9)+2,5))</f>
        <v/>
      </c>
      <c r="DE9" s="253" t="str">
        <f>IF(DB9="","",MID(DB9,LEN(DF9)+8,5))</f>
        <v/>
      </c>
      <c r="DF9" s="256" t="str">
        <f>IF(DB9="","",RIGHT(DB9,SEARCH(" ",DB9,1)-1))</f>
        <v/>
      </c>
      <c r="DG9" s="257"/>
      <c r="DH9" s="255" t="str">
        <f>IF(DB9="","",VALUE(DC9))</f>
        <v/>
      </c>
      <c r="DI9" s="255" t="str">
        <f>IF(DB9="","",VALUE(DD9))</f>
        <v/>
      </c>
      <c r="DJ9" s="255" t="str">
        <f>IF(DB9="","",VALUE(DE9))</f>
        <v/>
      </c>
      <c r="DK9" s="255" t="str">
        <f>IF(DB9="","",VALUE(DF9))</f>
        <v/>
      </c>
      <c r="DL9" s="95">
        <f t="shared" ref="DL9" si="43">IF(O9="",0,IF(O9="CP",$Y9/5,IF(ISNA(VLOOKUP(O9,$EK$2:$EN$20,2,FALSE)),VALUE(MID(O9,7,5))-VALUE(MID(O9,1,5))+VALUE(MID(O9,19,5))-VALUE(MID(O9,13,5)),VLOOKUP(O9,$EK$2:$EN$20,2,FALSE))))</f>
        <v>0</v>
      </c>
      <c r="DM9" s="185" t="str">
        <f>IF(R9="","",R9)</f>
        <v/>
      </c>
      <c r="DN9" s="252" t="str">
        <f>IF(DM9="","",LEFT(DM9,SEARCH(" ",DM9,1)-1))</f>
        <v/>
      </c>
      <c r="DO9" s="252" t="str">
        <f>IF(DM9="","",MID(DM9,LEN(DN9)+2,5))</f>
        <v/>
      </c>
      <c r="DP9" s="253" t="str">
        <f>IF(DM9="","",MID(DM9,LEN(DQ9)+8,5))</f>
        <v/>
      </c>
      <c r="DQ9" s="256" t="str">
        <f>IF(DM9="","",RIGHT(DM9,SEARCH(" ",DM9,1)-1))</f>
        <v/>
      </c>
      <c r="DR9" s="257"/>
      <c r="DS9" s="255" t="str">
        <f>IF(DM9="","",VALUE(DN9))</f>
        <v/>
      </c>
      <c r="DT9" s="255" t="str">
        <f>IF(DM9="","",VALUE(DO9))</f>
        <v/>
      </c>
      <c r="DU9" s="255" t="str">
        <f>IF(DM9="","",VALUE(DP9))</f>
        <v/>
      </c>
      <c r="DV9" s="255" t="str">
        <f>IF(DM9="","",VALUE(DQ9))</f>
        <v/>
      </c>
      <c r="DW9" s="95">
        <f t="shared" ref="DW9" si="44">IF(R9="",0,IF(R9="CP",$Y9/5,IF(ISNA(VLOOKUP(R9,$EK$2:$EN$20,2,FALSE)),VALUE(MID(R9,7,5))-VALUE(MID(R9,1,5))+VALUE(MID(R9,19,5))-VALUE(MID(R9,13,5)),VLOOKUP(R9,$EK$2:$EN$20,2,FALSE))))</f>
        <v>0</v>
      </c>
      <c r="DX9" s="185" t="str">
        <f>IF(U9="","",U9)</f>
        <v/>
      </c>
      <c r="DY9" s="252" t="str">
        <f>IF(DX9="","",LEFT(DX9,SEARCH(" ",DX9,1)-1))</f>
        <v/>
      </c>
      <c r="DZ9" s="252" t="str">
        <f>IF(DX9="","",MID(DX9,LEN(DY9)+2,5))</f>
        <v/>
      </c>
      <c r="EA9" s="253" t="str">
        <f>IF(DX9="","",MID(DX9,LEN(EB9)+8,5))</f>
        <v/>
      </c>
      <c r="EB9" s="256" t="str">
        <f>IF(DX9="","",RIGHT(DX9,SEARCH(" ",DX9,1)-1))</f>
        <v/>
      </c>
      <c r="EC9" s="257"/>
      <c r="ED9" s="255" t="str">
        <f>IF(DX9="","",VALUE(DY9))</f>
        <v/>
      </c>
      <c r="EE9" s="255" t="str">
        <f>IF(DX9="","",VALUE(DZ9))</f>
        <v/>
      </c>
      <c r="EF9" s="255" t="str">
        <f>IF(DX9="","",VALUE(EA9))</f>
        <v/>
      </c>
      <c r="EG9" s="255" t="str">
        <f>IF(DX9="","",VALUE(EB9))</f>
        <v/>
      </c>
      <c r="EH9" s="95">
        <f t="shared" ref="EH9" si="45">IF(U9="",0,IF(U9="CP",$Y9/5,IF(ISNA(VLOOKUP(U9,$EK$2:$EN$20,2,FALSE)),VALUE(MID(U9,7,5))-VALUE(MID(U9,1,5))+VALUE(MID(U9,19,5))-VALUE(MID(U9,13,5)),VLOOKUP(U9,$EK$2:$EN$20,2,FALSE))))</f>
        <v>0</v>
      </c>
      <c r="EJ9" s="89"/>
      <c r="EK9" s="16" t="str">
        <f t="shared" si="0"/>
        <v>FERIÉ Base 6h</v>
      </c>
      <c r="EL9" s="94">
        <v>0.25</v>
      </c>
      <c r="EM9" s="16">
        <v>0</v>
      </c>
      <c r="EN9" s="16">
        <v>0</v>
      </c>
      <c r="EO9" s="84"/>
    </row>
    <row r="10" spans="1:150" ht="14" customHeight="1">
      <c r="A10" s="101" t="str">
        <f>A9</f>
        <v>PATISSERIE</v>
      </c>
      <c r="B10" s="225"/>
      <c r="C10" s="190"/>
      <c r="D10" s="191"/>
      <c r="E10" s="14">
        <f>IF(C9="",0,BT10)</f>
        <v>0</v>
      </c>
      <c r="F10" s="190"/>
      <c r="G10" s="191"/>
      <c r="H10" s="14">
        <f t="shared" si="1"/>
        <v>0</v>
      </c>
      <c r="I10" s="190"/>
      <c r="J10" s="191"/>
      <c r="K10" s="14">
        <f t="shared" si="4"/>
        <v>0</v>
      </c>
      <c r="L10" s="190"/>
      <c r="M10" s="191"/>
      <c r="N10" s="66">
        <f t="shared" si="5"/>
        <v>0</v>
      </c>
      <c r="O10" s="190"/>
      <c r="P10" s="191"/>
      <c r="Q10" s="14">
        <f t="shared" si="2"/>
        <v>0</v>
      </c>
      <c r="R10" s="190"/>
      <c r="S10" s="191"/>
      <c r="T10" s="14">
        <f t="shared" si="6"/>
        <v>0</v>
      </c>
      <c r="U10" s="190"/>
      <c r="V10" s="191"/>
      <c r="W10" s="14">
        <f>EH10</f>
        <v>0</v>
      </c>
      <c r="X10" s="205"/>
      <c r="Y10" s="211"/>
      <c r="Z10" s="212"/>
      <c r="AA10" s="216"/>
      <c r="AB10" s="207"/>
      <c r="AC10" s="187"/>
      <c r="AD10" s="187"/>
      <c r="AE10" s="200"/>
      <c r="AF10" s="200"/>
      <c r="AG10" s="213"/>
      <c r="AH10" s="214"/>
      <c r="AI10" s="213"/>
      <c r="AK10" s="203"/>
      <c r="AL10" s="203"/>
      <c r="AM10" s="203"/>
      <c r="AN10" s="203"/>
      <c r="AO10" s="203"/>
      <c r="AP10" s="203"/>
      <c r="AQ10" s="203"/>
      <c r="AR10" s="187"/>
      <c r="AS10" s="187"/>
      <c r="AT10" s="208"/>
      <c r="AU10" s="208"/>
      <c r="AV10" s="208"/>
      <c r="AW10" s="203"/>
      <c r="AX10" s="203"/>
      <c r="AY10" s="203"/>
      <c r="AZ10" s="203"/>
      <c r="BA10" s="83"/>
      <c r="BB10" s="192"/>
      <c r="BC10" s="192"/>
      <c r="BD10" s="192"/>
      <c r="BE10" s="192"/>
      <c r="BF10" s="192"/>
      <c r="BG10" s="192"/>
      <c r="BH10" s="192"/>
      <c r="BI10" s="194"/>
      <c r="BJ10" s="185"/>
      <c r="BK10" s="252"/>
      <c r="BL10" s="252"/>
      <c r="BM10" s="253"/>
      <c r="BN10" s="254"/>
      <c r="BO10" s="258"/>
      <c r="BP10" s="255"/>
      <c r="BQ10" s="255"/>
      <c r="BR10" s="255"/>
      <c r="BS10" s="255"/>
      <c r="BT10" s="62">
        <f t="shared" ref="BT10" si="46">IF(ISNA(VLOOKUP(BJ9,$EK$2:$EN$20,4,FALSE)),IF(BJ9="",0,MOD(BQ9-BP9,1)-IF(BQ9&gt;=BP9,MAX(0,MIN(BQ9,21/24)-MAX(BP9,6/24)),MAX(0,21/24-MAX(BP9,6/24))+MAX(0,MIN(BQ9,21/24)-6/24)))+IF(BJ9="",0,MOD(BS9-BR9,1)-IF(BS9&gt;=BR9,MAX(0,MIN(BS9,21/24)-MAX(BR9,6/24)),MAX(0,21/24-MAX(BR9,6/24))+MAX(0,MIN(BS9,21/24)-6/24))),VLOOKUP(BJ9,$EK$2:$EN$20,4,FALSE))</f>
        <v>0</v>
      </c>
      <c r="BU10" s="185"/>
      <c r="BV10" s="252"/>
      <c r="BW10" s="252"/>
      <c r="BX10" s="253"/>
      <c r="BY10" s="256"/>
      <c r="BZ10" s="258"/>
      <c r="CA10" s="255"/>
      <c r="CB10" s="255"/>
      <c r="CC10" s="255"/>
      <c r="CD10" s="255"/>
      <c r="CE10" s="62">
        <f t="shared" ref="CE10" si="47">IF(ISNA(VLOOKUP(BU9,$EK$2:$EN$20,4,FALSE)),IF(BU9="",0,MOD(CB9-CA9,1)-IF(CB9&gt;=CA9,MAX(0,MIN(CB9,21/24)-MAX(CA9,6/24)),MAX(0,21/24-MAX(CA9,6/24))+MAX(0,MIN(CB9,21/24)-6/24)))+IF(BU9="",0,MOD(CD9-CC9,1)-IF(CD9&gt;=CC9,MAX(0,MIN(CD9,21/24)-MAX(CC9,6/24)),MAX(0,21/24-MAX(CC9,6/24))+MAX(0,MIN(CD9,21/24)-6/24))),VLOOKUP(BU9,$EK$2:$EN$20,4,FALSE))</f>
        <v>0</v>
      </c>
      <c r="CF10" s="185"/>
      <c r="CG10" s="252"/>
      <c r="CH10" s="252"/>
      <c r="CI10" s="253"/>
      <c r="CJ10" s="256"/>
      <c r="CK10" s="258"/>
      <c r="CL10" s="255"/>
      <c r="CM10" s="255"/>
      <c r="CN10" s="255"/>
      <c r="CO10" s="255"/>
      <c r="CP10" s="62">
        <f t="shared" ref="CP10" si="48">IF(ISNA(VLOOKUP(CF9,$EK$2:$EN$20,4,FALSE)),IF(CF9="",0,MOD(CM9-CL9,1)-IF(CM9&gt;=CL9,MAX(0,MIN(CM9,21/24)-MAX(CL9,6/24)),MAX(0,21/24-MAX(CL9,6/24))+MAX(0,MIN(CM9,21/24)-6/24)))+IF(CF9="",0,MOD(CO9-CN9,1)-IF(CO9&gt;=CN9,MAX(0,MIN(CO9,21/24)-MAX(CN9,6/24)),MAX(0,21/24-MAX(CN9,6/24))+MAX(0,MIN(CO9,21/24)-6/24))),VLOOKUP(CF9,$EK$2:$EN$20,4,FALSE))</f>
        <v>0</v>
      </c>
      <c r="CQ10" s="185"/>
      <c r="CR10" s="252"/>
      <c r="CS10" s="252"/>
      <c r="CT10" s="253"/>
      <c r="CU10" s="256"/>
      <c r="CV10" s="258"/>
      <c r="CW10" s="255"/>
      <c r="CX10" s="255"/>
      <c r="CY10" s="255"/>
      <c r="CZ10" s="255"/>
      <c r="DA10" s="62">
        <f t="shared" si="3"/>
        <v>0</v>
      </c>
      <c r="DB10" s="185"/>
      <c r="DC10" s="252"/>
      <c r="DD10" s="252"/>
      <c r="DE10" s="253"/>
      <c r="DF10" s="256"/>
      <c r="DG10" s="258"/>
      <c r="DH10" s="255"/>
      <c r="DI10" s="255"/>
      <c r="DJ10" s="255"/>
      <c r="DK10" s="255"/>
      <c r="DL10" s="62">
        <f t="shared" ref="DL10" si="49">IF(ISNA(VLOOKUP(DB9,$EK$2:$EN$20,4,FALSE)),IF(DB9="",0,MOD(DI9-DH9,1)-IF(DI9&gt;=DH9,MAX(0,MIN(DI9,21/24)-MAX(DH9,6/24)),MAX(0,21/24-MAX(DH9,6/24))+MAX(0,MIN(DI9,21/24)-6/24)))+IF(DB9="",0,MOD(DK9-DJ9,1)-IF(DK9&gt;=DJ9,MAX(0,MIN(DK9,21/24)-MAX(DJ9,6/24)),MAX(0,21/24-MAX(DJ9,6/24))+MAX(0,MIN(DK9,21/24)-6/24))),VLOOKUP(DB9,$EK$2:$EN$20,4,FALSE))</f>
        <v>0</v>
      </c>
      <c r="DM10" s="185"/>
      <c r="DN10" s="252"/>
      <c r="DO10" s="252"/>
      <c r="DP10" s="253"/>
      <c r="DQ10" s="256"/>
      <c r="DR10" s="258"/>
      <c r="DS10" s="255"/>
      <c r="DT10" s="255"/>
      <c r="DU10" s="255"/>
      <c r="DV10" s="255"/>
      <c r="DW10" s="62">
        <f t="shared" ref="DW10" si="50">IF(ISNA(VLOOKUP(DM9,$EK$2:$EN$20,4,FALSE)),IF(DM9="",0,MOD(DT9-DS9,1)-IF(DT9&gt;=DS9,MAX(0,MIN(DT9,21/24)-MAX(DS9,6/24)),MAX(0,21/24-MAX(DS9,6/24))+MAX(0,MIN(DT9,21/24)-6/24)))+IF(DM9="",0,MOD(DV9-DU9,1)-IF(DV9&gt;=DU9,MAX(0,MIN(DV9,21/24)-MAX(DU9,6/24)),MAX(0,21/24-MAX(DU9,6/24))+MAX(0,MIN(DV9,21/24)-6/24))),VLOOKUP(DM9,$EK$2:$EN$20,4,FALSE))</f>
        <v>0</v>
      </c>
      <c r="DX10" s="185"/>
      <c r="DY10" s="252"/>
      <c r="DZ10" s="252"/>
      <c r="EA10" s="253"/>
      <c r="EB10" s="256"/>
      <c r="EC10" s="258"/>
      <c r="ED10" s="255"/>
      <c r="EE10" s="255"/>
      <c r="EF10" s="255"/>
      <c r="EG10" s="255"/>
      <c r="EH10" s="62">
        <f t="shared" ref="EH10" si="51">IF(ISNA(VLOOKUP(DX9,$EK$2:$EN$20,4,FALSE)),IF(DX9="",0,MOD(EE9-ED9,1)-IF(EE9&gt;=ED9,MAX(0,MIN(EE9,21/24)-MAX(ED9,6/24)),MAX(0,21/24-MAX(ED9,6/24))+MAX(0,MIN(EE9,21/24)-6/24)))+IF(DX9="",0,MOD(EG9-EF9,1)-IF(EG9&gt;=EF9,MAX(0,MIN(EG9,21/24)-MAX(EF9,6/24)),MAX(0,21/24-MAX(EF9,6/24))+MAX(0,MIN(EG9,21/24)-6/24))),VLOOKUP(DX9,$EK$2:$EN$20,4,FALSE))</f>
        <v>0</v>
      </c>
      <c r="EJ10" s="89"/>
      <c r="EK10" s="16" t="str">
        <f t="shared" si="0"/>
        <v>FORQ</v>
      </c>
      <c r="EL10" s="94">
        <v>0.29166666666666669</v>
      </c>
      <c r="EM10" s="16">
        <v>0</v>
      </c>
      <c r="EN10" s="16">
        <v>0</v>
      </c>
      <c r="EO10" s="84"/>
    </row>
    <row r="11" spans="1:150" ht="14" customHeight="1">
      <c r="A11" s="101" t="str">
        <f>Admin!B9</f>
        <v>VENTE</v>
      </c>
      <c r="B11" s="225" t="str">
        <f>Admin!C9</f>
        <v>D</v>
      </c>
      <c r="C11" s="201"/>
      <c r="D11" s="202"/>
      <c r="E11" s="13">
        <f>BT11</f>
        <v>0</v>
      </c>
      <c r="F11" s="188"/>
      <c r="G11" s="189"/>
      <c r="H11" s="13">
        <f t="shared" si="1"/>
        <v>0</v>
      </c>
      <c r="I11" s="188"/>
      <c r="J11" s="189"/>
      <c r="K11" s="13">
        <f t="shared" si="4"/>
        <v>0</v>
      </c>
      <c r="L11" s="188"/>
      <c r="M11" s="189"/>
      <c r="N11" s="13">
        <f t="shared" si="5"/>
        <v>0</v>
      </c>
      <c r="O11" s="188"/>
      <c r="P11" s="189"/>
      <c r="Q11" s="13">
        <f t="shared" si="2"/>
        <v>0</v>
      </c>
      <c r="R11" s="188"/>
      <c r="S11" s="189"/>
      <c r="T11" s="13">
        <f t="shared" si="6"/>
        <v>0</v>
      </c>
      <c r="U11" s="188"/>
      <c r="V11" s="189"/>
      <c r="W11" s="13">
        <f t="shared" si="7"/>
        <v>0</v>
      </c>
      <c r="X11" s="204">
        <f>IF(AG11&gt;Y11,Y11,SUM(E11+H11+K11+N11+Q11+T11+W11))</f>
        <v>0</v>
      </c>
      <c r="Y11" s="211">
        <v>1.4583333333333333</v>
      </c>
      <c r="Z11" s="212">
        <f>IF(D11="off",X11-Y11,IF(F11="off",X11-Y11,IF(I11="off",X11-Y11,IF(L11="off",X11-Y11,IF(O11="off",X11-Y11,IF(R11="off",X11-Y11,IF(U11="off",X11-Y11,IF(AG11&gt;Y11,0,IF(X11=0,0,X11-Y11)))))))))</f>
        <v>0</v>
      </c>
      <c r="AA11" s="215" t="e">
        <f ca="1">Z11+INDIRECT(MID(CELL("filename",$A$1),FIND("]",CELL("filename",$A$1))+1,2)*1-1&amp;"!AA11")</f>
        <v>#REF!</v>
      </c>
      <c r="AB11" s="206">
        <f t="shared" si="8"/>
        <v>0</v>
      </c>
      <c r="AC11" s="186">
        <f t="shared" ref="AC11" si="52">AR11</f>
        <v>0</v>
      </c>
      <c r="AD11" s="186">
        <f ca="1">IF(AC11=AS11,0+AC11,AC11+INDIRECT(MID(CELL("filename",$A$1),FIND("]",CELL("filename",$A$1))+1,2)*1-1&amp;"!AD11"))</f>
        <v>0</v>
      </c>
      <c r="AE11" s="199" t="e">
        <f ca="1">INDIRECT(MID(CELL("filename",$A$1),FIND("]",CELL("filename",$A$1))+1,2)*1-1&amp;"!AE11")+BI11</f>
        <v>#REF!</v>
      </c>
      <c r="AF11" s="199" t="e">
        <f ca="1">Admin!F9-'23'!AE11:AE12</f>
        <v>#REF!</v>
      </c>
      <c r="AG11" s="213">
        <f t="shared" ref="AG11" si="53">IF(ISNA(VLOOKUP(C11,$EK$2:$EL$20,2,FALSE)),0,(VLOOKUP(C11,$EK$2:$EL$20,2,FALSE)))+IF(ISNA(VLOOKUP(F11,$EK$2:$EL$20,2,FALSE)),0,(VLOOKUP(F11,$EK$2:$EL$20,2,FALSE)))+IF(ISNA(VLOOKUP(I11,$EK$2:$EL$20,2,FALSE)),0,(VLOOKUP(I11,$EK$2:$EL$20,2,FALSE)))+IF(ISNA(VLOOKUP(L11,$EK$2:$EL$20,2,FALSE)),0,(VLOOKUP(L11,$EK$2:$EL$20,2,FALSE)))+IF(ISNA(VLOOKUP(O11,$EK$2:$EL$20,2,FALSE)),0,(VLOOKUP(O11,$EK$2:$EL$20,2,FALSE)))+IF(ISNA(VLOOKUP(R11,$EK$2:$EL$20,2,FALSE)),0,(VLOOKUP(R11,$EK$2:$EL$20,2,FALSE)))+IF(ISNA(VLOOKUP(U11,$EK$2:$EL$20,2,FALSE)),0,(VLOOKUP(U11,$EK$2:$EL$20,2,FALSE)))</f>
        <v>0</v>
      </c>
      <c r="AH11" s="214">
        <f>IF(AG11&gt;Y11,Y11,AG11)</f>
        <v>0</v>
      </c>
      <c r="AI11" s="213"/>
      <c r="AK11" s="203" t="str">
        <f>IF($E$3&gt;=$AJ$1,"",IF(C11="","",COUNTIF($EK$3:$EK$10,C11)))</f>
        <v/>
      </c>
      <c r="AL11" s="203" t="str">
        <f>IF($H$3&gt;=$AJ$1,"",IF(F11="","",COUNTIF($EK$3:$EK$10,F11)))</f>
        <v/>
      </c>
      <c r="AM11" s="203" t="str">
        <f>IF($K$3&gt;=$AJ$1,"",IF(I11="","",COUNTIF($EK$3:$EK$10,I11)))</f>
        <v/>
      </c>
      <c r="AN11" s="203" t="str">
        <f>IF($N$3&gt;=$AJ$1,"",IF(L11="","",COUNTIF($EK$3:$EK$10,L11)))</f>
        <v/>
      </c>
      <c r="AO11" s="203" t="str">
        <f>IF($Q$3&gt;=$AJ$1,"",IF(O11="","",COUNTIF($EK$3:$EK$10,O11)))</f>
        <v/>
      </c>
      <c r="AP11" s="203" t="str">
        <f>IF($T$3&gt;=AJ$1,"",IF(R11="","",COUNTIF($EK$3:$EK$10,R11)))</f>
        <v/>
      </c>
      <c r="AQ11" s="203" t="str">
        <f>IF($W$3&gt;=$AJ$1,"",IF(U11="","",COUNTIF($EK$3:$EK$10,U11)))</f>
        <v/>
      </c>
      <c r="AR11" s="186">
        <f>COUNTIF(AK11:AQ12,0)*0.45</f>
        <v>0</v>
      </c>
      <c r="AS11" s="186">
        <f>COUNTIF(AT11:AZ12,0)*0.45+AJ10</f>
        <v>0</v>
      </c>
      <c r="AT11" s="208" t="str">
        <f>IF($E$3&lt;$AJ$1,"",IF(C11="","",IF(AK11=0,"",COUNTIF($EK$3:$EK$10,C11))))</f>
        <v/>
      </c>
      <c r="AU11" s="208" t="str">
        <f>IF($H$3&lt;$AJ$1,"",IF(F11="","",IF(AL11=0,"",COUNTIF($EK$3:$EK$10,F11))))</f>
        <v/>
      </c>
      <c r="AV11" s="208" t="str">
        <f>IF($K$3&lt;$AJ$1,"",IF(I11="","",IF(AM11=0,"",COUNTIF($EK$3:$EK$10,I11))))</f>
        <v/>
      </c>
      <c r="AW11" s="203" t="str">
        <f>IF($N$3&lt;$AJ$1,"",IF(L11="","",IF(AN11=0,"",COUNTIF($EK$3:$EK$10,L11))))</f>
        <v/>
      </c>
      <c r="AX11" s="203" t="str">
        <f>IF($Q$3&lt;$AJ$1,"",IF(O11="","",IF(AO11=0,"",COUNTIF($EK$3:$EK$10,O11))))</f>
        <v/>
      </c>
      <c r="AY11" s="203" t="str">
        <f>IF($T$3&lt;$AJ$1,"",IF(R11="","",IF(AP11=0,"",COUNTIF($EK$3:$EK$10,R11))))</f>
        <v/>
      </c>
      <c r="AZ11" s="203" t="str">
        <f>IF($W$3&lt;$AJ$1,"",IF(U11="","",IF(AQ11=0,"",COUNTIF($EK$3:$EK$10,U11))))</f>
        <v/>
      </c>
      <c r="BA11" s="83"/>
      <c r="BB11" s="192" t="str">
        <f t="shared" ref="BB11" si="54">IF(C11="","",IF(ISNA(VLOOKUP(C11,$EK$2:$EM$20,3,FALSE)),0,((VLOOKUP(C11,$EK$2:$EM$20,3,FALSE)))))</f>
        <v/>
      </c>
      <c r="BC11" s="192" t="str">
        <f t="shared" ref="BC11" si="55">IF(F11="","",IF(ISNA(VLOOKUP(F11,$EK$2:$EM$20,3,FALSE)),0,((VLOOKUP(F11,$EK$2:$EM$20,3,FALSE)))))</f>
        <v/>
      </c>
      <c r="BD11" s="192" t="str">
        <f t="shared" ref="BD11" si="56">IF(I11="","",IF(ISNA(VLOOKUP(I11,$EK$2:$EM$20,3,FALSE)),0,((VLOOKUP(I11,$EK$2:$EM$20,3,FALSE)))))</f>
        <v/>
      </c>
      <c r="BE11" s="192" t="str">
        <f t="shared" ref="BE11" si="57">IF(L11="","",IF(ISNA(VLOOKUP(L11,$EK$2:$EM$20,3,FALSE)),0,((VLOOKUP(L11,$EK$2:$EM$20,3,FALSE)))))</f>
        <v/>
      </c>
      <c r="BF11" s="192" t="str">
        <f t="shared" ref="BF11" si="58">IF(O11="","",IF(ISNA(VLOOKUP(O11,$EK$2:$EM$20,3,FALSE)),0,((VLOOKUP(O11,$EK$2:$EM$20,3,FALSE)))))</f>
        <v/>
      </c>
      <c r="BG11" s="192" t="str">
        <f t="shared" ref="BG11" si="59">IF(R11="","",IF(ISNA(VLOOKUP(R11,$EK$2:$EM$20,3,FALSE)),0,((VLOOKUP(R11,$EK$2:$EM$20,3,FALSE)))))</f>
        <v/>
      </c>
      <c r="BH11" s="192" t="str">
        <f t="shared" ref="BH11" si="60">IF(U11="","",IF(ISNA(VLOOKUP(U11,$EK$2:$EM$20,3,FALSE)),0,((VLOOKUP(U11,$EK$2:$EM$20,3,FALSE)))))</f>
        <v/>
      </c>
      <c r="BI11" s="193">
        <f>SUM(BB11:BH12)</f>
        <v>0</v>
      </c>
      <c r="BJ11" s="185" t="str">
        <f>IF(C11="","",C11)</f>
        <v/>
      </c>
      <c r="BK11" s="252" t="str">
        <f t="shared" si="18"/>
        <v/>
      </c>
      <c r="BL11" s="252" t="str">
        <f>IF(BJ11="","",MID(BJ11,LEN(BK11)+2,5))</f>
        <v/>
      </c>
      <c r="BM11" s="253" t="str">
        <f>IF(BJ11="","",MID(BJ11,LEN(BN11)+8,5))</f>
        <v/>
      </c>
      <c r="BN11" s="254" t="str">
        <f>IF(BJ11="","",RIGHT(BJ11,SEARCH(" ",BJ11,1)-1))</f>
        <v/>
      </c>
      <c r="BO11" s="257"/>
      <c r="BP11" s="255" t="str">
        <f>IF(BJ11="","",VALUE(BK11))</f>
        <v/>
      </c>
      <c r="BQ11" s="255" t="str">
        <f>IF(BJ11="","",VALUE(BL11))</f>
        <v/>
      </c>
      <c r="BR11" s="255" t="str">
        <f>IF(BJ11="","",VALUE(BM11))</f>
        <v/>
      </c>
      <c r="BS11" s="255" t="str">
        <f>IF(BJ11="","",VALUE(BN11))</f>
        <v/>
      </c>
      <c r="BT11" s="95">
        <f>IF(C11="",0,IF(C11="CP",$Y11/5,IF(ISNA(VLOOKUP(C11,$EK$2:$EN$20,2,FALSE)),VALUE(MID(C11,7,5))-VALUE(MID(C11,1,5))+VALUE(MID(C11,19,5))-VALUE(MID(C11,13,5)),VLOOKUP(C11,$EK$2:$EN$20,2,FALSE))))</f>
        <v>0</v>
      </c>
      <c r="BU11" s="185" t="str">
        <f>IF(F11="","",F11)</f>
        <v/>
      </c>
      <c r="BV11" s="252" t="str">
        <f>IF(BU11="","",LEFT(BU11,SEARCH(" ",BU11,1)-1))</f>
        <v/>
      </c>
      <c r="BW11" s="252" t="str">
        <f>IF(BU11="","",MID(BU11,LEN(BV11)+2,5))</f>
        <v/>
      </c>
      <c r="BX11" s="253" t="str">
        <f>IF(BU11="","",MID(BU11,LEN(BY11)+8,5))</f>
        <v/>
      </c>
      <c r="BY11" s="256" t="str">
        <f>IF(BU11="","",RIGHT(BU11,SEARCH(" ",BU11,1)-1))</f>
        <v/>
      </c>
      <c r="BZ11" s="257"/>
      <c r="CA11" s="255" t="str">
        <f>IF(BU11="","",VALUE(BV11))</f>
        <v/>
      </c>
      <c r="CB11" s="255" t="str">
        <f>IF(BU11="","",VALUE(BW11))</f>
        <v/>
      </c>
      <c r="CC11" s="255" t="str">
        <f>IF(BU11="","",VALUE(BX11))</f>
        <v/>
      </c>
      <c r="CD11" s="255" t="str">
        <f>IF(BU11="","",VALUE(BY11))</f>
        <v/>
      </c>
      <c r="CE11" s="95">
        <f t="shared" ref="CE11" si="61">IF(F11="",0,IF(F11="CP",$Y11/5,IF(ISNA(VLOOKUP(F11,$EK$2:$EN$20,2,FALSE)),VALUE(MID(F11,7,5))-VALUE(MID(F11,1,5))+VALUE(MID(F11,19,5))-VALUE(MID(F11,13,5)),VLOOKUP(F11,$EK$2:$EN$20,2,FALSE))))</f>
        <v>0</v>
      </c>
      <c r="CF11" s="185" t="str">
        <f>IF(I11="","",I11)</f>
        <v/>
      </c>
      <c r="CG11" s="252" t="str">
        <f>IF(CF11="","",LEFT(CF11,SEARCH(" ",CF11,1)-1))</f>
        <v/>
      </c>
      <c r="CH11" s="252" t="str">
        <f>IF(CF11="","",MID(CF11,LEN(CG11)+2,5))</f>
        <v/>
      </c>
      <c r="CI11" s="253" t="str">
        <f>IF(CF11="","",MID(CF11,LEN(CJ11)+8,5))</f>
        <v/>
      </c>
      <c r="CJ11" s="256" t="str">
        <f>IF(CF11="","",RIGHT(CF11,SEARCH(" ",CF11,1)-1))</f>
        <v/>
      </c>
      <c r="CK11" s="257"/>
      <c r="CL11" s="255" t="str">
        <f>IF(CF11="","",VALUE(CG11))</f>
        <v/>
      </c>
      <c r="CM11" s="255" t="str">
        <f>IF(CF11="","",VALUE(CH11))</f>
        <v/>
      </c>
      <c r="CN11" s="255" t="str">
        <f>IF(CF11="","",VALUE(CI11))</f>
        <v/>
      </c>
      <c r="CO11" s="255" t="str">
        <f>IF(CF11="","",VALUE(CJ11))</f>
        <v/>
      </c>
      <c r="CP11" s="95">
        <f t="shared" ref="CP11" si="62">IF(I11="",0,IF(I11="CP",$Y11/5,IF(ISNA(VLOOKUP(I11,$EK$2:$EN$20,2,FALSE)),VALUE(MID(I11,7,5))-VALUE(MID(I11,1,5))+VALUE(MID(I11,19,5))-VALUE(MID(I11,13,5)),VLOOKUP(I11,$EK$2:$EN$20,2,FALSE))))</f>
        <v>0</v>
      </c>
      <c r="CQ11" s="185" t="str">
        <f>IF(L11="","",L11)</f>
        <v/>
      </c>
      <c r="CR11" s="252" t="str">
        <f>IF(CQ11="","",LEFT(CQ11,SEARCH(" ",CQ11,1)-1))</f>
        <v/>
      </c>
      <c r="CS11" s="252" t="str">
        <f>IF(CQ11="","",MID(CQ11,LEN(CR11)+2,5))</f>
        <v/>
      </c>
      <c r="CT11" s="253" t="str">
        <f>IF(CQ11="","",MID(CQ11,LEN(CU11)+8,5))</f>
        <v/>
      </c>
      <c r="CU11" s="256" t="str">
        <f>IF(CQ11="","",RIGHT(CQ11,SEARCH(" ",CQ11,1)-1))</f>
        <v/>
      </c>
      <c r="CV11" s="257"/>
      <c r="CW11" s="255" t="str">
        <f>IF(CQ11="","",VALUE(CR11))</f>
        <v/>
      </c>
      <c r="CX11" s="255" t="str">
        <f>IF(CQ11="","",VALUE(CS11))</f>
        <v/>
      </c>
      <c r="CY11" s="255" t="str">
        <f>IF(CQ11="","",VALUE(CT11))</f>
        <v/>
      </c>
      <c r="CZ11" s="255" t="str">
        <f>IF(CQ11="","",VALUE(CU11))</f>
        <v/>
      </c>
      <c r="DA11" s="95">
        <f t="shared" ref="DA11" si="63">IF(L11="",0,IF(L11="CP",$Y11/5,IF(ISNA(VLOOKUP(L11,$EK$2:$EN$20,2,FALSE)),VALUE(MID(L11,7,5))-VALUE(MID(L11,1,5))+VALUE(MID(L11,19,5))-VALUE(MID(L11,13,5)),VLOOKUP(L11,$EK$2:$EN$20,2,FALSE))))</f>
        <v>0</v>
      </c>
      <c r="DB11" s="185" t="str">
        <f>IF(O11="","",O11)</f>
        <v/>
      </c>
      <c r="DC11" s="252" t="str">
        <f>IF(DB11="","",LEFT(DB11,SEARCH(" ",DB11,1)-1))</f>
        <v/>
      </c>
      <c r="DD11" s="252" t="str">
        <f>IF(DB11="","",MID(DB11,LEN(DC11)+2,5))</f>
        <v/>
      </c>
      <c r="DE11" s="253" t="str">
        <f>IF(DB11="","",MID(DB11,LEN(DF11)+8,5))</f>
        <v/>
      </c>
      <c r="DF11" s="256" t="str">
        <f>IF(DB11="","",RIGHT(DB11,SEARCH(" ",DB11,1)-1))</f>
        <v/>
      </c>
      <c r="DG11" s="257"/>
      <c r="DH11" s="255" t="str">
        <f>IF(DB11="","",VALUE(DC11))</f>
        <v/>
      </c>
      <c r="DI11" s="255" t="str">
        <f>IF(DB11="","",VALUE(DD11))</f>
        <v/>
      </c>
      <c r="DJ11" s="255" t="str">
        <f>IF(DB11="","",VALUE(DE11))</f>
        <v/>
      </c>
      <c r="DK11" s="255" t="str">
        <f>IF(DB11="","",VALUE(DF11))</f>
        <v/>
      </c>
      <c r="DL11" s="95">
        <f t="shared" ref="DL11" si="64">IF(O11="",0,IF(O11="CP",$Y11/5,IF(ISNA(VLOOKUP(O11,$EK$2:$EN$20,2,FALSE)),VALUE(MID(O11,7,5))-VALUE(MID(O11,1,5))+VALUE(MID(O11,19,5))-VALUE(MID(O11,13,5)),VLOOKUP(O11,$EK$2:$EN$20,2,FALSE))))</f>
        <v>0</v>
      </c>
      <c r="DM11" s="185" t="str">
        <f>IF(R11="","",R11)</f>
        <v/>
      </c>
      <c r="DN11" s="252" t="str">
        <f>IF(DM11="","",LEFT(DM11,SEARCH(" ",DM11,1)-1))</f>
        <v/>
      </c>
      <c r="DO11" s="252" t="str">
        <f>IF(DM11="","",MID(DM11,LEN(DN11)+2,5))</f>
        <v/>
      </c>
      <c r="DP11" s="253" t="str">
        <f>IF(DM11="","",MID(DM11,LEN(DQ11)+8,5))</f>
        <v/>
      </c>
      <c r="DQ11" s="256" t="str">
        <f>IF(DM11="","",RIGHT(DM11,SEARCH(" ",DM11,1)-1))</f>
        <v/>
      </c>
      <c r="DR11" s="257"/>
      <c r="DS11" s="255" t="str">
        <f>IF(DM11="","",VALUE(DN11))</f>
        <v/>
      </c>
      <c r="DT11" s="255" t="str">
        <f>IF(DM11="","",VALUE(DO11))</f>
        <v/>
      </c>
      <c r="DU11" s="255" t="str">
        <f>IF(DM11="","",VALUE(DP11))</f>
        <v/>
      </c>
      <c r="DV11" s="255" t="str">
        <f>IF(DM11="","",VALUE(DQ11))</f>
        <v/>
      </c>
      <c r="DW11" s="95">
        <f t="shared" ref="DW11" si="65">IF(R11="",0,IF(R11="CP",$Y11/5,IF(ISNA(VLOOKUP(R11,$EK$2:$EN$20,2,FALSE)),VALUE(MID(R11,7,5))-VALUE(MID(R11,1,5))+VALUE(MID(R11,19,5))-VALUE(MID(R11,13,5)),VLOOKUP(R11,$EK$2:$EN$20,2,FALSE))))</f>
        <v>0</v>
      </c>
      <c r="DX11" s="185" t="str">
        <f>IF(U11="","",U11)</f>
        <v/>
      </c>
      <c r="DY11" s="252" t="str">
        <f>IF(DX11="","",LEFT(DX11,SEARCH(" ",DX11,1)-1))</f>
        <v/>
      </c>
      <c r="DZ11" s="252" t="str">
        <f>IF(DX11="","",MID(DX11,LEN(DY11)+2,5))</f>
        <v/>
      </c>
      <c r="EA11" s="253" t="str">
        <f>IF(DX11="","",MID(DX11,LEN(EB11)+8,5))</f>
        <v/>
      </c>
      <c r="EB11" s="256" t="str">
        <f>IF(DX11="","",RIGHT(DX11,SEARCH(" ",DX11,1)-1))</f>
        <v/>
      </c>
      <c r="EC11" s="257"/>
      <c r="ED11" s="255" t="str">
        <f>IF(DX11="","",VALUE(DY11))</f>
        <v/>
      </c>
      <c r="EE11" s="255" t="str">
        <f>IF(DX11="","",VALUE(DZ11))</f>
        <v/>
      </c>
      <c r="EF11" s="255" t="str">
        <f>IF(DX11="","",VALUE(EA11))</f>
        <v/>
      </c>
      <c r="EG11" s="255" t="str">
        <f>IF(DX11="","",VALUE(EB11))</f>
        <v/>
      </c>
      <c r="EH11" s="95">
        <f t="shared" ref="EH11" si="66">IF(U11="",0,IF(U11="CP",$Y11/5,IF(ISNA(VLOOKUP(U11,$EK$2:$EN$20,2,FALSE)),VALUE(MID(U11,7,5))-VALUE(MID(U11,1,5))+VALUE(MID(U11,19,5))-VALUE(MID(U11,13,5)),VLOOKUP(U11,$EK$2:$EN$20,2,FALSE))))</f>
        <v>0</v>
      </c>
      <c r="EJ11" s="90"/>
      <c r="EK11" s="16"/>
      <c r="EL11" s="16"/>
      <c r="EM11" s="16"/>
      <c r="EN11" s="16"/>
    </row>
    <row r="12" spans="1:150" ht="14" customHeight="1">
      <c r="A12" s="101" t="str">
        <f>A11</f>
        <v>VENTE</v>
      </c>
      <c r="B12" s="225"/>
      <c r="C12" s="190"/>
      <c r="D12" s="191"/>
      <c r="E12" s="14">
        <f>IF(C11="",0,BT12)</f>
        <v>0</v>
      </c>
      <c r="F12" s="190"/>
      <c r="G12" s="191"/>
      <c r="H12" s="14">
        <f t="shared" si="1"/>
        <v>0</v>
      </c>
      <c r="I12" s="190"/>
      <c r="J12" s="191"/>
      <c r="K12" s="14">
        <f t="shared" si="4"/>
        <v>0</v>
      </c>
      <c r="L12" s="190"/>
      <c r="M12" s="191"/>
      <c r="N12" s="66">
        <f t="shared" si="5"/>
        <v>0</v>
      </c>
      <c r="O12" s="190"/>
      <c r="P12" s="191"/>
      <c r="Q12" s="14">
        <v>0</v>
      </c>
      <c r="R12" s="190"/>
      <c r="S12" s="191"/>
      <c r="T12" s="14">
        <f t="shared" si="6"/>
        <v>0</v>
      </c>
      <c r="U12" s="190"/>
      <c r="V12" s="191"/>
      <c r="W12" s="14">
        <f t="shared" si="7"/>
        <v>0</v>
      </c>
      <c r="X12" s="205"/>
      <c r="Y12" s="211"/>
      <c r="Z12" s="212"/>
      <c r="AA12" s="216"/>
      <c r="AB12" s="207"/>
      <c r="AC12" s="187"/>
      <c r="AD12" s="187"/>
      <c r="AE12" s="200"/>
      <c r="AF12" s="200"/>
      <c r="AG12" s="213"/>
      <c r="AH12" s="214"/>
      <c r="AI12" s="213"/>
      <c r="AK12" s="203"/>
      <c r="AL12" s="203"/>
      <c r="AM12" s="203"/>
      <c r="AN12" s="203"/>
      <c r="AO12" s="203"/>
      <c r="AP12" s="203"/>
      <c r="AQ12" s="203"/>
      <c r="AR12" s="187"/>
      <c r="AS12" s="187"/>
      <c r="AT12" s="208"/>
      <c r="AU12" s="208"/>
      <c r="AV12" s="208"/>
      <c r="AW12" s="203"/>
      <c r="AX12" s="203"/>
      <c r="AY12" s="203"/>
      <c r="AZ12" s="203"/>
      <c r="BA12" s="83"/>
      <c r="BB12" s="192"/>
      <c r="BC12" s="192"/>
      <c r="BD12" s="192"/>
      <c r="BE12" s="192"/>
      <c r="BF12" s="192"/>
      <c r="BG12" s="192"/>
      <c r="BH12" s="192"/>
      <c r="BI12" s="194"/>
      <c r="BJ12" s="185"/>
      <c r="BK12" s="252"/>
      <c r="BL12" s="252"/>
      <c r="BM12" s="253"/>
      <c r="BN12" s="254"/>
      <c r="BO12" s="258"/>
      <c r="BP12" s="255"/>
      <c r="BQ12" s="255"/>
      <c r="BR12" s="255"/>
      <c r="BS12" s="255"/>
      <c r="BT12" s="62">
        <f t="shared" ref="BT12" si="67">IF(ISNA(VLOOKUP(BJ11,$EK$2:$EN$20,4,FALSE)),IF(BJ11="",0,MOD(BQ11-BP11,1)-IF(BQ11&gt;=BP11,MAX(0,MIN(BQ11,21/24)-MAX(BP11,6/24)),MAX(0,21/24-MAX(BP11,6/24))+MAX(0,MIN(BQ11,21/24)-6/24)))+IF(BJ11="",0,MOD(BS11-BR11,1)-IF(BS11&gt;=BR11,MAX(0,MIN(BS11,21/24)-MAX(BR11,6/24)),MAX(0,21/24-MAX(BR11,6/24))+MAX(0,MIN(BS11,21/24)-6/24))),VLOOKUP(BJ11,$EK$2:$EN$20,4,FALSE))</f>
        <v>0</v>
      </c>
      <c r="BU12" s="185"/>
      <c r="BV12" s="252"/>
      <c r="BW12" s="252"/>
      <c r="BX12" s="253"/>
      <c r="BY12" s="256"/>
      <c r="BZ12" s="258"/>
      <c r="CA12" s="255"/>
      <c r="CB12" s="255"/>
      <c r="CC12" s="255"/>
      <c r="CD12" s="255"/>
      <c r="CE12" s="62">
        <f t="shared" ref="CE12" si="68">IF(ISNA(VLOOKUP(BU11,$EK$2:$EN$20,4,FALSE)),IF(BU11="",0,MOD(CB11-CA11,1)-IF(CB11&gt;=CA11,MAX(0,MIN(CB11,21/24)-MAX(CA11,6/24)),MAX(0,21/24-MAX(CA11,6/24))+MAX(0,MIN(CB11,21/24)-6/24)))+IF(BU11="",0,MOD(CD11-CC11,1)-IF(CD11&gt;=CC11,MAX(0,MIN(CD11,21/24)-MAX(CC11,6/24)),MAX(0,21/24-MAX(CC11,6/24))+MAX(0,MIN(CD11,21/24)-6/24))),VLOOKUP(BU11,$EK$2:$EN$20,4,FALSE))</f>
        <v>0</v>
      </c>
      <c r="CF12" s="185"/>
      <c r="CG12" s="252"/>
      <c r="CH12" s="252"/>
      <c r="CI12" s="253"/>
      <c r="CJ12" s="256"/>
      <c r="CK12" s="258"/>
      <c r="CL12" s="255"/>
      <c r="CM12" s="255"/>
      <c r="CN12" s="255"/>
      <c r="CO12" s="255"/>
      <c r="CP12" s="62">
        <f t="shared" ref="CP12" si="69">IF(ISNA(VLOOKUP(CF11,$EK$2:$EN$20,4,FALSE)),IF(CF11="",0,MOD(CM11-CL11,1)-IF(CM11&gt;=CL11,MAX(0,MIN(CM11,21/24)-MAX(CL11,6/24)),MAX(0,21/24-MAX(CL11,6/24))+MAX(0,MIN(CM11,21/24)-6/24)))+IF(CF11="",0,MOD(CO11-CN11,1)-IF(CO11&gt;=CN11,MAX(0,MIN(CO11,21/24)-MAX(CN11,6/24)),MAX(0,21/24-MAX(CN11,6/24))+MAX(0,MIN(CO11,21/24)-6/24))),VLOOKUP(CF11,$EK$2:$EN$20,4,FALSE))</f>
        <v>0</v>
      </c>
      <c r="CQ12" s="185"/>
      <c r="CR12" s="252"/>
      <c r="CS12" s="252"/>
      <c r="CT12" s="253"/>
      <c r="CU12" s="256"/>
      <c r="CV12" s="258"/>
      <c r="CW12" s="255"/>
      <c r="CX12" s="255"/>
      <c r="CY12" s="255"/>
      <c r="CZ12" s="255"/>
      <c r="DA12" s="62">
        <f t="shared" si="3"/>
        <v>0</v>
      </c>
      <c r="DB12" s="185"/>
      <c r="DC12" s="252"/>
      <c r="DD12" s="252"/>
      <c r="DE12" s="253"/>
      <c r="DF12" s="256"/>
      <c r="DG12" s="258"/>
      <c r="DH12" s="255"/>
      <c r="DI12" s="255"/>
      <c r="DJ12" s="255"/>
      <c r="DK12" s="255"/>
      <c r="DL12" s="62">
        <f t="shared" ref="DL12" si="70">IF(ISNA(VLOOKUP(DB11,$EK$2:$EN$20,4,FALSE)),IF(DB11="",0,MOD(DI11-DH11,1)-IF(DI11&gt;=DH11,MAX(0,MIN(DI11,21/24)-MAX(DH11,6/24)),MAX(0,21/24-MAX(DH11,6/24))+MAX(0,MIN(DI11,21/24)-6/24)))+IF(DB11="",0,MOD(DK11-DJ11,1)-IF(DK11&gt;=DJ11,MAX(0,MIN(DK11,21/24)-MAX(DJ11,6/24)),MAX(0,21/24-MAX(DJ11,6/24))+MAX(0,MIN(DK11,21/24)-6/24))),VLOOKUP(DB11,$EK$2:$EN$20,4,FALSE))</f>
        <v>0</v>
      </c>
      <c r="DM12" s="185"/>
      <c r="DN12" s="252"/>
      <c r="DO12" s="252"/>
      <c r="DP12" s="253"/>
      <c r="DQ12" s="256"/>
      <c r="DR12" s="258"/>
      <c r="DS12" s="255"/>
      <c r="DT12" s="255"/>
      <c r="DU12" s="255"/>
      <c r="DV12" s="255"/>
      <c r="DW12" s="62">
        <f t="shared" ref="DW12" si="71">IF(ISNA(VLOOKUP(DM11,$EK$2:$EN$20,4,FALSE)),IF(DM11="",0,MOD(DT11-DS11,1)-IF(DT11&gt;=DS11,MAX(0,MIN(DT11,21/24)-MAX(DS11,6/24)),MAX(0,21/24-MAX(DS11,6/24))+MAX(0,MIN(DT11,21/24)-6/24)))+IF(DM11="",0,MOD(DV11-DU11,1)-IF(DV11&gt;=DU11,MAX(0,MIN(DV11,21/24)-MAX(DU11,6/24)),MAX(0,21/24-MAX(DU11,6/24))+MAX(0,MIN(DV11,21/24)-6/24))),VLOOKUP(DM11,$EK$2:$EN$20,4,FALSE))</f>
        <v>0</v>
      </c>
      <c r="DX12" s="185"/>
      <c r="DY12" s="252"/>
      <c r="DZ12" s="252"/>
      <c r="EA12" s="253"/>
      <c r="EB12" s="256"/>
      <c r="EC12" s="258"/>
      <c r="ED12" s="255"/>
      <c r="EE12" s="255"/>
      <c r="EF12" s="255"/>
      <c r="EG12" s="255"/>
      <c r="EH12" s="62">
        <f t="shared" ref="EH12" si="72">IF(ISNA(VLOOKUP(DX11,$EK$2:$EN$20,4,FALSE)),IF(DX11="",0,MOD(EE11-ED11,1)-IF(EE11&gt;=ED11,MAX(0,MIN(EE11,21/24)-MAX(ED11,6/24)),MAX(0,21/24-MAX(ED11,6/24))+MAX(0,MIN(EE11,21/24)-6/24)))+IF(DX11="",0,MOD(EG11-EF11,1)-IF(EG11&gt;=EF11,MAX(0,MIN(EG11,21/24)-MAX(EF11,6/24)),MAX(0,21/24-MAX(EF11,6/24))+MAX(0,MIN(EG11,21/24)-6/24))),VLOOKUP(DX11,$EK$2:$EN$20,4,FALSE))</f>
        <v>0</v>
      </c>
      <c r="EK12" s="16"/>
      <c r="EL12" s="16"/>
      <c r="EM12" s="16"/>
      <c r="EN12" s="16"/>
    </row>
    <row r="13" spans="1:150" ht="14" customHeight="1">
      <c r="A13" s="101" t="str">
        <f>Admin!B10</f>
        <v>PATISSERIE</v>
      </c>
      <c r="B13" s="225" t="str">
        <f>Admin!C10</f>
        <v>E</v>
      </c>
      <c r="C13" s="201"/>
      <c r="D13" s="202"/>
      <c r="E13" s="13">
        <f>BT13</f>
        <v>0</v>
      </c>
      <c r="F13" s="188"/>
      <c r="G13" s="189"/>
      <c r="H13" s="13">
        <f t="shared" si="1"/>
        <v>0</v>
      </c>
      <c r="I13" s="188"/>
      <c r="J13" s="189"/>
      <c r="K13" s="13">
        <f t="shared" si="4"/>
        <v>0</v>
      </c>
      <c r="L13" s="188"/>
      <c r="M13" s="189"/>
      <c r="N13" s="13">
        <f t="shared" si="5"/>
        <v>0</v>
      </c>
      <c r="O13" s="188"/>
      <c r="P13" s="189"/>
      <c r="Q13" s="13">
        <f t="shared" si="2"/>
        <v>0</v>
      </c>
      <c r="R13" s="188"/>
      <c r="S13" s="189"/>
      <c r="T13" s="13">
        <f t="shared" si="6"/>
        <v>0</v>
      </c>
      <c r="U13" s="188"/>
      <c r="V13" s="189"/>
      <c r="W13" s="13">
        <f t="shared" si="7"/>
        <v>0</v>
      </c>
      <c r="X13" s="204">
        <f>IF(AG13&gt;Y13,Y13,SUM(E13+H13+K13+N13+Q13+T13+W13))</f>
        <v>0</v>
      </c>
      <c r="Y13" s="211">
        <v>1.4583333333333333</v>
      </c>
      <c r="Z13" s="212">
        <f>IF(D13="off",X13-Y13,IF(F13="off",X13-Y13,IF(I13="off",X13-Y13,IF(L13="off",X13-Y13,IF(O13="off",X13-Y13,IF(R13="off",X13-Y13,IF(U13="off",X13-Y13,IF(AG13&gt;Y13,0,IF(X13=0,0,X13-Y13)))))))))</f>
        <v>0</v>
      </c>
      <c r="AA13" s="215" t="e">
        <f ca="1">Z13+INDIRECT(MID(CELL("filename",$A$1),FIND("]",CELL("filename",$A$1))+1,2)*1-1&amp;"!AA13")</f>
        <v>#REF!</v>
      </c>
      <c r="AB13" s="206">
        <f t="shared" si="8"/>
        <v>0</v>
      </c>
      <c r="AC13" s="186">
        <f t="shared" ref="AC13" si="73">AR13</f>
        <v>0</v>
      </c>
      <c r="AD13" s="186">
        <f ca="1">IF(AC13=AS13,0+AC13,AC13+INDIRECT(MID(CELL("filename",$A$1),FIND("]",CELL("filename",$A$1))+1,2)*1-1&amp;"!AD13"))</f>
        <v>0</v>
      </c>
      <c r="AE13" s="199" t="e">
        <f ca="1">INDIRECT(MID(CELL("filename",$A$1),FIND("]",CELL("filename",$A$1))+1,2)*1-1&amp;"!AE13")+BI13</f>
        <v>#REF!</v>
      </c>
      <c r="AF13" s="199" t="e">
        <f ca="1">Admin!F10-'23'!AE13:AE14</f>
        <v>#REF!</v>
      </c>
      <c r="AG13" s="213">
        <f t="shared" ref="AG13" si="74">IF(ISNA(VLOOKUP(C13,$EK$2:$EL$20,2,FALSE)),0,(VLOOKUP(C13,$EK$2:$EL$20,2,FALSE)))+IF(ISNA(VLOOKUP(F13,$EK$2:$EL$20,2,FALSE)),0,(VLOOKUP(F13,$EK$2:$EL$20,2,FALSE)))+IF(ISNA(VLOOKUP(I13,$EK$2:$EL$20,2,FALSE)),0,(VLOOKUP(I13,$EK$2:$EL$20,2,FALSE)))+IF(ISNA(VLOOKUP(L13,$EK$2:$EL$20,2,FALSE)),0,(VLOOKUP(L13,$EK$2:$EL$20,2,FALSE)))+IF(ISNA(VLOOKUP(O13,$EK$2:$EL$20,2,FALSE)),0,(VLOOKUP(O13,$EK$2:$EL$20,2,FALSE)))+IF(ISNA(VLOOKUP(R13,$EK$2:$EL$20,2,FALSE)),0,(VLOOKUP(R13,$EK$2:$EL$20,2,FALSE)))+IF(ISNA(VLOOKUP(U13,$EK$2:$EL$20,2,FALSE)),0,(VLOOKUP(U13,$EK$2:$EL$20,2,FALSE)))</f>
        <v>0</v>
      </c>
      <c r="AH13" s="214">
        <f>IF(AG13&gt;Y13,Y13,AG13)</f>
        <v>0</v>
      </c>
      <c r="AI13" s="213"/>
      <c r="AK13" s="203" t="str">
        <f>IF($E$3&gt;=$AJ$1,"",IF(C13="","",COUNTIF($EK$3:$EK$10,C13)))</f>
        <v/>
      </c>
      <c r="AL13" s="203" t="str">
        <f>IF($H$3&gt;=$AJ$1,"",IF(F13="","",COUNTIF($EK$3:$EK$10,F13)))</f>
        <v/>
      </c>
      <c r="AM13" s="203" t="str">
        <f>IF($K$3&gt;=$AJ$1,"",IF(I13="","",COUNTIF($EK$3:$EK$10,I13)))</f>
        <v/>
      </c>
      <c r="AN13" s="203" t="str">
        <f>IF($N$3&gt;=$AJ$1,"",IF(L13="","",COUNTIF($EK$3:$EK$10,L13)))</f>
        <v/>
      </c>
      <c r="AO13" s="203" t="str">
        <f>IF($Q$3&gt;=$AJ$1,"",IF(O13="","",COUNTIF($EK$3:$EK$10,O13)))</f>
        <v/>
      </c>
      <c r="AP13" s="203" t="str">
        <f>IF($T$3&gt;=AJ$1,"",IF(R13="","",COUNTIF($EK$3:$EK$10,R13)))</f>
        <v/>
      </c>
      <c r="AQ13" s="203" t="str">
        <f>IF($W$3&gt;=$AJ$1,"",IF(U13="","",COUNTIF($EK$3:$EK$10,U13)))</f>
        <v/>
      </c>
      <c r="AR13" s="186">
        <f>COUNTIF(AK13:AQ14,0)*0.45</f>
        <v>0</v>
      </c>
      <c r="AS13" s="186">
        <f>COUNTIF(AT13:AZ14,0)*0.45+AJ12</f>
        <v>0</v>
      </c>
      <c r="AT13" s="208" t="str">
        <f>IF($E$3&lt;$AJ$1,"",IF(C13="","",IF(AK13=0,"",COUNTIF($EK$3:$EK$10,C13))))</f>
        <v/>
      </c>
      <c r="AU13" s="208" t="str">
        <f>IF($H$3&lt;$AJ$1,"",IF(F13="","",IF(AL13=0,"",COUNTIF($EK$3:$EK$10,F13))))</f>
        <v/>
      </c>
      <c r="AV13" s="208" t="str">
        <f>IF($K$3&lt;$AJ$1,"",IF(I13="","",IF(AM13=0,"",COUNTIF($EK$3:$EK$10,I13))))</f>
        <v/>
      </c>
      <c r="AW13" s="203" t="str">
        <f>IF($N$3&lt;$AJ$1,"",IF(L13="","",IF(AN13=0,"",COUNTIF($EK$3:$EK$10,L13))))</f>
        <v/>
      </c>
      <c r="AX13" s="203" t="str">
        <f>IF($Q$3&lt;$AJ$1,"",IF(O13="","",IF(AO13=0,"",COUNTIF($EK$3:$EK$10,O13))))</f>
        <v/>
      </c>
      <c r="AY13" s="203" t="str">
        <f>IF($T$3&lt;$AJ$1,"",IF(R13="","",IF(AP13=0,"",COUNTIF($EK$3:$EK$10,R13))))</f>
        <v/>
      </c>
      <c r="AZ13" s="203" t="str">
        <f>IF($W$3&lt;$AJ$1,"",IF(U13="","",IF(AQ13=0,"",COUNTIF($EK$3:$EK$10,U13))))</f>
        <v/>
      </c>
      <c r="BA13" s="83"/>
      <c r="BB13" s="192" t="str">
        <f t="shared" ref="BB13" si="75">IF(C13="","",IF(ISNA(VLOOKUP(C13,$EK$2:$EM$20,3,FALSE)),0,((VLOOKUP(C13,$EK$2:$EM$20,3,FALSE)))))</f>
        <v/>
      </c>
      <c r="BC13" s="192" t="str">
        <f t="shared" ref="BC13" si="76">IF(F13="","",IF(ISNA(VLOOKUP(F13,$EK$2:$EM$20,3,FALSE)),0,((VLOOKUP(F13,$EK$2:$EM$20,3,FALSE)))))</f>
        <v/>
      </c>
      <c r="BD13" s="192" t="str">
        <f t="shared" ref="BD13" si="77">IF(I13="","",IF(ISNA(VLOOKUP(I13,$EK$2:$EM$20,3,FALSE)),0,((VLOOKUP(I13,$EK$2:$EM$20,3,FALSE)))))</f>
        <v/>
      </c>
      <c r="BE13" s="192" t="str">
        <f t="shared" ref="BE13" si="78">IF(L13="","",IF(ISNA(VLOOKUP(L13,$EK$2:$EM$20,3,FALSE)),0,((VLOOKUP(L13,$EK$2:$EM$20,3,FALSE)))))</f>
        <v/>
      </c>
      <c r="BF13" s="192" t="str">
        <f t="shared" ref="BF13" si="79">IF(O13="","",IF(ISNA(VLOOKUP(O13,$EK$2:$EM$20,3,FALSE)),0,((VLOOKUP(O13,$EK$2:$EM$20,3,FALSE)))))</f>
        <v/>
      </c>
      <c r="BG13" s="192" t="str">
        <f t="shared" ref="BG13" si="80">IF(R13="","",IF(ISNA(VLOOKUP(R13,$EK$2:$EM$20,3,FALSE)),0,((VLOOKUP(R13,$EK$2:$EM$20,3,FALSE)))))</f>
        <v/>
      </c>
      <c r="BH13" s="192" t="str">
        <f t="shared" ref="BH13" si="81">IF(U13="","",IF(ISNA(VLOOKUP(U13,$EK$2:$EM$20,3,FALSE)),0,((VLOOKUP(U13,$EK$2:$EM$20,3,FALSE)))))</f>
        <v/>
      </c>
      <c r="BI13" s="193">
        <f>SUM(BB13:BH14)</f>
        <v>0</v>
      </c>
      <c r="BJ13" s="185" t="str">
        <f>IF(C13="","",C13)</f>
        <v/>
      </c>
      <c r="BK13" s="252" t="str">
        <f t="shared" si="18"/>
        <v/>
      </c>
      <c r="BL13" s="252" t="str">
        <f>IF(BJ13="","",MID(BJ13,LEN(BK13)+2,5))</f>
        <v/>
      </c>
      <c r="BM13" s="253" t="str">
        <f>IF(BJ13="","",MID(BJ13,LEN(BN13)+8,5))</f>
        <v/>
      </c>
      <c r="BN13" s="254" t="str">
        <f>IF(BJ13="","",RIGHT(BJ13,SEARCH(" ",BJ13,1)-1))</f>
        <v/>
      </c>
      <c r="BO13" s="257"/>
      <c r="BP13" s="255" t="str">
        <f>IF(BJ13="","",VALUE(BK13))</f>
        <v/>
      </c>
      <c r="BQ13" s="255" t="str">
        <f>IF(BJ13="","",VALUE(BL13))</f>
        <v/>
      </c>
      <c r="BR13" s="255" t="str">
        <f>IF(BJ13="","",VALUE(BM13))</f>
        <v/>
      </c>
      <c r="BS13" s="255" t="str">
        <f>IF(BJ13="","",VALUE(BN13))</f>
        <v/>
      </c>
      <c r="BT13" s="95">
        <f t="shared" ref="BT13" si="82">IF(C13="",0,IF(C13="CP",$Y13/5,IF(ISNA(VLOOKUP(C13,$EK$2:$EN$20,2,FALSE)),VALUE(MID(C13,7,5))-VALUE(MID(C13,1,5))+VALUE(MID(C13,19,5))-VALUE(MID(C13,13,5)),VLOOKUP(C13,$EK$2:$EN$20,2,FALSE))))</f>
        <v>0</v>
      </c>
      <c r="BU13" s="185" t="str">
        <f>IF(F13="","",F13)</f>
        <v/>
      </c>
      <c r="BV13" s="252" t="str">
        <f>IF(BU13="","",LEFT(BU13,SEARCH(" ",BU13,1)-1))</f>
        <v/>
      </c>
      <c r="BW13" s="252" t="str">
        <f>IF(BU13="","",MID(BU13,LEN(BV13)+2,5))</f>
        <v/>
      </c>
      <c r="BX13" s="253" t="str">
        <f>IF(BU13="","",MID(BU13,LEN(BY13)+8,5))</f>
        <v/>
      </c>
      <c r="BY13" s="256" t="str">
        <f>IF(BU13="","",RIGHT(BU13,SEARCH(" ",BU13,1)-1))</f>
        <v/>
      </c>
      <c r="BZ13" s="257"/>
      <c r="CA13" s="255" t="str">
        <f>IF(BU13="","",VALUE(BV13))</f>
        <v/>
      </c>
      <c r="CB13" s="255" t="str">
        <f>IF(BU13="","",VALUE(BW13))</f>
        <v/>
      </c>
      <c r="CC13" s="255" t="str">
        <f>IF(BU13="","",VALUE(BX13))</f>
        <v/>
      </c>
      <c r="CD13" s="255" t="str">
        <f>IF(BU13="","",VALUE(BY13))</f>
        <v/>
      </c>
      <c r="CE13" s="95">
        <f t="shared" ref="CE13" si="83">IF(F13="",0,IF(F13="CP",$Y13/5,IF(ISNA(VLOOKUP(F13,$EK$2:$EN$20,2,FALSE)),VALUE(MID(F13,7,5))-VALUE(MID(F13,1,5))+VALUE(MID(F13,19,5))-VALUE(MID(F13,13,5)),VLOOKUP(F13,$EK$2:$EN$20,2,FALSE))))</f>
        <v>0</v>
      </c>
      <c r="CF13" s="185" t="str">
        <f>IF(I13="","",I13)</f>
        <v/>
      </c>
      <c r="CG13" s="252" t="str">
        <f>IF(CF13="","",LEFT(CF13,SEARCH(" ",CF13,1)-1))</f>
        <v/>
      </c>
      <c r="CH13" s="252" t="str">
        <f>IF(CF13="","",MID(CF13,LEN(CG13)+2,5))</f>
        <v/>
      </c>
      <c r="CI13" s="253" t="str">
        <f>IF(CF13="","",MID(CF13,LEN(CJ13)+8,5))</f>
        <v/>
      </c>
      <c r="CJ13" s="256" t="str">
        <f>IF(CF13="","",RIGHT(CF13,SEARCH(" ",CF13,1)-1))</f>
        <v/>
      </c>
      <c r="CK13" s="257"/>
      <c r="CL13" s="255" t="str">
        <f>IF(CF13="","",VALUE(CG13))</f>
        <v/>
      </c>
      <c r="CM13" s="255" t="str">
        <f>IF(CF13="","",VALUE(CH13))</f>
        <v/>
      </c>
      <c r="CN13" s="255" t="str">
        <f>IF(CF13="","",VALUE(CI13))</f>
        <v/>
      </c>
      <c r="CO13" s="255" t="str">
        <f>IF(CF13="","",VALUE(CJ13))</f>
        <v/>
      </c>
      <c r="CP13" s="95">
        <f t="shared" ref="CP13" si="84">IF(I13="",0,IF(I13="CP",$Y13/5,IF(ISNA(VLOOKUP(I13,$EK$2:$EN$20,2,FALSE)),VALUE(MID(I13,7,5))-VALUE(MID(I13,1,5))+VALUE(MID(I13,19,5))-VALUE(MID(I13,13,5)),VLOOKUP(I13,$EK$2:$EN$20,2,FALSE))))</f>
        <v>0</v>
      </c>
      <c r="CQ13" s="185" t="str">
        <f>IF(L13="","",L13)</f>
        <v/>
      </c>
      <c r="CR13" s="252" t="str">
        <f>IF(CQ13="","",LEFT(CQ13,SEARCH(" ",CQ13,1)-1))</f>
        <v/>
      </c>
      <c r="CS13" s="252" t="str">
        <f>IF(CQ13="","",MID(CQ13,LEN(CR13)+2,5))</f>
        <v/>
      </c>
      <c r="CT13" s="253" t="str">
        <f>IF(CQ13="","",MID(CQ13,LEN(CU13)+8,5))</f>
        <v/>
      </c>
      <c r="CU13" s="256" t="str">
        <f>IF(CQ13="","",RIGHT(CQ13,SEARCH(" ",CQ13,1)-1))</f>
        <v/>
      </c>
      <c r="CV13" s="257"/>
      <c r="CW13" s="255" t="str">
        <f>IF(CQ13="","",VALUE(CR13))</f>
        <v/>
      </c>
      <c r="CX13" s="255" t="str">
        <f>IF(CQ13="","",VALUE(CS13))</f>
        <v/>
      </c>
      <c r="CY13" s="255" t="str">
        <f>IF(CQ13="","",VALUE(CT13))</f>
        <v/>
      </c>
      <c r="CZ13" s="255" t="str">
        <f>IF(CQ13="","",VALUE(CU13))</f>
        <v/>
      </c>
      <c r="DA13" s="95">
        <f t="shared" ref="DA13" si="85">IF(L13="",0,IF(L13="CP",$Y13/5,IF(ISNA(VLOOKUP(L13,$EK$2:$EN$20,2,FALSE)),VALUE(MID(L13,7,5))-VALUE(MID(L13,1,5))+VALUE(MID(L13,19,5))-VALUE(MID(L13,13,5)),VLOOKUP(L13,$EK$2:$EN$20,2,FALSE))))</f>
        <v>0</v>
      </c>
      <c r="DB13" s="185" t="str">
        <f>IF(O13="","",O13)</f>
        <v/>
      </c>
      <c r="DC13" s="252" t="str">
        <f>IF(DB13="","",LEFT(DB13,SEARCH(" ",DB13,1)-1))</f>
        <v/>
      </c>
      <c r="DD13" s="252" t="str">
        <f>IF(DB13="","",MID(DB13,LEN(DC13)+2,5))</f>
        <v/>
      </c>
      <c r="DE13" s="253" t="str">
        <f>IF(DB13="","",MID(DB13,LEN(DF13)+8,5))</f>
        <v/>
      </c>
      <c r="DF13" s="256" t="str">
        <f>IF(DB13="","",RIGHT(DB13,SEARCH(" ",DB13,1)-1))</f>
        <v/>
      </c>
      <c r="DG13" s="257"/>
      <c r="DH13" s="255" t="str">
        <f>IF(DB13="","",VALUE(DC13))</f>
        <v/>
      </c>
      <c r="DI13" s="255" t="str">
        <f>IF(DB13="","",VALUE(DD13))</f>
        <v/>
      </c>
      <c r="DJ13" s="255" t="str">
        <f>IF(DB13="","",VALUE(DE13))</f>
        <v/>
      </c>
      <c r="DK13" s="255" t="str">
        <f>IF(DB13="","",VALUE(DF13))</f>
        <v/>
      </c>
      <c r="DL13" s="95">
        <f t="shared" ref="DL13" si="86">IF(O13="",0,IF(O13="CP",$Y13/5,IF(ISNA(VLOOKUP(O13,$EK$2:$EN$20,2,FALSE)),VALUE(MID(O13,7,5))-VALUE(MID(O13,1,5))+VALUE(MID(O13,19,5))-VALUE(MID(O13,13,5)),VLOOKUP(O13,$EK$2:$EN$20,2,FALSE))))</f>
        <v>0</v>
      </c>
      <c r="DM13" s="185" t="str">
        <f>IF(R13="","",R13)</f>
        <v/>
      </c>
      <c r="DN13" s="252" t="str">
        <f>IF(DM13="","",LEFT(DM13,SEARCH(" ",DM13,1)-1))</f>
        <v/>
      </c>
      <c r="DO13" s="252" t="str">
        <f>IF(DM13="","",MID(DM13,LEN(DN13)+2,5))</f>
        <v/>
      </c>
      <c r="DP13" s="253" t="str">
        <f>IF(DM13="","",MID(DM13,LEN(DQ13)+8,5))</f>
        <v/>
      </c>
      <c r="DQ13" s="256" t="str">
        <f>IF(DM13="","",RIGHT(DM13,SEARCH(" ",DM13,1)-1))</f>
        <v/>
      </c>
      <c r="DR13" s="257"/>
      <c r="DS13" s="255" t="str">
        <f>IF(DM13="","",VALUE(DN13))</f>
        <v/>
      </c>
      <c r="DT13" s="255" t="str">
        <f>IF(DM13="","",VALUE(DO13))</f>
        <v/>
      </c>
      <c r="DU13" s="255" t="str">
        <f>IF(DM13="","",VALUE(DP13))</f>
        <v/>
      </c>
      <c r="DV13" s="255" t="str">
        <f>IF(DM13="","",VALUE(DQ13))</f>
        <v/>
      </c>
      <c r="DW13" s="95">
        <f t="shared" ref="DW13" si="87">IF(R13="",0,IF(R13="CP",$Y13/5,IF(ISNA(VLOOKUP(R13,$EK$2:$EN$20,2,FALSE)),VALUE(MID(R13,7,5))-VALUE(MID(R13,1,5))+VALUE(MID(R13,19,5))-VALUE(MID(R13,13,5)),VLOOKUP(R13,$EK$2:$EN$20,2,FALSE))))</f>
        <v>0</v>
      </c>
      <c r="DX13" s="185" t="str">
        <f>IF(U13="","",U13)</f>
        <v/>
      </c>
      <c r="DY13" s="252" t="str">
        <f>IF(DX13="","",LEFT(DX13,SEARCH(" ",DX13,1)-1))</f>
        <v/>
      </c>
      <c r="DZ13" s="252" t="str">
        <f>IF(DX13="","",MID(DX13,LEN(DY13)+2,5))</f>
        <v/>
      </c>
      <c r="EA13" s="253" t="str">
        <f>IF(DX13="","",MID(DX13,LEN(EB13)+8,5))</f>
        <v/>
      </c>
      <c r="EB13" s="256" t="str">
        <f>IF(DX13="","",RIGHT(DX13,SEARCH(" ",DX13,1)-1))</f>
        <v/>
      </c>
      <c r="EC13" s="257"/>
      <c r="ED13" s="255" t="str">
        <f>IF(DX13="","",VALUE(DY13))</f>
        <v/>
      </c>
      <c r="EE13" s="255" t="str">
        <f>IF(DX13="","",VALUE(DZ13))</f>
        <v/>
      </c>
      <c r="EF13" s="255" t="str">
        <f>IF(DX13="","",VALUE(EA13))</f>
        <v/>
      </c>
      <c r="EG13" s="255" t="str">
        <f>IF(DX13="","",VALUE(EB13))</f>
        <v/>
      </c>
      <c r="EH13" s="95">
        <f t="shared" ref="EH13" si="88">IF(U13="",0,IF(U13="CP",$Y13/5,IF(ISNA(VLOOKUP(U13,$EK$2:$EN$20,2,FALSE)),VALUE(MID(U13,7,5))-VALUE(MID(U13,1,5))+VALUE(MID(U13,19,5))-VALUE(MID(U13,13,5)),VLOOKUP(U13,$EK$2:$EN$20,2,FALSE))))</f>
        <v>0</v>
      </c>
      <c r="EK13" s="16"/>
      <c r="EL13" s="16"/>
      <c r="EM13" s="16"/>
      <c r="EN13" s="16"/>
    </row>
    <row r="14" spans="1:150" ht="14" customHeight="1">
      <c r="A14" s="101" t="str">
        <f>A13</f>
        <v>PATISSERIE</v>
      </c>
      <c r="B14" s="225"/>
      <c r="C14" s="190"/>
      <c r="D14" s="191"/>
      <c r="E14" s="14">
        <f>IF(C13="",0,BT14)</f>
        <v>0</v>
      </c>
      <c r="F14" s="190"/>
      <c r="G14" s="191"/>
      <c r="H14" s="14">
        <f t="shared" si="1"/>
        <v>0</v>
      </c>
      <c r="I14" s="190"/>
      <c r="J14" s="191"/>
      <c r="K14" s="14">
        <f t="shared" si="4"/>
        <v>0</v>
      </c>
      <c r="L14" s="190"/>
      <c r="M14" s="191"/>
      <c r="N14" s="66">
        <f t="shared" si="5"/>
        <v>0</v>
      </c>
      <c r="O14" s="190"/>
      <c r="P14" s="191"/>
      <c r="Q14" s="14">
        <f t="shared" si="2"/>
        <v>0</v>
      </c>
      <c r="R14" s="190"/>
      <c r="S14" s="191"/>
      <c r="T14" s="14">
        <f t="shared" si="6"/>
        <v>0</v>
      </c>
      <c r="U14" s="190"/>
      <c r="V14" s="191"/>
      <c r="W14" s="14">
        <f t="shared" si="7"/>
        <v>0</v>
      </c>
      <c r="X14" s="205"/>
      <c r="Y14" s="211"/>
      <c r="Z14" s="212"/>
      <c r="AA14" s="216"/>
      <c r="AB14" s="207"/>
      <c r="AC14" s="187"/>
      <c r="AD14" s="187"/>
      <c r="AE14" s="200"/>
      <c r="AF14" s="200"/>
      <c r="AG14" s="213"/>
      <c r="AH14" s="214"/>
      <c r="AI14" s="213"/>
      <c r="AK14" s="203"/>
      <c r="AL14" s="203"/>
      <c r="AM14" s="203"/>
      <c r="AN14" s="203"/>
      <c r="AO14" s="203"/>
      <c r="AP14" s="203"/>
      <c r="AQ14" s="203"/>
      <c r="AR14" s="187"/>
      <c r="AS14" s="187"/>
      <c r="AT14" s="208"/>
      <c r="AU14" s="208"/>
      <c r="AV14" s="208"/>
      <c r="AW14" s="203"/>
      <c r="AX14" s="203"/>
      <c r="AY14" s="203"/>
      <c r="AZ14" s="203"/>
      <c r="BA14" s="83"/>
      <c r="BB14" s="192"/>
      <c r="BC14" s="192"/>
      <c r="BD14" s="192"/>
      <c r="BE14" s="192"/>
      <c r="BF14" s="192"/>
      <c r="BG14" s="192"/>
      <c r="BH14" s="192"/>
      <c r="BI14" s="194"/>
      <c r="BJ14" s="185"/>
      <c r="BK14" s="252"/>
      <c r="BL14" s="252"/>
      <c r="BM14" s="253"/>
      <c r="BN14" s="254"/>
      <c r="BO14" s="258"/>
      <c r="BP14" s="255"/>
      <c r="BQ14" s="255"/>
      <c r="BR14" s="255"/>
      <c r="BS14" s="255"/>
      <c r="BT14" s="62">
        <f t="shared" ref="BT14" si="89">IF(ISNA(VLOOKUP(BJ13,$EK$2:$EN$20,4,FALSE)),IF(BJ13="",0,MOD(BQ13-BP13,1)-IF(BQ13&gt;=BP13,MAX(0,MIN(BQ13,21/24)-MAX(BP13,6/24)),MAX(0,21/24-MAX(BP13,6/24))+MAX(0,MIN(BQ13,21/24)-6/24)))+IF(BJ13="",0,MOD(BS13-BR13,1)-IF(BS13&gt;=BR13,MAX(0,MIN(BS13,21/24)-MAX(BR13,6/24)),MAX(0,21/24-MAX(BR13,6/24))+MAX(0,MIN(BS13,21/24)-6/24))),VLOOKUP(BJ13,$EK$2:$EN$20,4,FALSE))</f>
        <v>0</v>
      </c>
      <c r="BU14" s="185"/>
      <c r="BV14" s="252"/>
      <c r="BW14" s="252"/>
      <c r="BX14" s="253"/>
      <c r="BY14" s="256"/>
      <c r="BZ14" s="258"/>
      <c r="CA14" s="255"/>
      <c r="CB14" s="255"/>
      <c r="CC14" s="255"/>
      <c r="CD14" s="255"/>
      <c r="CE14" s="62">
        <f t="shared" ref="CE14" si="90">IF(ISNA(VLOOKUP(BU13,$EK$2:$EN$20,4,FALSE)),IF(BU13="",0,MOD(CB13-CA13,1)-IF(CB13&gt;=CA13,MAX(0,MIN(CB13,21/24)-MAX(CA13,6/24)),MAX(0,21/24-MAX(CA13,6/24))+MAX(0,MIN(CB13,21/24)-6/24)))+IF(BU13="",0,MOD(CD13-CC13,1)-IF(CD13&gt;=CC13,MAX(0,MIN(CD13,21/24)-MAX(CC13,6/24)),MAX(0,21/24-MAX(CC13,6/24))+MAX(0,MIN(CD13,21/24)-6/24))),VLOOKUP(BU13,$EK$2:$EN$20,4,FALSE))</f>
        <v>0</v>
      </c>
      <c r="CF14" s="185"/>
      <c r="CG14" s="252"/>
      <c r="CH14" s="252"/>
      <c r="CI14" s="253"/>
      <c r="CJ14" s="256"/>
      <c r="CK14" s="258"/>
      <c r="CL14" s="255"/>
      <c r="CM14" s="255"/>
      <c r="CN14" s="255"/>
      <c r="CO14" s="255"/>
      <c r="CP14" s="62">
        <f t="shared" ref="CP14" si="91">IF(ISNA(VLOOKUP(CF13,$EK$2:$EN$20,4,FALSE)),IF(CF13="",0,MOD(CM13-CL13,1)-IF(CM13&gt;=CL13,MAX(0,MIN(CM13,21/24)-MAX(CL13,6/24)),MAX(0,21/24-MAX(CL13,6/24))+MAX(0,MIN(CM13,21/24)-6/24)))+IF(CF13="",0,MOD(CO13-CN13,1)-IF(CO13&gt;=CN13,MAX(0,MIN(CO13,21/24)-MAX(CN13,6/24)),MAX(0,21/24-MAX(CN13,6/24))+MAX(0,MIN(CO13,21/24)-6/24))),VLOOKUP(CF13,$EK$2:$EN$20,4,FALSE))</f>
        <v>0</v>
      </c>
      <c r="CQ14" s="185"/>
      <c r="CR14" s="252"/>
      <c r="CS14" s="252"/>
      <c r="CT14" s="253"/>
      <c r="CU14" s="256"/>
      <c r="CV14" s="258"/>
      <c r="CW14" s="255"/>
      <c r="CX14" s="255"/>
      <c r="CY14" s="255"/>
      <c r="CZ14" s="255"/>
      <c r="DA14" s="62">
        <f t="shared" si="3"/>
        <v>0</v>
      </c>
      <c r="DB14" s="185"/>
      <c r="DC14" s="252"/>
      <c r="DD14" s="252"/>
      <c r="DE14" s="253"/>
      <c r="DF14" s="256"/>
      <c r="DG14" s="258"/>
      <c r="DH14" s="255"/>
      <c r="DI14" s="255"/>
      <c r="DJ14" s="255"/>
      <c r="DK14" s="255"/>
      <c r="DL14" s="62">
        <f t="shared" ref="DL14" si="92">IF(ISNA(VLOOKUP(DB13,$EK$2:$EN$20,4,FALSE)),IF(DB13="",0,MOD(DI13-DH13,1)-IF(DI13&gt;=DH13,MAX(0,MIN(DI13,21/24)-MAX(DH13,6/24)),MAX(0,21/24-MAX(DH13,6/24))+MAX(0,MIN(DI13,21/24)-6/24)))+IF(DB13="",0,MOD(DK13-DJ13,1)-IF(DK13&gt;=DJ13,MAX(0,MIN(DK13,21/24)-MAX(DJ13,6/24)),MAX(0,21/24-MAX(DJ13,6/24))+MAX(0,MIN(DK13,21/24)-6/24))),VLOOKUP(DB13,$EK$2:$EN$20,4,FALSE))</f>
        <v>0</v>
      </c>
      <c r="DM14" s="185"/>
      <c r="DN14" s="252"/>
      <c r="DO14" s="252"/>
      <c r="DP14" s="253"/>
      <c r="DQ14" s="256"/>
      <c r="DR14" s="258"/>
      <c r="DS14" s="255"/>
      <c r="DT14" s="255"/>
      <c r="DU14" s="255"/>
      <c r="DV14" s="255"/>
      <c r="DW14" s="62">
        <f t="shared" ref="DW14" si="93">IF(ISNA(VLOOKUP(DM13,$EK$2:$EN$20,4,FALSE)),IF(DM13="",0,MOD(DT13-DS13,1)-IF(DT13&gt;=DS13,MAX(0,MIN(DT13,21/24)-MAX(DS13,6/24)),MAX(0,21/24-MAX(DS13,6/24))+MAX(0,MIN(DT13,21/24)-6/24)))+IF(DM13="",0,MOD(DV13-DU13,1)-IF(DV13&gt;=DU13,MAX(0,MIN(DV13,21/24)-MAX(DU13,6/24)),MAX(0,21/24-MAX(DU13,6/24))+MAX(0,MIN(DV13,21/24)-6/24))),VLOOKUP(DM13,$EK$2:$EN$20,4,FALSE))</f>
        <v>0</v>
      </c>
      <c r="DX14" s="185"/>
      <c r="DY14" s="252"/>
      <c r="DZ14" s="252"/>
      <c r="EA14" s="253"/>
      <c r="EB14" s="256"/>
      <c r="EC14" s="258"/>
      <c r="ED14" s="255"/>
      <c r="EE14" s="255"/>
      <c r="EF14" s="255"/>
      <c r="EG14" s="255"/>
      <c r="EH14" s="62">
        <f t="shared" ref="EH14" si="94">IF(ISNA(VLOOKUP(DX13,$EK$2:$EN$20,4,FALSE)),IF(DX13="",0,MOD(EE13-ED13,1)-IF(EE13&gt;=ED13,MAX(0,MIN(EE13,21/24)-MAX(ED13,6/24)),MAX(0,21/24-MAX(ED13,6/24))+MAX(0,MIN(EE13,21/24)-6/24)))+IF(DX13="",0,MOD(EG13-EF13,1)-IF(EG13&gt;=EF13,MAX(0,MIN(EG13,21/24)-MAX(EF13,6/24)),MAX(0,21/24-MAX(EF13,6/24))+MAX(0,MIN(EG13,21/24)-6/24))),VLOOKUP(DX13,$EK$2:$EN$20,4,FALSE))</f>
        <v>0</v>
      </c>
      <c r="EK14" s="16"/>
      <c r="EL14" s="16"/>
      <c r="EM14" s="16"/>
      <c r="EN14" s="16"/>
    </row>
    <row r="15" spans="1:150" ht="14" customHeight="1">
      <c r="A15" s="101" t="str">
        <f>Admin!B11</f>
        <v>VENTE</v>
      </c>
      <c r="B15" s="225" t="str">
        <f>Admin!C11</f>
        <v>F</v>
      </c>
      <c r="C15" s="201"/>
      <c r="D15" s="202"/>
      <c r="E15" s="13">
        <f>BT15</f>
        <v>0</v>
      </c>
      <c r="F15" s="188"/>
      <c r="G15" s="189"/>
      <c r="H15" s="13">
        <f t="shared" si="1"/>
        <v>0</v>
      </c>
      <c r="I15" s="188"/>
      <c r="J15" s="189"/>
      <c r="K15" s="13">
        <f t="shared" si="4"/>
        <v>0</v>
      </c>
      <c r="L15" s="188"/>
      <c r="M15" s="189"/>
      <c r="N15" s="13">
        <f t="shared" si="5"/>
        <v>0</v>
      </c>
      <c r="O15" s="188"/>
      <c r="P15" s="189"/>
      <c r="Q15" s="13">
        <f t="shared" si="2"/>
        <v>0</v>
      </c>
      <c r="R15" s="188"/>
      <c r="S15" s="189"/>
      <c r="T15" s="13">
        <f t="shared" si="6"/>
        <v>0</v>
      </c>
      <c r="U15" s="188"/>
      <c r="V15" s="189"/>
      <c r="W15" s="13">
        <f t="shared" si="7"/>
        <v>0</v>
      </c>
      <c r="X15" s="204">
        <f>IF(AG15&gt;Y15,Y15,SUM(E15+H15+K15+N15+Q15+T15+W15))</f>
        <v>0</v>
      </c>
      <c r="Y15" s="211">
        <v>1.4583333333333333</v>
      </c>
      <c r="Z15" s="212">
        <f>IF(D15="off",X15-Y15,IF(F15="off",X15-Y15,IF(I15="off",X15-Y15,IF(L15="off",X15-Y15,IF(O15="off",X15-Y15,IF(R15="off",X15-Y15,IF(U15="off",X15-Y15,IF(AG15&gt;Y15,0,IF(X15=0,0,X15-Y15)))))))))</f>
        <v>0</v>
      </c>
      <c r="AA15" s="215" t="e">
        <f ca="1">Z15+INDIRECT(MID(CELL("filename",$A$1),FIND("]",CELL("filename",$A$1))+1,2)*1-1&amp;"!AA15")</f>
        <v>#REF!</v>
      </c>
      <c r="AB15" s="206">
        <f t="shared" si="8"/>
        <v>0</v>
      </c>
      <c r="AC15" s="186">
        <f t="shared" ref="AC15" si="95">AR15</f>
        <v>0</v>
      </c>
      <c r="AD15" s="186">
        <f ca="1">IF(AC15=AS15,0+AC15,AC15+INDIRECT(MID(CELL("filename",$A$1),FIND("]",CELL("filename",$A$1))+1,2)*1-1&amp;"!AD15"))</f>
        <v>0</v>
      </c>
      <c r="AE15" s="199" t="e">
        <f ca="1">INDIRECT(MID(CELL("filename",$A$1),FIND("]",CELL("filename",$A$1))+1,2)*1-1&amp;"!AE15")+BI15</f>
        <v>#REF!</v>
      </c>
      <c r="AF15" s="199" t="e">
        <f ca="1">Admin!F11-'23'!AE15:AE16</f>
        <v>#REF!</v>
      </c>
      <c r="AG15" s="213">
        <f t="shared" ref="AG15:AG55" si="96">IF(ISNA(VLOOKUP(C15,$EK$2:$EL$20,2,FALSE)),0,(VLOOKUP(C15,$EK$2:$EL$20,2,FALSE)))+IF(ISNA(VLOOKUP(F15,$EK$2:$EL$20,2,FALSE)),0,(VLOOKUP(F15,$EK$2:$EL$20,2,FALSE)))+IF(ISNA(VLOOKUP(I15,$EK$2:$EL$20,2,FALSE)),0,(VLOOKUP(I15,$EK$2:$EL$20,2,FALSE)))+IF(ISNA(VLOOKUP(L15,$EK$2:$EL$20,2,FALSE)),0,(VLOOKUP(L15,$EK$2:$EL$20,2,FALSE)))+IF(ISNA(VLOOKUP(O15,$EK$2:$EL$20,2,FALSE)),0,(VLOOKUP(O15,$EK$2:$EL$20,2,FALSE)))+IF(ISNA(VLOOKUP(R15,$EK$2:$EL$20,2,FALSE)),0,(VLOOKUP(R15,$EK$2:$EL$20,2,FALSE)))+IF(ISNA(VLOOKUP(U15,$EK$2:$EL$20,2,FALSE)),0,(VLOOKUP(U15,$EK$2:$EL$20,2,FALSE)))</f>
        <v>0</v>
      </c>
      <c r="AH15" s="214">
        <f>IF(AG15&gt;Y15,Y15,AG15)</f>
        <v>0</v>
      </c>
      <c r="AI15" s="213"/>
      <c r="AK15" s="203" t="str">
        <f>IF($E$3&gt;=$AJ$1,"",IF(C15="","",COUNTIF($EK$3:$EK$10,C15)))</f>
        <v/>
      </c>
      <c r="AL15" s="203" t="str">
        <f>IF($H$3&gt;=$AJ$1,"",IF(F15="","",COUNTIF($EK$3:$EK$10,F15)))</f>
        <v/>
      </c>
      <c r="AM15" s="203" t="str">
        <f>IF($K$3&gt;=$AJ$1,"",IF(I15="","",COUNTIF($EK$3:$EK$10,I15)))</f>
        <v/>
      </c>
      <c r="AN15" s="203" t="str">
        <f>IF($N$3&gt;=$AJ$1,"",IF(L15="","",COUNTIF($EK$3:$EK$10,L15)))</f>
        <v/>
      </c>
      <c r="AO15" s="203" t="str">
        <f>IF($Q$3&gt;=$AJ$1,"",IF(O15="","",COUNTIF($EK$3:$EK$10,O15)))</f>
        <v/>
      </c>
      <c r="AP15" s="203" t="str">
        <f>IF($T$3&gt;=AJ$1,"",IF(R15="","",COUNTIF($EK$3:$EK$10,R15)))</f>
        <v/>
      </c>
      <c r="AQ15" s="203" t="str">
        <f>IF($W$3&gt;=$AJ$1,"",IF(U15="","",COUNTIF($EK$3:$EK$10,U15)))</f>
        <v/>
      </c>
      <c r="AR15" s="186">
        <f>COUNTIF(AK15:AQ16,0)*0.45</f>
        <v>0</v>
      </c>
      <c r="AS15" s="186">
        <f>COUNTIF(AT15:AZ16,0)*0.45+AJ14</f>
        <v>0</v>
      </c>
      <c r="AT15" s="208" t="str">
        <f>IF($E$3&lt;$AJ$1,"",IF(C15="","",IF(AK15=0,"",COUNTIF($EK$3:$EK$10,C15))))</f>
        <v/>
      </c>
      <c r="AU15" s="208" t="str">
        <f>IF($H$3&lt;$AJ$1,"",IF(F15="","",IF(AL15=0,"",COUNTIF($EK$3:$EK$10,F15))))</f>
        <v/>
      </c>
      <c r="AV15" s="208" t="str">
        <f>IF($K$3&lt;$AJ$1,"",IF(I15="","",IF(AM15=0,"",COUNTIF($EK$3:$EK$10,I15))))</f>
        <v/>
      </c>
      <c r="AW15" s="203" t="str">
        <f>IF($N$3&lt;$AJ$1,"",IF(L15="","",IF(AN15=0,"",COUNTIF($EK$3:$EK$10,L15))))</f>
        <v/>
      </c>
      <c r="AX15" s="203" t="str">
        <f>IF($Q$3&lt;$AJ$1,"",IF(O15="","",IF(AO15=0,"",COUNTIF($EK$3:$EK$10,O15))))</f>
        <v/>
      </c>
      <c r="AY15" s="203" t="str">
        <f>IF($T$3&lt;$AJ$1,"",IF(R15="","",IF(AP15=0,"",COUNTIF($EK$3:$EK$10,R15))))</f>
        <v/>
      </c>
      <c r="AZ15" s="203" t="str">
        <f>IF($W$3&lt;$AJ$1,"",IF(U15="","",IF(AQ15=0,"",COUNTIF($EK$3:$EK$10,U15))))</f>
        <v/>
      </c>
      <c r="BA15" s="83"/>
      <c r="BB15" s="192" t="str">
        <f t="shared" ref="BB15" si="97">IF(C15="","",IF(ISNA(VLOOKUP(C15,$EK$2:$EM$20,3,FALSE)),0,((VLOOKUP(C15,$EK$2:$EM$20,3,FALSE)))))</f>
        <v/>
      </c>
      <c r="BC15" s="192" t="str">
        <f t="shared" ref="BC15" si="98">IF(F15="","",IF(ISNA(VLOOKUP(F15,$EK$2:$EM$20,3,FALSE)),0,((VLOOKUP(F15,$EK$2:$EM$20,3,FALSE)))))</f>
        <v/>
      </c>
      <c r="BD15" s="192" t="str">
        <f t="shared" ref="BD15" si="99">IF(I15="","",IF(ISNA(VLOOKUP(I15,$EK$2:$EM$20,3,FALSE)),0,((VLOOKUP(I15,$EK$2:$EM$20,3,FALSE)))))</f>
        <v/>
      </c>
      <c r="BE15" s="192" t="str">
        <f t="shared" ref="BE15" si="100">IF(L15="","",IF(ISNA(VLOOKUP(L15,$EK$2:$EM$20,3,FALSE)),0,((VLOOKUP(L15,$EK$2:$EM$20,3,FALSE)))))</f>
        <v/>
      </c>
      <c r="BF15" s="192" t="str">
        <f t="shared" ref="BF15" si="101">IF(O15="","",IF(ISNA(VLOOKUP(O15,$EK$2:$EM$20,3,FALSE)),0,((VLOOKUP(O15,$EK$2:$EM$20,3,FALSE)))))</f>
        <v/>
      </c>
      <c r="BG15" s="192" t="str">
        <f t="shared" ref="BG15" si="102">IF(R15="","",IF(ISNA(VLOOKUP(R15,$EK$2:$EM$20,3,FALSE)),0,((VLOOKUP(R15,$EK$2:$EM$20,3,FALSE)))))</f>
        <v/>
      </c>
      <c r="BH15" s="192" t="str">
        <f t="shared" ref="BH15" si="103">IF(U15="","",IF(ISNA(VLOOKUP(U15,$EK$2:$EM$20,3,FALSE)),0,((VLOOKUP(U15,$EK$2:$EM$20,3,FALSE)))))</f>
        <v/>
      </c>
      <c r="BI15" s="193">
        <f>SUM(BB15:BH16)</f>
        <v>0</v>
      </c>
      <c r="BJ15" s="185" t="str">
        <f>IF(C15="","",C15)</f>
        <v/>
      </c>
      <c r="BK15" s="252" t="str">
        <f t="shared" si="18"/>
        <v/>
      </c>
      <c r="BL15" s="252" t="str">
        <f>IF(BJ15="","",MID(BJ15,LEN(BK15)+2,5))</f>
        <v/>
      </c>
      <c r="BM15" s="253" t="str">
        <f>IF(BJ15="","",MID(BJ15,LEN(BN15)+8,5))</f>
        <v/>
      </c>
      <c r="BN15" s="254" t="str">
        <f>IF(BJ15="","",RIGHT(BJ15,SEARCH(" ",BJ15,1)-1))</f>
        <v/>
      </c>
      <c r="BO15" s="257"/>
      <c r="BP15" s="255" t="str">
        <f>IF(BJ15="","",VALUE(BK15))</f>
        <v/>
      </c>
      <c r="BQ15" s="255" t="str">
        <f>IF(BJ15="","",VALUE(BL15))</f>
        <v/>
      </c>
      <c r="BR15" s="255" t="str">
        <f>IF(BJ15="","",VALUE(BM15))</f>
        <v/>
      </c>
      <c r="BS15" s="255" t="str">
        <f>IF(BJ15="","",VALUE(BN15))</f>
        <v/>
      </c>
      <c r="BT15" s="95">
        <f t="shared" ref="BT15" si="104">IF(C15="",0,IF(C15="CP",$Y15/5,IF(ISNA(VLOOKUP(C15,$EK$2:$EN$20,2,FALSE)),VALUE(MID(C15,7,5))-VALUE(MID(C15,1,5))+VALUE(MID(C15,19,5))-VALUE(MID(C15,13,5)),VLOOKUP(C15,$EK$2:$EN$20,2,FALSE))))</f>
        <v>0</v>
      </c>
      <c r="BU15" s="185" t="str">
        <f>IF(F15="","",F15)</f>
        <v/>
      </c>
      <c r="BV15" s="252" t="str">
        <f>IF(BU15="","",LEFT(BU15,SEARCH(" ",BU15,1)-1))</f>
        <v/>
      </c>
      <c r="BW15" s="252" t="str">
        <f>IF(BU15="","",MID(BU15,LEN(BV15)+2,5))</f>
        <v/>
      </c>
      <c r="BX15" s="253" t="str">
        <f>IF(BU15="","",MID(BU15,LEN(BY15)+8,5))</f>
        <v/>
      </c>
      <c r="BY15" s="256" t="str">
        <f>IF(BU15="","",RIGHT(BU15,SEARCH(" ",BU15,1)-1))</f>
        <v/>
      </c>
      <c r="BZ15" s="257"/>
      <c r="CA15" s="255" t="str">
        <f>IF(BU15="","",VALUE(BV15))</f>
        <v/>
      </c>
      <c r="CB15" s="255" t="str">
        <f>IF(BU15="","",VALUE(BW15))</f>
        <v/>
      </c>
      <c r="CC15" s="255" t="str">
        <f>IF(BU15="","",VALUE(BX15))</f>
        <v/>
      </c>
      <c r="CD15" s="255" t="str">
        <f>IF(BU15="","",VALUE(BY15))</f>
        <v/>
      </c>
      <c r="CE15" s="95">
        <f t="shared" ref="CE15" si="105">IF(F15="",0,IF(F15="CP",$Y15/5,IF(ISNA(VLOOKUP(F15,$EK$2:$EN$20,2,FALSE)),VALUE(MID(F15,7,5))-VALUE(MID(F15,1,5))+VALUE(MID(F15,19,5))-VALUE(MID(F15,13,5)),VLOOKUP(F15,$EK$2:$EN$20,2,FALSE))))</f>
        <v>0</v>
      </c>
      <c r="CF15" s="185" t="str">
        <f>IF(I15="","",I15)</f>
        <v/>
      </c>
      <c r="CG15" s="252" t="str">
        <f>IF(CF15="","",LEFT(CF15,SEARCH(" ",CF15,1)-1))</f>
        <v/>
      </c>
      <c r="CH15" s="252" t="str">
        <f>IF(CF15="","",MID(CF15,LEN(CG15)+2,5))</f>
        <v/>
      </c>
      <c r="CI15" s="253" t="str">
        <f>IF(CF15="","",MID(CF15,LEN(CJ15)+8,5))</f>
        <v/>
      </c>
      <c r="CJ15" s="256" t="str">
        <f>IF(CF15="","",RIGHT(CF15,SEARCH(" ",CF15,1)-1))</f>
        <v/>
      </c>
      <c r="CK15" s="257"/>
      <c r="CL15" s="255" t="str">
        <f>IF(CF15="","",VALUE(CG15))</f>
        <v/>
      </c>
      <c r="CM15" s="255" t="str">
        <f>IF(CF15="","",VALUE(CH15))</f>
        <v/>
      </c>
      <c r="CN15" s="255" t="str">
        <f>IF(CF15="","",VALUE(CI15))</f>
        <v/>
      </c>
      <c r="CO15" s="255" t="str">
        <f>IF(CF15="","",VALUE(CJ15))</f>
        <v/>
      </c>
      <c r="CP15" s="95">
        <f t="shared" ref="CP15" si="106">IF(I15="",0,IF(I15="CP",$Y15/5,IF(ISNA(VLOOKUP(I15,$EK$2:$EN$20,2,FALSE)),VALUE(MID(I15,7,5))-VALUE(MID(I15,1,5))+VALUE(MID(I15,19,5))-VALUE(MID(I15,13,5)),VLOOKUP(I15,$EK$2:$EN$20,2,FALSE))))</f>
        <v>0</v>
      </c>
      <c r="CQ15" s="185" t="str">
        <f>IF(L15="","",L15)</f>
        <v/>
      </c>
      <c r="CR15" s="252" t="str">
        <f>IF(CQ15="","",LEFT(CQ15,SEARCH(" ",CQ15,1)-1))</f>
        <v/>
      </c>
      <c r="CS15" s="252" t="str">
        <f>IF(CQ15="","",MID(CQ15,LEN(CR15)+2,5))</f>
        <v/>
      </c>
      <c r="CT15" s="253" t="str">
        <f>IF(CQ15="","",MID(CQ15,LEN(CU15)+8,5))</f>
        <v/>
      </c>
      <c r="CU15" s="256" t="str">
        <f>IF(CQ15="","",RIGHT(CQ15,SEARCH(" ",CQ15,1)-1))</f>
        <v/>
      </c>
      <c r="CV15" s="257"/>
      <c r="CW15" s="255" t="str">
        <f>IF(CQ15="","",VALUE(CR15))</f>
        <v/>
      </c>
      <c r="CX15" s="255" t="str">
        <f>IF(CQ15="","",VALUE(CS15))</f>
        <v/>
      </c>
      <c r="CY15" s="255" t="str">
        <f>IF(CQ15="","",VALUE(CT15))</f>
        <v/>
      </c>
      <c r="CZ15" s="255" t="str">
        <f>IF(CQ15="","",VALUE(CU15))</f>
        <v/>
      </c>
      <c r="DA15" s="95">
        <f t="shared" ref="DA15" si="107">IF(L15="",0,IF(L15="CP",$Y15/5,IF(ISNA(VLOOKUP(L15,$EK$2:$EN$20,2,FALSE)),VALUE(MID(L15,7,5))-VALUE(MID(L15,1,5))+VALUE(MID(L15,19,5))-VALUE(MID(L15,13,5)),VLOOKUP(L15,$EK$2:$EN$20,2,FALSE))))</f>
        <v>0</v>
      </c>
      <c r="DB15" s="185" t="str">
        <f>IF(O15="","",O15)</f>
        <v/>
      </c>
      <c r="DC15" s="252" t="str">
        <f>IF(DB15="","",LEFT(DB15,SEARCH(" ",DB15,1)-1))</f>
        <v/>
      </c>
      <c r="DD15" s="252" t="str">
        <f>IF(DB15="","",MID(DB15,LEN(DC15)+2,5))</f>
        <v/>
      </c>
      <c r="DE15" s="253" t="str">
        <f>IF(DB15="","",MID(DB15,LEN(DF15)+8,5))</f>
        <v/>
      </c>
      <c r="DF15" s="256" t="str">
        <f>IF(DB15="","",RIGHT(DB15,SEARCH(" ",DB15,1)-1))</f>
        <v/>
      </c>
      <c r="DG15" s="257"/>
      <c r="DH15" s="255" t="str">
        <f>IF(DB15="","",VALUE(DC15))</f>
        <v/>
      </c>
      <c r="DI15" s="255" t="str">
        <f>IF(DB15="","",VALUE(DD15))</f>
        <v/>
      </c>
      <c r="DJ15" s="255" t="str">
        <f>IF(DB15="","",VALUE(DE15))</f>
        <v/>
      </c>
      <c r="DK15" s="255" t="str">
        <f>IF(DB15="","",VALUE(DF15))</f>
        <v/>
      </c>
      <c r="DL15" s="95">
        <f t="shared" ref="DL15" si="108">IF(O15="",0,IF(O15="CP",$Y15/5,IF(ISNA(VLOOKUP(O15,$EK$2:$EN$20,2,FALSE)),VALUE(MID(O15,7,5))-VALUE(MID(O15,1,5))+VALUE(MID(O15,19,5))-VALUE(MID(O15,13,5)),VLOOKUP(O15,$EK$2:$EN$20,2,FALSE))))</f>
        <v>0</v>
      </c>
      <c r="DM15" s="185" t="str">
        <f>IF(R15="","",R15)</f>
        <v/>
      </c>
      <c r="DN15" s="252" t="str">
        <f>IF(DM15="","",LEFT(DM15,SEARCH(" ",DM15,1)-1))</f>
        <v/>
      </c>
      <c r="DO15" s="252" t="str">
        <f>IF(DM15="","",MID(DM15,LEN(DN15)+2,5))</f>
        <v/>
      </c>
      <c r="DP15" s="253" t="str">
        <f>IF(DM15="","",MID(DM15,LEN(DQ15)+8,5))</f>
        <v/>
      </c>
      <c r="DQ15" s="256" t="str">
        <f>IF(DM15="","",RIGHT(DM15,SEARCH(" ",DM15,1)-1))</f>
        <v/>
      </c>
      <c r="DR15" s="257"/>
      <c r="DS15" s="255" t="str">
        <f>IF(DM15="","",VALUE(DN15))</f>
        <v/>
      </c>
      <c r="DT15" s="255" t="str">
        <f>IF(DM15="","",VALUE(DO15))</f>
        <v/>
      </c>
      <c r="DU15" s="255" t="str">
        <f>IF(DM15="","",VALUE(DP15))</f>
        <v/>
      </c>
      <c r="DV15" s="255" t="str">
        <f>IF(DM15="","",VALUE(DQ15))</f>
        <v/>
      </c>
      <c r="DW15" s="95">
        <f t="shared" ref="DW15" si="109">IF(R15="",0,IF(R15="CP",$Y15/5,IF(ISNA(VLOOKUP(R15,$EK$2:$EN$20,2,FALSE)),VALUE(MID(R15,7,5))-VALUE(MID(R15,1,5))+VALUE(MID(R15,19,5))-VALUE(MID(R15,13,5)),VLOOKUP(R15,$EK$2:$EN$20,2,FALSE))))</f>
        <v>0</v>
      </c>
      <c r="DX15" s="185" t="str">
        <f>IF(U15="","",U15)</f>
        <v/>
      </c>
      <c r="DY15" s="252" t="str">
        <f>IF(DX15="","",LEFT(DX15,SEARCH(" ",DX15,1)-1))</f>
        <v/>
      </c>
      <c r="DZ15" s="252" t="str">
        <f>IF(DX15="","",MID(DX15,LEN(DY15)+2,5))</f>
        <v/>
      </c>
      <c r="EA15" s="253" t="str">
        <f>IF(DX15="","",MID(DX15,LEN(EB15)+8,5))</f>
        <v/>
      </c>
      <c r="EB15" s="256" t="str">
        <f>IF(DX15="","",RIGHT(DX15,SEARCH(" ",DX15,1)-1))</f>
        <v/>
      </c>
      <c r="EC15" s="257"/>
      <c r="ED15" s="255" t="str">
        <f>IF(DX15="","",VALUE(DY15))</f>
        <v/>
      </c>
      <c r="EE15" s="255" t="str">
        <f>IF(DX15="","",VALUE(DZ15))</f>
        <v/>
      </c>
      <c r="EF15" s="255" t="str">
        <f>IF(DX15="","",VALUE(EA15))</f>
        <v/>
      </c>
      <c r="EG15" s="255" t="str">
        <f>IF(DX15="","",VALUE(EB15))</f>
        <v/>
      </c>
      <c r="EH15" s="95">
        <f t="shared" ref="EH15" si="110">IF(U15="",0,IF(U15="CP",$Y15/5,IF(ISNA(VLOOKUP(U15,$EK$2:$EN$20,2,FALSE)),VALUE(MID(U15,7,5))-VALUE(MID(U15,1,5))+VALUE(MID(U15,19,5))-VALUE(MID(U15,13,5)),VLOOKUP(U15,$EK$2:$EN$20,2,FALSE))))</f>
        <v>0</v>
      </c>
      <c r="EK15" s="16"/>
      <c r="EL15" s="16"/>
      <c r="EM15" s="16"/>
      <c r="EN15" s="16"/>
    </row>
    <row r="16" spans="1:150" ht="14" customHeight="1">
      <c r="A16" s="101" t="str">
        <f>A15</f>
        <v>VENTE</v>
      </c>
      <c r="B16" s="225"/>
      <c r="C16" s="190"/>
      <c r="D16" s="191"/>
      <c r="E16" s="14">
        <f>IF(C15="",0,BT16)</f>
        <v>0</v>
      </c>
      <c r="F16" s="190"/>
      <c r="G16" s="191"/>
      <c r="H16" s="14">
        <f t="shared" si="1"/>
        <v>0</v>
      </c>
      <c r="I16" s="190"/>
      <c r="J16" s="191"/>
      <c r="K16" s="14">
        <f t="shared" si="4"/>
        <v>0</v>
      </c>
      <c r="L16" s="190"/>
      <c r="M16" s="191"/>
      <c r="N16" s="66">
        <f t="shared" si="5"/>
        <v>0</v>
      </c>
      <c r="O16" s="190"/>
      <c r="P16" s="191"/>
      <c r="Q16" s="14">
        <f t="shared" si="2"/>
        <v>0</v>
      </c>
      <c r="R16" s="190"/>
      <c r="S16" s="191"/>
      <c r="T16" s="14">
        <f t="shared" si="6"/>
        <v>0</v>
      </c>
      <c r="U16" s="190"/>
      <c r="V16" s="191"/>
      <c r="W16" s="14">
        <f t="shared" si="7"/>
        <v>0</v>
      </c>
      <c r="X16" s="205"/>
      <c r="Y16" s="211"/>
      <c r="Z16" s="212"/>
      <c r="AA16" s="216"/>
      <c r="AB16" s="207"/>
      <c r="AC16" s="187"/>
      <c r="AD16" s="187"/>
      <c r="AE16" s="200"/>
      <c r="AF16" s="200"/>
      <c r="AG16" s="213"/>
      <c r="AH16" s="214"/>
      <c r="AI16" s="213"/>
      <c r="AK16" s="203"/>
      <c r="AL16" s="203"/>
      <c r="AM16" s="203"/>
      <c r="AN16" s="203"/>
      <c r="AO16" s="203"/>
      <c r="AP16" s="203"/>
      <c r="AQ16" s="203"/>
      <c r="AR16" s="187"/>
      <c r="AS16" s="187"/>
      <c r="AT16" s="208"/>
      <c r="AU16" s="208"/>
      <c r="AV16" s="208"/>
      <c r="AW16" s="203"/>
      <c r="AX16" s="203"/>
      <c r="AY16" s="203"/>
      <c r="AZ16" s="203"/>
      <c r="BA16" s="83"/>
      <c r="BB16" s="192"/>
      <c r="BC16" s="192"/>
      <c r="BD16" s="192"/>
      <c r="BE16" s="192"/>
      <c r="BF16" s="192"/>
      <c r="BG16" s="192"/>
      <c r="BH16" s="192"/>
      <c r="BI16" s="194"/>
      <c r="BJ16" s="185"/>
      <c r="BK16" s="252"/>
      <c r="BL16" s="252"/>
      <c r="BM16" s="253"/>
      <c r="BN16" s="254"/>
      <c r="BO16" s="258"/>
      <c r="BP16" s="255"/>
      <c r="BQ16" s="255"/>
      <c r="BR16" s="255"/>
      <c r="BS16" s="255"/>
      <c r="BT16" s="62">
        <f t="shared" ref="BT16" si="111">IF(ISNA(VLOOKUP(BJ15,$EK$2:$EN$20,4,FALSE)),IF(BJ15="",0,MOD(BQ15-BP15,1)-IF(BQ15&gt;=BP15,MAX(0,MIN(BQ15,21/24)-MAX(BP15,6/24)),MAX(0,21/24-MAX(BP15,6/24))+MAX(0,MIN(BQ15,21/24)-6/24)))+IF(BJ15="",0,MOD(BS15-BR15,1)-IF(BS15&gt;=BR15,MAX(0,MIN(BS15,21/24)-MAX(BR15,6/24)),MAX(0,21/24-MAX(BR15,6/24))+MAX(0,MIN(BS15,21/24)-6/24))),VLOOKUP(BJ15,$EK$2:$EN$20,4,FALSE))</f>
        <v>0</v>
      </c>
      <c r="BU16" s="185"/>
      <c r="BV16" s="252"/>
      <c r="BW16" s="252"/>
      <c r="BX16" s="253"/>
      <c r="BY16" s="256"/>
      <c r="BZ16" s="258"/>
      <c r="CA16" s="255"/>
      <c r="CB16" s="255"/>
      <c r="CC16" s="255"/>
      <c r="CD16" s="255"/>
      <c r="CE16" s="62">
        <f t="shared" ref="CE16" si="112">IF(ISNA(VLOOKUP(BU15,$EK$2:$EN$20,4,FALSE)),IF(BU15="",0,MOD(CB15-CA15,1)-IF(CB15&gt;=CA15,MAX(0,MIN(CB15,21/24)-MAX(CA15,6/24)),MAX(0,21/24-MAX(CA15,6/24))+MAX(0,MIN(CB15,21/24)-6/24)))+IF(BU15="",0,MOD(CD15-CC15,1)-IF(CD15&gt;=CC15,MAX(0,MIN(CD15,21/24)-MAX(CC15,6/24)),MAX(0,21/24-MAX(CC15,6/24))+MAX(0,MIN(CD15,21/24)-6/24))),VLOOKUP(BU15,$EK$2:$EN$20,4,FALSE))</f>
        <v>0</v>
      </c>
      <c r="CF16" s="185"/>
      <c r="CG16" s="252"/>
      <c r="CH16" s="252"/>
      <c r="CI16" s="253"/>
      <c r="CJ16" s="256"/>
      <c r="CK16" s="258"/>
      <c r="CL16" s="255"/>
      <c r="CM16" s="255"/>
      <c r="CN16" s="255"/>
      <c r="CO16" s="255"/>
      <c r="CP16" s="62">
        <f t="shared" ref="CP16" si="113">IF(ISNA(VLOOKUP(CF15,$EK$2:$EN$20,4,FALSE)),IF(CF15="",0,MOD(CM15-CL15,1)-IF(CM15&gt;=CL15,MAX(0,MIN(CM15,21/24)-MAX(CL15,6/24)),MAX(0,21/24-MAX(CL15,6/24))+MAX(0,MIN(CM15,21/24)-6/24)))+IF(CF15="",0,MOD(CO15-CN15,1)-IF(CO15&gt;=CN15,MAX(0,MIN(CO15,21/24)-MAX(CN15,6/24)),MAX(0,21/24-MAX(CN15,6/24))+MAX(0,MIN(CO15,21/24)-6/24))),VLOOKUP(CF15,$EK$2:$EN$20,4,FALSE))</f>
        <v>0</v>
      </c>
      <c r="CQ16" s="185"/>
      <c r="CR16" s="252"/>
      <c r="CS16" s="252"/>
      <c r="CT16" s="253"/>
      <c r="CU16" s="256"/>
      <c r="CV16" s="258"/>
      <c r="CW16" s="255"/>
      <c r="CX16" s="255"/>
      <c r="CY16" s="255"/>
      <c r="CZ16" s="255"/>
      <c r="DA16" s="62">
        <f t="shared" si="3"/>
        <v>0</v>
      </c>
      <c r="DB16" s="185"/>
      <c r="DC16" s="252"/>
      <c r="DD16" s="252"/>
      <c r="DE16" s="253"/>
      <c r="DF16" s="256"/>
      <c r="DG16" s="258"/>
      <c r="DH16" s="255"/>
      <c r="DI16" s="255"/>
      <c r="DJ16" s="255"/>
      <c r="DK16" s="255"/>
      <c r="DL16" s="62">
        <f t="shared" ref="DL16" si="114">IF(ISNA(VLOOKUP(DB15,$EK$2:$EN$20,4,FALSE)),IF(DB15="",0,MOD(DI15-DH15,1)-IF(DI15&gt;=DH15,MAX(0,MIN(DI15,21/24)-MAX(DH15,6/24)),MAX(0,21/24-MAX(DH15,6/24))+MAX(0,MIN(DI15,21/24)-6/24)))+IF(DB15="",0,MOD(DK15-DJ15,1)-IF(DK15&gt;=DJ15,MAX(0,MIN(DK15,21/24)-MAX(DJ15,6/24)),MAX(0,21/24-MAX(DJ15,6/24))+MAX(0,MIN(DK15,21/24)-6/24))),VLOOKUP(DB15,$EK$2:$EN$20,4,FALSE))</f>
        <v>0</v>
      </c>
      <c r="DM16" s="185"/>
      <c r="DN16" s="252"/>
      <c r="DO16" s="252"/>
      <c r="DP16" s="253"/>
      <c r="DQ16" s="256"/>
      <c r="DR16" s="258"/>
      <c r="DS16" s="255"/>
      <c r="DT16" s="255"/>
      <c r="DU16" s="255"/>
      <c r="DV16" s="255"/>
      <c r="DW16" s="62">
        <f t="shared" ref="DW16" si="115">IF(ISNA(VLOOKUP(DM15,$EK$2:$EN$20,4,FALSE)),IF(DM15="",0,MOD(DT15-DS15,1)-IF(DT15&gt;=DS15,MAX(0,MIN(DT15,21/24)-MAX(DS15,6/24)),MAX(0,21/24-MAX(DS15,6/24))+MAX(0,MIN(DT15,21/24)-6/24)))+IF(DM15="",0,MOD(DV15-DU15,1)-IF(DV15&gt;=DU15,MAX(0,MIN(DV15,21/24)-MAX(DU15,6/24)),MAX(0,21/24-MAX(DU15,6/24))+MAX(0,MIN(DV15,21/24)-6/24))),VLOOKUP(DM15,$EK$2:$EN$20,4,FALSE))</f>
        <v>0</v>
      </c>
      <c r="DX16" s="185"/>
      <c r="DY16" s="252"/>
      <c r="DZ16" s="252"/>
      <c r="EA16" s="253"/>
      <c r="EB16" s="256"/>
      <c r="EC16" s="258"/>
      <c r="ED16" s="255"/>
      <c r="EE16" s="255"/>
      <c r="EF16" s="255"/>
      <c r="EG16" s="255"/>
      <c r="EH16" s="62">
        <f t="shared" ref="EH16" si="116">IF(ISNA(VLOOKUP(DX15,$EK$2:$EN$20,4,FALSE)),IF(DX15="",0,MOD(EE15-ED15,1)-IF(EE15&gt;=ED15,MAX(0,MIN(EE15,21/24)-MAX(ED15,6/24)),MAX(0,21/24-MAX(ED15,6/24))+MAX(0,MIN(EE15,21/24)-6/24)))+IF(DX15="",0,MOD(EG15-EF15,1)-IF(EG15&gt;=EF15,MAX(0,MIN(EG15,21/24)-MAX(EF15,6/24)),MAX(0,21/24-MAX(EF15,6/24))+MAX(0,MIN(EG15,21/24)-6/24))),VLOOKUP(DX15,$EK$2:$EN$20,4,FALSE))</f>
        <v>0</v>
      </c>
      <c r="EK16" s="16"/>
      <c r="EL16" s="16"/>
      <c r="EM16" s="16"/>
      <c r="EN16" s="16"/>
    </row>
    <row r="17" spans="1:144" ht="13.5" customHeight="1">
      <c r="A17" s="101" t="str">
        <f>Admin!B12</f>
        <v>BOUL</v>
      </c>
      <c r="B17" s="225" t="str">
        <f>Admin!C12</f>
        <v>G</v>
      </c>
      <c r="C17" s="201"/>
      <c r="D17" s="202"/>
      <c r="E17" s="13">
        <f>BT17</f>
        <v>0</v>
      </c>
      <c r="F17" s="188"/>
      <c r="G17" s="189"/>
      <c r="H17" s="13">
        <f t="shared" si="1"/>
        <v>0</v>
      </c>
      <c r="I17" s="188"/>
      <c r="J17" s="189"/>
      <c r="K17" s="13">
        <f t="shared" si="4"/>
        <v>0</v>
      </c>
      <c r="L17" s="188"/>
      <c r="M17" s="189"/>
      <c r="N17" s="13">
        <f t="shared" si="5"/>
        <v>0</v>
      </c>
      <c r="O17" s="188"/>
      <c r="P17" s="189"/>
      <c r="Q17" s="13">
        <f t="shared" si="2"/>
        <v>0</v>
      </c>
      <c r="R17" s="188"/>
      <c r="S17" s="189"/>
      <c r="T17" s="13">
        <f t="shared" si="6"/>
        <v>0</v>
      </c>
      <c r="U17" s="188"/>
      <c r="V17" s="189"/>
      <c r="W17" s="13">
        <f t="shared" si="7"/>
        <v>0</v>
      </c>
      <c r="X17" s="204">
        <f>IF(AG17&gt;Y17,Y17,SUM(E17+H17+K17+N17+Q17+T17+W17))</f>
        <v>0</v>
      </c>
      <c r="Y17" s="211">
        <v>1.4583333333333333</v>
      </c>
      <c r="Z17" s="212">
        <f>IF(D17="off",X17-Y17,IF(F17="off",X17-Y17,IF(I17="off",X17-Y17,IF(L17="off",X17-Y17,IF(O17="off",X17-Y17,IF(R17="off",X17-Y17,IF(U17="off",X17-Y17,IF(AG17&gt;Y17,0,IF(X17=0,0,X17-Y17)))))))))</f>
        <v>0</v>
      </c>
      <c r="AA17" s="215" t="e">
        <f ca="1">Z17+INDIRECT(MID(CELL("filename",$A$1),FIND("]",CELL("filename",$A$1))+1,2)*1-1&amp;"!AA17")</f>
        <v>#REF!</v>
      </c>
      <c r="AB17" s="206">
        <f t="shared" si="8"/>
        <v>0</v>
      </c>
      <c r="AC17" s="186">
        <f t="shared" ref="AC17" si="117">AR17</f>
        <v>0</v>
      </c>
      <c r="AD17" s="186">
        <f ca="1">IF(AC17=AS17,0+AC17,AC17+INDIRECT(MID(CELL("filename",$A$1),FIND("]",CELL("filename",$A$1))+1,2)*1-1&amp;"!AD17"))</f>
        <v>0</v>
      </c>
      <c r="AE17" s="199" t="e">
        <f ca="1">INDIRECT(MID(CELL("filename",$A$1),FIND("]",CELL("filename",$A$1))+1,2)*1-1&amp;"!AE17")+BI17</f>
        <v>#REF!</v>
      </c>
      <c r="AF17" s="199" t="e">
        <f ca="1">Admin!F12-'23'!AE17:AE18</f>
        <v>#REF!</v>
      </c>
      <c r="AG17" s="213">
        <f t="shared" si="96"/>
        <v>0</v>
      </c>
      <c r="AH17" s="214">
        <f>IF(AG17&gt;Y17,Y17,AG17)</f>
        <v>0</v>
      </c>
      <c r="AK17" s="203" t="str">
        <f>IF($E$3&gt;=$AJ$1,"",IF(C17="","",COUNTIF($EK$3:$EK$10,C17)))</f>
        <v/>
      </c>
      <c r="AL17" s="203" t="str">
        <f>IF($H$3&gt;=$AJ$1,"",IF(F17="","",COUNTIF($EK$3:$EK$10,F17)))</f>
        <v/>
      </c>
      <c r="AM17" s="203" t="str">
        <f>IF($K$3&gt;=$AJ$1,"",IF(I17="","",COUNTIF($EK$3:$EK$10,I17)))</f>
        <v/>
      </c>
      <c r="AN17" s="203" t="str">
        <f>IF($N$3&gt;=$AJ$1,"",IF(L17="","",COUNTIF($EK$3:$EK$10,L17)))</f>
        <v/>
      </c>
      <c r="AO17" s="203" t="str">
        <f>IF($Q$3&gt;=$AJ$1,"",IF(O17="","",COUNTIF($EK$3:$EK$10,O17)))</f>
        <v/>
      </c>
      <c r="AP17" s="203" t="str">
        <f>IF($T$3&gt;=AJ$1,"",IF(R17="","",COUNTIF($EK$3:$EK$10,R17)))</f>
        <v/>
      </c>
      <c r="AQ17" s="203" t="str">
        <f>IF($W$3&gt;=$AJ$1,"",IF(U17="","",COUNTIF($EK$3:$EK$10,U17)))</f>
        <v/>
      </c>
      <c r="AR17" s="186">
        <f>COUNTIF(AK17:AQ18,0)*0.45</f>
        <v>0</v>
      </c>
      <c r="AS17" s="186">
        <f>COUNTIF(AT17:AZ18,0)*0.45+AJ16</f>
        <v>0</v>
      </c>
      <c r="AT17" s="208" t="str">
        <f>IF($E$3&lt;$AJ$1,"",IF(C17="","",IF(AK17=0,"",COUNTIF($EK$3:$EK$10,C17))))</f>
        <v/>
      </c>
      <c r="AU17" s="208" t="str">
        <f>IF($H$3&lt;$AJ$1,"",IF(F17="","",IF(AL17=0,"",COUNTIF($EK$3:$EK$10,F17))))</f>
        <v/>
      </c>
      <c r="AV17" s="208" t="str">
        <f>IF($K$3&lt;$AJ$1,"",IF(I17="","",IF(AM17=0,"",COUNTIF($EK$3:$EK$10,I17))))</f>
        <v/>
      </c>
      <c r="AW17" s="203" t="str">
        <f>IF($N$3&lt;$AJ$1,"",IF(L17="","",IF(AN17=0,"",COUNTIF($EK$3:$EK$10,L17))))</f>
        <v/>
      </c>
      <c r="AX17" s="203" t="str">
        <f>IF($Q$3&lt;$AJ$1,"",IF(O17="","",IF(AO17=0,"",COUNTIF($EK$3:$EK$10,O17))))</f>
        <v/>
      </c>
      <c r="AY17" s="203" t="str">
        <f>IF($T$3&lt;$AJ$1,"",IF(R17="","",IF(AP17=0,"",COUNTIF($EK$3:$EK$10,R17))))</f>
        <v/>
      </c>
      <c r="AZ17" s="203" t="str">
        <f>IF($W$3&lt;$AJ$1,"",IF(U17="","",IF(AQ17=0,"",COUNTIF($EK$3:$EK$10,U17))))</f>
        <v/>
      </c>
      <c r="BA17" s="83"/>
      <c r="BB17" s="192" t="str">
        <f t="shared" ref="BB17" si="118">IF(C17="","",IF(ISNA(VLOOKUP(C17,$EK$2:$EM$20,3,FALSE)),0,((VLOOKUP(C17,$EK$2:$EM$20,3,FALSE)))))</f>
        <v/>
      </c>
      <c r="BC17" s="192" t="str">
        <f t="shared" ref="BC17" si="119">IF(F17="","",IF(ISNA(VLOOKUP(F17,$EK$2:$EM$20,3,FALSE)),0,((VLOOKUP(F17,$EK$2:$EM$20,3,FALSE)))))</f>
        <v/>
      </c>
      <c r="BD17" s="192" t="str">
        <f t="shared" ref="BD17" si="120">IF(I17="","",IF(ISNA(VLOOKUP(I17,$EK$2:$EM$20,3,FALSE)),0,((VLOOKUP(I17,$EK$2:$EM$20,3,FALSE)))))</f>
        <v/>
      </c>
      <c r="BE17" s="192" t="str">
        <f t="shared" ref="BE17" si="121">IF(L17="","",IF(ISNA(VLOOKUP(L17,$EK$2:$EM$20,3,FALSE)),0,((VLOOKUP(L17,$EK$2:$EM$20,3,FALSE)))))</f>
        <v/>
      </c>
      <c r="BF17" s="192" t="str">
        <f t="shared" ref="BF17" si="122">IF(O17="","",IF(ISNA(VLOOKUP(O17,$EK$2:$EM$20,3,FALSE)),0,((VLOOKUP(O17,$EK$2:$EM$20,3,FALSE)))))</f>
        <v/>
      </c>
      <c r="BG17" s="192" t="str">
        <f t="shared" ref="BG17" si="123">IF(R17="","",IF(ISNA(VLOOKUP(R17,$EK$2:$EM$20,3,FALSE)),0,((VLOOKUP(R17,$EK$2:$EM$20,3,FALSE)))))</f>
        <v/>
      </c>
      <c r="BH17" s="192" t="str">
        <f t="shared" ref="BH17" si="124">IF(U17="","",IF(ISNA(VLOOKUP(U17,$EK$2:$EM$20,3,FALSE)),0,((VLOOKUP(U17,$EK$2:$EM$20,3,FALSE)))))</f>
        <v/>
      </c>
      <c r="BI17" s="193">
        <f>SUM(BB17:BH18)</f>
        <v>0</v>
      </c>
      <c r="BJ17" s="185" t="str">
        <f>IF(C17="","",C17)</f>
        <v/>
      </c>
      <c r="BK17" s="252" t="str">
        <f t="shared" si="18"/>
        <v/>
      </c>
      <c r="BL17" s="252" t="str">
        <f>IF(BJ17="","",MID(BJ17,LEN(BK17)+2,5))</f>
        <v/>
      </c>
      <c r="BM17" s="253" t="str">
        <f>IF(BJ17="","",MID(BJ17,LEN(BN17)+8,5))</f>
        <v/>
      </c>
      <c r="BN17" s="254" t="str">
        <f>IF(BJ17="","",RIGHT(BJ17,SEARCH(" ",BJ17,1)-1))</f>
        <v/>
      </c>
      <c r="BO17" s="257"/>
      <c r="BP17" s="255" t="str">
        <f>IF(BJ17="","",VALUE(BK17))</f>
        <v/>
      </c>
      <c r="BQ17" s="255" t="str">
        <f>IF(BJ17="","",VALUE(BL17))</f>
        <v/>
      </c>
      <c r="BR17" s="255" t="str">
        <f>IF(BJ17="","",VALUE(BM17))</f>
        <v/>
      </c>
      <c r="BS17" s="255" t="str">
        <f>IF(BJ17="","",VALUE(BN17))</f>
        <v/>
      </c>
      <c r="BT17" s="95">
        <f t="shared" ref="BT17" si="125">IF(C17="",0,IF(C17="CP",$Y17/5,IF(ISNA(VLOOKUP(C17,$EK$2:$EN$20,2,FALSE)),VALUE(MID(C17,7,5))-VALUE(MID(C17,1,5))+VALUE(MID(C17,19,5))-VALUE(MID(C17,13,5)),VLOOKUP(C17,$EK$2:$EN$20,2,FALSE))))</f>
        <v>0</v>
      </c>
      <c r="BU17" s="185" t="str">
        <f>IF(F17="","",F17)</f>
        <v/>
      </c>
      <c r="BV17" s="252" t="str">
        <f>IF(BU17="","",LEFT(BU17,SEARCH(" ",BU17,1)-1))</f>
        <v/>
      </c>
      <c r="BW17" s="252" t="str">
        <f>IF(BU17="","",MID(BU17,LEN(BV17)+2,5))</f>
        <v/>
      </c>
      <c r="BX17" s="253" t="str">
        <f>IF(BU17="","",MID(BU17,LEN(BY17)+8,5))</f>
        <v/>
      </c>
      <c r="BY17" s="256" t="str">
        <f>IF(BU17="","",RIGHT(BU17,SEARCH(" ",BU17,1)-1))</f>
        <v/>
      </c>
      <c r="BZ17" s="257"/>
      <c r="CA17" s="255" t="str">
        <f>IF(BU17="","",VALUE(BV17))</f>
        <v/>
      </c>
      <c r="CB17" s="255" t="str">
        <f>IF(BU17="","",VALUE(BW17))</f>
        <v/>
      </c>
      <c r="CC17" s="255" t="str">
        <f>IF(BU17="","",VALUE(BX17))</f>
        <v/>
      </c>
      <c r="CD17" s="255" t="str">
        <f>IF(BU17="","",VALUE(BY17))</f>
        <v/>
      </c>
      <c r="CE17" s="95">
        <f t="shared" ref="CE17" si="126">IF(F17="",0,IF(F17="CP",$Y17/5,IF(ISNA(VLOOKUP(F17,$EK$2:$EN$20,2,FALSE)),VALUE(MID(F17,7,5))-VALUE(MID(F17,1,5))+VALUE(MID(F17,19,5))-VALUE(MID(F17,13,5)),VLOOKUP(F17,$EK$2:$EN$20,2,FALSE))))</f>
        <v>0</v>
      </c>
      <c r="CF17" s="185" t="str">
        <f>IF(I17="","",I17)</f>
        <v/>
      </c>
      <c r="CG17" s="252" t="str">
        <f>IF(CF17="","",LEFT(CF17,SEARCH(" ",CF17,1)-1))</f>
        <v/>
      </c>
      <c r="CH17" s="252" t="str">
        <f>IF(CF17="","",MID(CF17,LEN(CG17)+2,5))</f>
        <v/>
      </c>
      <c r="CI17" s="253" t="str">
        <f>IF(CF17="","",MID(CF17,LEN(CJ17)+8,5))</f>
        <v/>
      </c>
      <c r="CJ17" s="256" t="str">
        <f>IF(CF17="","",RIGHT(CF17,SEARCH(" ",CF17,1)-1))</f>
        <v/>
      </c>
      <c r="CK17" s="257"/>
      <c r="CL17" s="255" t="str">
        <f>IF(CF17="","",VALUE(CG17))</f>
        <v/>
      </c>
      <c r="CM17" s="255" t="str">
        <f>IF(CF17="","",VALUE(CH17))</f>
        <v/>
      </c>
      <c r="CN17" s="255" t="str">
        <f>IF(CF17="","",VALUE(CI17))</f>
        <v/>
      </c>
      <c r="CO17" s="255" t="str">
        <f>IF(CF17="","",VALUE(CJ17))</f>
        <v/>
      </c>
      <c r="CP17" s="95">
        <f t="shared" ref="CP17" si="127">IF(I17="",0,IF(I17="CP",$Y17/5,IF(ISNA(VLOOKUP(I17,$EK$2:$EN$20,2,FALSE)),VALUE(MID(I17,7,5))-VALUE(MID(I17,1,5))+VALUE(MID(I17,19,5))-VALUE(MID(I17,13,5)),VLOOKUP(I17,$EK$2:$EN$20,2,FALSE))))</f>
        <v>0</v>
      </c>
      <c r="CQ17" s="185" t="str">
        <f>IF(L17="","",L17)</f>
        <v/>
      </c>
      <c r="CR17" s="252" t="str">
        <f>IF(CQ17="","",LEFT(CQ17,SEARCH(" ",CQ17,1)-1))</f>
        <v/>
      </c>
      <c r="CS17" s="252" t="str">
        <f>IF(CQ17="","",MID(CQ17,LEN(CR17)+2,5))</f>
        <v/>
      </c>
      <c r="CT17" s="253" t="str">
        <f>IF(CQ17="","",MID(CQ17,LEN(CU17)+8,5))</f>
        <v/>
      </c>
      <c r="CU17" s="256" t="str">
        <f>IF(CQ17="","",RIGHT(CQ17,SEARCH(" ",CQ17,1)-1))</f>
        <v/>
      </c>
      <c r="CV17" s="257"/>
      <c r="CW17" s="255" t="str">
        <f>IF(CQ17="","",VALUE(CR17))</f>
        <v/>
      </c>
      <c r="CX17" s="255" t="str">
        <f>IF(CQ17="","",VALUE(CS17))</f>
        <v/>
      </c>
      <c r="CY17" s="255" t="str">
        <f>IF(CQ17="","",VALUE(CT17))</f>
        <v/>
      </c>
      <c r="CZ17" s="255" t="str">
        <f>IF(CQ17="","",VALUE(CU17))</f>
        <v/>
      </c>
      <c r="DA17" s="95">
        <f t="shared" ref="DA17" si="128">IF(L17="",0,IF(L17="CP",$Y17/5,IF(ISNA(VLOOKUP(L17,$EK$2:$EN$20,2,FALSE)),VALUE(MID(L17,7,5))-VALUE(MID(L17,1,5))+VALUE(MID(L17,19,5))-VALUE(MID(L17,13,5)),VLOOKUP(L17,$EK$2:$EN$20,2,FALSE))))</f>
        <v>0</v>
      </c>
      <c r="DB17" s="185" t="str">
        <f>IF(O17="","",O17)</f>
        <v/>
      </c>
      <c r="DC17" s="252" t="str">
        <f>IF(DB17="","",LEFT(DB17,SEARCH(" ",DB17,1)-1))</f>
        <v/>
      </c>
      <c r="DD17" s="252" t="str">
        <f>IF(DB17="","",MID(DB17,LEN(DC17)+2,5))</f>
        <v/>
      </c>
      <c r="DE17" s="253" t="str">
        <f>IF(DB17="","",MID(DB17,LEN(DF17)+8,5))</f>
        <v/>
      </c>
      <c r="DF17" s="256" t="str">
        <f>IF(DB17="","",RIGHT(DB17,SEARCH(" ",DB17,1)-1))</f>
        <v/>
      </c>
      <c r="DG17" s="257"/>
      <c r="DH17" s="255" t="str">
        <f>IF(DB17="","",VALUE(DC17))</f>
        <v/>
      </c>
      <c r="DI17" s="255" t="str">
        <f>IF(DB17="","",VALUE(DD17))</f>
        <v/>
      </c>
      <c r="DJ17" s="255" t="str">
        <f>IF(DB17="","",VALUE(DE17))</f>
        <v/>
      </c>
      <c r="DK17" s="255" t="str">
        <f>IF(DB17="","",VALUE(DF17))</f>
        <v/>
      </c>
      <c r="DL17" s="95">
        <f t="shared" ref="DL17" si="129">IF(O17="",0,IF(O17="CP",$Y17/5,IF(ISNA(VLOOKUP(O17,$EK$2:$EN$20,2,FALSE)),VALUE(MID(O17,7,5))-VALUE(MID(O17,1,5))+VALUE(MID(O17,19,5))-VALUE(MID(O17,13,5)),VLOOKUP(O17,$EK$2:$EN$20,2,FALSE))))</f>
        <v>0</v>
      </c>
      <c r="DM17" s="185" t="str">
        <f>IF(R17="","",R17)</f>
        <v/>
      </c>
      <c r="DN17" s="252" t="str">
        <f>IF(DM17="","",LEFT(DM17,SEARCH(" ",DM17,1)-1))</f>
        <v/>
      </c>
      <c r="DO17" s="252" t="str">
        <f>IF(DM17="","",MID(DM17,LEN(DN17)+2,5))</f>
        <v/>
      </c>
      <c r="DP17" s="253" t="str">
        <f>IF(DM17="","",MID(DM17,LEN(DQ17)+8,5))</f>
        <v/>
      </c>
      <c r="DQ17" s="256" t="str">
        <f>IF(DM17="","",RIGHT(DM17,SEARCH(" ",DM17,1)-1))</f>
        <v/>
      </c>
      <c r="DR17" s="257"/>
      <c r="DS17" s="255" t="str">
        <f>IF(DM17="","",VALUE(DN17))</f>
        <v/>
      </c>
      <c r="DT17" s="255" t="str">
        <f>IF(DM17="","",VALUE(DO17))</f>
        <v/>
      </c>
      <c r="DU17" s="255" t="str">
        <f>IF(DM17="","",VALUE(DP17))</f>
        <v/>
      </c>
      <c r="DV17" s="255" t="str">
        <f>IF(DM17="","",VALUE(DQ17))</f>
        <v/>
      </c>
      <c r="DW17" s="95">
        <f t="shared" ref="DW17" si="130">IF(R17="",0,IF(R17="CP",$Y17/5,IF(ISNA(VLOOKUP(R17,$EK$2:$EN$20,2,FALSE)),VALUE(MID(R17,7,5))-VALUE(MID(R17,1,5))+VALUE(MID(R17,19,5))-VALUE(MID(R17,13,5)),VLOOKUP(R17,$EK$2:$EN$20,2,FALSE))))</f>
        <v>0</v>
      </c>
      <c r="DX17" s="185" t="str">
        <f>IF(U17="","",U17)</f>
        <v/>
      </c>
      <c r="DY17" s="252" t="str">
        <f>IF(DX17="","",LEFT(DX17,SEARCH(" ",DX17,1)-1))</f>
        <v/>
      </c>
      <c r="DZ17" s="252" t="str">
        <f>IF(DX17="","",MID(DX17,LEN(DY17)+2,5))</f>
        <v/>
      </c>
      <c r="EA17" s="253" t="str">
        <f>IF(DX17="","",MID(DX17,LEN(EB17)+8,5))</f>
        <v/>
      </c>
      <c r="EB17" s="256" t="str">
        <f>IF(DX17="","",RIGHT(DX17,SEARCH(" ",DX17,1)-1))</f>
        <v/>
      </c>
      <c r="EC17" s="257"/>
      <c r="ED17" s="255" t="str">
        <f>IF(DX17="","",VALUE(DY17))</f>
        <v/>
      </c>
      <c r="EE17" s="255" t="str">
        <f>IF(DX17="","",VALUE(DZ17))</f>
        <v/>
      </c>
      <c r="EF17" s="255" t="str">
        <f>IF(DX17="","",VALUE(EA17))</f>
        <v/>
      </c>
      <c r="EG17" s="255" t="str">
        <f>IF(DX17="","",VALUE(EB17))</f>
        <v/>
      </c>
      <c r="EH17" s="95">
        <f t="shared" ref="EH17" si="131">IF(U17="",0,IF(U17="CP",$Y17/5,IF(ISNA(VLOOKUP(U17,$EK$2:$EN$20,2,FALSE)),VALUE(MID(U17,7,5))-VALUE(MID(U17,1,5))+VALUE(MID(U17,19,5))-VALUE(MID(U17,13,5)),VLOOKUP(U17,$EK$2:$EN$20,2,FALSE))))</f>
        <v>0</v>
      </c>
      <c r="EK17" s="16"/>
      <c r="EL17" s="16"/>
      <c r="EM17" s="16"/>
      <c r="EN17" s="16"/>
    </row>
    <row r="18" spans="1:144" ht="13.5" customHeight="1">
      <c r="A18" s="101" t="str">
        <f>A17</f>
        <v>BOUL</v>
      </c>
      <c r="B18" s="225"/>
      <c r="C18" s="190"/>
      <c r="D18" s="191"/>
      <c r="E18" s="14">
        <f>IF(C17="",0,BT18)</f>
        <v>0</v>
      </c>
      <c r="F18" s="190"/>
      <c r="G18" s="191"/>
      <c r="H18" s="14">
        <f t="shared" si="1"/>
        <v>0</v>
      </c>
      <c r="I18" s="190"/>
      <c r="J18" s="191"/>
      <c r="K18" s="14">
        <f t="shared" si="4"/>
        <v>0</v>
      </c>
      <c r="L18" s="190"/>
      <c r="M18" s="191"/>
      <c r="N18" s="66">
        <f t="shared" si="5"/>
        <v>0</v>
      </c>
      <c r="O18" s="190"/>
      <c r="P18" s="191"/>
      <c r="Q18" s="14">
        <f t="shared" si="2"/>
        <v>0</v>
      </c>
      <c r="R18" s="190"/>
      <c r="S18" s="191"/>
      <c r="T18" s="14">
        <f t="shared" si="6"/>
        <v>0</v>
      </c>
      <c r="U18" s="190"/>
      <c r="V18" s="191"/>
      <c r="W18" s="14">
        <f t="shared" si="7"/>
        <v>0</v>
      </c>
      <c r="X18" s="205"/>
      <c r="Y18" s="211"/>
      <c r="Z18" s="212"/>
      <c r="AA18" s="216"/>
      <c r="AB18" s="207"/>
      <c r="AC18" s="187"/>
      <c r="AD18" s="187"/>
      <c r="AE18" s="200"/>
      <c r="AF18" s="200"/>
      <c r="AG18" s="213"/>
      <c r="AH18" s="214"/>
      <c r="AK18" s="203"/>
      <c r="AL18" s="203"/>
      <c r="AM18" s="203"/>
      <c r="AN18" s="203"/>
      <c r="AO18" s="203"/>
      <c r="AP18" s="203"/>
      <c r="AQ18" s="203"/>
      <c r="AR18" s="187"/>
      <c r="AS18" s="187"/>
      <c r="AT18" s="208"/>
      <c r="AU18" s="208"/>
      <c r="AV18" s="208"/>
      <c r="AW18" s="203"/>
      <c r="AX18" s="203"/>
      <c r="AY18" s="203"/>
      <c r="AZ18" s="203"/>
      <c r="BA18" s="83"/>
      <c r="BB18" s="192"/>
      <c r="BC18" s="192"/>
      <c r="BD18" s="192"/>
      <c r="BE18" s="192"/>
      <c r="BF18" s="192"/>
      <c r="BG18" s="192"/>
      <c r="BH18" s="192"/>
      <c r="BI18" s="194"/>
      <c r="BJ18" s="185"/>
      <c r="BK18" s="252"/>
      <c r="BL18" s="252"/>
      <c r="BM18" s="253"/>
      <c r="BN18" s="254"/>
      <c r="BO18" s="258"/>
      <c r="BP18" s="255"/>
      <c r="BQ18" s="255"/>
      <c r="BR18" s="255"/>
      <c r="BS18" s="255"/>
      <c r="BT18" s="62">
        <f t="shared" ref="BT18" si="132">IF(ISNA(VLOOKUP(BJ17,$EK$2:$EN$20,4,FALSE)),IF(BJ17="",0,MOD(BQ17-BP17,1)-IF(BQ17&gt;=BP17,MAX(0,MIN(BQ17,21/24)-MAX(BP17,6/24)),MAX(0,21/24-MAX(BP17,6/24))+MAX(0,MIN(BQ17,21/24)-6/24)))+IF(BJ17="",0,MOD(BS17-BR17,1)-IF(BS17&gt;=BR17,MAX(0,MIN(BS17,21/24)-MAX(BR17,6/24)),MAX(0,21/24-MAX(BR17,6/24))+MAX(0,MIN(BS17,21/24)-6/24))),VLOOKUP(BJ17,$EK$2:$EN$20,4,FALSE))</f>
        <v>0</v>
      </c>
      <c r="BU18" s="185"/>
      <c r="BV18" s="252"/>
      <c r="BW18" s="252"/>
      <c r="BX18" s="253"/>
      <c r="BY18" s="256"/>
      <c r="BZ18" s="258"/>
      <c r="CA18" s="255"/>
      <c r="CB18" s="255"/>
      <c r="CC18" s="255"/>
      <c r="CD18" s="255"/>
      <c r="CE18" s="62">
        <f t="shared" ref="CE18" si="133">IF(ISNA(VLOOKUP(BU17,$EK$2:$EN$20,4,FALSE)),IF(BU17="",0,MOD(CB17-CA17,1)-IF(CB17&gt;=CA17,MAX(0,MIN(CB17,21/24)-MAX(CA17,6/24)),MAX(0,21/24-MAX(CA17,6/24))+MAX(0,MIN(CB17,21/24)-6/24)))+IF(BU17="",0,MOD(CD17-CC17,1)-IF(CD17&gt;=CC17,MAX(0,MIN(CD17,21/24)-MAX(CC17,6/24)),MAX(0,21/24-MAX(CC17,6/24))+MAX(0,MIN(CD17,21/24)-6/24))),VLOOKUP(BU17,$EK$2:$EN$20,4,FALSE))</f>
        <v>0</v>
      </c>
      <c r="CF18" s="185"/>
      <c r="CG18" s="252"/>
      <c r="CH18" s="252"/>
      <c r="CI18" s="253"/>
      <c r="CJ18" s="256"/>
      <c r="CK18" s="258"/>
      <c r="CL18" s="255"/>
      <c r="CM18" s="255"/>
      <c r="CN18" s="255"/>
      <c r="CO18" s="255"/>
      <c r="CP18" s="62">
        <f t="shared" ref="CP18" si="134">IF(ISNA(VLOOKUP(CF17,$EK$2:$EN$20,4,FALSE)),IF(CF17="",0,MOD(CM17-CL17,1)-IF(CM17&gt;=CL17,MAX(0,MIN(CM17,21/24)-MAX(CL17,6/24)),MAX(0,21/24-MAX(CL17,6/24))+MAX(0,MIN(CM17,21/24)-6/24)))+IF(CF17="",0,MOD(CO17-CN17,1)-IF(CO17&gt;=CN17,MAX(0,MIN(CO17,21/24)-MAX(CN17,6/24)),MAX(0,21/24-MAX(CN17,6/24))+MAX(0,MIN(CO17,21/24)-6/24))),VLOOKUP(CF17,$EK$2:$EN$20,4,FALSE))</f>
        <v>0</v>
      </c>
      <c r="CQ18" s="185"/>
      <c r="CR18" s="252"/>
      <c r="CS18" s="252"/>
      <c r="CT18" s="253"/>
      <c r="CU18" s="256"/>
      <c r="CV18" s="258"/>
      <c r="CW18" s="255"/>
      <c r="CX18" s="255"/>
      <c r="CY18" s="255"/>
      <c r="CZ18" s="255"/>
      <c r="DA18" s="62">
        <f t="shared" si="3"/>
        <v>0</v>
      </c>
      <c r="DB18" s="185"/>
      <c r="DC18" s="252"/>
      <c r="DD18" s="252"/>
      <c r="DE18" s="253"/>
      <c r="DF18" s="256"/>
      <c r="DG18" s="258"/>
      <c r="DH18" s="255"/>
      <c r="DI18" s="255"/>
      <c r="DJ18" s="255"/>
      <c r="DK18" s="255"/>
      <c r="DL18" s="62">
        <f t="shared" ref="DL18" si="135">IF(ISNA(VLOOKUP(DB17,$EK$2:$EN$20,4,FALSE)),IF(DB17="",0,MOD(DI17-DH17,1)-IF(DI17&gt;=DH17,MAX(0,MIN(DI17,21/24)-MAX(DH17,6/24)),MAX(0,21/24-MAX(DH17,6/24))+MAX(0,MIN(DI17,21/24)-6/24)))+IF(DB17="",0,MOD(DK17-DJ17,1)-IF(DK17&gt;=DJ17,MAX(0,MIN(DK17,21/24)-MAX(DJ17,6/24)),MAX(0,21/24-MAX(DJ17,6/24))+MAX(0,MIN(DK17,21/24)-6/24))),VLOOKUP(DB17,$EK$2:$EN$20,4,FALSE))</f>
        <v>0</v>
      </c>
      <c r="DM18" s="185"/>
      <c r="DN18" s="252"/>
      <c r="DO18" s="252"/>
      <c r="DP18" s="253"/>
      <c r="DQ18" s="256"/>
      <c r="DR18" s="258"/>
      <c r="DS18" s="255"/>
      <c r="DT18" s="255"/>
      <c r="DU18" s="255"/>
      <c r="DV18" s="255"/>
      <c r="DW18" s="62">
        <f t="shared" ref="DW18" si="136">IF(ISNA(VLOOKUP(DM17,$EK$2:$EN$20,4,FALSE)),IF(DM17="",0,MOD(DT17-DS17,1)-IF(DT17&gt;=DS17,MAX(0,MIN(DT17,21/24)-MAX(DS17,6/24)),MAX(0,21/24-MAX(DS17,6/24))+MAX(0,MIN(DT17,21/24)-6/24)))+IF(DM17="",0,MOD(DV17-DU17,1)-IF(DV17&gt;=DU17,MAX(0,MIN(DV17,21/24)-MAX(DU17,6/24)),MAX(0,21/24-MAX(DU17,6/24))+MAX(0,MIN(DV17,21/24)-6/24))),VLOOKUP(DM17,$EK$2:$EN$20,4,FALSE))</f>
        <v>0</v>
      </c>
      <c r="DX18" s="185"/>
      <c r="DY18" s="252"/>
      <c r="DZ18" s="252"/>
      <c r="EA18" s="253"/>
      <c r="EB18" s="256"/>
      <c r="EC18" s="258"/>
      <c r="ED18" s="255"/>
      <c r="EE18" s="255"/>
      <c r="EF18" s="255"/>
      <c r="EG18" s="255"/>
      <c r="EH18" s="62">
        <f t="shared" ref="EH18" si="137">IF(ISNA(VLOOKUP(DX17,$EK$2:$EN$20,4,FALSE)),IF(DX17="",0,MOD(EE17-ED17,1)-IF(EE17&gt;=ED17,MAX(0,MIN(EE17,21/24)-MAX(ED17,6/24)),MAX(0,21/24-MAX(ED17,6/24))+MAX(0,MIN(EE17,21/24)-6/24)))+IF(DX17="",0,MOD(EG17-EF17,1)-IF(EG17&gt;=EF17,MAX(0,MIN(EG17,21/24)-MAX(EF17,6/24)),MAX(0,21/24-MAX(EF17,6/24))+MAX(0,MIN(EG17,21/24)-6/24))),VLOOKUP(DX17,$EK$2:$EN$20,4,FALSE))</f>
        <v>0</v>
      </c>
      <c r="EK18" s="16"/>
      <c r="EL18" s="16"/>
      <c r="EM18" s="16"/>
      <c r="EN18" s="16"/>
    </row>
    <row r="19" spans="1:144" ht="13.5" customHeight="1">
      <c r="A19" s="101" t="str">
        <f>Admin!B13</f>
        <v>BOUL</v>
      </c>
      <c r="B19" s="225" t="str">
        <f>Admin!C13</f>
        <v>H</v>
      </c>
      <c r="C19" s="188"/>
      <c r="D19" s="189"/>
      <c r="E19" s="13">
        <f>BT19</f>
        <v>0</v>
      </c>
      <c r="F19" s="188"/>
      <c r="G19" s="189"/>
      <c r="H19" s="13">
        <f t="shared" si="1"/>
        <v>0</v>
      </c>
      <c r="I19" s="188"/>
      <c r="J19" s="189"/>
      <c r="K19" s="13">
        <f t="shared" si="4"/>
        <v>0</v>
      </c>
      <c r="L19" s="188"/>
      <c r="M19" s="189"/>
      <c r="N19" s="13">
        <f t="shared" si="5"/>
        <v>0</v>
      </c>
      <c r="O19" s="188"/>
      <c r="P19" s="189"/>
      <c r="Q19" s="13">
        <f t="shared" si="2"/>
        <v>0</v>
      </c>
      <c r="R19" s="188"/>
      <c r="S19" s="189"/>
      <c r="T19" s="13">
        <f t="shared" si="6"/>
        <v>0</v>
      </c>
      <c r="U19" s="243"/>
      <c r="V19" s="189"/>
      <c r="W19" s="13">
        <f t="shared" si="7"/>
        <v>0</v>
      </c>
      <c r="X19" s="204">
        <f>IF(AG19&gt;Y19,Y19,SUM(E19+H19+K19+N19+Q19+T19+W19))</f>
        <v>0</v>
      </c>
      <c r="Y19" s="211">
        <v>1.4583333333333333</v>
      </c>
      <c r="Z19" s="212">
        <f>IF(D19="off",X19-Y19,IF(F19="off",X19-Y19,IF(I19="off",X19-Y19,IF(L19="off",X19-Y19,IF(O19="off",X19-Y19,IF(R19="off",X19-Y19,IF(U19="off",X19-Y19,IF(AG19&gt;Y19,0,IF(X19=0,0,X19-Y19)))))))))</f>
        <v>0</v>
      </c>
      <c r="AA19" s="215" t="e">
        <f ca="1">Z19+INDIRECT(MID(CELL("filename",$A$1),FIND("]",CELL("filename",$A$1))+1,2)*1-1&amp;"!AA19")</f>
        <v>#REF!</v>
      </c>
      <c r="AB19" s="206">
        <f t="shared" si="8"/>
        <v>0</v>
      </c>
      <c r="AC19" s="186">
        <f t="shared" ref="AC19" si="138">AR19</f>
        <v>0</v>
      </c>
      <c r="AD19" s="186">
        <f ca="1">IF(AC19=AS19,0+AC19,AC19+INDIRECT(MID(CELL("filename",$A$1),FIND("]",CELL("filename",$A$1))+1,2)*1-1&amp;"!AD19"))</f>
        <v>0</v>
      </c>
      <c r="AE19" s="199" t="e">
        <f ca="1">INDIRECT(MID(CELL("filename",$A$1),FIND("]",CELL("filename",$A$1))+1,2)*1-1&amp;"!AE19")+BI19</f>
        <v>#REF!</v>
      </c>
      <c r="AF19" s="199" t="e">
        <f ca="1">Admin!F13-'23'!AE19:AE20</f>
        <v>#REF!</v>
      </c>
      <c r="AG19" s="213">
        <f t="shared" si="96"/>
        <v>0</v>
      </c>
      <c r="AH19" s="214">
        <f>IF(AG19&gt;Y19,Y19,AG19)</f>
        <v>0</v>
      </c>
      <c r="AK19" s="203" t="str">
        <f>IF($E$3&gt;=$AJ$1,"",IF(C19="","",COUNTIF($EK$3:$EK$10,C19)))</f>
        <v/>
      </c>
      <c r="AL19" s="203" t="str">
        <f>IF($H$3&gt;=$AJ$1,"",IF(F19="","",COUNTIF($EK$3:$EK$10,F19)))</f>
        <v/>
      </c>
      <c r="AM19" s="203" t="str">
        <f>IF($K$3&gt;=$AJ$1,"",IF(I19="","",COUNTIF($EK$3:$EK$10,I19)))</f>
        <v/>
      </c>
      <c r="AN19" s="203" t="str">
        <f>IF($N$3&gt;=$AJ$1,"",IF(L19="","",COUNTIF($EK$3:$EK$10,L19)))</f>
        <v/>
      </c>
      <c r="AO19" s="203" t="str">
        <f>IF($Q$3&gt;=$AJ$1,"",IF(O19="","",COUNTIF($EK$3:$EK$10,O19)))</f>
        <v/>
      </c>
      <c r="AP19" s="203" t="str">
        <f>IF($T$3&gt;=AJ$1,"",IF(R19="","",COUNTIF($EK$3:$EK$10,R19)))</f>
        <v/>
      </c>
      <c r="AQ19" s="203" t="str">
        <f>IF($W$3&gt;=$AJ$1,"",IF(U19="","",COUNTIF($EK$3:$EK$10,U19)))</f>
        <v/>
      </c>
      <c r="AR19" s="186">
        <f>COUNTIF(AK19:AQ20,0)*0.45</f>
        <v>0</v>
      </c>
      <c r="AS19" s="186">
        <f>COUNTIF(AT19:AZ20,0)*0.45+AJ18</f>
        <v>0</v>
      </c>
      <c r="AT19" s="208" t="str">
        <f>IF($E$3&lt;$AJ$1,"",IF(C19="","",IF(AK19=0,"",COUNTIF($EK$3:$EK$10,C19))))</f>
        <v/>
      </c>
      <c r="AU19" s="208" t="str">
        <f>IF($H$3&lt;$AJ$1,"",IF(F19="","",IF(AL19=0,"",COUNTIF($EK$3:$EK$10,F19))))</f>
        <v/>
      </c>
      <c r="AV19" s="208" t="str">
        <f>IF($K$3&lt;$AJ$1,"",IF(I19="","",IF(AM19=0,"",COUNTIF($EK$3:$EK$10,I19))))</f>
        <v/>
      </c>
      <c r="AW19" s="203" t="str">
        <f>IF($N$3&lt;$AJ$1,"",IF(L19="","",IF(AN19=0,"",COUNTIF($EK$3:$EK$10,L19))))</f>
        <v/>
      </c>
      <c r="AX19" s="203" t="str">
        <f>IF($Q$3&lt;$AJ$1,"",IF(O19="","",IF(AO19=0,"",COUNTIF($EK$3:$EK$10,O19))))</f>
        <v/>
      </c>
      <c r="AY19" s="203" t="str">
        <f>IF($T$3&lt;$AJ$1,"",IF(R19="","",IF(AP19=0,"",COUNTIF($EK$3:$EK$10,R19))))</f>
        <v/>
      </c>
      <c r="AZ19" s="203" t="str">
        <f>IF($W$3&lt;$AJ$1,"",IF(U19="","",IF(AQ19=0,"",COUNTIF($EK$3:$EK$10,U19))))</f>
        <v/>
      </c>
      <c r="BA19" s="83"/>
      <c r="BB19" s="192" t="str">
        <f t="shared" ref="BB19" si="139">IF(C19="","",IF(ISNA(VLOOKUP(C19,$EK$2:$EM$20,3,FALSE)),0,((VLOOKUP(C19,$EK$2:$EM$20,3,FALSE)))))</f>
        <v/>
      </c>
      <c r="BC19" s="192" t="str">
        <f t="shared" ref="BC19" si="140">IF(F19="","",IF(ISNA(VLOOKUP(F19,$EK$2:$EM$20,3,FALSE)),0,((VLOOKUP(F19,$EK$2:$EM$20,3,FALSE)))))</f>
        <v/>
      </c>
      <c r="BD19" s="192" t="str">
        <f t="shared" ref="BD19" si="141">IF(I19="","",IF(ISNA(VLOOKUP(I19,$EK$2:$EM$20,3,FALSE)),0,((VLOOKUP(I19,$EK$2:$EM$20,3,FALSE)))))</f>
        <v/>
      </c>
      <c r="BE19" s="192" t="str">
        <f t="shared" ref="BE19" si="142">IF(L19="","",IF(ISNA(VLOOKUP(L19,$EK$2:$EM$20,3,FALSE)),0,((VLOOKUP(L19,$EK$2:$EM$20,3,FALSE)))))</f>
        <v/>
      </c>
      <c r="BF19" s="192" t="str">
        <f t="shared" ref="BF19" si="143">IF(O19="","",IF(ISNA(VLOOKUP(O19,$EK$2:$EM$20,3,FALSE)),0,((VLOOKUP(O19,$EK$2:$EM$20,3,FALSE)))))</f>
        <v/>
      </c>
      <c r="BG19" s="192" t="str">
        <f t="shared" ref="BG19" si="144">IF(R19="","",IF(ISNA(VLOOKUP(R19,$EK$2:$EM$20,3,FALSE)),0,((VLOOKUP(R19,$EK$2:$EM$20,3,FALSE)))))</f>
        <v/>
      </c>
      <c r="BH19" s="192" t="str">
        <f t="shared" ref="BH19" si="145">IF(U19="","",IF(ISNA(VLOOKUP(U19,$EK$2:$EM$20,3,FALSE)),0,((VLOOKUP(U19,$EK$2:$EM$20,3,FALSE)))))</f>
        <v/>
      </c>
      <c r="BI19" s="193">
        <f>SUM(BB19:BH20)</f>
        <v>0</v>
      </c>
      <c r="BJ19" s="185" t="str">
        <f>IF(C19="","",C19)</f>
        <v/>
      </c>
      <c r="BK19" s="252" t="str">
        <f t="shared" si="18"/>
        <v/>
      </c>
      <c r="BL19" s="252" t="str">
        <f>IF(BJ19="","",MID(BJ19,LEN(BK19)+2,5))</f>
        <v/>
      </c>
      <c r="BM19" s="253" t="str">
        <f>IF(BJ19="","",MID(BJ19,LEN(BN19)+8,5))</f>
        <v/>
      </c>
      <c r="BN19" s="254" t="str">
        <f>IF(BJ19="","",RIGHT(BJ19,SEARCH(" ",BJ19,1)-1))</f>
        <v/>
      </c>
      <c r="BO19" s="257"/>
      <c r="BP19" s="255" t="str">
        <f>IF(BJ19="","",VALUE(BK19))</f>
        <v/>
      </c>
      <c r="BQ19" s="255" t="str">
        <f>IF(BJ19="","",VALUE(BL19))</f>
        <v/>
      </c>
      <c r="BR19" s="255" t="str">
        <f>IF(BJ19="","",VALUE(BM19))</f>
        <v/>
      </c>
      <c r="BS19" s="255" t="str">
        <f>IF(BJ19="","",VALUE(BN19))</f>
        <v/>
      </c>
      <c r="BT19" s="95">
        <f t="shared" ref="BT19" si="146">IF(C19="",0,IF(C19="CP",$Y19/5,IF(ISNA(VLOOKUP(C19,$EK$2:$EN$20,2,FALSE)),VALUE(MID(C19,7,5))-VALUE(MID(C19,1,5))+VALUE(MID(C19,19,5))-VALUE(MID(C19,13,5)),VLOOKUP(C19,$EK$2:$EN$20,2,FALSE))))</f>
        <v>0</v>
      </c>
      <c r="BU19" s="185" t="str">
        <f>IF(F19="","",F19)</f>
        <v/>
      </c>
      <c r="BV19" s="252" t="str">
        <f>IF(BU19="","",LEFT(BU19,SEARCH(" ",BU19,1)-1))</f>
        <v/>
      </c>
      <c r="BW19" s="252" t="str">
        <f>IF(BU19="","",MID(BU19,LEN(BV19)+2,5))</f>
        <v/>
      </c>
      <c r="BX19" s="253" t="str">
        <f>IF(BU19="","",MID(BU19,LEN(BY19)+8,5))</f>
        <v/>
      </c>
      <c r="BY19" s="256" t="str">
        <f>IF(BU19="","",RIGHT(BU19,SEARCH(" ",BU19,1)-1))</f>
        <v/>
      </c>
      <c r="BZ19" s="257"/>
      <c r="CA19" s="255" t="str">
        <f>IF(BU19="","",VALUE(BV19))</f>
        <v/>
      </c>
      <c r="CB19" s="255" t="str">
        <f>IF(BU19="","",VALUE(BW19))</f>
        <v/>
      </c>
      <c r="CC19" s="255" t="str">
        <f>IF(BU19="","",VALUE(BX19))</f>
        <v/>
      </c>
      <c r="CD19" s="255" t="str">
        <f>IF(BU19="","",VALUE(BY19))</f>
        <v/>
      </c>
      <c r="CE19" s="95">
        <f t="shared" ref="CE19" si="147">IF(F19="",0,IF(F19="CP",$Y19/5,IF(ISNA(VLOOKUP(F19,$EK$2:$EN$20,2,FALSE)),VALUE(MID(F19,7,5))-VALUE(MID(F19,1,5))+VALUE(MID(F19,19,5))-VALUE(MID(F19,13,5)),VLOOKUP(F19,$EK$2:$EN$20,2,FALSE))))</f>
        <v>0</v>
      </c>
      <c r="CF19" s="185" t="str">
        <f>IF(I19="","",I19)</f>
        <v/>
      </c>
      <c r="CG19" s="252" t="str">
        <f>IF(CF19="","",LEFT(CF19,SEARCH(" ",CF19,1)-1))</f>
        <v/>
      </c>
      <c r="CH19" s="252" t="str">
        <f>IF(CF19="","",MID(CF19,LEN(CG19)+2,5))</f>
        <v/>
      </c>
      <c r="CI19" s="253" t="str">
        <f>IF(CF19="","",MID(CF19,LEN(CJ19)+8,5))</f>
        <v/>
      </c>
      <c r="CJ19" s="256" t="str">
        <f>IF(CF19="","",RIGHT(CF19,SEARCH(" ",CF19,1)-1))</f>
        <v/>
      </c>
      <c r="CK19" s="257"/>
      <c r="CL19" s="255" t="str">
        <f>IF(CF19="","",VALUE(CG19))</f>
        <v/>
      </c>
      <c r="CM19" s="255" t="str">
        <f>IF(CF19="","",VALUE(CH19))</f>
        <v/>
      </c>
      <c r="CN19" s="255" t="str">
        <f>IF(CF19="","",VALUE(CI19))</f>
        <v/>
      </c>
      <c r="CO19" s="255" t="str">
        <f>IF(CF19="","",VALUE(CJ19))</f>
        <v/>
      </c>
      <c r="CP19" s="95">
        <f t="shared" ref="CP19" si="148">IF(I19="",0,IF(I19="CP",$Y19/5,IF(ISNA(VLOOKUP(I19,$EK$2:$EN$20,2,FALSE)),VALUE(MID(I19,7,5))-VALUE(MID(I19,1,5))+VALUE(MID(I19,19,5))-VALUE(MID(I19,13,5)),VLOOKUP(I19,$EK$2:$EN$20,2,FALSE))))</f>
        <v>0</v>
      </c>
      <c r="CQ19" s="185" t="str">
        <f>IF(L19="","",L19)</f>
        <v/>
      </c>
      <c r="CR19" s="252" t="str">
        <f>IF(CQ19="","",LEFT(CQ19,SEARCH(" ",CQ19,1)-1))</f>
        <v/>
      </c>
      <c r="CS19" s="252" t="str">
        <f>IF(CQ19="","",MID(CQ19,LEN(CR19)+2,5))</f>
        <v/>
      </c>
      <c r="CT19" s="253" t="str">
        <f>IF(CQ19="","",MID(CQ19,LEN(CU19)+8,5))</f>
        <v/>
      </c>
      <c r="CU19" s="256" t="str">
        <f>IF(CQ19="","",RIGHT(CQ19,SEARCH(" ",CQ19,1)-1))</f>
        <v/>
      </c>
      <c r="CV19" s="257"/>
      <c r="CW19" s="255" t="str">
        <f>IF(CQ19="","",VALUE(CR19))</f>
        <v/>
      </c>
      <c r="CX19" s="255" t="str">
        <f>IF(CQ19="","",VALUE(CS19))</f>
        <v/>
      </c>
      <c r="CY19" s="255" t="str">
        <f>IF(CQ19="","",VALUE(CT19))</f>
        <v/>
      </c>
      <c r="CZ19" s="255" t="str">
        <f>IF(CQ19="","",VALUE(CU19))</f>
        <v/>
      </c>
      <c r="DA19" s="95">
        <f t="shared" ref="DA19" si="149">IF(L19="",0,IF(L19="CP",$Y19/5,IF(ISNA(VLOOKUP(L19,$EK$2:$EN$20,2,FALSE)),VALUE(MID(L19,7,5))-VALUE(MID(L19,1,5))+VALUE(MID(L19,19,5))-VALUE(MID(L19,13,5)),VLOOKUP(L19,$EK$2:$EN$20,2,FALSE))))</f>
        <v>0</v>
      </c>
      <c r="DB19" s="185" t="str">
        <f>IF(O19="","",O19)</f>
        <v/>
      </c>
      <c r="DC19" s="252" t="str">
        <f>IF(DB19="","",LEFT(DB19,SEARCH(" ",DB19,1)-1))</f>
        <v/>
      </c>
      <c r="DD19" s="252" t="str">
        <f>IF(DB19="","",MID(DB19,LEN(DC19)+2,5))</f>
        <v/>
      </c>
      <c r="DE19" s="253" t="str">
        <f>IF(DB19="","",MID(DB19,LEN(DF19)+8,5))</f>
        <v/>
      </c>
      <c r="DF19" s="256" t="str">
        <f>IF(DB19="","",RIGHT(DB19,SEARCH(" ",DB19,1)-1))</f>
        <v/>
      </c>
      <c r="DG19" s="257"/>
      <c r="DH19" s="255" t="str">
        <f>IF(DB19="","",VALUE(DC19))</f>
        <v/>
      </c>
      <c r="DI19" s="255" t="str">
        <f>IF(DB19="","",VALUE(DD19))</f>
        <v/>
      </c>
      <c r="DJ19" s="255" t="str">
        <f>IF(DB19="","",VALUE(DE19))</f>
        <v/>
      </c>
      <c r="DK19" s="255" t="str">
        <f>IF(DB19="","",VALUE(DF19))</f>
        <v/>
      </c>
      <c r="DL19" s="95">
        <f t="shared" ref="DL19" si="150">IF(O19="",0,IF(O19="CP",$Y19/5,IF(ISNA(VLOOKUP(O19,$EK$2:$EN$20,2,FALSE)),VALUE(MID(O19,7,5))-VALUE(MID(O19,1,5))+VALUE(MID(O19,19,5))-VALUE(MID(O19,13,5)),VLOOKUP(O19,$EK$2:$EN$20,2,FALSE))))</f>
        <v>0</v>
      </c>
      <c r="DM19" s="185" t="str">
        <f>IF(R19="","",R19)</f>
        <v/>
      </c>
      <c r="DN19" s="252" t="str">
        <f>IF(DM19="","",LEFT(DM19,SEARCH(" ",DM19,1)-1))</f>
        <v/>
      </c>
      <c r="DO19" s="252" t="str">
        <f>IF(DM19="","",MID(DM19,LEN(DN19)+2,5))</f>
        <v/>
      </c>
      <c r="DP19" s="253" t="str">
        <f>IF(DM19="","",MID(DM19,LEN(DQ19)+8,5))</f>
        <v/>
      </c>
      <c r="DQ19" s="256" t="str">
        <f>IF(DM19="","",RIGHT(DM19,SEARCH(" ",DM19,1)-1))</f>
        <v/>
      </c>
      <c r="DR19" s="257"/>
      <c r="DS19" s="255" t="str">
        <f>IF(DM19="","",VALUE(DN19))</f>
        <v/>
      </c>
      <c r="DT19" s="255" t="str">
        <f>IF(DM19="","",VALUE(DO19))</f>
        <v/>
      </c>
      <c r="DU19" s="255" t="str">
        <f>IF(DM19="","",VALUE(DP19))</f>
        <v/>
      </c>
      <c r="DV19" s="255" t="str">
        <f>IF(DM19="","",VALUE(DQ19))</f>
        <v/>
      </c>
      <c r="DW19" s="95">
        <f t="shared" ref="DW19" si="151">IF(R19="",0,IF(R19="CP",$Y19/5,IF(ISNA(VLOOKUP(R19,$EK$2:$EN$20,2,FALSE)),VALUE(MID(R19,7,5))-VALUE(MID(R19,1,5))+VALUE(MID(R19,19,5))-VALUE(MID(R19,13,5)),VLOOKUP(R19,$EK$2:$EN$20,2,FALSE))))</f>
        <v>0</v>
      </c>
      <c r="DX19" s="185" t="str">
        <f>IF(U19="","",U19)</f>
        <v/>
      </c>
      <c r="DY19" s="252" t="str">
        <f>IF(DX19="","",LEFT(DX19,SEARCH(" ",DX19,1)-1))</f>
        <v/>
      </c>
      <c r="DZ19" s="252" t="str">
        <f>IF(DX19="","",MID(DX19,LEN(DY19)+2,5))</f>
        <v/>
      </c>
      <c r="EA19" s="253" t="str">
        <f>IF(DX19="","",MID(DX19,LEN(EB19)+8,5))</f>
        <v/>
      </c>
      <c r="EB19" s="256" t="str">
        <f>IF(DX19="","",RIGHT(DX19,SEARCH(" ",DX19,1)-1))</f>
        <v/>
      </c>
      <c r="EC19" s="257"/>
      <c r="ED19" s="255" t="str">
        <f>IF(DX19="","",VALUE(DY19))</f>
        <v/>
      </c>
      <c r="EE19" s="255" t="str">
        <f>IF(DX19="","",VALUE(DZ19))</f>
        <v/>
      </c>
      <c r="EF19" s="255" t="str">
        <f>IF(DX19="","",VALUE(EA19))</f>
        <v/>
      </c>
      <c r="EG19" s="255" t="str">
        <f>IF(DX19="","",VALUE(EB19))</f>
        <v/>
      </c>
      <c r="EH19" s="95">
        <f t="shared" ref="EH19" si="152">IF(U19="",0,IF(U19="CP",$Y19/5,IF(ISNA(VLOOKUP(U19,$EK$2:$EN$20,2,FALSE)),VALUE(MID(U19,7,5))-VALUE(MID(U19,1,5))+VALUE(MID(U19,19,5))-VALUE(MID(U19,13,5)),VLOOKUP(U19,$EK$2:$EN$20,2,FALSE))))</f>
        <v>0</v>
      </c>
      <c r="EK19" s="16"/>
      <c r="EL19" s="16"/>
      <c r="EM19" s="16"/>
      <c r="EN19" s="16"/>
    </row>
    <row r="20" spans="1:144" ht="13.5" customHeight="1">
      <c r="A20" s="101" t="str">
        <f>A19</f>
        <v>BOUL</v>
      </c>
      <c r="B20" s="225"/>
      <c r="C20" s="190"/>
      <c r="D20" s="191"/>
      <c r="E20" s="14">
        <f>IF(C19="",0,BT20)</f>
        <v>0</v>
      </c>
      <c r="F20" s="190"/>
      <c r="G20" s="191"/>
      <c r="H20" s="14">
        <f t="shared" si="1"/>
        <v>0</v>
      </c>
      <c r="I20" s="190"/>
      <c r="J20" s="191"/>
      <c r="K20" s="14">
        <f t="shared" si="4"/>
        <v>0</v>
      </c>
      <c r="L20" s="190"/>
      <c r="M20" s="191"/>
      <c r="N20" s="66">
        <f t="shared" si="5"/>
        <v>0</v>
      </c>
      <c r="O20" s="190"/>
      <c r="P20" s="191"/>
      <c r="Q20" s="14">
        <f t="shared" si="2"/>
        <v>0</v>
      </c>
      <c r="R20" s="190"/>
      <c r="S20" s="191"/>
      <c r="T20" s="14">
        <f t="shared" si="6"/>
        <v>0</v>
      </c>
      <c r="U20" s="244"/>
      <c r="V20" s="191"/>
      <c r="W20" s="14">
        <f t="shared" si="7"/>
        <v>0</v>
      </c>
      <c r="X20" s="205"/>
      <c r="Y20" s="211"/>
      <c r="Z20" s="212"/>
      <c r="AA20" s="216"/>
      <c r="AB20" s="207"/>
      <c r="AC20" s="187"/>
      <c r="AD20" s="187"/>
      <c r="AE20" s="200"/>
      <c r="AF20" s="200"/>
      <c r="AG20" s="213"/>
      <c r="AH20" s="214"/>
      <c r="AK20" s="203"/>
      <c r="AL20" s="203"/>
      <c r="AM20" s="203"/>
      <c r="AN20" s="203"/>
      <c r="AO20" s="203"/>
      <c r="AP20" s="203"/>
      <c r="AQ20" s="203"/>
      <c r="AR20" s="187"/>
      <c r="AS20" s="187"/>
      <c r="AT20" s="208"/>
      <c r="AU20" s="208"/>
      <c r="AV20" s="208"/>
      <c r="AW20" s="203"/>
      <c r="AX20" s="203"/>
      <c r="AY20" s="203"/>
      <c r="AZ20" s="203"/>
      <c r="BA20" s="83"/>
      <c r="BB20" s="192"/>
      <c r="BC20" s="192"/>
      <c r="BD20" s="192"/>
      <c r="BE20" s="192"/>
      <c r="BF20" s="192"/>
      <c r="BG20" s="192"/>
      <c r="BH20" s="192"/>
      <c r="BI20" s="194"/>
      <c r="BJ20" s="185"/>
      <c r="BK20" s="252"/>
      <c r="BL20" s="252"/>
      <c r="BM20" s="253"/>
      <c r="BN20" s="254"/>
      <c r="BO20" s="258"/>
      <c r="BP20" s="255"/>
      <c r="BQ20" s="255"/>
      <c r="BR20" s="255"/>
      <c r="BS20" s="255"/>
      <c r="BT20" s="62">
        <f t="shared" ref="BT20" si="153">IF(ISNA(VLOOKUP(BJ19,$EK$2:$EN$20,4,FALSE)),IF(BJ19="",0,MOD(BQ19-BP19,1)-IF(BQ19&gt;=BP19,MAX(0,MIN(BQ19,21/24)-MAX(BP19,6/24)),MAX(0,21/24-MAX(BP19,6/24))+MAX(0,MIN(BQ19,21/24)-6/24)))+IF(BJ19="",0,MOD(BS19-BR19,1)-IF(BS19&gt;=BR19,MAX(0,MIN(BS19,21/24)-MAX(BR19,6/24)),MAX(0,21/24-MAX(BR19,6/24))+MAX(0,MIN(BS19,21/24)-6/24))),VLOOKUP(BJ19,$EK$2:$EN$20,4,FALSE))</f>
        <v>0</v>
      </c>
      <c r="BU20" s="185"/>
      <c r="BV20" s="252"/>
      <c r="BW20" s="252"/>
      <c r="BX20" s="253"/>
      <c r="BY20" s="256"/>
      <c r="BZ20" s="258"/>
      <c r="CA20" s="255"/>
      <c r="CB20" s="255"/>
      <c r="CC20" s="255"/>
      <c r="CD20" s="255"/>
      <c r="CE20" s="62">
        <f t="shared" ref="CE20" si="154">IF(ISNA(VLOOKUP(BU19,$EK$2:$EN$20,4,FALSE)),IF(BU19="",0,MOD(CB19-CA19,1)-IF(CB19&gt;=CA19,MAX(0,MIN(CB19,21/24)-MAX(CA19,6/24)),MAX(0,21/24-MAX(CA19,6/24))+MAX(0,MIN(CB19,21/24)-6/24)))+IF(BU19="",0,MOD(CD19-CC19,1)-IF(CD19&gt;=CC19,MAX(0,MIN(CD19,21/24)-MAX(CC19,6/24)),MAX(0,21/24-MAX(CC19,6/24))+MAX(0,MIN(CD19,21/24)-6/24))),VLOOKUP(BU19,$EK$2:$EN$20,4,FALSE))</f>
        <v>0</v>
      </c>
      <c r="CF20" s="185"/>
      <c r="CG20" s="252"/>
      <c r="CH20" s="252"/>
      <c r="CI20" s="253"/>
      <c r="CJ20" s="256"/>
      <c r="CK20" s="258"/>
      <c r="CL20" s="255"/>
      <c r="CM20" s="255"/>
      <c r="CN20" s="255"/>
      <c r="CO20" s="255"/>
      <c r="CP20" s="62">
        <f t="shared" ref="CP20" si="155">IF(ISNA(VLOOKUP(CF19,$EK$2:$EN$20,4,FALSE)),IF(CF19="",0,MOD(CM19-CL19,1)-IF(CM19&gt;=CL19,MAX(0,MIN(CM19,21/24)-MAX(CL19,6/24)),MAX(0,21/24-MAX(CL19,6/24))+MAX(0,MIN(CM19,21/24)-6/24)))+IF(CF19="",0,MOD(CO19-CN19,1)-IF(CO19&gt;=CN19,MAX(0,MIN(CO19,21/24)-MAX(CN19,6/24)),MAX(0,21/24-MAX(CN19,6/24))+MAX(0,MIN(CO19,21/24)-6/24))),VLOOKUP(CF19,$EK$2:$EN$20,4,FALSE))</f>
        <v>0</v>
      </c>
      <c r="CQ20" s="185"/>
      <c r="CR20" s="252"/>
      <c r="CS20" s="252"/>
      <c r="CT20" s="253"/>
      <c r="CU20" s="256"/>
      <c r="CV20" s="258"/>
      <c r="CW20" s="255"/>
      <c r="CX20" s="255"/>
      <c r="CY20" s="255"/>
      <c r="CZ20" s="255"/>
      <c r="DA20" s="62">
        <f t="shared" si="3"/>
        <v>0</v>
      </c>
      <c r="DB20" s="185"/>
      <c r="DC20" s="252"/>
      <c r="DD20" s="252"/>
      <c r="DE20" s="253"/>
      <c r="DF20" s="256"/>
      <c r="DG20" s="258"/>
      <c r="DH20" s="255"/>
      <c r="DI20" s="255"/>
      <c r="DJ20" s="255"/>
      <c r="DK20" s="255"/>
      <c r="DL20" s="62">
        <f t="shared" ref="DL20" si="156">IF(ISNA(VLOOKUP(DB19,$EK$2:$EN$20,4,FALSE)),IF(DB19="",0,MOD(DI19-DH19,1)-IF(DI19&gt;=DH19,MAX(0,MIN(DI19,21/24)-MAX(DH19,6/24)),MAX(0,21/24-MAX(DH19,6/24))+MAX(0,MIN(DI19,21/24)-6/24)))+IF(DB19="",0,MOD(DK19-DJ19,1)-IF(DK19&gt;=DJ19,MAX(0,MIN(DK19,21/24)-MAX(DJ19,6/24)),MAX(0,21/24-MAX(DJ19,6/24))+MAX(0,MIN(DK19,21/24)-6/24))),VLOOKUP(DB19,$EK$2:$EN$20,4,FALSE))</f>
        <v>0</v>
      </c>
      <c r="DM20" s="185"/>
      <c r="DN20" s="252"/>
      <c r="DO20" s="252"/>
      <c r="DP20" s="253"/>
      <c r="DQ20" s="256"/>
      <c r="DR20" s="258"/>
      <c r="DS20" s="255"/>
      <c r="DT20" s="255"/>
      <c r="DU20" s="255"/>
      <c r="DV20" s="255"/>
      <c r="DW20" s="62">
        <f t="shared" ref="DW20" si="157">IF(ISNA(VLOOKUP(DM19,$EK$2:$EN$20,4,FALSE)),IF(DM19="",0,MOD(DT19-DS19,1)-IF(DT19&gt;=DS19,MAX(0,MIN(DT19,21/24)-MAX(DS19,6/24)),MAX(0,21/24-MAX(DS19,6/24))+MAX(0,MIN(DT19,21/24)-6/24)))+IF(DM19="",0,MOD(DV19-DU19,1)-IF(DV19&gt;=DU19,MAX(0,MIN(DV19,21/24)-MAX(DU19,6/24)),MAX(0,21/24-MAX(DU19,6/24))+MAX(0,MIN(DV19,21/24)-6/24))),VLOOKUP(DM19,$EK$2:$EN$20,4,FALSE))</f>
        <v>0</v>
      </c>
      <c r="DX20" s="185"/>
      <c r="DY20" s="252"/>
      <c r="DZ20" s="252"/>
      <c r="EA20" s="253"/>
      <c r="EB20" s="256"/>
      <c r="EC20" s="258"/>
      <c r="ED20" s="255"/>
      <c r="EE20" s="255"/>
      <c r="EF20" s="255"/>
      <c r="EG20" s="255"/>
      <c r="EH20" s="62">
        <f t="shared" ref="EH20" si="158">IF(ISNA(VLOOKUP(DX19,$EK$2:$EN$20,4,FALSE)),IF(DX19="",0,MOD(EE19-ED19,1)-IF(EE19&gt;=ED19,MAX(0,MIN(EE19,21/24)-MAX(ED19,6/24)),MAX(0,21/24-MAX(ED19,6/24))+MAX(0,MIN(EE19,21/24)-6/24)))+IF(DX19="",0,MOD(EG19-EF19,1)-IF(EG19&gt;=EF19,MAX(0,MIN(EG19,21/24)-MAX(EF19,6/24)),MAX(0,21/24-MAX(EF19,6/24))+MAX(0,MIN(EG19,21/24)-6/24))),VLOOKUP(DX19,$EK$2:$EN$20,4,FALSE))</f>
        <v>0</v>
      </c>
      <c r="EK20" s="16"/>
      <c r="EL20" s="16"/>
      <c r="EM20" s="16"/>
      <c r="EN20" s="16"/>
    </row>
    <row r="21" spans="1:144" ht="13.5" customHeight="1">
      <c r="A21" s="101" t="str">
        <f>Admin!B14</f>
        <v>RESTO</v>
      </c>
      <c r="B21" s="225" t="str">
        <f>Admin!C14</f>
        <v>I</v>
      </c>
      <c r="C21" s="188"/>
      <c r="D21" s="189"/>
      <c r="E21" s="13">
        <f>BT21</f>
        <v>0</v>
      </c>
      <c r="F21" s="188"/>
      <c r="G21" s="189"/>
      <c r="H21" s="13">
        <f t="shared" si="1"/>
        <v>0</v>
      </c>
      <c r="I21" s="188"/>
      <c r="J21" s="189"/>
      <c r="K21" s="13">
        <f t="shared" si="4"/>
        <v>0</v>
      </c>
      <c r="L21" s="188"/>
      <c r="M21" s="189"/>
      <c r="N21" s="13">
        <f t="shared" si="5"/>
        <v>0</v>
      </c>
      <c r="O21" s="188"/>
      <c r="P21" s="189"/>
      <c r="Q21" s="13">
        <f t="shared" si="2"/>
        <v>0</v>
      </c>
      <c r="R21" s="188"/>
      <c r="S21" s="189"/>
      <c r="T21" s="13">
        <f t="shared" si="6"/>
        <v>0</v>
      </c>
      <c r="U21" s="188"/>
      <c r="V21" s="189"/>
      <c r="W21" s="13">
        <f t="shared" si="7"/>
        <v>0</v>
      </c>
      <c r="X21" s="204">
        <f>IF(AG21&gt;Y21,Y21,SUM(E21+H21+K21+N21+Q21+T21+W21))</f>
        <v>0</v>
      </c>
      <c r="Y21" s="211">
        <v>1.4583333333333333</v>
      </c>
      <c r="Z21" s="212">
        <f>IF(D21="off",X21-Y21,IF(F21="off",X21-Y21,IF(I21="off",X21-Y21,IF(L21="off",X21-Y21,IF(O21="off",X21-Y21,IF(R21="off",X21-Y21,IF(U21="off",X21-Y21,IF(AG21&gt;Y21,0,IF(X21=0,0,X21-Y21)))))))))</f>
        <v>0</v>
      </c>
      <c r="AA21" s="215" t="e">
        <f ca="1">Z21+INDIRECT(MID(CELL("filename",$A$1),FIND("]",CELL("filename",$A$1))+1,2)*1-1&amp;"!AA21")</f>
        <v>#REF!</v>
      </c>
      <c r="AB21" s="206">
        <f t="shared" si="8"/>
        <v>0</v>
      </c>
      <c r="AC21" s="186">
        <f t="shared" ref="AC21" si="159">AR21</f>
        <v>0</v>
      </c>
      <c r="AD21" s="186">
        <f ca="1">IF(AC21=AS21,0+AC21,AC21+INDIRECT(MID(CELL("filename",$A$1),FIND("]",CELL("filename",$A$1))+1,2)*1-1&amp;"!AD21"))</f>
        <v>0</v>
      </c>
      <c r="AE21" s="199" t="e">
        <f ca="1">INDIRECT(MID(CELL("filename",$A$1),FIND("]",CELL("filename",$A$1))+1,2)*1-1&amp;"!AE21")+BI21</f>
        <v>#REF!</v>
      </c>
      <c r="AF21" s="199" t="e">
        <f ca="1">Admin!F14-'23'!AE21:AE22</f>
        <v>#REF!</v>
      </c>
      <c r="AG21" s="213">
        <f t="shared" si="96"/>
        <v>0</v>
      </c>
      <c r="AH21" s="214">
        <f>IF(AG21&gt;Y21,Y21,AG21)</f>
        <v>0</v>
      </c>
      <c r="AK21" s="203" t="str">
        <f>IF($E$3&gt;=$AJ$1,"",IF(C21="","",COUNTIF($EK$3:$EK$10,C21)))</f>
        <v/>
      </c>
      <c r="AL21" s="203" t="str">
        <f>IF($H$3&gt;=$AJ$1,"",IF(F21="","",COUNTIF($EK$3:$EK$10,F21)))</f>
        <v/>
      </c>
      <c r="AM21" s="203" t="str">
        <f>IF($K$3&gt;=$AJ$1,"",IF(I21="","",COUNTIF($EK$3:$EK$10,I21)))</f>
        <v/>
      </c>
      <c r="AN21" s="203" t="str">
        <f>IF($N$3&gt;=$AJ$1,"",IF(L21="","",COUNTIF($EK$3:$EK$10,L21)))</f>
        <v/>
      </c>
      <c r="AO21" s="203" t="str">
        <f>IF($Q$3&gt;=$AJ$1,"",IF(O21="","",COUNTIF($EK$3:$EK$10,O21)))</f>
        <v/>
      </c>
      <c r="AP21" s="203" t="str">
        <f>IF($T$3&gt;=AJ$1,"",IF(R21="","",COUNTIF($EK$3:$EK$10,R21)))</f>
        <v/>
      </c>
      <c r="AQ21" s="203" t="str">
        <f>IF($W$3&gt;=$AJ$1,"",IF(U21="","",COUNTIF($EK$3:$EK$10,U21)))</f>
        <v/>
      </c>
      <c r="AR21" s="186">
        <f>COUNTIF(AK21:AQ22,0)*0.45</f>
        <v>0</v>
      </c>
      <c r="AS21" s="186">
        <f>COUNTIF(AT21:AZ22,0)*0.45+AJ20</f>
        <v>0</v>
      </c>
      <c r="AT21" s="208" t="str">
        <f>IF($E$3&lt;$AJ$1,"",IF(C21="","",IF(AK21=0,"",COUNTIF($EK$3:$EK$10,C21))))</f>
        <v/>
      </c>
      <c r="AU21" s="208" t="str">
        <f>IF($H$3&lt;$AJ$1,"",IF(F21="","",IF(AL21=0,"",COUNTIF($EK$3:$EK$10,F21))))</f>
        <v/>
      </c>
      <c r="AV21" s="208" t="str">
        <f>IF($K$3&lt;$AJ$1,"",IF(I21="","",IF(AM21=0,"",COUNTIF($EK$3:$EK$10,I21))))</f>
        <v/>
      </c>
      <c r="AW21" s="203" t="str">
        <f>IF($N$3&lt;$AJ$1,"",IF(L21="","",IF(AN21=0,"",COUNTIF($EK$3:$EK$10,L21))))</f>
        <v/>
      </c>
      <c r="AX21" s="203" t="str">
        <f>IF($Q$3&lt;$AJ$1,"",IF(O21="","",IF(AO21=0,"",COUNTIF($EK$3:$EK$10,O21))))</f>
        <v/>
      </c>
      <c r="AY21" s="203" t="str">
        <f>IF($T$3&lt;$AJ$1,"",IF(R21="","",IF(AP21=0,"",COUNTIF($EK$3:$EK$10,R21))))</f>
        <v/>
      </c>
      <c r="AZ21" s="203" t="str">
        <f>IF($W$3&lt;$AJ$1,"",IF(U21="","",IF(AQ21=0,"",COUNTIF($EK$3:$EK$10,U21))))</f>
        <v/>
      </c>
      <c r="BA21" s="83"/>
      <c r="BB21" s="192" t="str">
        <f t="shared" ref="BB21" si="160">IF(C21="","",IF(ISNA(VLOOKUP(C21,$EK$2:$EM$20,3,FALSE)),0,((VLOOKUP(C21,$EK$2:$EM$20,3,FALSE)))))</f>
        <v/>
      </c>
      <c r="BC21" s="192" t="str">
        <f t="shared" ref="BC21" si="161">IF(F21="","",IF(ISNA(VLOOKUP(F21,$EK$2:$EM$20,3,FALSE)),0,((VLOOKUP(F21,$EK$2:$EM$20,3,FALSE)))))</f>
        <v/>
      </c>
      <c r="BD21" s="192" t="str">
        <f t="shared" ref="BD21" si="162">IF(I21="","",IF(ISNA(VLOOKUP(I21,$EK$2:$EM$20,3,FALSE)),0,((VLOOKUP(I21,$EK$2:$EM$20,3,FALSE)))))</f>
        <v/>
      </c>
      <c r="BE21" s="192" t="str">
        <f t="shared" ref="BE21" si="163">IF(L21="","",IF(ISNA(VLOOKUP(L21,$EK$2:$EM$20,3,FALSE)),0,((VLOOKUP(L21,$EK$2:$EM$20,3,FALSE)))))</f>
        <v/>
      </c>
      <c r="BF21" s="192" t="str">
        <f t="shared" ref="BF21" si="164">IF(O21="","",IF(ISNA(VLOOKUP(O21,$EK$2:$EM$20,3,FALSE)),0,((VLOOKUP(O21,$EK$2:$EM$20,3,FALSE)))))</f>
        <v/>
      </c>
      <c r="BG21" s="192" t="str">
        <f t="shared" ref="BG21" si="165">IF(R21="","",IF(ISNA(VLOOKUP(R21,$EK$2:$EM$20,3,FALSE)),0,((VLOOKUP(R21,$EK$2:$EM$20,3,FALSE)))))</f>
        <v/>
      </c>
      <c r="BH21" s="192" t="str">
        <f t="shared" ref="BH21" si="166">IF(U21="","",IF(ISNA(VLOOKUP(U21,$EK$2:$EM$20,3,FALSE)),0,((VLOOKUP(U21,$EK$2:$EM$20,3,FALSE)))))</f>
        <v/>
      </c>
      <c r="BI21" s="193">
        <f>SUM(BB21:BH22)</f>
        <v>0</v>
      </c>
      <c r="BJ21" s="185" t="str">
        <f>IF(C21="","",C21)</f>
        <v/>
      </c>
      <c r="BK21" s="252" t="str">
        <f t="shared" si="18"/>
        <v/>
      </c>
      <c r="BL21" s="252" t="str">
        <f>IF(BJ21="","",MID(BJ21,LEN(BK21)+2,5))</f>
        <v/>
      </c>
      <c r="BM21" s="253" t="str">
        <f>IF(BJ21="","",MID(BJ21,LEN(BN21)+8,5))</f>
        <v/>
      </c>
      <c r="BN21" s="254" t="str">
        <f>IF(BJ21="","",RIGHT(BJ21,SEARCH(" ",BJ21,1)-1))</f>
        <v/>
      </c>
      <c r="BO21" s="257"/>
      <c r="BP21" s="255" t="str">
        <f>IF(BJ21="","",VALUE(BK21))</f>
        <v/>
      </c>
      <c r="BQ21" s="255" t="str">
        <f>IF(BJ21="","",VALUE(BL21))</f>
        <v/>
      </c>
      <c r="BR21" s="255" t="str">
        <f>IF(BJ21="","",VALUE(BM21))</f>
        <v/>
      </c>
      <c r="BS21" s="255" t="str">
        <f>IF(BJ21="","",VALUE(BN21))</f>
        <v/>
      </c>
      <c r="BT21" s="95">
        <f t="shared" ref="BT21" si="167">IF(C21="",0,IF(C21="CP",$Y21/5,IF(ISNA(VLOOKUP(C21,$EK$2:$EN$20,2,FALSE)),VALUE(MID(C21,7,5))-VALUE(MID(C21,1,5))+VALUE(MID(C21,19,5))-VALUE(MID(C21,13,5)),VLOOKUP(C21,$EK$2:$EN$20,2,FALSE))))</f>
        <v>0</v>
      </c>
      <c r="BU21" s="185" t="str">
        <f>IF(F21="","",F21)</f>
        <v/>
      </c>
      <c r="BV21" s="252" t="str">
        <f>IF(BU21="","",LEFT(BU21,SEARCH(" ",BU21,1)-1))</f>
        <v/>
      </c>
      <c r="BW21" s="252" t="str">
        <f>IF(BU21="","",MID(BU21,LEN(BV21)+2,5))</f>
        <v/>
      </c>
      <c r="BX21" s="253" t="str">
        <f>IF(BU21="","",MID(BU21,LEN(BY21)+8,5))</f>
        <v/>
      </c>
      <c r="BY21" s="256" t="str">
        <f>IF(BU21="","",RIGHT(BU21,SEARCH(" ",BU21,1)-1))</f>
        <v/>
      </c>
      <c r="BZ21" s="257"/>
      <c r="CA21" s="255" t="str">
        <f>IF(BU21="","",VALUE(BV21))</f>
        <v/>
      </c>
      <c r="CB21" s="255" t="str">
        <f>IF(BU21="","",VALUE(BW21))</f>
        <v/>
      </c>
      <c r="CC21" s="255" t="str">
        <f>IF(BU21="","",VALUE(BX21))</f>
        <v/>
      </c>
      <c r="CD21" s="255" t="str">
        <f>IF(BU21="","",VALUE(BY21))</f>
        <v/>
      </c>
      <c r="CE21" s="95">
        <f t="shared" ref="CE21" si="168">IF(F21="",0,IF(F21="CP",$Y21/5,IF(ISNA(VLOOKUP(F21,$EK$2:$EN$20,2,FALSE)),VALUE(MID(F21,7,5))-VALUE(MID(F21,1,5))+VALUE(MID(F21,19,5))-VALUE(MID(F21,13,5)),VLOOKUP(F21,$EK$2:$EN$20,2,FALSE))))</f>
        <v>0</v>
      </c>
      <c r="CF21" s="185" t="str">
        <f>IF(I21="","",I21)</f>
        <v/>
      </c>
      <c r="CG21" s="252" t="str">
        <f>IF(CF21="","",LEFT(CF21,SEARCH(" ",CF21,1)-1))</f>
        <v/>
      </c>
      <c r="CH21" s="252" t="str">
        <f>IF(CF21="","",MID(CF21,LEN(CG21)+2,5))</f>
        <v/>
      </c>
      <c r="CI21" s="253" t="str">
        <f>IF(CF21="","",MID(CF21,LEN(CJ21)+8,5))</f>
        <v/>
      </c>
      <c r="CJ21" s="256" t="str">
        <f>IF(CF21="","",RIGHT(CF21,SEARCH(" ",CF21,1)-1))</f>
        <v/>
      </c>
      <c r="CK21" s="257"/>
      <c r="CL21" s="255" t="str">
        <f>IF(CF21="","",VALUE(CG21))</f>
        <v/>
      </c>
      <c r="CM21" s="255" t="str">
        <f>IF(CF21="","",VALUE(CH21))</f>
        <v/>
      </c>
      <c r="CN21" s="255" t="str">
        <f>IF(CF21="","",VALUE(CI21))</f>
        <v/>
      </c>
      <c r="CO21" s="255" t="str">
        <f>IF(CF21="","",VALUE(CJ21))</f>
        <v/>
      </c>
      <c r="CP21" s="95">
        <f t="shared" ref="CP21" si="169">IF(I21="",0,IF(I21="CP",$Y21/5,IF(ISNA(VLOOKUP(I21,$EK$2:$EN$20,2,FALSE)),VALUE(MID(I21,7,5))-VALUE(MID(I21,1,5))+VALUE(MID(I21,19,5))-VALUE(MID(I21,13,5)),VLOOKUP(I21,$EK$2:$EN$20,2,FALSE))))</f>
        <v>0</v>
      </c>
      <c r="CQ21" s="185" t="str">
        <f>IF(L21="","",L21)</f>
        <v/>
      </c>
      <c r="CR21" s="252" t="str">
        <f>IF(CQ21="","",LEFT(CQ21,SEARCH(" ",CQ21,1)-1))</f>
        <v/>
      </c>
      <c r="CS21" s="252" t="str">
        <f>IF(CQ21="","",MID(CQ21,LEN(CR21)+2,5))</f>
        <v/>
      </c>
      <c r="CT21" s="253" t="str">
        <f>IF(CQ21="","",MID(CQ21,LEN(CU21)+8,5))</f>
        <v/>
      </c>
      <c r="CU21" s="256" t="str">
        <f>IF(CQ21="","",RIGHT(CQ21,SEARCH(" ",CQ21,1)-1))</f>
        <v/>
      </c>
      <c r="CV21" s="257"/>
      <c r="CW21" s="255" t="str">
        <f>IF(CQ21="","",VALUE(CR21))</f>
        <v/>
      </c>
      <c r="CX21" s="255" t="str">
        <f>IF(CQ21="","",VALUE(CS21))</f>
        <v/>
      </c>
      <c r="CY21" s="255" t="str">
        <f>IF(CQ21="","",VALUE(CT21))</f>
        <v/>
      </c>
      <c r="CZ21" s="255" t="str">
        <f>IF(CQ21="","",VALUE(CU21))</f>
        <v/>
      </c>
      <c r="DA21" s="95">
        <f t="shared" ref="DA21" si="170">IF(L21="",0,IF(L21="CP",$Y21/5,IF(ISNA(VLOOKUP(L21,$EK$2:$EN$20,2,FALSE)),VALUE(MID(L21,7,5))-VALUE(MID(L21,1,5))+VALUE(MID(L21,19,5))-VALUE(MID(L21,13,5)),VLOOKUP(L21,$EK$2:$EN$20,2,FALSE))))</f>
        <v>0</v>
      </c>
      <c r="DB21" s="185" t="str">
        <f>IF(O21="","",O21)</f>
        <v/>
      </c>
      <c r="DC21" s="252" t="str">
        <f>IF(DB21="","",LEFT(DB21,SEARCH(" ",DB21,1)-1))</f>
        <v/>
      </c>
      <c r="DD21" s="252" t="str">
        <f>IF(DB21="","",MID(DB21,LEN(DC21)+2,5))</f>
        <v/>
      </c>
      <c r="DE21" s="253" t="str">
        <f>IF(DB21="","",MID(DB21,LEN(DF21)+8,5))</f>
        <v/>
      </c>
      <c r="DF21" s="256" t="str">
        <f>IF(DB21="","",RIGHT(DB21,SEARCH(" ",DB21,1)-1))</f>
        <v/>
      </c>
      <c r="DG21" s="257"/>
      <c r="DH21" s="255" t="str">
        <f>IF(DB21="","",VALUE(DC21))</f>
        <v/>
      </c>
      <c r="DI21" s="255" t="str">
        <f>IF(DB21="","",VALUE(DD21))</f>
        <v/>
      </c>
      <c r="DJ21" s="255" t="str">
        <f>IF(DB21="","",VALUE(DE21))</f>
        <v/>
      </c>
      <c r="DK21" s="255" t="str">
        <f>IF(DB21="","",VALUE(DF21))</f>
        <v/>
      </c>
      <c r="DL21" s="95">
        <f t="shared" ref="DL21" si="171">IF(O21="",0,IF(O21="CP",$Y21/5,IF(ISNA(VLOOKUP(O21,$EK$2:$EN$20,2,FALSE)),VALUE(MID(O21,7,5))-VALUE(MID(O21,1,5))+VALUE(MID(O21,19,5))-VALUE(MID(O21,13,5)),VLOOKUP(O21,$EK$2:$EN$20,2,FALSE))))</f>
        <v>0</v>
      </c>
      <c r="DM21" s="185" t="str">
        <f>IF(R21="","",R21)</f>
        <v/>
      </c>
      <c r="DN21" s="252" t="str">
        <f>IF(DM21="","",LEFT(DM21,SEARCH(" ",DM21,1)-1))</f>
        <v/>
      </c>
      <c r="DO21" s="252" t="str">
        <f>IF(DM21="","",MID(DM21,LEN(DN21)+2,5))</f>
        <v/>
      </c>
      <c r="DP21" s="253" t="str">
        <f>IF(DM21="","",MID(DM21,LEN(DQ21)+8,5))</f>
        <v/>
      </c>
      <c r="DQ21" s="256" t="str">
        <f>IF(DM21="","",RIGHT(DM21,SEARCH(" ",DM21,1)-1))</f>
        <v/>
      </c>
      <c r="DR21" s="257"/>
      <c r="DS21" s="255" t="str">
        <f>IF(DM21="","",VALUE(DN21))</f>
        <v/>
      </c>
      <c r="DT21" s="255" t="str">
        <f>IF(DM21="","",VALUE(DO21))</f>
        <v/>
      </c>
      <c r="DU21" s="255" t="str">
        <f>IF(DM21="","",VALUE(DP21))</f>
        <v/>
      </c>
      <c r="DV21" s="255" t="str">
        <f>IF(DM21="","",VALUE(DQ21))</f>
        <v/>
      </c>
      <c r="DW21" s="95">
        <f t="shared" ref="DW21" si="172">IF(R21="",0,IF(R21="CP",$Y21/5,IF(ISNA(VLOOKUP(R21,$EK$2:$EN$20,2,FALSE)),VALUE(MID(R21,7,5))-VALUE(MID(R21,1,5))+VALUE(MID(R21,19,5))-VALUE(MID(R21,13,5)),VLOOKUP(R21,$EK$2:$EN$20,2,FALSE))))</f>
        <v>0</v>
      </c>
      <c r="DX21" s="185" t="str">
        <f>IF(U21="","",U21)</f>
        <v/>
      </c>
      <c r="DY21" s="252" t="str">
        <f>IF(DX21="","",LEFT(DX21,SEARCH(" ",DX21,1)-1))</f>
        <v/>
      </c>
      <c r="DZ21" s="252" t="str">
        <f>IF(DX21="","",MID(DX21,LEN(DY21)+2,5))</f>
        <v/>
      </c>
      <c r="EA21" s="253" t="str">
        <f>IF(DX21="","",MID(DX21,LEN(EB21)+8,5))</f>
        <v/>
      </c>
      <c r="EB21" s="256" t="str">
        <f>IF(DX21="","",RIGHT(DX21,SEARCH(" ",DX21,1)-1))</f>
        <v/>
      </c>
      <c r="EC21" s="257"/>
      <c r="ED21" s="255" t="str">
        <f>IF(DX21="","",VALUE(DY21))</f>
        <v/>
      </c>
      <c r="EE21" s="255" t="str">
        <f>IF(DX21="","",VALUE(DZ21))</f>
        <v/>
      </c>
      <c r="EF21" s="255" t="str">
        <f>IF(DX21="","",VALUE(EA21))</f>
        <v/>
      </c>
      <c r="EG21" s="255" t="str">
        <f>IF(DX21="","",VALUE(EB21))</f>
        <v/>
      </c>
      <c r="EH21" s="95">
        <f t="shared" ref="EH21" si="173">IF(U21="",0,IF(U21="CP",$Y21/5,IF(ISNA(VLOOKUP(U21,$EK$2:$EN$20,2,FALSE)),VALUE(MID(U21,7,5))-VALUE(MID(U21,1,5))+VALUE(MID(U21,19,5))-VALUE(MID(U21,13,5)),VLOOKUP(U21,$EK$2:$EN$20,2,FALSE))))</f>
        <v>0</v>
      </c>
    </row>
    <row r="22" spans="1:144" ht="13.5" customHeight="1">
      <c r="A22" s="101" t="str">
        <f>A21</f>
        <v>RESTO</v>
      </c>
      <c r="B22" s="225"/>
      <c r="C22" s="190"/>
      <c r="D22" s="191"/>
      <c r="E22" s="14">
        <f>IF(C21="",0,BT22)</f>
        <v>0</v>
      </c>
      <c r="F22" s="190"/>
      <c r="G22" s="191"/>
      <c r="H22" s="14">
        <f t="shared" si="1"/>
        <v>0</v>
      </c>
      <c r="I22" s="190"/>
      <c r="J22" s="191"/>
      <c r="K22" s="14">
        <f t="shared" si="4"/>
        <v>0</v>
      </c>
      <c r="L22" s="190"/>
      <c r="M22" s="191"/>
      <c r="N22" s="66">
        <f t="shared" si="5"/>
        <v>0</v>
      </c>
      <c r="O22" s="190"/>
      <c r="P22" s="191"/>
      <c r="Q22" s="14">
        <f t="shared" si="2"/>
        <v>0</v>
      </c>
      <c r="R22" s="190"/>
      <c r="S22" s="191"/>
      <c r="T22" s="14">
        <f t="shared" si="6"/>
        <v>0</v>
      </c>
      <c r="U22" s="190"/>
      <c r="V22" s="191"/>
      <c r="W22" s="14">
        <f t="shared" si="7"/>
        <v>0</v>
      </c>
      <c r="X22" s="205"/>
      <c r="Y22" s="211"/>
      <c r="Z22" s="212"/>
      <c r="AA22" s="216"/>
      <c r="AB22" s="207"/>
      <c r="AC22" s="187"/>
      <c r="AD22" s="187"/>
      <c r="AE22" s="200"/>
      <c r="AF22" s="200"/>
      <c r="AG22" s="213"/>
      <c r="AH22" s="214"/>
      <c r="AK22" s="203"/>
      <c r="AL22" s="203"/>
      <c r="AM22" s="203"/>
      <c r="AN22" s="203"/>
      <c r="AO22" s="203"/>
      <c r="AP22" s="203"/>
      <c r="AQ22" s="203"/>
      <c r="AR22" s="187"/>
      <c r="AS22" s="187"/>
      <c r="AT22" s="208"/>
      <c r="AU22" s="208"/>
      <c r="AV22" s="208"/>
      <c r="AW22" s="203"/>
      <c r="AX22" s="203"/>
      <c r="AY22" s="203"/>
      <c r="AZ22" s="203"/>
      <c r="BA22" s="83"/>
      <c r="BB22" s="192"/>
      <c r="BC22" s="192"/>
      <c r="BD22" s="192"/>
      <c r="BE22" s="192"/>
      <c r="BF22" s="192"/>
      <c r="BG22" s="192"/>
      <c r="BH22" s="192"/>
      <c r="BI22" s="194"/>
      <c r="BJ22" s="185"/>
      <c r="BK22" s="252"/>
      <c r="BL22" s="252"/>
      <c r="BM22" s="253"/>
      <c r="BN22" s="254"/>
      <c r="BO22" s="258"/>
      <c r="BP22" s="255"/>
      <c r="BQ22" s="255"/>
      <c r="BR22" s="255"/>
      <c r="BS22" s="255"/>
      <c r="BT22" s="62">
        <f t="shared" ref="BT22" si="174">IF(ISNA(VLOOKUP(BJ21,$EK$2:$EN$20,4,FALSE)),IF(BJ21="",0,MOD(BQ21-BP21,1)-IF(BQ21&gt;=BP21,MAX(0,MIN(BQ21,21/24)-MAX(BP21,6/24)),MAX(0,21/24-MAX(BP21,6/24))+MAX(0,MIN(BQ21,21/24)-6/24)))+IF(BJ21="",0,MOD(BS21-BR21,1)-IF(BS21&gt;=BR21,MAX(0,MIN(BS21,21/24)-MAX(BR21,6/24)),MAX(0,21/24-MAX(BR21,6/24))+MAX(0,MIN(BS21,21/24)-6/24))),VLOOKUP(BJ21,$EK$2:$EN$20,4,FALSE))</f>
        <v>0</v>
      </c>
      <c r="BU22" s="185"/>
      <c r="BV22" s="252"/>
      <c r="BW22" s="252"/>
      <c r="BX22" s="253"/>
      <c r="BY22" s="256"/>
      <c r="BZ22" s="258"/>
      <c r="CA22" s="255"/>
      <c r="CB22" s="255"/>
      <c r="CC22" s="255"/>
      <c r="CD22" s="255"/>
      <c r="CE22" s="62">
        <f t="shared" ref="CE22" si="175">IF(ISNA(VLOOKUP(BU21,$EK$2:$EN$20,4,FALSE)),IF(BU21="",0,MOD(CB21-CA21,1)-IF(CB21&gt;=CA21,MAX(0,MIN(CB21,21/24)-MAX(CA21,6/24)),MAX(0,21/24-MAX(CA21,6/24))+MAX(0,MIN(CB21,21/24)-6/24)))+IF(BU21="",0,MOD(CD21-CC21,1)-IF(CD21&gt;=CC21,MAX(0,MIN(CD21,21/24)-MAX(CC21,6/24)),MAX(0,21/24-MAX(CC21,6/24))+MAX(0,MIN(CD21,21/24)-6/24))),VLOOKUP(BU21,$EK$2:$EN$20,4,FALSE))</f>
        <v>0</v>
      </c>
      <c r="CF22" s="185"/>
      <c r="CG22" s="252"/>
      <c r="CH22" s="252"/>
      <c r="CI22" s="253"/>
      <c r="CJ22" s="256"/>
      <c r="CK22" s="258"/>
      <c r="CL22" s="255"/>
      <c r="CM22" s="255"/>
      <c r="CN22" s="255"/>
      <c r="CO22" s="255"/>
      <c r="CP22" s="62">
        <f t="shared" ref="CP22" si="176">IF(ISNA(VLOOKUP(CF21,$EK$2:$EN$20,4,FALSE)),IF(CF21="",0,MOD(CM21-CL21,1)-IF(CM21&gt;=CL21,MAX(0,MIN(CM21,21/24)-MAX(CL21,6/24)),MAX(0,21/24-MAX(CL21,6/24))+MAX(0,MIN(CM21,21/24)-6/24)))+IF(CF21="",0,MOD(CO21-CN21,1)-IF(CO21&gt;=CN21,MAX(0,MIN(CO21,21/24)-MAX(CN21,6/24)),MAX(0,21/24-MAX(CN21,6/24))+MAX(0,MIN(CO21,21/24)-6/24))),VLOOKUP(CF21,$EK$2:$EN$20,4,FALSE))</f>
        <v>0</v>
      </c>
      <c r="CQ22" s="185"/>
      <c r="CR22" s="252"/>
      <c r="CS22" s="252"/>
      <c r="CT22" s="253"/>
      <c r="CU22" s="256"/>
      <c r="CV22" s="258"/>
      <c r="CW22" s="255"/>
      <c r="CX22" s="255"/>
      <c r="CY22" s="255"/>
      <c r="CZ22" s="255"/>
      <c r="DA22" s="62">
        <f t="shared" si="3"/>
        <v>0</v>
      </c>
      <c r="DB22" s="185"/>
      <c r="DC22" s="252"/>
      <c r="DD22" s="252"/>
      <c r="DE22" s="253"/>
      <c r="DF22" s="256"/>
      <c r="DG22" s="258"/>
      <c r="DH22" s="255"/>
      <c r="DI22" s="255"/>
      <c r="DJ22" s="255"/>
      <c r="DK22" s="255"/>
      <c r="DL22" s="62">
        <f t="shared" ref="DL22" si="177">IF(ISNA(VLOOKUP(DB21,$EK$2:$EN$20,4,FALSE)),IF(DB21="",0,MOD(DI21-DH21,1)-IF(DI21&gt;=DH21,MAX(0,MIN(DI21,21/24)-MAX(DH21,6/24)),MAX(0,21/24-MAX(DH21,6/24))+MAX(0,MIN(DI21,21/24)-6/24)))+IF(DB21="",0,MOD(DK21-DJ21,1)-IF(DK21&gt;=DJ21,MAX(0,MIN(DK21,21/24)-MAX(DJ21,6/24)),MAX(0,21/24-MAX(DJ21,6/24))+MAX(0,MIN(DK21,21/24)-6/24))),VLOOKUP(DB21,$EK$2:$EN$20,4,FALSE))</f>
        <v>0</v>
      </c>
      <c r="DM22" s="185"/>
      <c r="DN22" s="252"/>
      <c r="DO22" s="252"/>
      <c r="DP22" s="253"/>
      <c r="DQ22" s="256"/>
      <c r="DR22" s="258"/>
      <c r="DS22" s="255"/>
      <c r="DT22" s="255"/>
      <c r="DU22" s="255"/>
      <c r="DV22" s="255"/>
      <c r="DW22" s="62">
        <f t="shared" ref="DW22" si="178">IF(ISNA(VLOOKUP(DM21,$EK$2:$EN$20,4,FALSE)),IF(DM21="",0,MOD(DT21-DS21,1)-IF(DT21&gt;=DS21,MAX(0,MIN(DT21,21/24)-MAX(DS21,6/24)),MAX(0,21/24-MAX(DS21,6/24))+MAX(0,MIN(DT21,21/24)-6/24)))+IF(DM21="",0,MOD(DV21-DU21,1)-IF(DV21&gt;=DU21,MAX(0,MIN(DV21,21/24)-MAX(DU21,6/24)),MAX(0,21/24-MAX(DU21,6/24))+MAX(0,MIN(DV21,21/24)-6/24))),VLOOKUP(DM21,$EK$2:$EN$20,4,FALSE))</f>
        <v>0</v>
      </c>
      <c r="DX22" s="185"/>
      <c r="DY22" s="252"/>
      <c r="DZ22" s="252"/>
      <c r="EA22" s="253"/>
      <c r="EB22" s="256"/>
      <c r="EC22" s="258"/>
      <c r="ED22" s="255"/>
      <c r="EE22" s="255"/>
      <c r="EF22" s="255"/>
      <c r="EG22" s="255"/>
      <c r="EH22" s="62">
        <f t="shared" ref="EH22" si="179">IF(ISNA(VLOOKUP(DX21,$EK$2:$EN$20,4,FALSE)),IF(DX21="",0,MOD(EE21-ED21,1)-IF(EE21&gt;=ED21,MAX(0,MIN(EE21,21/24)-MAX(ED21,6/24)),MAX(0,21/24-MAX(ED21,6/24))+MAX(0,MIN(EE21,21/24)-6/24)))+IF(DX21="",0,MOD(EG21-EF21,1)-IF(EG21&gt;=EF21,MAX(0,MIN(EG21,21/24)-MAX(EF21,6/24)),MAX(0,21/24-MAX(EF21,6/24))+MAX(0,MIN(EG21,21/24)-6/24))),VLOOKUP(DX21,$EK$2:$EN$20,4,FALSE))</f>
        <v>0</v>
      </c>
    </row>
    <row r="23" spans="1:144" ht="13.5" customHeight="1">
      <c r="A23" s="101" t="str">
        <f>Admin!B15</f>
        <v>PATISSERIE</v>
      </c>
      <c r="B23" s="225" t="str">
        <f>Admin!C15</f>
        <v>J</v>
      </c>
      <c r="C23" s="188"/>
      <c r="D23" s="189"/>
      <c r="E23" s="13">
        <f>BT23</f>
        <v>0</v>
      </c>
      <c r="F23" s="188"/>
      <c r="G23" s="189"/>
      <c r="H23" s="13">
        <f t="shared" si="1"/>
        <v>0</v>
      </c>
      <c r="I23" s="188"/>
      <c r="J23" s="189"/>
      <c r="K23" s="13">
        <f t="shared" si="4"/>
        <v>0</v>
      </c>
      <c r="L23" s="188"/>
      <c r="M23" s="189"/>
      <c r="N23" s="13">
        <f t="shared" si="5"/>
        <v>0</v>
      </c>
      <c r="O23" s="188"/>
      <c r="P23" s="189"/>
      <c r="Q23" s="13">
        <f t="shared" si="2"/>
        <v>0</v>
      </c>
      <c r="R23" s="188"/>
      <c r="S23" s="189"/>
      <c r="T23" s="13">
        <f t="shared" si="6"/>
        <v>0</v>
      </c>
      <c r="U23" s="188"/>
      <c r="V23" s="189"/>
      <c r="W23" s="13">
        <f t="shared" si="7"/>
        <v>0</v>
      </c>
      <c r="X23" s="204">
        <f>IF(AG23&gt;Y23,Y23,SUM(E23+H23+K23+N23+Q23+T23+W23))</f>
        <v>0</v>
      </c>
      <c r="Y23" s="211">
        <v>1.4583333333333333</v>
      </c>
      <c r="Z23" s="212">
        <f>IF(D23="off",X23-Y23,IF(F23="off",X23-Y23,IF(I23="off",X23-Y23,IF(L23="off",X23-Y23,IF(O23="off",X23-Y23,IF(R23="off",X23-Y23,IF(U23="off",X23-Y23,IF(AG23&gt;Y23,0,IF(X23=0,0,X23-Y23)))))))))</f>
        <v>0</v>
      </c>
      <c r="AA23" s="215" t="e">
        <f ca="1">Z23+INDIRECT(MID(CELL("filename",$A$1),FIND("]",CELL("filename",$A$1))+1,2)*1-1&amp;"!AA23")</f>
        <v>#REF!</v>
      </c>
      <c r="AB23" s="206">
        <f t="shared" si="8"/>
        <v>0</v>
      </c>
      <c r="AC23" s="186">
        <f t="shared" ref="AC23" si="180">AR23</f>
        <v>0</v>
      </c>
      <c r="AD23" s="186">
        <f ca="1">IF(AC23=AS23,0+AC23,AC23+INDIRECT(MID(CELL("filename",$A$1),FIND("]",CELL("filename",$A$1))+1,2)*1-1&amp;"!AD23"))</f>
        <v>0</v>
      </c>
      <c r="AE23" s="199" t="e">
        <f ca="1">INDIRECT(MID(CELL("filename",$A$1),FIND("]",CELL("filename",$A$1))+1,2)*1-1&amp;"!AE23")+BI23</f>
        <v>#REF!</v>
      </c>
      <c r="AF23" s="199" t="e">
        <f ca="1">Admin!F15-'23'!AE23:AE24</f>
        <v>#REF!</v>
      </c>
      <c r="AG23" s="213">
        <f t="shared" si="96"/>
        <v>0</v>
      </c>
      <c r="AH23" s="214">
        <f>IF(AG23&gt;Y23,Y23,AG23)</f>
        <v>0</v>
      </c>
      <c r="AK23" s="203" t="str">
        <f>IF($E$3&gt;=$AJ$1,"",IF(C23="","",COUNTIF($EK$3:$EK$10,C23)))</f>
        <v/>
      </c>
      <c r="AL23" s="203" t="str">
        <f>IF($H$3&gt;=$AJ$1,"",IF(F23="","",COUNTIF($EK$3:$EK$10,F23)))</f>
        <v/>
      </c>
      <c r="AM23" s="203" t="str">
        <f>IF($K$3&gt;=$AJ$1,"",IF(I23="","",COUNTIF($EK$3:$EK$10,I23)))</f>
        <v/>
      </c>
      <c r="AN23" s="203" t="str">
        <f>IF($N$3&gt;=$AJ$1,"",IF(L23="","",COUNTIF($EK$3:$EK$10,L23)))</f>
        <v/>
      </c>
      <c r="AO23" s="203" t="str">
        <f>IF($Q$3&gt;=$AJ$1,"",IF(O23="","",COUNTIF($EK$3:$EK$10,O23)))</f>
        <v/>
      </c>
      <c r="AP23" s="203" t="str">
        <f>IF($T$3&gt;=AJ$1,"",IF(R23="","",COUNTIF($EK$3:$EK$10,R23)))</f>
        <v/>
      </c>
      <c r="AQ23" s="203" t="str">
        <f>IF($W$3&gt;=$AJ$1,"",IF(U23="","",COUNTIF($EK$3:$EK$10,U23)))</f>
        <v/>
      </c>
      <c r="AR23" s="186">
        <f>COUNTIF(AK23:AQ24,0)*0.45</f>
        <v>0</v>
      </c>
      <c r="AS23" s="186">
        <f>COUNTIF(AT23:AZ24,0)*0.45+AJ22</f>
        <v>0</v>
      </c>
      <c r="AT23" s="208" t="str">
        <f>IF($E$3&lt;$AJ$1,"",IF(C23="","",IF(AK23=0,"",COUNTIF($EK$3:$EK$10,C23))))</f>
        <v/>
      </c>
      <c r="AU23" s="208" t="str">
        <f>IF($H$3&lt;$AJ$1,"",IF(F23="","",IF(AL23=0,"",COUNTIF($EK$3:$EK$10,F23))))</f>
        <v/>
      </c>
      <c r="AV23" s="208" t="str">
        <f>IF($K$3&lt;$AJ$1,"",IF(I23="","",IF(AM23=0,"",COUNTIF($EK$3:$EK$10,I23))))</f>
        <v/>
      </c>
      <c r="AW23" s="203" t="str">
        <f>IF($N$3&lt;$AJ$1,"",IF(L23="","",IF(AN23=0,"",COUNTIF($EK$3:$EK$10,L23))))</f>
        <v/>
      </c>
      <c r="AX23" s="203" t="str">
        <f>IF($Q$3&lt;$AJ$1,"",IF(O23="","",IF(AO23=0,"",COUNTIF($EK$3:$EK$10,O23))))</f>
        <v/>
      </c>
      <c r="AY23" s="203" t="str">
        <f>IF($T$3&lt;$AJ$1,"",IF(R23="","",IF(AP23=0,"",COUNTIF($EK$3:$EK$10,R23))))</f>
        <v/>
      </c>
      <c r="AZ23" s="203" t="str">
        <f>IF($W$3&lt;$AJ$1,"",IF(U23="","",IF(AQ23=0,"",COUNTIF($EK$3:$EK$10,U23))))</f>
        <v/>
      </c>
      <c r="BA23" s="83"/>
      <c r="BB23" s="192" t="str">
        <f t="shared" ref="BB23" si="181">IF(C23="","",IF(ISNA(VLOOKUP(C23,$EK$2:$EM$20,3,FALSE)),0,((VLOOKUP(C23,$EK$2:$EM$20,3,FALSE)))))</f>
        <v/>
      </c>
      <c r="BC23" s="192" t="str">
        <f t="shared" ref="BC23" si="182">IF(F23="","",IF(ISNA(VLOOKUP(F23,$EK$2:$EM$20,3,FALSE)),0,((VLOOKUP(F23,$EK$2:$EM$20,3,FALSE)))))</f>
        <v/>
      </c>
      <c r="BD23" s="192" t="str">
        <f t="shared" ref="BD23" si="183">IF(I23="","",IF(ISNA(VLOOKUP(I23,$EK$2:$EM$20,3,FALSE)),0,((VLOOKUP(I23,$EK$2:$EM$20,3,FALSE)))))</f>
        <v/>
      </c>
      <c r="BE23" s="192" t="str">
        <f t="shared" ref="BE23" si="184">IF(L23="","",IF(ISNA(VLOOKUP(L23,$EK$2:$EM$20,3,FALSE)),0,((VLOOKUP(L23,$EK$2:$EM$20,3,FALSE)))))</f>
        <v/>
      </c>
      <c r="BF23" s="192" t="str">
        <f t="shared" ref="BF23" si="185">IF(O23="","",IF(ISNA(VLOOKUP(O23,$EK$2:$EM$20,3,FALSE)),0,((VLOOKUP(O23,$EK$2:$EM$20,3,FALSE)))))</f>
        <v/>
      </c>
      <c r="BG23" s="192" t="str">
        <f t="shared" ref="BG23" si="186">IF(R23="","",IF(ISNA(VLOOKUP(R23,$EK$2:$EM$20,3,FALSE)),0,((VLOOKUP(R23,$EK$2:$EM$20,3,FALSE)))))</f>
        <v/>
      </c>
      <c r="BH23" s="192" t="str">
        <f t="shared" ref="BH23" si="187">IF(U23="","",IF(ISNA(VLOOKUP(U23,$EK$2:$EM$20,3,FALSE)),0,((VLOOKUP(U23,$EK$2:$EM$20,3,FALSE)))))</f>
        <v/>
      </c>
      <c r="BI23" s="193">
        <f>SUM(BB23:BH24)</f>
        <v>0</v>
      </c>
      <c r="BJ23" s="185" t="str">
        <f>IF(C23="","",C23)</f>
        <v/>
      </c>
      <c r="BK23" s="252" t="str">
        <f t="shared" si="18"/>
        <v/>
      </c>
      <c r="BL23" s="252" t="str">
        <f>IF(BJ23="","",MID(BJ23,LEN(BK23)+2,5))</f>
        <v/>
      </c>
      <c r="BM23" s="253" t="str">
        <f>IF(BJ23="","",MID(BJ23,LEN(BN23)+8,5))</f>
        <v/>
      </c>
      <c r="BN23" s="254" t="str">
        <f>IF(BJ23="","",RIGHT(BJ23,SEARCH(" ",BJ23,1)-1))</f>
        <v/>
      </c>
      <c r="BO23" s="257"/>
      <c r="BP23" s="255" t="str">
        <f>IF(BJ23="","",VALUE(BK23))</f>
        <v/>
      </c>
      <c r="BQ23" s="255" t="str">
        <f>IF(BJ23="","",VALUE(BL23))</f>
        <v/>
      </c>
      <c r="BR23" s="255" t="str">
        <f>IF(BJ23="","",VALUE(BM23))</f>
        <v/>
      </c>
      <c r="BS23" s="255" t="str">
        <f>IF(BJ23="","",VALUE(BN23))</f>
        <v/>
      </c>
      <c r="BT23" s="95">
        <f t="shared" ref="BT23" si="188">IF(C23="",0,IF(C23="CP",$Y23/5,IF(ISNA(VLOOKUP(C23,$EK$2:$EN$20,2,FALSE)),VALUE(MID(C23,7,5))-VALUE(MID(C23,1,5))+VALUE(MID(C23,19,5))-VALUE(MID(C23,13,5)),VLOOKUP(C23,$EK$2:$EN$20,2,FALSE))))</f>
        <v>0</v>
      </c>
      <c r="BU23" s="185" t="str">
        <f>IF(F23="","",F23)</f>
        <v/>
      </c>
      <c r="BV23" s="252" t="str">
        <f>IF(BU23="","",LEFT(BU23,SEARCH(" ",BU23,1)-1))</f>
        <v/>
      </c>
      <c r="BW23" s="252" t="str">
        <f>IF(BU23="","",MID(BU23,LEN(BV23)+2,5))</f>
        <v/>
      </c>
      <c r="BX23" s="253" t="str">
        <f>IF(BU23="","",MID(BU23,LEN(BY23)+8,5))</f>
        <v/>
      </c>
      <c r="BY23" s="256" t="str">
        <f>IF(BU23="","",RIGHT(BU23,SEARCH(" ",BU23,1)-1))</f>
        <v/>
      </c>
      <c r="BZ23" s="257"/>
      <c r="CA23" s="255" t="str">
        <f>IF(BU23="","",VALUE(BV23))</f>
        <v/>
      </c>
      <c r="CB23" s="255" t="str">
        <f>IF(BU23="","",VALUE(BW23))</f>
        <v/>
      </c>
      <c r="CC23" s="255" t="str">
        <f>IF(BU23="","",VALUE(BX23))</f>
        <v/>
      </c>
      <c r="CD23" s="255" t="str">
        <f>IF(BU23="","",VALUE(BY23))</f>
        <v/>
      </c>
      <c r="CE23" s="95">
        <f t="shared" ref="CE23" si="189">IF(F23="",0,IF(F23="CP",$Y23/5,IF(ISNA(VLOOKUP(F23,$EK$2:$EN$20,2,FALSE)),VALUE(MID(F23,7,5))-VALUE(MID(F23,1,5))+VALUE(MID(F23,19,5))-VALUE(MID(F23,13,5)),VLOOKUP(F23,$EK$2:$EN$20,2,FALSE))))</f>
        <v>0</v>
      </c>
      <c r="CF23" s="185" t="str">
        <f>IF(I23="","",I23)</f>
        <v/>
      </c>
      <c r="CG23" s="252" t="str">
        <f>IF(CF23="","",LEFT(CF23,SEARCH(" ",CF23,1)-1))</f>
        <v/>
      </c>
      <c r="CH23" s="252" t="str">
        <f>IF(CF23="","",MID(CF23,LEN(CG23)+2,5))</f>
        <v/>
      </c>
      <c r="CI23" s="253" t="str">
        <f>IF(CF23="","",MID(CF23,LEN(CJ23)+8,5))</f>
        <v/>
      </c>
      <c r="CJ23" s="256" t="str">
        <f>IF(CF23="","",RIGHT(CF23,SEARCH(" ",CF23,1)-1))</f>
        <v/>
      </c>
      <c r="CK23" s="257"/>
      <c r="CL23" s="255" t="str">
        <f>IF(CF23="","",VALUE(CG23))</f>
        <v/>
      </c>
      <c r="CM23" s="255" t="str">
        <f>IF(CF23="","",VALUE(CH23))</f>
        <v/>
      </c>
      <c r="CN23" s="255" t="str">
        <f>IF(CF23="","",VALUE(CI23))</f>
        <v/>
      </c>
      <c r="CO23" s="255" t="str">
        <f>IF(CF23="","",VALUE(CJ23))</f>
        <v/>
      </c>
      <c r="CP23" s="95">
        <f t="shared" ref="CP23" si="190">IF(I23="",0,IF(I23="CP",$Y23/5,IF(ISNA(VLOOKUP(I23,$EK$2:$EN$20,2,FALSE)),VALUE(MID(I23,7,5))-VALUE(MID(I23,1,5))+VALUE(MID(I23,19,5))-VALUE(MID(I23,13,5)),VLOOKUP(I23,$EK$2:$EN$20,2,FALSE))))</f>
        <v>0</v>
      </c>
      <c r="CQ23" s="185" t="str">
        <f>IF(L23="","",L23)</f>
        <v/>
      </c>
      <c r="CR23" s="252" t="str">
        <f>IF(CQ23="","",LEFT(CQ23,SEARCH(" ",CQ23,1)-1))</f>
        <v/>
      </c>
      <c r="CS23" s="252" t="str">
        <f>IF(CQ23="","",MID(CQ23,LEN(CR23)+2,5))</f>
        <v/>
      </c>
      <c r="CT23" s="253" t="str">
        <f>IF(CQ23="","",MID(CQ23,LEN(CU23)+8,5))</f>
        <v/>
      </c>
      <c r="CU23" s="256" t="str">
        <f>IF(CQ23="","",RIGHT(CQ23,SEARCH(" ",CQ23,1)-1))</f>
        <v/>
      </c>
      <c r="CV23" s="257"/>
      <c r="CW23" s="255" t="str">
        <f>IF(CQ23="","",VALUE(CR23))</f>
        <v/>
      </c>
      <c r="CX23" s="255" t="str">
        <f>IF(CQ23="","",VALUE(CS23))</f>
        <v/>
      </c>
      <c r="CY23" s="255" t="str">
        <f>IF(CQ23="","",VALUE(CT23))</f>
        <v/>
      </c>
      <c r="CZ23" s="255" t="str">
        <f>IF(CQ23="","",VALUE(CU23))</f>
        <v/>
      </c>
      <c r="DA23" s="95">
        <f t="shared" ref="DA23" si="191">IF(L23="",0,IF(L23="CP",$Y23/5,IF(ISNA(VLOOKUP(L23,$EK$2:$EN$20,2,FALSE)),VALUE(MID(L23,7,5))-VALUE(MID(L23,1,5))+VALUE(MID(L23,19,5))-VALUE(MID(L23,13,5)),VLOOKUP(L23,$EK$2:$EN$20,2,FALSE))))</f>
        <v>0</v>
      </c>
      <c r="DB23" s="185" t="str">
        <f>IF(O23="","",O23)</f>
        <v/>
      </c>
      <c r="DC23" s="252" t="str">
        <f>IF(DB23="","",LEFT(DB23,SEARCH(" ",DB23,1)-1))</f>
        <v/>
      </c>
      <c r="DD23" s="252" t="str">
        <f>IF(DB23="","",MID(DB23,LEN(DC23)+2,5))</f>
        <v/>
      </c>
      <c r="DE23" s="253" t="str">
        <f>IF(DB23="","",MID(DB23,LEN(DF23)+8,5))</f>
        <v/>
      </c>
      <c r="DF23" s="256" t="str">
        <f>IF(DB23="","",RIGHT(DB23,SEARCH(" ",DB23,1)-1))</f>
        <v/>
      </c>
      <c r="DG23" s="257"/>
      <c r="DH23" s="255" t="str">
        <f>IF(DB23="","",VALUE(DC23))</f>
        <v/>
      </c>
      <c r="DI23" s="255" t="str">
        <f>IF(DB23="","",VALUE(DD23))</f>
        <v/>
      </c>
      <c r="DJ23" s="255" t="str">
        <f>IF(DB23="","",VALUE(DE23))</f>
        <v/>
      </c>
      <c r="DK23" s="255" t="str">
        <f>IF(DB23="","",VALUE(DF23))</f>
        <v/>
      </c>
      <c r="DL23" s="95">
        <f t="shared" ref="DL23" si="192">IF(O23="",0,IF(O23="CP",$Y23/5,IF(ISNA(VLOOKUP(O23,$EK$2:$EN$20,2,FALSE)),VALUE(MID(O23,7,5))-VALUE(MID(O23,1,5))+VALUE(MID(O23,19,5))-VALUE(MID(O23,13,5)),VLOOKUP(O23,$EK$2:$EN$20,2,FALSE))))</f>
        <v>0</v>
      </c>
      <c r="DM23" s="185" t="str">
        <f>IF(R23="","",R23)</f>
        <v/>
      </c>
      <c r="DN23" s="252" t="str">
        <f>IF(DM23="","",LEFT(DM23,SEARCH(" ",DM23,1)-1))</f>
        <v/>
      </c>
      <c r="DO23" s="252" t="str">
        <f>IF(DM23="","",MID(DM23,LEN(DN23)+2,5))</f>
        <v/>
      </c>
      <c r="DP23" s="253" t="str">
        <f>IF(DM23="","",MID(DM23,LEN(DQ23)+8,5))</f>
        <v/>
      </c>
      <c r="DQ23" s="256" t="str">
        <f>IF(DM23="","",RIGHT(DM23,SEARCH(" ",DM23,1)-1))</f>
        <v/>
      </c>
      <c r="DR23" s="257"/>
      <c r="DS23" s="255" t="str">
        <f>IF(DM23="","",VALUE(DN23))</f>
        <v/>
      </c>
      <c r="DT23" s="255" t="str">
        <f>IF(DM23="","",VALUE(DO23))</f>
        <v/>
      </c>
      <c r="DU23" s="255" t="str">
        <f>IF(DM23="","",VALUE(DP23))</f>
        <v/>
      </c>
      <c r="DV23" s="255" t="str">
        <f>IF(DM23="","",VALUE(DQ23))</f>
        <v/>
      </c>
      <c r="DW23" s="95">
        <f t="shared" ref="DW23" si="193">IF(R23="",0,IF(R23="CP",$Y23/5,IF(ISNA(VLOOKUP(R23,$EK$2:$EN$20,2,FALSE)),VALUE(MID(R23,7,5))-VALUE(MID(R23,1,5))+VALUE(MID(R23,19,5))-VALUE(MID(R23,13,5)),VLOOKUP(R23,$EK$2:$EN$20,2,FALSE))))</f>
        <v>0</v>
      </c>
      <c r="DX23" s="185" t="str">
        <f>IF(U23="","",U23)</f>
        <v/>
      </c>
      <c r="DY23" s="252" t="str">
        <f>IF(DX23="","",LEFT(DX23,SEARCH(" ",DX23,1)-1))</f>
        <v/>
      </c>
      <c r="DZ23" s="252" t="str">
        <f>IF(DX23="","",MID(DX23,LEN(DY23)+2,5))</f>
        <v/>
      </c>
      <c r="EA23" s="253" t="str">
        <f>IF(DX23="","",MID(DX23,LEN(EB23)+8,5))</f>
        <v/>
      </c>
      <c r="EB23" s="256" t="str">
        <f>IF(DX23="","",RIGHT(DX23,SEARCH(" ",DX23,1)-1))</f>
        <v/>
      </c>
      <c r="EC23" s="257"/>
      <c r="ED23" s="255" t="str">
        <f>IF(DX23="","",VALUE(DY23))</f>
        <v/>
      </c>
      <c r="EE23" s="255" t="str">
        <f>IF(DX23="","",VALUE(DZ23))</f>
        <v/>
      </c>
      <c r="EF23" s="255" t="str">
        <f>IF(DX23="","",VALUE(EA23))</f>
        <v/>
      </c>
      <c r="EG23" s="255" t="str">
        <f>IF(DX23="","",VALUE(EB23))</f>
        <v/>
      </c>
      <c r="EH23" s="95">
        <f t="shared" ref="EH23" si="194">IF(U23="",0,IF(U23="CP",$Y23/5,IF(ISNA(VLOOKUP(U23,$EK$2:$EN$20,2,FALSE)),VALUE(MID(U23,7,5))-VALUE(MID(U23,1,5))+VALUE(MID(U23,19,5))-VALUE(MID(U23,13,5)),VLOOKUP(U23,$EK$2:$EN$20,2,FALSE))))</f>
        <v>0</v>
      </c>
    </row>
    <row r="24" spans="1:144" ht="13.5" customHeight="1">
      <c r="A24" s="101" t="str">
        <f>A23</f>
        <v>PATISSERIE</v>
      </c>
      <c r="B24" s="225"/>
      <c r="C24" s="190"/>
      <c r="D24" s="191"/>
      <c r="E24" s="14">
        <f>IF(C23="",0,BT24)</f>
        <v>0</v>
      </c>
      <c r="F24" s="190"/>
      <c r="G24" s="191"/>
      <c r="H24" s="14">
        <f t="shared" si="1"/>
        <v>0</v>
      </c>
      <c r="I24" s="190"/>
      <c r="J24" s="191"/>
      <c r="K24" s="14">
        <f t="shared" si="4"/>
        <v>0</v>
      </c>
      <c r="L24" s="190"/>
      <c r="M24" s="191"/>
      <c r="N24" s="66">
        <f t="shared" si="5"/>
        <v>0</v>
      </c>
      <c r="O24" s="190"/>
      <c r="P24" s="191"/>
      <c r="Q24" s="14">
        <f t="shared" si="2"/>
        <v>0</v>
      </c>
      <c r="R24" s="190"/>
      <c r="S24" s="191"/>
      <c r="T24" s="14">
        <f t="shared" si="6"/>
        <v>0</v>
      </c>
      <c r="U24" s="190"/>
      <c r="V24" s="191"/>
      <c r="W24" s="14">
        <f t="shared" si="7"/>
        <v>0</v>
      </c>
      <c r="X24" s="205"/>
      <c r="Y24" s="211"/>
      <c r="Z24" s="212"/>
      <c r="AA24" s="216"/>
      <c r="AB24" s="207"/>
      <c r="AC24" s="187"/>
      <c r="AD24" s="187"/>
      <c r="AE24" s="200"/>
      <c r="AF24" s="200"/>
      <c r="AG24" s="213"/>
      <c r="AH24" s="214"/>
      <c r="AK24" s="203"/>
      <c r="AL24" s="203"/>
      <c r="AM24" s="203"/>
      <c r="AN24" s="203"/>
      <c r="AO24" s="203"/>
      <c r="AP24" s="203"/>
      <c r="AQ24" s="203"/>
      <c r="AR24" s="187"/>
      <c r="AS24" s="187"/>
      <c r="AT24" s="208"/>
      <c r="AU24" s="208"/>
      <c r="AV24" s="208"/>
      <c r="AW24" s="203"/>
      <c r="AX24" s="203"/>
      <c r="AY24" s="203"/>
      <c r="AZ24" s="203"/>
      <c r="BA24" s="83"/>
      <c r="BB24" s="192"/>
      <c r="BC24" s="192"/>
      <c r="BD24" s="192"/>
      <c r="BE24" s="192"/>
      <c r="BF24" s="192"/>
      <c r="BG24" s="192"/>
      <c r="BH24" s="192"/>
      <c r="BI24" s="194"/>
      <c r="BJ24" s="185"/>
      <c r="BK24" s="252"/>
      <c r="BL24" s="252"/>
      <c r="BM24" s="253"/>
      <c r="BN24" s="254"/>
      <c r="BO24" s="258"/>
      <c r="BP24" s="255"/>
      <c r="BQ24" s="255"/>
      <c r="BR24" s="255"/>
      <c r="BS24" s="255"/>
      <c r="BT24" s="62">
        <f t="shared" ref="BT24" si="195">IF(ISNA(VLOOKUP(BJ23,$EK$2:$EN$20,4,FALSE)),IF(BJ23="",0,MOD(BQ23-BP23,1)-IF(BQ23&gt;=BP23,MAX(0,MIN(BQ23,21/24)-MAX(BP23,6/24)),MAX(0,21/24-MAX(BP23,6/24))+MAX(0,MIN(BQ23,21/24)-6/24)))+IF(BJ23="",0,MOD(BS23-BR23,1)-IF(BS23&gt;=BR23,MAX(0,MIN(BS23,21/24)-MAX(BR23,6/24)),MAX(0,21/24-MAX(BR23,6/24))+MAX(0,MIN(BS23,21/24)-6/24))),VLOOKUP(BJ23,$EK$2:$EN$20,4,FALSE))</f>
        <v>0</v>
      </c>
      <c r="BU24" s="185"/>
      <c r="BV24" s="252"/>
      <c r="BW24" s="252"/>
      <c r="BX24" s="253"/>
      <c r="BY24" s="256"/>
      <c r="BZ24" s="258"/>
      <c r="CA24" s="255"/>
      <c r="CB24" s="255"/>
      <c r="CC24" s="255"/>
      <c r="CD24" s="255"/>
      <c r="CE24" s="62">
        <f t="shared" ref="CE24" si="196">IF(ISNA(VLOOKUP(BU23,$EK$2:$EN$20,4,FALSE)),IF(BU23="",0,MOD(CB23-CA23,1)-IF(CB23&gt;=CA23,MAX(0,MIN(CB23,21/24)-MAX(CA23,6/24)),MAX(0,21/24-MAX(CA23,6/24))+MAX(0,MIN(CB23,21/24)-6/24)))+IF(BU23="",0,MOD(CD23-CC23,1)-IF(CD23&gt;=CC23,MAX(0,MIN(CD23,21/24)-MAX(CC23,6/24)),MAX(0,21/24-MAX(CC23,6/24))+MAX(0,MIN(CD23,21/24)-6/24))),VLOOKUP(BU23,$EK$2:$EN$20,4,FALSE))</f>
        <v>0</v>
      </c>
      <c r="CF24" s="185"/>
      <c r="CG24" s="252"/>
      <c r="CH24" s="252"/>
      <c r="CI24" s="253"/>
      <c r="CJ24" s="256"/>
      <c r="CK24" s="258"/>
      <c r="CL24" s="255"/>
      <c r="CM24" s="255"/>
      <c r="CN24" s="255"/>
      <c r="CO24" s="255"/>
      <c r="CP24" s="62">
        <f t="shared" ref="CP24" si="197">IF(ISNA(VLOOKUP(CF23,$EK$2:$EN$20,4,FALSE)),IF(CF23="",0,MOD(CM23-CL23,1)-IF(CM23&gt;=CL23,MAX(0,MIN(CM23,21/24)-MAX(CL23,6/24)),MAX(0,21/24-MAX(CL23,6/24))+MAX(0,MIN(CM23,21/24)-6/24)))+IF(CF23="",0,MOD(CO23-CN23,1)-IF(CO23&gt;=CN23,MAX(0,MIN(CO23,21/24)-MAX(CN23,6/24)),MAX(0,21/24-MAX(CN23,6/24))+MAX(0,MIN(CO23,21/24)-6/24))),VLOOKUP(CF23,$EK$2:$EN$20,4,FALSE))</f>
        <v>0</v>
      </c>
      <c r="CQ24" s="185"/>
      <c r="CR24" s="252"/>
      <c r="CS24" s="252"/>
      <c r="CT24" s="253"/>
      <c r="CU24" s="256"/>
      <c r="CV24" s="258"/>
      <c r="CW24" s="255"/>
      <c r="CX24" s="255"/>
      <c r="CY24" s="255"/>
      <c r="CZ24" s="255"/>
      <c r="DA24" s="62">
        <f t="shared" si="3"/>
        <v>0</v>
      </c>
      <c r="DB24" s="185"/>
      <c r="DC24" s="252"/>
      <c r="DD24" s="252"/>
      <c r="DE24" s="253"/>
      <c r="DF24" s="256"/>
      <c r="DG24" s="258"/>
      <c r="DH24" s="255"/>
      <c r="DI24" s="255"/>
      <c r="DJ24" s="255"/>
      <c r="DK24" s="255"/>
      <c r="DL24" s="62">
        <f t="shared" ref="DL24" si="198">IF(ISNA(VLOOKUP(DB23,$EK$2:$EN$20,4,FALSE)),IF(DB23="",0,MOD(DI23-DH23,1)-IF(DI23&gt;=DH23,MAX(0,MIN(DI23,21/24)-MAX(DH23,6/24)),MAX(0,21/24-MAX(DH23,6/24))+MAX(0,MIN(DI23,21/24)-6/24)))+IF(DB23="",0,MOD(DK23-DJ23,1)-IF(DK23&gt;=DJ23,MAX(0,MIN(DK23,21/24)-MAX(DJ23,6/24)),MAX(0,21/24-MAX(DJ23,6/24))+MAX(0,MIN(DK23,21/24)-6/24))),VLOOKUP(DB23,$EK$2:$EN$20,4,FALSE))</f>
        <v>0</v>
      </c>
      <c r="DM24" s="185"/>
      <c r="DN24" s="252"/>
      <c r="DO24" s="252"/>
      <c r="DP24" s="253"/>
      <c r="DQ24" s="256"/>
      <c r="DR24" s="258"/>
      <c r="DS24" s="255"/>
      <c r="DT24" s="255"/>
      <c r="DU24" s="255"/>
      <c r="DV24" s="255"/>
      <c r="DW24" s="62">
        <f t="shared" ref="DW24" si="199">IF(ISNA(VLOOKUP(DM23,$EK$2:$EN$20,4,FALSE)),IF(DM23="",0,MOD(DT23-DS23,1)-IF(DT23&gt;=DS23,MAX(0,MIN(DT23,21/24)-MAX(DS23,6/24)),MAX(0,21/24-MAX(DS23,6/24))+MAX(0,MIN(DT23,21/24)-6/24)))+IF(DM23="",0,MOD(DV23-DU23,1)-IF(DV23&gt;=DU23,MAX(0,MIN(DV23,21/24)-MAX(DU23,6/24)),MAX(0,21/24-MAX(DU23,6/24))+MAX(0,MIN(DV23,21/24)-6/24))),VLOOKUP(DM23,$EK$2:$EN$20,4,FALSE))</f>
        <v>0</v>
      </c>
      <c r="DX24" s="185"/>
      <c r="DY24" s="252"/>
      <c r="DZ24" s="252"/>
      <c r="EA24" s="253"/>
      <c r="EB24" s="256"/>
      <c r="EC24" s="258"/>
      <c r="ED24" s="255"/>
      <c r="EE24" s="255"/>
      <c r="EF24" s="255"/>
      <c r="EG24" s="255"/>
      <c r="EH24" s="62">
        <f t="shared" ref="EH24" si="200">IF(ISNA(VLOOKUP(DX23,$EK$2:$EN$20,4,FALSE)),IF(DX23="",0,MOD(EE23-ED23,1)-IF(EE23&gt;=ED23,MAX(0,MIN(EE23,21/24)-MAX(ED23,6/24)),MAX(0,21/24-MAX(ED23,6/24))+MAX(0,MIN(EE23,21/24)-6/24)))+IF(DX23="",0,MOD(EG23-EF23,1)-IF(EG23&gt;=EF23,MAX(0,MIN(EG23,21/24)-MAX(EF23,6/24)),MAX(0,21/24-MAX(EF23,6/24))+MAX(0,MIN(EG23,21/24)-6/24))),VLOOKUP(DX23,$EK$2:$EN$20,4,FALSE))</f>
        <v>0</v>
      </c>
    </row>
    <row r="25" spans="1:144" ht="13.5" customHeight="1">
      <c r="A25" s="101" t="str">
        <f>Admin!B16</f>
        <v>PATISSERIE</v>
      </c>
      <c r="B25" s="225" t="str">
        <f>Admin!C16</f>
        <v>K</v>
      </c>
      <c r="C25" s="188"/>
      <c r="D25" s="189"/>
      <c r="E25" s="13">
        <f>BT25</f>
        <v>0</v>
      </c>
      <c r="F25" s="188"/>
      <c r="G25" s="189"/>
      <c r="H25" s="13">
        <f t="shared" si="1"/>
        <v>0</v>
      </c>
      <c r="I25" s="188"/>
      <c r="J25" s="189"/>
      <c r="K25" s="13">
        <f t="shared" si="4"/>
        <v>0</v>
      </c>
      <c r="L25" s="188"/>
      <c r="M25" s="189"/>
      <c r="N25" s="13">
        <f t="shared" si="5"/>
        <v>0</v>
      </c>
      <c r="O25" s="188"/>
      <c r="P25" s="189"/>
      <c r="Q25" s="13">
        <f t="shared" si="2"/>
        <v>0</v>
      </c>
      <c r="R25" s="188"/>
      <c r="S25" s="189"/>
      <c r="T25" s="13">
        <f t="shared" si="6"/>
        <v>0</v>
      </c>
      <c r="U25" s="188"/>
      <c r="V25" s="189"/>
      <c r="W25" s="13">
        <f t="shared" si="7"/>
        <v>0</v>
      </c>
      <c r="X25" s="204">
        <f t="shared" ref="X25:X55" si="201">IF(AG25&gt;Y25,Y25,SUM(E25+H25+K25+N25+Q25+T25+W25))</f>
        <v>0</v>
      </c>
      <c r="Y25" s="211">
        <v>1.25</v>
      </c>
      <c r="Z25" s="212">
        <f>IF(D25="off",X25-Y25,IF(F25="off",X25-Y25,IF(I25="off",X25-Y25,IF(L25="off",X25-Y25,IF(O25="off",X25-Y25,IF(R25="off",X25-Y25,IF(U25="off",X25-Y25,IF(AG25&gt;Y25,0,IF(X25=0,0,X25-Y25)))))))))</f>
        <v>0</v>
      </c>
      <c r="AA25" s="215" t="e">
        <f ca="1">Z25+INDIRECT(MID(CELL("filename",$A$1),FIND("]",CELL("filename",$A$1))+1,2)*1-1&amp;"!AA23")</f>
        <v>#REF!</v>
      </c>
      <c r="AB25" s="206">
        <f t="shared" si="8"/>
        <v>0</v>
      </c>
      <c r="AC25" s="186">
        <f t="shared" ref="AC25" si="202">AR25</f>
        <v>0</v>
      </c>
      <c r="AD25" s="186">
        <f ca="1">IF(AC25=AS25,0+AC25,AC25+INDIRECT(MID(CELL("filename",$A$1),FIND("]",CELL("filename",$A$1))+1,2)*1-1&amp;"!AD25"))</f>
        <v>0</v>
      </c>
      <c r="AE25" s="199" t="e">
        <f ca="1">INDIRECT(MID(CELL("filename",$A$1),FIND("]",CELL("filename",$A$1))+1,2)*1-1&amp;"!AE25")+BI25</f>
        <v>#REF!</v>
      </c>
      <c r="AF25" s="199" t="e">
        <f ca="1">Admin!F16-'23'!AE25:AE26</f>
        <v>#REF!</v>
      </c>
      <c r="AG25" s="213">
        <f t="shared" si="96"/>
        <v>0</v>
      </c>
      <c r="AH25" s="214">
        <f>IF(AG25&gt;Y25,Y25,AG25)</f>
        <v>0</v>
      </c>
      <c r="AK25" s="203" t="str">
        <f>IF($E$3&gt;=$AJ$1,"",IF(C25="","",COUNTIF($EK$3:$EK$10,C25)))</f>
        <v/>
      </c>
      <c r="AL25" s="203" t="str">
        <f>IF($H$3&gt;=$AJ$1,"",IF(F25="","",COUNTIF($EK$3:$EK$10,F25)))</f>
        <v/>
      </c>
      <c r="AM25" s="203" t="str">
        <f>IF($K$3&gt;=$AJ$1,"",IF(I25="","",COUNTIF($EK$3:$EK$10,I25)))</f>
        <v/>
      </c>
      <c r="AN25" s="203" t="str">
        <f>IF($N$3&gt;=$AJ$1,"",IF(L25="","",COUNTIF($EK$3:$EK$10,L25)))</f>
        <v/>
      </c>
      <c r="AO25" s="203" t="str">
        <f>IF($Q$3&gt;=$AJ$1,"",IF(O25="","",COUNTIF($EK$3:$EK$10,O25)))</f>
        <v/>
      </c>
      <c r="AP25" s="203" t="str">
        <f>IF($T$3&gt;=AJ$1,"",IF(R25="","",COUNTIF($EK$3:$EK$10,R25)))</f>
        <v/>
      </c>
      <c r="AQ25" s="203" t="str">
        <f>IF($W$3&gt;=$AJ$1,"",IF(U25="","",COUNTIF($EK$3:$EK$10,U25)))</f>
        <v/>
      </c>
      <c r="AR25" s="186">
        <f>COUNTIF(AK25:AQ26,0)*0.45</f>
        <v>0</v>
      </c>
      <c r="AS25" s="186">
        <f>COUNTIF(AT25:AZ26,0)*0.45+AJ24</f>
        <v>0</v>
      </c>
      <c r="AT25" s="208" t="str">
        <f>IF($E$3&lt;$AJ$1,"",IF(C25="","",IF(AK25=0,"",COUNTIF($EK$3:$EK$10,C25))))</f>
        <v/>
      </c>
      <c r="AU25" s="208" t="str">
        <f>IF($H$3&lt;$AJ$1,"",IF(F25="","",IF(AL25=0,"",COUNTIF($EK$3:$EK$10,F25))))</f>
        <v/>
      </c>
      <c r="AV25" s="208" t="str">
        <f>IF($K$3&lt;$AJ$1,"",IF(I25="","",IF(AM25=0,"",COUNTIF($EK$3:$EK$10,I25))))</f>
        <v/>
      </c>
      <c r="AW25" s="203" t="str">
        <f>IF($N$3&lt;$AJ$1,"",IF(L25="","",IF(AN25=0,"",COUNTIF($EK$3:$EK$10,L25))))</f>
        <v/>
      </c>
      <c r="AX25" s="203" t="str">
        <f>IF($Q$3&lt;$AJ$1,"",IF(O25="","",IF(AO25=0,"",COUNTIF($EK$3:$EK$10,O25))))</f>
        <v/>
      </c>
      <c r="AY25" s="203" t="str">
        <f>IF($T$3&lt;$AJ$1,"",IF(R25="","",IF(AP25=0,"",COUNTIF($EK$3:$EK$10,R25))))</f>
        <v/>
      </c>
      <c r="AZ25" s="203" t="str">
        <f>IF($W$3&lt;$AJ$1,"",IF(U25="","",IF(AQ25=0,"",COUNTIF($EK$3:$EK$10,U25))))</f>
        <v/>
      </c>
      <c r="BA25" s="83"/>
      <c r="BB25" s="192" t="str">
        <f t="shared" ref="BB25" si="203">IF(C25="","",IF(ISNA(VLOOKUP(C25,$EK$2:$EM$20,3,FALSE)),0,((VLOOKUP(C25,$EK$2:$EM$20,3,FALSE)))))</f>
        <v/>
      </c>
      <c r="BC25" s="192" t="str">
        <f t="shared" ref="BC25" si="204">IF(F25="","",IF(ISNA(VLOOKUP(F25,$EK$2:$EM$20,3,FALSE)),0,((VLOOKUP(F25,$EK$2:$EM$20,3,FALSE)))))</f>
        <v/>
      </c>
      <c r="BD25" s="192" t="str">
        <f t="shared" ref="BD25" si="205">IF(I25="","",IF(ISNA(VLOOKUP(I25,$EK$2:$EM$20,3,FALSE)),0,((VLOOKUP(I25,$EK$2:$EM$20,3,FALSE)))))</f>
        <v/>
      </c>
      <c r="BE25" s="192" t="str">
        <f t="shared" ref="BE25" si="206">IF(L25="","",IF(ISNA(VLOOKUP(L25,$EK$2:$EM$20,3,FALSE)),0,((VLOOKUP(L25,$EK$2:$EM$20,3,FALSE)))))</f>
        <v/>
      </c>
      <c r="BF25" s="192" t="str">
        <f t="shared" ref="BF25" si="207">IF(O25="","",IF(ISNA(VLOOKUP(O25,$EK$2:$EM$20,3,FALSE)),0,((VLOOKUP(O25,$EK$2:$EM$20,3,FALSE)))))</f>
        <v/>
      </c>
      <c r="BG25" s="192" t="str">
        <f t="shared" ref="BG25" si="208">IF(R25="","",IF(ISNA(VLOOKUP(R25,$EK$2:$EM$20,3,FALSE)),0,((VLOOKUP(R25,$EK$2:$EM$20,3,FALSE)))))</f>
        <v/>
      </c>
      <c r="BH25" s="192" t="str">
        <f t="shared" ref="BH25" si="209">IF(U25="","",IF(ISNA(VLOOKUP(U25,$EK$2:$EM$20,3,FALSE)),0,((VLOOKUP(U25,$EK$2:$EM$20,3,FALSE)))))</f>
        <v/>
      </c>
      <c r="BI25" s="193">
        <f>SUM(BB25:BH26)</f>
        <v>0</v>
      </c>
      <c r="BJ25" s="185" t="str">
        <f>IF(C25="","",C25)</f>
        <v/>
      </c>
      <c r="BK25" s="252" t="str">
        <f t="shared" si="18"/>
        <v/>
      </c>
      <c r="BL25" s="252" t="str">
        <f>IF(BJ25="","",MID(BJ25,LEN(BK25)+2,5))</f>
        <v/>
      </c>
      <c r="BM25" s="253" t="str">
        <f>IF(BJ25="","",MID(BJ25,LEN(BN25)+8,5))</f>
        <v/>
      </c>
      <c r="BN25" s="254" t="str">
        <f>IF(BJ25="","",RIGHT(BJ25,SEARCH(" ",BJ25,1)-1))</f>
        <v/>
      </c>
      <c r="BO25" s="257"/>
      <c r="BP25" s="255" t="str">
        <f>IF(BJ25="","",VALUE(BK25))</f>
        <v/>
      </c>
      <c r="BQ25" s="255" t="str">
        <f>IF(BJ25="","",VALUE(BL25))</f>
        <v/>
      </c>
      <c r="BR25" s="255" t="str">
        <f>IF(BJ25="","",VALUE(BM25))</f>
        <v/>
      </c>
      <c r="BS25" s="255" t="str">
        <f>IF(BJ25="","",VALUE(BN25))</f>
        <v/>
      </c>
      <c r="BT25" s="95">
        <f t="shared" ref="BT25" si="210">IF(C25="",0,IF(C25="CP",$Y25/5,IF(ISNA(VLOOKUP(C25,$EK$2:$EN$20,2,FALSE)),VALUE(MID(C25,7,5))-VALUE(MID(C25,1,5))+VALUE(MID(C25,19,5))-VALUE(MID(C25,13,5)),VLOOKUP(C25,$EK$2:$EN$20,2,FALSE))))</f>
        <v>0</v>
      </c>
      <c r="BU25" s="185" t="str">
        <f>IF(F25="","",F25)</f>
        <v/>
      </c>
      <c r="BV25" s="252" t="str">
        <f>IF(BU25="","",LEFT(BU25,SEARCH(" ",BU25,1)-1))</f>
        <v/>
      </c>
      <c r="BW25" s="252" t="str">
        <f>IF(BU25="","",MID(BU25,LEN(BV25)+2,5))</f>
        <v/>
      </c>
      <c r="BX25" s="253" t="str">
        <f>IF(BU25="","",MID(BU25,LEN(BY25)+8,5))</f>
        <v/>
      </c>
      <c r="BY25" s="256" t="str">
        <f>IF(BU25="","",RIGHT(BU25,SEARCH(" ",BU25,1)-1))</f>
        <v/>
      </c>
      <c r="BZ25" s="257"/>
      <c r="CA25" s="255" t="str">
        <f>IF(BU25="","",VALUE(BV25))</f>
        <v/>
      </c>
      <c r="CB25" s="255" t="str">
        <f>IF(BU25="","",VALUE(BW25))</f>
        <v/>
      </c>
      <c r="CC25" s="255" t="str">
        <f>IF(BU25="","",VALUE(BX25))</f>
        <v/>
      </c>
      <c r="CD25" s="255" t="str">
        <f>IF(BU25="","",VALUE(BY25))</f>
        <v/>
      </c>
      <c r="CE25" s="95">
        <f t="shared" ref="CE25" si="211">IF(F25="",0,IF(F25="CP",$Y25/5,IF(ISNA(VLOOKUP(F25,$EK$2:$EN$20,2,FALSE)),VALUE(MID(F25,7,5))-VALUE(MID(F25,1,5))+VALUE(MID(F25,19,5))-VALUE(MID(F25,13,5)),VLOOKUP(F25,$EK$2:$EN$20,2,FALSE))))</f>
        <v>0</v>
      </c>
      <c r="CF25" s="185" t="str">
        <f>IF(I25="","",I25)</f>
        <v/>
      </c>
      <c r="CG25" s="252" t="str">
        <f>IF(CF25="","",LEFT(CF25,SEARCH(" ",CF25,1)-1))</f>
        <v/>
      </c>
      <c r="CH25" s="252" t="str">
        <f>IF(CF25="","",MID(CF25,LEN(CG25)+2,5))</f>
        <v/>
      </c>
      <c r="CI25" s="253" t="str">
        <f>IF(CF25="","",MID(CF25,LEN(CJ25)+8,5))</f>
        <v/>
      </c>
      <c r="CJ25" s="256" t="str">
        <f>IF(CF25="","",RIGHT(CF25,SEARCH(" ",CF25,1)-1))</f>
        <v/>
      </c>
      <c r="CK25" s="257"/>
      <c r="CL25" s="255" t="str">
        <f>IF(CF25="","",VALUE(CG25))</f>
        <v/>
      </c>
      <c r="CM25" s="255" t="str">
        <f>IF(CF25="","",VALUE(CH25))</f>
        <v/>
      </c>
      <c r="CN25" s="255" t="str">
        <f>IF(CF25="","",VALUE(CI25))</f>
        <v/>
      </c>
      <c r="CO25" s="255" t="str">
        <f>IF(CF25="","",VALUE(CJ25))</f>
        <v/>
      </c>
      <c r="CP25" s="95">
        <f t="shared" ref="CP25" si="212">IF(I25="",0,IF(I25="CP",$Y25/5,IF(ISNA(VLOOKUP(I25,$EK$2:$EN$20,2,FALSE)),VALUE(MID(I25,7,5))-VALUE(MID(I25,1,5))+VALUE(MID(I25,19,5))-VALUE(MID(I25,13,5)),VLOOKUP(I25,$EK$2:$EN$20,2,FALSE))))</f>
        <v>0</v>
      </c>
      <c r="CQ25" s="185" t="str">
        <f>IF(L25="","",L25)</f>
        <v/>
      </c>
      <c r="CR25" s="252" t="str">
        <f>IF(CQ25="","",LEFT(CQ25,SEARCH(" ",CQ25,1)-1))</f>
        <v/>
      </c>
      <c r="CS25" s="252" t="str">
        <f>IF(CQ25="","",MID(CQ25,LEN(CR25)+2,5))</f>
        <v/>
      </c>
      <c r="CT25" s="253" t="str">
        <f>IF(CQ25="","",MID(CQ25,LEN(CU25)+8,5))</f>
        <v/>
      </c>
      <c r="CU25" s="256" t="str">
        <f>IF(CQ25="","",RIGHT(CQ25,SEARCH(" ",CQ25,1)-1))</f>
        <v/>
      </c>
      <c r="CV25" s="257"/>
      <c r="CW25" s="255" t="str">
        <f>IF(CQ25="","",VALUE(CR25))</f>
        <v/>
      </c>
      <c r="CX25" s="255" t="str">
        <f>IF(CQ25="","",VALUE(CS25))</f>
        <v/>
      </c>
      <c r="CY25" s="255" t="str">
        <f>IF(CQ25="","",VALUE(CT25))</f>
        <v/>
      </c>
      <c r="CZ25" s="255" t="str">
        <f>IF(CQ25="","",VALUE(CU25))</f>
        <v/>
      </c>
      <c r="DA25" s="95">
        <f t="shared" ref="DA25" si="213">IF(L25="",0,IF(L25="CP",$Y25/5,IF(ISNA(VLOOKUP(L25,$EK$2:$EN$20,2,FALSE)),VALUE(MID(L25,7,5))-VALUE(MID(L25,1,5))+VALUE(MID(L25,19,5))-VALUE(MID(L25,13,5)),VLOOKUP(L25,$EK$2:$EN$20,2,FALSE))))</f>
        <v>0</v>
      </c>
      <c r="DB25" s="185" t="str">
        <f>IF(O25="","",O25)</f>
        <v/>
      </c>
      <c r="DC25" s="252" t="str">
        <f>IF(DB25="","",LEFT(DB25,SEARCH(" ",DB25,1)-1))</f>
        <v/>
      </c>
      <c r="DD25" s="252" t="str">
        <f>IF(DB25="","",MID(DB25,LEN(DC25)+2,5))</f>
        <v/>
      </c>
      <c r="DE25" s="253" t="str">
        <f>IF(DB25="","",MID(DB25,LEN(DF25)+8,5))</f>
        <v/>
      </c>
      <c r="DF25" s="256" t="str">
        <f>IF(DB25="","",RIGHT(DB25,SEARCH(" ",DB25,1)-1))</f>
        <v/>
      </c>
      <c r="DG25" s="257"/>
      <c r="DH25" s="255" t="str">
        <f>IF(DB25="","",VALUE(DC25))</f>
        <v/>
      </c>
      <c r="DI25" s="255" t="str">
        <f>IF(DB25="","",VALUE(DD25))</f>
        <v/>
      </c>
      <c r="DJ25" s="255" t="str">
        <f>IF(DB25="","",VALUE(DE25))</f>
        <v/>
      </c>
      <c r="DK25" s="255" t="str">
        <f>IF(DB25="","",VALUE(DF25))</f>
        <v/>
      </c>
      <c r="DL25" s="95">
        <f t="shared" ref="DL25" si="214">IF(O25="",0,IF(O25="CP",$Y25/5,IF(ISNA(VLOOKUP(O25,$EK$2:$EN$20,2,FALSE)),VALUE(MID(O25,7,5))-VALUE(MID(O25,1,5))+VALUE(MID(O25,19,5))-VALUE(MID(O25,13,5)),VLOOKUP(O25,$EK$2:$EN$20,2,FALSE))))</f>
        <v>0</v>
      </c>
      <c r="DM25" s="185" t="str">
        <f>IF(R25="","",R25)</f>
        <v/>
      </c>
      <c r="DN25" s="252" t="str">
        <f>IF(DM25="","",LEFT(DM25,SEARCH(" ",DM25,1)-1))</f>
        <v/>
      </c>
      <c r="DO25" s="252" t="str">
        <f>IF(DM25="","",MID(DM25,LEN(DN25)+2,5))</f>
        <v/>
      </c>
      <c r="DP25" s="253" t="str">
        <f>IF(DM25="","",MID(DM25,LEN(DQ25)+8,5))</f>
        <v/>
      </c>
      <c r="DQ25" s="256" t="str">
        <f>IF(DM25="","",RIGHT(DM25,SEARCH(" ",DM25,1)-1))</f>
        <v/>
      </c>
      <c r="DR25" s="257"/>
      <c r="DS25" s="255" t="str">
        <f>IF(DM25="","",VALUE(DN25))</f>
        <v/>
      </c>
      <c r="DT25" s="255" t="str">
        <f>IF(DM25="","",VALUE(DO25))</f>
        <v/>
      </c>
      <c r="DU25" s="255" t="str">
        <f>IF(DM25="","",VALUE(DP25))</f>
        <v/>
      </c>
      <c r="DV25" s="255" t="str">
        <f>IF(DM25="","",VALUE(DQ25))</f>
        <v/>
      </c>
      <c r="DW25" s="95">
        <f t="shared" ref="DW25" si="215">IF(R25="",0,IF(R25="CP",$Y25/5,IF(ISNA(VLOOKUP(R25,$EK$2:$EN$20,2,FALSE)),VALUE(MID(R25,7,5))-VALUE(MID(R25,1,5))+VALUE(MID(R25,19,5))-VALUE(MID(R25,13,5)),VLOOKUP(R25,$EK$2:$EN$20,2,FALSE))))</f>
        <v>0</v>
      </c>
      <c r="DX25" s="185" t="str">
        <f>IF(U25="","",U25)</f>
        <v/>
      </c>
      <c r="DY25" s="252" t="str">
        <f>IF(DX25="","",LEFT(DX25,SEARCH(" ",DX25,1)-1))</f>
        <v/>
      </c>
      <c r="DZ25" s="252" t="str">
        <f>IF(DX25="","",MID(DX25,LEN(DY25)+2,5))</f>
        <v/>
      </c>
      <c r="EA25" s="253" t="str">
        <f>IF(DX25="","",MID(DX25,LEN(EB25)+8,5))</f>
        <v/>
      </c>
      <c r="EB25" s="256" t="str">
        <f>IF(DX25="","",RIGHT(DX25,SEARCH(" ",DX25,1)-1))</f>
        <v/>
      </c>
      <c r="EC25" s="257"/>
      <c r="ED25" s="255" t="str">
        <f>IF(DX25="","",VALUE(DY25))</f>
        <v/>
      </c>
      <c r="EE25" s="255" t="str">
        <f>IF(DX25="","",VALUE(DZ25))</f>
        <v/>
      </c>
      <c r="EF25" s="255" t="str">
        <f>IF(DX25="","",VALUE(EA25))</f>
        <v/>
      </c>
      <c r="EG25" s="255" t="str">
        <f>IF(DX25="","",VALUE(EB25))</f>
        <v/>
      </c>
      <c r="EH25" s="95">
        <f t="shared" ref="EH25" si="216">IF(U25="",0,IF(U25="CP",$Y25/5,IF(ISNA(VLOOKUP(U25,$EK$2:$EN$20,2,FALSE)),VALUE(MID(U25,7,5))-VALUE(MID(U25,1,5))+VALUE(MID(U25,19,5))-VALUE(MID(U25,13,5)),VLOOKUP(U25,$EK$2:$EN$20,2,FALSE))))</f>
        <v>0</v>
      </c>
    </row>
    <row r="26" spans="1:144" ht="13.5" customHeight="1">
      <c r="A26" s="101" t="str">
        <f>A25</f>
        <v>PATISSERIE</v>
      </c>
      <c r="B26" s="225"/>
      <c r="C26" s="190"/>
      <c r="D26" s="191"/>
      <c r="E26" s="14">
        <f>IF(C25="",0,BT26)</f>
        <v>0</v>
      </c>
      <c r="F26" s="190"/>
      <c r="G26" s="191"/>
      <c r="H26" s="14">
        <f t="shared" si="1"/>
        <v>0</v>
      </c>
      <c r="I26" s="190"/>
      <c r="J26" s="191"/>
      <c r="K26" s="14">
        <f t="shared" si="4"/>
        <v>0</v>
      </c>
      <c r="L26" s="190"/>
      <c r="M26" s="191"/>
      <c r="N26" s="66">
        <f t="shared" si="5"/>
        <v>0</v>
      </c>
      <c r="O26" s="190"/>
      <c r="P26" s="191"/>
      <c r="Q26" s="14">
        <f t="shared" si="2"/>
        <v>0</v>
      </c>
      <c r="R26" s="190"/>
      <c r="S26" s="191"/>
      <c r="T26" s="14">
        <f t="shared" si="6"/>
        <v>0</v>
      </c>
      <c r="U26" s="190"/>
      <c r="V26" s="191"/>
      <c r="W26" s="14">
        <f t="shared" si="7"/>
        <v>0</v>
      </c>
      <c r="X26" s="205"/>
      <c r="Y26" s="211"/>
      <c r="Z26" s="212"/>
      <c r="AA26" s="216"/>
      <c r="AB26" s="207"/>
      <c r="AC26" s="187"/>
      <c r="AD26" s="187"/>
      <c r="AE26" s="200"/>
      <c r="AF26" s="200"/>
      <c r="AG26" s="213"/>
      <c r="AH26" s="214"/>
      <c r="AK26" s="203"/>
      <c r="AL26" s="203"/>
      <c r="AM26" s="203"/>
      <c r="AN26" s="203"/>
      <c r="AO26" s="203"/>
      <c r="AP26" s="203"/>
      <c r="AQ26" s="203"/>
      <c r="AR26" s="187"/>
      <c r="AS26" s="187"/>
      <c r="AT26" s="208"/>
      <c r="AU26" s="208"/>
      <c r="AV26" s="208"/>
      <c r="AW26" s="203"/>
      <c r="AX26" s="203"/>
      <c r="AY26" s="203"/>
      <c r="AZ26" s="203"/>
      <c r="BA26" s="83"/>
      <c r="BB26" s="192"/>
      <c r="BC26" s="192"/>
      <c r="BD26" s="192"/>
      <c r="BE26" s="192"/>
      <c r="BF26" s="192"/>
      <c r="BG26" s="192"/>
      <c r="BH26" s="192"/>
      <c r="BI26" s="194"/>
      <c r="BJ26" s="185"/>
      <c r="BK26" s="252"/>
      <c r="BL26" s="252"/>
      <c r="BM26" s="253"/>
      <c r="BN26" s="254"/>
      <c r="BO26" s="258"/>
      <c r="BP26" s="255"/>
      <c r="BQ26" s="255"/>
      <c r="BR26" s="255"/>
      <c r="BS26" s="255"/>
      <c r="BT26" s="62">
        <f t="shared" ref="BT26" si="217">IF(ISNA(VLOOKUP(BJ25,$EK$2:$EN$20,4,FALSE)),IF(BJ25="",0,MOD(BQ25-BP25,1)-IF(BQ25&gt;=BP25,MAX(0,MIN(BQ25,21/24)-MAX(BP25,6/24)),MAX(0,21/24-MAX(BP25,6/24))+MAX(0,MIN(BQ25,21/24)-6/24)))+IF(BJ25="",0,MOD(BS25-BR25,1)-IF(BS25&gt;=BR25,MAX(0,MIN(BS25,21/24)-MAX(BR25,6/24)),MAX(0,21/24-MAX(BR25,6/24))+MAX(0,MIN(BS25,21/24)-6/24))),VLOOKUP(BJ25,$EK$2:$EN$20,4,FALSE))</f>
        <v>0</v>
      </c>
      <c r="BU26" s="185"/>
      <c r="BV26" s="252"/>
      <c r="BW26" s="252"/>
      <c r="BX26" s="253"/>
      <c r="BY26" s="256"/>
      <c r="BZ26" s="258"/>
      <c r="CA26" s="255"/>
      <c r="CB26" s="255"/>
      <c r="CC26" s="255"/>
      <c r="CD26" s="255"/>
      <c r="CE26" s="62">
        <f t="shared" ref="CE26" si="218">IF(ISNA(VLOOKUP(BU25,$EK$2:$EN$20,4,FALSE)),IF(BU25="",0,MOD(CB25-CA25,1)-IF(CB25&gt;=CA25,MAX(0,MIN(CB25,21/24)-MAX(CA25,6/24)),MAX(0,21/24-MAX(CA25,6/24))+MAX(0,MIN(CB25,21/24)-6/24)))+IF(BU25="",0,MOD(CD25-CC25,1)-IF(CD25&gt;=CC25,MAX(0,MIN(CD25,21/24)-MAX(CC25,6/24)),MAX(0,21/24-MAX(CC25,6/24))+MAX(0,MIN(CD25,21/24)-6/24))),VLOOKUP(BU25,$EK$2:$EN$20,4,FALSE))</f>
        <v>0</v>
      </c>
      <c r="CF26" s="185"/>
      <c r="CG26" s="252"/>
      <c r="CH26" s="252"/>
      <c r="CI26" s="253"/>
      <c r="CJ26" s="256"/>
      <c r="CK26" s="258"/>
      <c r="CL26" s="255"/>
      <c r="CM26" s="255"/>
      <c r="CN26" s="255"/>
      <c r="CO26" s="255"/>
      <c r="CP26" s="62">
        <f t="shared" ref="CP26" si="219">IF(ISNA(VLOOKUP(CF25,$EK$2:$EN$20,4,FALSE)),IF(CF25="",0,MOD(CM25-CL25,1)-IF(CM25&gt;=CL25,MAX(0,MIN(CM25,21/24)-MAX(CL25,6/24)),MAX(0,21/24-MAX(CL25,6/24))+MAX(0,MIN(CM25,21/24)-6/24)))+IF(CF25="",0,MOD(CO25-CN25,1)-IF(CO25&gt;=CN25,MAX(0,MIN(CO25,21/24)-MAX(CN25,6/24)),MAX(0,21/24-MAX(CN25,6/24))+MAX(0,MIN(CO25,21/24)-6/24))),VLOOKUP(CF25,$EK$2:$EN$20,4,FALSE))</f>
        <v>0</v>
      </c>
      <c r="CQ26" s="185"/>
      <c r="CR26" s="252"/>
      <c r="CS26" s="252"/>
      <c r="CT26" s="253"/>
      <c r="CU26" s="256"/>
      <c r="CV26" s="258"/>
      <c r="CW26" s="255"/>
      <c r="CX26" s="255"/>
      <c r="CY26" s="255"/>
      <c r="CZ26" s="255"/>
      <c r="DA26" s="62">
        <f t="shared" si="3"/>
        <v>0</v>
      </c>
      <c r="DB26" s="185"/>
      <c r="DC26" s="252"/>
      <c r="DD26" s="252"/>
      <c r="DE26" s="253"/>
      <c r="DF26" s="256"/>
      <c r="DG26" s="258"/>
      <c r="DH26" s="255"/>
      <c r="DI26" s="255"/>
      <c r="DJ26" s="255"/>
      <c r="DK26" s="255"/>
      <c r="DL26" s="62">
        <f t="shared" ref="DL26" si="220">IF(ISNA(VLOOKUP(DB25,$EK$2:$EN$20,4,FALSE)),IF(DB25="",0,MOD(DI25-DH25,1)-IF(DI25&gt;=DH25,MAX(0,MIN(DI25,21/24)-MAX(DH25,6/24)),MAX(0,21/24-MAX(DH25,6/24))+MAX(0,MIN(DI25,21/24)-6/24)))+IF(DB25="",0,MOD(DK25-DJ25,1)-IF(DK25&gt;=DJ25,MAX(0,MIN(DK25,21/24)-MAX(DJ25,6/24)),MAX(0,21/24-MAX(DJ25,6/24))+MAX(0,MIN(DK25,21/24)-6/24))),VLOOKUP(DB25,$EK$2:$EN$20,4,FALSE))</f>
        <v>0</v>
      </c>
      <c r="DM26" s="185"/>
      <c r="DN26" s="252"/>
      <c r="DO26" s="252"/>
      <c r="DP26" s="253"/>
      <c r="DQ26" s="256"/>
      <c r="DR26" s="258"/>
      <c r="DS26" s="255"/>
      <c r="DT26" s="255"/>
      <c r="DU26" s="255"/>
      <c r="DV26" s="255"/>
      <c r="DW26" s="62">
        <f t="shared" ref="DW26" si="221">IF(ISNA(VLOOKUP(DM25,$EK$2:$EN$20,4,FALSE)),IF(DM25="",0,MOD(DT25-DS25,1)-IF(DT25&gt;=DS25,MAX(0,MIN(DT25,21/24)-MAX(DS25,6/24)),MAX(0,21/24-MAX(DS25,6/24))+MAX(0,MIN(DT25,21/24)-6/24)))+IF(DM25="",0,MOD(DV25-DU25,1)-IF(DV25&gt;=DU25,MAX(0,MIN(DV25,21/24)-MAX(DU25,6/24)),MAX(0,21/24-MAX(DU25,6/24))+MAX(0,MIN(DV25,21/24)-6/24))),VLOOKUP(DM25,$EK$2:$EN$20,4,FALSE))</f>
        <v>0</v>
      </c>
      <c r="DX26" s="185"/>
      <c r="DY26" s="252"/>
      <c r="DZ26" s="252"/>
      <c r="EA26" s="253"/>
      <c r="EB26" s="256"/>
      <c r="EC26" s="258"/>
      <c r="ED26" s="255"/>
      <c r="EE26" s="255"/>
      <c r="EF26" s="255"/>
      <c r="EG26" s="255"/>
      <c r="EH26" s="62">
        <f t="shared" ref="EH26" si="222">IF(ISNA(VLOOKUP(DX25,$EK$2:$EN$20,4,FALSE)),IF(DX25="",0,MOD(EE25-ED25,1)-IF(EE25&gt;=ED25,MAX(0,MIN(EE25,21/24)-MAX(ED25,6/24)),MAX(0,21/24-MAX(ED25,6/24))+MAX(0,MIN(EE25,21/24)-6/24)))+IF(DX25="",0,MOD(EG25-EF25,1)-IF(EG25&gt;=EF25,MAX(0,MIN(EG25,21/24)-MAX(EF25,6/24)),MAX(0,21/24-MAX(EF25,6/24))+MAX(0,MIN(EG25,21/24)-6/24))),VLOOKUP(DX25,$EK$2:$EN$20,4,FALSE))</f>
        <v>0</v>
      </c>
    </row>
    <row r="27" spans="1:144" ht="13.5" customHeight="1">
      <c r="A27" s="101" t="str">
        <f>Admin!B17</f>
        <v>RESTO</v>
      </c>
      <c r="B27" s="225" t="str">
        <f>Admin!C17</f>
        <v>L</v>
      </c>
      <c r="C27" s="188"/>
      <c r="D27" s="189"/>
      <c r="E27" s="13">
        <f>BT27</f>
        <v>0</v>
      </c>
      <c r="F27" s="188"/>
      <c r="G27" s="189"/>
      <c r="H27" s="13">
        <f t="shared" si="1"/>
        <v>0</v>
      </c>
      <c r="I27" s="188"/>
      <c r="J27" s="189"/>
      <c r="K27" s="13">
        <f t="shared" si="4"/>
        <v>0</v>
      </c>
      <c r="L27" s="188"/>
      <c r="M27" s="189"/>
      <c r="N27" s="13">
        <f t="shared" si="5"/>
        <v>0</v>
      </c>
      <c r="O27" s="188"/>
      <c r="P27" s="189"/>
      <c r="Q27" s="13">
        <f t="shared" si="2"/>
        <v>0</v>
      </c>
      <c r="R27" s="188"/>
      <c r="S27" s="189"/>
      <c r="T27" s="13">
        <f t="shared" si="6"/>
        <v>0</v>
      </c>
      <c r="U27" s="188"/>
      <c r="V27" s="189"/>
      <c r="W27" s="13">
        <f t="shared" si="7"/>
        <v>0</v>
      </c>
      <c r="X27" s="204">
        <f t="shared" si="201"/>
        <v>0</v>
      </c>
      <c r="Y27" s="211">
        <v>1.4583333333333333</v>
      </c>
      <c r="Z27" s="212">
        <f>IF(D27="off",X27-Y27,IF(F27="off",X27-Y27,IF(I27="off",X27-Y27,IF(L27="off",X27-Y27,IF(O27="off",X27-Y27,IF(R27="off",X27-Y27,IF(U27="off",X27-Y27,IF(AG27&gt;Y27,0,IF(X27=0,0,X27-Y27)))))))))</f>
        <v>0</v>
      </c>
      <c r="AA27" s="215" t="e">
        <f ca="1">Z27+INDIRECT(MID(CELL("filename",$A$1),FIND("]",CELL("filename",$A$1))+1,2)*1-1&amp;"!AA27")</f>
        <v>#REF!</v>
      </c>
      <c r="AB27" s="206">
        <f t="shared" si="8"/>
        <v>0</v>
      </c>
      <c r="AC27" s="186">
        <f t="shared" ref="AC27" si="223">AR27</f>
        <v>0</v>
      </c>
      <c r="AD27" s="186">
        <f ca="1">IF(AC27=AS27,0+AC27,AC27+INDIRECT(MID(CELL("filename",$A$1),FIND("]",CELL("filename",$A$1))+1,2)*1-1&amp;"!AD27"))</f>
        <v>0</v>
      </c>
      <c r="AE27" s="199" t="e">
        <f ca="1">INDIRECT(MID(CELL("filename",$A$1),FIND("]",CELL("filename",$A$1))+1,2)*1-1&amp;"!AE27")+BI27</f>
        <v>#REF!</v>
      </c>
      <c r="AF27" s="199" t="e">
        <f ca="1">Admin!F17-'23'!AE27:AE28</f>
        <v>#REF!</v>
      </c>
      <c r="AG27" s="213">
        <f t="shared" si="96"/>
        <v>0</v>
      </c>
      <c r="AH27" s="214">
        <f>IF(AG27&gt;Y27,Y27,AG27)</f>
        <v>0</v>
      </c>
      <c r="AK27" s="203" t="str">
        <f>IF($E$3&gt;=$AJ$1,"",IF(C27="","",COUNTIF($EK$3:$EK$10,C27)))</f>
        <v/>
      </c>
      <c r="AL27" s="203" t="str">
        <f>IF($H$3&gt;=$AJ$1,"",IF(F27="","",COUNTIF($EK$3:$EK$10,F27)))</f>
        <v/>
      </c>
      <c r="AM27" s="203" t="str">
        <f>IF($K$3&gt;=$AJ$1,"",IF(I27="","",COUNTIF($EK$3:$EK$10,I27)))</f>
        <v/>
      </c>
      <c r="AN27" s="203" t="str">
        <f>IF($N$3&gt;=$AJ$1,"",IF(L27="","",COUNTIF($EK$3:$EK$10,L27)))</f>
        <v/>
      </c>
      <c r="AO27" s="203" t="str">
        <f>IF($Q$3&gt;=$AJ$1,"",IF(O27="","",COUNTIF($EK$3:$EK$10,O27)))</f>
        <v/>
      </c>
      <c r="AP27" s="203" t="str">
        <f>IF($T$3&gt;=AJ$1,"",IF(R27="","",COUNTIF($EK$3:$EK$10,R27)))</f>
        <v/>
      </c>
      <c r="AQ27" s="203" t="str">
        <f>IF($W$3&gt;=$AJ$1,"",IF(U27="","",COUNTIF($EK$3:$EK$10,U27)))</f>
        <v/>
      </c>
      <c r="AR27" s="186">
        <f>COUNTIF(AK27:AQ28,0)*0.45</f>
        <v>0</v>
      </c>
      <c r="AS27" s="186">
        <f>COUNTIF(AT27:AZ28,0)*0.45+AJ26</f>
        <v>0</v>
      </c>
      <c r="AT27" s="208" t="str">
        <f>IF($E$3&lt;$AJ$1,"",IF(C27="","",IF(AK27=0,"",COUNTIF($EK$3:$EK$10,C27))))</f>
        <v/>
      </c>
      <c r="AU27" s="208" t="str">
        <f>IF($H$3&lt;$AJ$1,"",IF(F27="","",IF(AL27=0,"",COUNTIF($EK$3:$EK$10,F27))))</f>
        <v/>
      </c>
      <c r="AV27" s="208" t="str">
        <f>IF($K$3&lt;$AJ$1,"",IF(I27="","",IF(AM27=0,"",COUNTIF($EK$3:$EK$10,I27))))</f>
        <v/>
      </c>
      <c r="AW27" s="203" t="str">
        <f>IF($N$3&lt;$AJ$1,"",IF(L27="","",IF(AN27=0,"",COUNTIF($EK$3:$EK$10,L27))))</f>
        <v/>
      </c>
      <c r="AX27" s="203" t="str">
        <f>IF($Q$3&lt;$AJ$1,"",IF(O27="","",IF(AO27=0,"",COUNTIF($EK$3:$EK$10,O27))))</f>
        <v/>
      </c>
      <c r="AY27" s="203" t="str">
        <f>IF($T$3&lt;$AJ$1,"",IF(R27="","",IF(AP27=0,"",COUNTIF($EK$3:$EK$10,R27))))</f>
        <v/>
      </c>
      <c r="AZ27" s="203" t="str">
        <f>IF($W$3&lt;$AJ$1,"",IF(U27="","",IF(AQ27=0,"",COUNTIF($EK$3:$EK$10,U27))))</f>
        <v/>
      </c>
      <c r="BA27" s="83"/>
      <c r="BB27" s="192" t="str">
        <f t="shared" ref="BB27" si="224">IF(C27="","",IF(ISNA(VLOOKUP(C27,$EK$2:$EM$20,3,FALSE)),0,((VLOOKUP(C27,$EK$2:$EM$20,3,FALSE)))))</f>
        <v/>
      </c>
      <c r="BC27" s="192" t="str">
        <f t="shared" ref="BC27" si="225">IF(F27="","",IF(ISNA(VLOOKUP(F27,$EK$2:$EM$20,3,FALSE)),0,((VLOOKUP(F27,$EK$2:$EM$20,3,FALSE)))))</f>
        <v/>
      </c>
      <c r="BD27" s="192" t="str">
        <f t="shared" ref="BD27" si="226">IF(I27="","",IF(ISNA(VLOOKUP(I27,$EK$2:$EM$20,3,FALSE)),0,((VLOOKUP(I27,$EK$2:$EM$20,3,FALSE)))))</f>
        <v/>
      </c>
      <c r="BE27" s="192" t="str">
        <f t="shared" ref="BE27" si="227">IF(L27="","",IF(ISNA(VLOOKUP(L27,$EK$2:$EM$20,3,FALSE)),0,((VLOOKUP(L27,$EK$2:$EM$20,3,FALSE)))))</f>
        <v/>
      </c>
      <c r="BF27" s="192" t="str">
        <f t="shared" ref="BF27" si="228">IF(O27="","",IF(ISNA(VLOOKUP(O27,$EK$2:$EM$20,3,FALSE)),0,((VLOOKUP(O27,$EK$2:$EM$20,3,FALSE)))))</f>
        <v/>
      </c>
      <c r="BG27" s="192" t="str">
        <f t="shared" ref="BG27" si="229">IF(R27="","",IF(ISNA(VLOOKUP(R27,$EK$2:$EM$20,3,FALSE)),0,((VLOOKUP(R27,$EK$2:$EM$20,3,FALSE)))))</f>
        <v/>
      </c>
      <c r="BH27" s="192" t="str">
        <f t="shared" ref="BH27" si="230">IF(U27="","",IF(ISNA(VLOOKUP(U27,$EK$2:$EM$20,3,FALSE)),0,((VLOOKUP(U27,$EK$2:$EM$20,3,FALSE)))))</f>
        <v/>
      </c>
      <c r="BI27" s="193">
        <f>SUM(BB27:BH28)</f>
        <v>0</v>
      </c>
      <c r="BJ27" s="185" t="str">
        <f>IF(C27="","",C27)</f>
        <v/>
      </c>
      <c r="BK27" s="252" t="str">
        <f t="shared" si="18"/>
        <v/>
      </c>
      <c r="BL27" s="252" t="str">
        <f>IF(BJ27="","",MID(BJ27,LEN(BK27)+2,5))</f>
        <v/>
      </c>
      <c r="BM27" s="253" t="str">
        <f>IF(BJ27="","",MID(BJ27,LEN(BN27)+8,5))</f>
        <v/>
      </c>
      <c r="BN27" s="254" t="str">
        <f>IF(BJ27="","",RIGHT(BJ27,SEARCH(" ",BJ27,1)-1))</f>
        <v/>
      </c>
      <c r="BO27" s="257"/>
      <c r="BP27" s="255" t="str">
        <f>IF(BJ27="","",VALUE(BK27))</f>
        <v/>
      </c>
      <c r="BQ27" s="255" t="str">
        <f>IF(BJ27="","",VALUE(BL27))</f>
        <v/>
      </c>
      <c r="BR27" s="255" t="str">
        <f>IF(BJ27="","",VALUE(BM27))</f>
        <v/>
      </c>
      <c r="BS27" s="255" t="str">
        <f>IF(BJ27="","",VALUE(BN27))</f>
        <v/>
      </c>
      <c r="BT27" s="95">
        <f t="shared" ref="BT27" si="231">IF(C27="",0,IF(C27="CP",$Y27/5,IF(ISNA(VLOOKUP(C27,$EK$2:$EN$20,2,FALSE)),VALUE(MID(C27,7,5))-VALUE(MID(C27,1,5))+VALUE(MID(C27,19,5))-VALUE(MID(C27,13,5)),VLOOKUP(C27,$EK$2:$EN$20,2,FALSE))))</f>
        <v>0</v>
      </c>
      <c r="BU27" s="185" t="str">
        <f>IF(F27="","",F27)</f>
        <v/>
      </c>
      <c r="BV27" s="252" t="str">
        <f>IF(BU27="","",LEFT(BU27,SEARCH(" ",BU27,1)-1))</f>
        <v/>
      </c>
      <c r="BW27" s="252" t="str">
        <f>IF(BU27="","",MID(BU27,LEN(BV27)+2,5))</f>
        <v/>
      </c>
      <c r="BX27" s="253" t="str">
        <f>IF(BU27="","",MID(BU27,LEN(BY27)+8,5))</f>
        <v/>
      </c>
      <c r="BY27" s="256" t="str">
        <f>IF(BU27="","",RIGHT(BU27,SEARCH(" ",BU27,1)-1))</f>
        <v/>
      </c>
      <c r="BZ27" s="257"/>
      <c r="CA27" s="255" t="str">
        <f>IF(BU27="","",VALUE(BV27))</f>
        <v/>
      </c>
      <c r="CB27" s="255" t="str">
        <f>IF(BU27="","",VALUE(BW27))</f>
        <v/>
      </c>
      <c r="CC27" s="255" t="str">
        <f>IF(BU27="","",VALUE(BX27))</f>
        <v/>
      </c>
      <c r="CD27" s="255" t="str">
        <f>IF(BU27="","",VALUE(BY27))</f>
        <v/>
      </c>
      <c r="CE27" s="95">
        <f t="shared" ref="CE27" si="232">IF(F27="",0,IF(F27="CP",$Y27/5,IF(ISNA(VLOOKUP(F27,$EK$2:$EN$20,2,FALSE)),VALUE(MID(F27,7,5))-VALUE(MID(F27,1,5))+VALUE(MID(F27,19,5))-VALUE(MID(F27,13,5)),VLOOKUP(F27,$EK$2:$EN$20,2,FALSE))))</f>
        <v>0</v>
      </c>
      <c r="CF27" s="185" t="str">
        <f>IF(I27="","",I27)</f>
        <v/>
      </c>
      <c r="CG27" s="252" t="str">
        <f>IF(CF27="","",LEFT(CF27,SEARCH(" ",CF27,1)-1))</f>
        <v/>
      </c>
      <c r="CH27" s="252" t="str">
        <f>IF(CF27="","",MID(CF27,LEN(CG27)+2,5))</f>
        <v/>
      </c>
      <c r="CI27" s="253" t="str">
        <f>IF(CF27="","",MID(CF27,LEN(CJ27)+8,5))</f>
        <v/>
      </c>
      <c r="CJ27" s="256" t="str">
        <f>IF(CF27="","",RIGHT(CF27,SEARCH(" ",CF27,1)-1))</f>
        <v/>
      </c>
      <c r="CK27" s="257"/>
      <c r="CL27" s="255" t="str">
        <f>IF(CF27="","",VALUE(CG27))</f>
        <v/>
      </c>
      <c r="CM27" s="255" t="str">
        <f>IF(CF27="","",VALUE(CH27))</f>
        <v/>
      </c>
      <c r="CN27" s="255" t="str">
        <f>IF(CF27="","",VALUE(CI27))</f>
        <v/>
      </c>
      <c r="CO27" s="255" t="str">
        <f>IF(CF27="","",VALUE(CJ27))</f>
        <v/>
      </c>
      <c r="CP27" s="95">
        <f t="shared" ref="CP27" si="233">IF(I27="",0,IF(I27="CP",$Y27/5,IF(ISNA(VLOOKUP(I27,$EK$2:$EN$20,2,FALSE)),VALUE(MID(I27,7,5))-VALUE(MID(I27,1,5))+VALUE(MID(I27,19,5))-VALUE(MID(I27,13,5)),VLOOKUP(I27,$EK$2:$EN$20,2,FALSE))))</f>
        <v>0</v>
      </c>
      <c r="CQ27" s="185" t="str">
        <f>IF(L27="","",L27)</f>
        <v/>
      </c>
      <c r="CR27" s="252" t="str">
        <f>IF(CQ27="","",LEFT(CQ27,SEARCH(" ",CQ27,1)-1))</f>
        <v/>
      </c>
      <c r="CS27" s="252" t="str">
        <f>IF(CQ27="","",MID(CQ27,LEN(CR27)+2,5))</f>
        <v/>
      </c>
      <c r="CT27" s="253" t="str">
        <f>IF(CQ27="","",MID(CQ27,LEN(CU27)+8,5))</f>
        <v/>
      </c>
      <c r="CU27" s="256" t="str">
        <f>IF(CQ27="","",RIGHT(CQ27,SEARCH(" ",CQ27,1)-1))</f>
        <v/>
      </c>
      <c r="CV27" s="257"/>
      <c r="CW27" s="255" t="str">
        <f>IF(CQ27="","",VALUE(CR27))</f>
        <v/>
      </c>
      <c r="CX27" s="255" t="str">
        <f>IF(CQ27="","",VALUE(CS27))</f>
        <v/>
      </c>
      <c r="CY27" s="255" t="str">
        <f>IF(CQ27="","",VALUE(CT27))</f>
        <v/>
      </c>
      <c r="CZ27" s="255" t="str">
        <f>IF(CQ27="","",VALUE(CU27))</f>
        <v/>
      </c>
      <c r="DA27" s="95">
        <f t="shared" ref="DA27" si="234">IF(L27="",0,IF(L27="CP",$Y27/5,IF(ISNA(VLOOKUP(L27,$EK$2:$EN$20,2,FALSE)),VALUE(MID(L27,7,5))-VALUE(MID(L27,1,5))+VALUE(MID(L27,19,5))-VALUE(MID(L27,13,5)),VLOOKUP(L27,$EK$2:$EN$20,2,FALSE))))</f>
        <v>0</v>
      </c>
      <c r="DB27" s="185" t="str">
        <f>IF(O27="","",O27)</f>
        <v/>
      </c>
      <c r="DC27" s="252" t="str">
        <f>IF(DB27="","",LEFT(DB27,SEARCH(" ",DB27,1)-1))</f>
        <v/>
      </c>
      <c r="DD27" s="252" t="str">
        <f>IF(DB27="","",MID(DB27,LEN(DC27)+2,5))</f>
        <v/>
      </c>
      <c r="DE27" s="253" t="str">
        <f>IF(DB27="","",MID(DB27,LEN(DF27)+8,5))</f>
        <v/>
      </c>
      <c r="DF27" s="256" t="str">
        <f>IF(DB27="","",RIGHT(DB27,SEARCH(" ",DB27,1)-1))</f>
        <v/>
      </c>
      <c r="DG27" s="257"/>
      <c r="DH27" s="255" t="str">
        <f>IF(DB27="","",VALUE(DC27))</f>
        <v/>
      </c>
      <c r="DI27" s="255" t="str">
        <f>IF(DB27="","",VALUE(DD27))</f>
        <v/>
      </c>
      <c r="DJ27" s="255" t="str">
        <f>IF(DB27="","",VALUE(DE27))</f>
        <v/>
      </c>
      <c r="DK27" s="255" t="str">
        <f>IF(DB27="","",VALUE(DF27))</f>
        <v/>
      </c>
      <c r="DL27" s="95">
        <f t="shared" ref="DL27" si="235">IF(O27="",0,IF(O27="CP",$Y27/5,IF(ISNA(VLOOKUP(O27,$EK$2:$EN$20,2,FALSE)),VALUE(MID(O27,7,5))-VALUE(MID(O27,1,5))+VALUE(MID(O27,19,5))-VALUE(MID(O27,13,5)),VLOOKUP(O27,$EK$2:$EN$20,2,FALSE))))</f>
        <v>0</v>
      </c>
      <c r="DM27" s="185" t="str">
        <f>IF(R27="","",R27)</f>
        <v/>
      </c>
      <c r="DN27" s="252" t="str">
        <f>IF(DM27="","",LEFT(DM27,SEARCH(" ",DM27,1)-1))</f>
        <v/>
      </c>
      <c r="DO27" s="252" t="str">
        <f>IF(DM27="","",MID(DM27,LEN(DN27)+2,5))</f>
        <v/>
      </c>
      <c r="DP27" s="253" t="str">
        <f>IF(DM27="","",MID(DM27,LEN(DQ27)+8,5))</f>
        <v/>
      </c>
      <c r="DQ27" s="256" t="str">
        <f>IF(DM27="","",RIGHT(DM27,SEARCH(" ",DM27,1)-1))</f>
        <v/>
      </c>
      <c r="DR27" s="257"/>
      <c r="DS27" s="255" t="str">
        <f>IF(DM27="","",VALUE(DN27))</f>
        <v/>
      </c>
      <c r="DT27" s="255" t="str">
        <f>IF(DM27="","",VALUE(DO27))</f>
        <v/>
      </c>
      <c r="DU27" s="255" t="str">
        <f>IF(DM27="","",VALUE(DP27))</f>
        <v/>
      </c>
      <c r="DV27" s="255" t="str">
        <f>IF(DM27="","",VALUE(DQ27))</f>
        <v/>
      </c>
      <c r="DW27" s="95">
        <f t="shared" ref="DW27" si="236">IF(R27="",0,IF(R27="CP",$Y27/5,IF(ISNA(VLOOKUP(R27,$EK$2:$EN$20,2,FALSE)),VALUE(MID(R27,7,5))-VALUE(MID(R27,1,5))+VALUE(MID(R27,19,5))-VALUE(MID(R27,13,5)),VLOOKUP(R27,$EK$2:$EN$20,2,FALSE))))</f>
        <v>0</v>
      </c>
      <c r="DX27" s="185" t="str">
        <f>IF(U27="","",U27)</f>
        <v/>
      </c>
      <c r="DY27" s="252" t="str">
        <f>IF(DX27="","",LEFT(DX27,SEARCH(" ",DX27,1)-1))</f>
        <v/>
      </c>
      <c r="DZ27" s="252" t="str">
        <f>IF(DX27="","",MID(DX27,LEN(DY27)+2,5))</f>
        <v/>
      </c>
      <c r="EA27" s="253" t="str">
        <f>IF(DX27="","",MID(DX27,LEN(EB27)+8,5))</f>
        <v/>
      </c>
      <c r="EB27" s="256" t="str">
        <f>IF(DX27="","",RIGHT(DX27,SEARCH(" ",DX27,1)-1))</f>
        <v/>
      </c>
      <c r="EC27" s="257"/>
      <c r="ED27" s="255" t="str">
        <f>IF(DX27="","",VALUE(DY27))</f>
        <v/>
      </c>
      <c r="EE27" s="255" t="str">
        <f>IF(DX27="","",VALUE(DZ27))</f>
        <v/>
      </c>
      <c r="EF27" s="255" t="str">
        <f>IF(DX27="","",VALUE(EA27))</f>
        <v/>
      </c>
      <c r="EG27" s="255" t="str">
        <f>IF(DX27="","",VALUE(EB27))</f>
        <v/>
      </c>
      <c r="EH27" s="95">
        <f t="shared" ref="EH27" si="237">IF(U27="",0,IF(U27="CP",$Y27/5,IF(ISNA(VLOOKUP(U27,$EK$2:$EN$20,2,FALSE)),VALUE(MID(U27,7,5))-VALUE(MID(U27,1,5))+VALUE(MID(U27,19,5))-VALUE(MID(U27,13,5)),VLOOKUP(U27,$EK$2:$EN$20,2,FALSE))))</f>
        <v>0</v>
      </c>
    </row>
    <row r="28" spans="1:144" ht="13.5" customHeight="1">
      <c r="A28" s="101" t="str">
        <f>A27</f>
        <v>RESTO</v>
      </c>
      <c r="B28" s="225"/>
      <c r="C28" s="190"/>
      <c r="D28" s="191"/>
      <c r="E28" s="14">
        <f>IF(C27="",0,BT28)</f>
        <v>0</v>
      </c>
      <c r="F28" s="190"/>
      <c r="G28" s="191"/>
      <c r="H28" s="14">
        <f t="shared" si="1"/>
        <v>0</v>
      </c>
      <c r="I28" s="190"/>
      <c r="J28" s="191"/>
      <c r="K28" s="14">
        <f t="shared" si="4"/>
        <v>0</v>
      </c>
      <c r="L28" s="190"/>
      <c r="M28" s="191"/>
      <c r="N28" s="66">
        <f t="shared" si="5"/>
        <v>0</v>
      </c>
      <c r="O28" s="190"/>
      <c r="P28" s="191"/>
      <c r="Q28" s="14">
        <f t="shared" si="2"/>
        <v>0</v>
      </c>
      <c r="R28" s="190"/>
      <c r="S28" s="191"/>
      <c r="T28" s="14">
        <f t="shared" si="6"/>
        <v>0</v>
      </c>
      <c r="U28" s="190"/>
      <c r="V28" s="191"/>
      <c r="W28" s="14">
        <f t="shared" si="7"/>
        <v>0</v>
      </c>
      <c r="X28" s="205"/>
      <c r="Y28" s="211"/>
      <c r="Z28" s="212"/>
      <c r="AA28" s="216"/>
      <c r="AB28" s="207"/>
      <c r="AC28" s="187"/>
      <c r="AD28" s="187"/>
      <c r="AE28" s="200"/>
      <c r="AF28" s="200"/>
      <c r="AG28" s="213"/>
      <c r="AH28" s="214"/>
      <c r="AK28" s="203"/>
      <c r="AL28" s="203"/>
      <c r="AM28" s="203"/>
      <c r="AN28" s="203"/>
      <c r="AO28" s="203"/>
      <c r="AP28" s="203"/>
      <c r="AQ28" s="203"/>
      <c r="AR28" s="187"/>
      <c r="AS28" s="187"/>
      <c r="AT28" s="208"/>
      <c r="AU28" s="208"/>
      <c r="AV28" s="208"/>
      <c r="AW28" s="203"/>
      <c r="AX28" s="203"/>
      <c r="AY28" s="203"/>
      <c r="AZ28" s="203"/>
      <c r="BA28" s="83"/>
      <c r="BB28" s="192"/>
      <c r="BC28" s="192"/>
      <c r="BD28" s="192"/>
      <c r="BE28" s="192"/>
      <c r="BF28" s="192"/>
      <c r="BG28" s="192"/>
      <c r="BH28" s="192"/>
      <c r="BI28" s="194"/>
      <c r="BJ28" s="185"/>
      <c r="BK28" s="252"/>
      <c r="BL28" s="252"/>
      <c r="BM28" s="253"/>
      <c r="BN28" s="254"/>
      <c r="BO28" s="258"/>
      <c r="BP28" s="255"/>
      <c r="BQ28" s="255"/>
      <c r="BR28" s="255"/>
      <c r="BS28" s="255"/>
      <c r="BT28" s="62">
        <f t="shared" ref="BT28" si="238">IF(ISNA(VLOOKUP(BJ27,$EK$2:$EN$20,4,FALSE)),IF(BJ27="",0,MOD(BQ27-BP27,1)-IF(BQ27&gt;=BP27,MAX(0,MIN(BQ27,21/24)-MAX(BP27,6/24)),MAX(0,21/24-MAX(BP27,6/24))+MAX(0,MIN(BQ27,21/24)-6/24)))+IF(BJ27="",0,MOD(BS27-BR27,1)-IF(BS27&gt;=BR27,MAX(0,MIN(BS27,21/24)-MAX(BR27,6/24)),MAX(0,21/24-MAX(BR27,6/24))+MAX(0,MIN(BS27,21/24)-6/24))),VLOOKUP(BJ27,$EK$2:$EN$20,4,FALSE))</f>
        <v>0</v>
      </c>
      <c r="BU28" s="185"/>
      <c r="BV28" s="252"/>
      <c r="BW28" s="252"/>
      <c r="BX28" s="253"/>
      <c r="BY28" s="256"/>
      <c r="BZ28" s="258"/>
      <c r="CA28" s="255"/>
      <c r="CB28" s="255"/>
      <c r="CC28" s="255"/>
      <c r="CD28" s="255"/>
      <c r="CE28" s="62">
        <f t="shared" ref="CE28" si="239">IF(ISNA(VLOOKUP(BU27,$EK$2:$EN$20,4,FALSE)),IF(BU27="",0,MOD(CB27-CA27,1)-IF(CB27&gt;=CA27,MAX(0,MIN(CB27,21/24)-MAX(CA27,6/24)),MAX(0,21/24-MAX(CA27,6/24))+MAX(0,MIN(CB27,21/24)-6/24)))+IF(BU27="",0,MOD(CD27-CC27,1)-IF(CD27&gt;=CC27,MAX(0,MIN(CD27,21/24)-MAX(CC27,6/24)),MAX(0,21/24-MAX(CC27,6/24))+MAX(0,MIN(CD27,21/24)-6/24))),VLOOKUP(BU27,$EK$2:$EN$20,4,FALSE))</f>
        <v>0</v>
      </c>
      <c r="CF28" s="185"/>
      <c r="CG28" s="252"/>
      <c r="CH28" s="252"/>
      <c r="CI28" s="253"/>
      <c r="CJ28" s="256"/>
      <c r="CK28" s="258"/>
      <c r="CL28" s="255"/>
      <c r="CM28" s="255"/>
      <c r="CN28" s="255"/>
      <c r="CO28" s="255"/>
      <c r="CP28" s="62">
        <f t="shared" ref="CP28" si="240">IF(ISNA(VLOOKUP(CF27,$EK$2:$EN$20,4,FALSE)),IF(CF27="",0,MOD(CM27-CL27,1)-IF(CM27&gt;=CL27,MAX(0,MIN(CM27,21/24)-MAX(CL27,6/24)),MAX(0,21/24-MAX(CL27,6/24))+MAX(0,MIN(CM27,21/24)-6/24)))+IF(CF27="",0,MOD(CO27-CN27,1)-IF(CO27&gt;=CN27,MAX(0,MIN(CO27,21/24)-MAX(CN27,6/24)),MAX(0,21/24-MAX(CN27,6/24))+MAX(0,MIN(CO27,21/24)-6/24))),VLOOKUP(CF27,$EK$2:$EN$20,4,FALSE))</f>
        <v>0</v>
      </c>
      <c r="CQ28" s="185"/>
      <c r="CR28" s="252"/>
      <c r="CS28" s="252"/>
      <c r="CT28" s="253"/>
      <c r="CU28" s="256"/>
      <c r="CV28" s="258"/>
      <c r="CW28" s="255"/>
      <c r="CX28" s="255"/>
      <c r="CY28" s="255"/>
      <c r="CZ28" s="255"/>
      <c r="DA28" s="62">
        <f t="shared" si="3"/>
        <v>0</v>
      </c>
      <c r="DB28" s="185"/>
      <c r="DC28" s="252"/>
      <c r="DD28" s="252"/>
      <c r="DE28" s="253"/>
      <c r="DF28" s="256"/>
      <c r="DG28" s="258"/>
      <c r="DH28" s="255"/>
      <c r="DI28" s="255"/>
      <c r="DJ28" s="255"/>
      <c r="DK28" s="255"/>
      <c r="DL28" s="62">
        <f t="shared" ref="DL28" si="241">IF(ISNA(VLOOKUP(DB27,$EK$2:$EN$20,4,FALSE)),IF(DB27="",0,MOD(DI27-DH27,1)-IF(DI27&gt;=DH27,MAX(0,MIN(DI27,21/24)-MAX(DH27,6/24)),MAX(0,21/24-MAX(DH27,6/24))+MAX(0,MIN(DI27,21/24)-6/24)))+IF(DB27="",0,MOD(DK27-DJ27,1)-IF(DK27&gt;=DJ27,MAX(0,MIN(DK27,21/24)-MAX(DJ27,6/24)),MAX(0,21/24-MAX(DJ27,6/24))+MAX(0,MIN(DK27,21/24)-6/24))),VLOOKUP(DB27,$EK$2:$EN$20,4,FALSE))</f>
        <v>0</v>
      </c>
      <c r="DM28" s="185"/>
      <c r="DN28" s="252"/>
      <c r="DO28" s="252"/>
      <c r="DP28" s="253"/>
      <c r="DQ28" s="256"/>
      <c r="DR28" s="258"/>
      <c r="DS28" s="255"/>
      <c r="DT28" s="255"/>
      <c r="DU28" s="255"/>
      <c r="DV28" s="255"/>
      <c r="DW28" s="62">
        <f t="shared" ref="DW28" si="242">IF(ISNA(VLOOKUP(DM27,$EK$2:$EN$20,4,FALSE)),IF(DM27="",0,MOD(DT27-DS27,1)-IF(DT27&gt;=DS27,MAX(0,MIN(DT27,21/24)-MAX(DS27,6/24)),MAX(0,21/24-MAX(DS27,6/24))+MAX(0,MIN(DT27,21/24)-6/24)))+IF(DM27="",0,MOD(DV27-DU27,1)-IF(DV27&gt;=DU27,MAX(0,MIN(DV27,21/24)-MAX(DU27,6/24)),MAX(0,21/24-MAX(DU27,6/24))+MAX(0,MIN(DV27,21/24)-6/24))),VLOOKUP(DM27,$EK$2:$EN$20,4,FALSE))</f>
        <v>0</v>
      </c>
      <c r="DX28" s="185"/>
      <c r="DY28" s="252"/>
      <c r="DZ28" s="252"/>
      <c r="EA28" s="253"/>
      <c r="EB28" s="256"/>
      <c r="EC28" s="258"/>
      <c r="ED28" s="255"/>
      <c r="EE28" s="255"/>
      <c r="EF28" s="255"/>
      <c r="EG28" s="255"/>
      <c r="EH28" s="62">
        <f t="shared" ref="EH28" si="243">IF(ISNA(VLOOKUP(DX27,$EK$2:$EN$20,4,FALSE)),IF(DX27="",0,MOD(EE27-ED27,1)-IF(EE27&gt;=ED27,MAX(0,MIN(EE27,21/24)-MAX(ED27,6/24)),MAX(0,21/24-MAX(ED27,6/24))+MAX(0,MIN(EE27,21/24)-6/24)))+IF(DX27="",0,MOD(EG27-EF27,1)-IF(EG27&gt;=EF27,MAX(0,MIN(EG27,21/24)-MAX(EF27,6/24)),MAX(0,21/24-MAX(EF27,6/24))+MAX(0,MIN(EG27,21/24)-6/24))),VLOOKUP(DX27,$EK$2:$EN$20,4,FALSE))</f>
        <v>0</v>
      </c>
    </row>
    <row r="29" spans="1:144" ht="13.5" customHeight="1">
      <c r="A29" s="101" t="str">
        <f>Admin!B18</f>
        <v>VENTE</v>
      </c>
      <c r="B29" s="225" t="str">
        <f>Admin!C18</f>
        <v>M</v>
      </c>
      <c r="C29" s="188"/>
      <c r="D29" s="189"/>
      <c r="E29" s="13">
        <f>BT29</f>
        <v>0</v>
      </c>
      <c r="F29" s="188"/>
      <c r="G29" s="189"/>
      <c r="H29" s="13">
        <f t="shared" si="1"/>
        <v>0</v>
      </c>
      <c r="I29" s="188"/>
      <c r="J29" s="189"/>
      <c r="K29" s="13">
        <f t="shared" si="4"/>
        <v>0</v>
      </c>
      <c r="L29" s="188"/>
      <c r="M29" s="189"/>
      <c r="N29" s="13">
        <f t="shared" si="5"/>
        <v>0</v>
      </c>
      <c r="O29" s="188"/>
      <c r="P29" s="189"/>
      <c r="Q29" s="13">
        <f t="shared" si="2"/>
        <v>0</v>
      </c>
      <c r="R29" s="188"/>
      <c r="S29" s="189"/>
      <c r="T29" s="13">
        <f t="shared" si="6"/>
        <v>0</v>
      </c>
      <c r="U29" s="188"/>
      <c r="V29" s="189"/>
      <c r="W29" s="13">
        <f t="shared" si="7"/>
        <v>0</v>
      </c>
      <c r="X29" s="204">
        <f t="shared" si="201"/>
        <v>0</v>
      </c>
      <c r="Y29" s="211">
        <v>1.25</v>
      </c>
      <c r="Z29" s="212">
        <f>IF(D29="off",X29-Y29,IF(F29="off",X29-Y29,IF(I29="off",X29-Y29,IF(L29="off",X29-Y29,IF(O29="off",X29-Y29,IF(R29="off",X29-Y29,IF(U29="off",X29-Y29,IF(AG29&gt;Y29,0,IF(X29=0,0,X29-Y29)))))))))</f>
        <v>0</v>
      </c>
      <c r="AA29" s="215" t="e">
        <f ca="1">Z29+INDIRECT(MID(CELL("filename",$A$1),FIND("]",CELL("filename",$A$1))+1,2)*1-1&amp;"!AA29")</f>
        <v>#REF!</v>
      </c>
      <c r="AB29" s="206">
        <f t="shared" si="8"/>
        <v>0</v>
      </c>
      <c r="AC29" s="186">
        <f t="shared" ref="AC29" si="244">AR29</f>
        <v>0</v>
      </c>
      <c r="AD29" s="186">
        <f ca="1">IF(AC29=AS29,0+AC29,AC29+INDIRECT(MID(CELL("filename",$A$1),FIND("]",CELL("filename",$A$1))+1,2)*1-1&amp;"!AD29"))</f>
        <v>0</v>
      </c>
      <c r="AE29" s="199" t="e">
        <f ca="1">INDIRECT(MID(CELL("filename",$A$1),FIND("]",CELL("filename",$A$1))+1,2)*1-1&amp;"!AE29")+BI29</f>
        <v>#REF!</v>
      </c>
      <c r="AF29" s="199" t="e">
        <f ca="1">Admin!F18-'23'!AE29:AE30</f>
        <v>#REF!</v>
      </c>
      <c r="AG29" s="213">
        <f t="shared" si="96"/>
        <v>0</v>
      </c>
      <c r="AH29" s="214">
        <f>IF(AG29&gt;Y29,Y29,AG29)</f>
        <v>0</v>
      </c>
      <c r="AK29" s="203" t="str">
        <f>IF($E$3&gt;=$AJ$1,"",IF(C29="","",COUNTIF($EK$3:$EK$10,C29)))</f>
        <v/>
      </c>
      <c r="AL29" s="203" t="str">
        <f>IF($H$3&gt;=$AJ$1,"",IF(F29="","",COUNTIF($EK$3:$EK$10,F29)))</f>
        <v/>
      </c>
      <c r="AM29" s="203" t="str">
        <f>IF($K$3&gt;=$AJ$1,"",IF(I29="","",COUNTIF($EK$3:$EK$10,I29)))</f>
        <v/>
      </c>
      <c r="AN29" s="203" t="str">
        <f>IF($N$3&gt;=$AJ$1,"",IF(L29="","",COUNTIF($EK$3:$EK$10,L29)))</f>
        <v/>
      </c>
      <c r="AO29" s="203" t="str">
        <f>IF($Q$3&gt;=$AJ$1,"",IF(O29="","",COUNTIF($EK$3:$EK$10,O29)))</f>
        <v/>
      </c>
      <c r="AP29" s="203" t="str">
        <f>IF($T$3&gt;=AJ$1,"",IF(R29="","",COUNTIF($EK$3:$EK$10,R29)))</f>
        <v/>
      </c>
      <c r="AQ29" s="203" t="str">
        <f>IF($W$3&gt;=$AJ$1,"",IF(U29="","",COUNTIF($EK$3:$EK$10,U29)))</f>
        <v/>
      </c>
      <c r="AR29" s="186">
        <f>COUNTIF(AK29:AQ30,0)*0.45</f>
        <v>0</v>
      </c>
      <c r="AS29" s="186">
        <f>COUNTIF(AT29:AZ30,0)*0.45+AJ28</f>
        <v>0</v>
      </c>
      <c r="AT29" s="208" t="str">
        <f>IF($E$3&lt;$AJ$1,"",IF(C29="","",IF(AK29=0,"",COUNTIF($EK$3:$EK$10,C29))))</f>
        <v/>
      </c>
      <c r="AU29" s="208" t="str">
        <f>IF($H$3&lt;$AJ$1,"",IF(F29="","",IF(AL29=0,"",COUNTIF($EK$3:$EK$10,F29))))</f>
        <v/>
      </c>
      <c r="AV29" s="208" t="str">
        <f>IF($K$3&lt;$AJ$1,"",IF(I29="","",IF(AM29=0,"",COUNTIF($EK$3:$EK$10,I29))))</f>
        <v/>
      </c>
      <c r="AW29" s="203" t="str">
        <f>IF($N$3&lt;$AJ$1,"",IF(L29="","",IF(AN29=0,"",COUNTIF($EK$3:$EK$10,L29))))</f>
        <v/>
      </c>
      <c r="AX29" s="203" t="str">
        <f>IF($Q$3&lt;$AJ$1,"",IF(O29="","",IF(AO29=0,"",COUNTIF($EK$3:$EK$10,O29))))</f>
        <v/>
      </c>
      <c r="AY29" s="203" t="str">
        <f>IF($T$3&lt;$AJ$1,"",IF(R29="","",IF(AP29=0,"",COUNTIF($EK$3:$EK$10,R29))))</f>
        <v/>
      </c>
      <c r="AZ29" s="203" t="str">
        <f>IF($W$3&lt;$AJ$1,"",IF(U29="","",IF(AQ29=0,"",COUNTIF($EK$3:$EK$10,U29))))</f>
        <v/>
      </c>
      <c r="BA29" s="83"/>
      <c r="BB29" s="192" t="str">
        <f t="shared" ref="BB29" si="245">IF(C29="","",IF(ISNA(VLOOKUP(C29,$EK$2:$EM$20,3,FALSE)),0,((VLOOKUP(C29,$EK$2:$EM$20,3,FALSE)))))</f>
        <v/>
      </c>
      <c r="BC29" s="192" t="str">
        <f t="shared" ref="BC29" si="246">IF(F29="","",IF(ISNA(VLOOKUP(F29,$EK$2:$EM$20,3,FALSE)),0,((VLOOKUP(F29,$EK$2:$EM$20,3,FALSE)))))</f>
        <v/>
      </c>
      <c r="BD29" s="192" t="str">
        <f t="shared" ref="BD29" si="247">IF(I29="","",IF(ISNA(VLOOKUP(I29,$EK$2:$EM$20,3,FALSE)),0,((VLOOKUP(I29,$EK$2:$EM$20,3,FALSE)))))</f>
        <v/>
      </c>
      <c r="BE29" s="192" t="str">
        <f t="shared" ref="BE29" si="248">IF(L29="","",IF(ISNA(VLOOKUP(L29,$EK$2:$EM$20,3,FALSE)),0,((VLOOKUP(L29,$EK$2:$EM$20,3,FALSE)))))</f>
        <v/>
      </c>
      <c r="BF29" s="192" t="str">
        <f t="shared" ref="BF29" si="249">IF(O29="","",IF(ISNA(VLOOKUP(O29,$EK$2:$EM$20,3,FALSE)),0,((VLOOKUP(O29,$EK$2:$EM$20,3,FALSE)))))</f>
        <v/>
      </c>
      <c r="BG29" s="192" t="str">
        <f t="shared" ref="BG29" si="250">IF(R29="","",IF(ISNA(VLOOKUP(R29,$EK$2:$EM$20,3,FALSE)),0,((VLOOKUP(R29,$EK$2:$EM$20,3,FALSE)))))</f>
        <v/>
      </c>
      <c r="BH29" s="192" t="str">
        <f t="shared" ref="BH29" si="251">IF(U29="","",IF(ISNA(VLOOKUP(U29,$EK$2:$EM$20,3,FALSE)),0,((VLOOKUP(U29,$EK$2:$EM$20,3,FALSE)))))</f>
        <v/>
      </c>
      <c r="BI29" s="193">
        <f>SUM(BB29:BH30)</f>
        <v>0</v>
      </c>
      <c r="BJ29" s="185" t="str">
        <f>IF(C29="","",C29)</f>
        <v/>
      </c>
      <c r="BK29" s="252" t="str">
        <f t="shared" si="18"/>
        <v/>
      </c>
      <c r="BL29" s="252" t="str">
        <f>IF(BJ29="","",MID(BJ29,LEN(BK29)+2,5))</f>
        <v/>
      </c>
      <c r="BM29" s="253" t="str">
        <f>IF(BJ29="","",MID(BJ29,LEN(BN29)+8,5))</f>
        <v/>
      </c>
      <c r="BN29" s="254" t="str">
        <f>IF(BJ29="","",RIGHT(BJ29,SEARCH(" ",BJ29,1)-1))</f>
        <v/>
      </c>
      <c r="BO29" s="257"/>
      <c r="BP29" s="255" t="str">
        <f>IF(BJ29="","",VALUE(BK29))</f>
        <v/>
      </c>
      <c r="BQ29" s="255" t="str">
        <f>IF(BJ29="","",VALUE(BL29))</f>
        <v/>
      </c>
      <c r="BR29" s="255" t="str">
        <f>IF(BJ29="","",VALUE(BM29))</f>
        <v/>
      </c>
      <c r="BS29" s="255" t="str">
        <f>IF(BJ29="","",VALUE(BN29))</f>
        <v/>
      </c>
      <c r="BT29" s="95">
        <f t="shared" ref="BT29" si="252">IF(C29="",0,IF(C29="CP",$Y29/5,IF(ISNA(VLOOKUP(C29,$EK$2:$EN$20,2,FALSE)),VALUE(MID(C29,7,5))-VALUE(MID(C29,1,5))+VALUE(MID(C29,19,5))-VALUE(MID(C29,13,5)),VLOOKUP(C29,$EK$2:$EN$20,2,FALSE))))</f>
        <v>0</v>
      </c>
      <c r="BU29" s="185" t="str">
        <f>IF(F29="","",F29)</f>
        <v/>
      </c>
      <c r="BV29" s="252" t="str">
        <f>IF(BU29="","",LEFT(BU29,SEARCH(" ",BU29,1)-1))</f>
        <v/>
      </c>
      <c r="BW29" s="252" t="str">
        <f>IF(BU29="","",MID(BU29,LEN(BV29)+2,5))</f>
        <v/>
      </c>
      <c r="BX29" s="253" t="str">
        <f>IF(BU29="","",MID(BU29,LEN(BY29)+8,5))</f>
        <v/>
      </c>
      <c r="BY29" s="256" t="str">
        <f>IF(BU29="","",RIGHT(BU29,SEARCH(" ",BU29,1)-1))</f>
        <v/>
      </c>
      <c r="BZ29" s="257"/>
      <c r="CA29" s="255" t="str">
        <f>IF(BU29="","",VALUE(BV29))</f>
        <v/>
      </c>
      <c r="CB29" s="255" t="str">
        <f>IF(BU29="","",VALUE(BW29))</f>
        <v/>
      </c>
      <c r="CC29" s="255" t="str">
        <f>IF(BU29="","",VALUE(BX29))</f>
        <v/>
      </c>
      <c r="CD29" s="255" t="str">
        <f>IF(BU29="","",VALUE(BY29))</f>
        <v/>
      </c>
      <c r="CE29" s="95">
        <f t="shared" ref="CE29" si="253">IF(F29="",0,IF(F29="CP",$Y29/5,IF(ISNA(VLOOKUP(F29,$EK$2:$EN$20,2,FALSE)),VALUE(MID(F29,7,5))-VALUE(MID(F29,1,5))+VALUE(MID(F29,19,5))-VALUE(MID(F29,13,5)),VLOOKUP(F29,$EK$2:$EN$20,2,FALSE))))</f>
        <v>0</v>
      </c>
      <c r="CF29" s="185" t="str">
        <f>IF(I29="","",I29)</f>
        <v/>
      </c>
      <c r="CG29" s="252" t="str">
        <f>IF(CF29="","",LEFT(CF29,SEARCH(" ",CF29,1)-1))</f>
        <v/>
      </c>
      <c r="CH29" s="252" t="str">
        <f>IF(CF29="","",MID(CF29,LEN(CG29)+2,5))</f>
        <v/>
      </c>
      <c r="CI29" s="253" t="str">
        <f>IF(CF29="","",MID(CF29,LEN(CJ29)+8,5))</f>
        <v/>
      </c>
      <c r="CJ29" s="256" t="str">
        <f>IF(CF29="","",RIGHT(CF29,SEARCH(" ",CF29,1)-1))</f>
        <v/>
      </c>
      <c r="CK29" s="257"/>
      <c r="CL29" s="255" t="str">
        <f>IF(CF29="","",VALUE(CG29))</f>
        <v/>
      </c>
      <c r="CM29" s="255" t="str">
        <f>IF(CF29="","",VALUE(CH29))</f>
        <v/>
      </c>
      <c r="CN29" s="255" t="str">
        <f>IF(CF29="","",VALUE(CI29))</f>
        <v/>
      </c>
      <c r="CO29" s="255" t="str">
        <f>IF(CF29="","",VALUE(CJ29))</f>
        <v/>
      </c>
      <c r="CP29" s="95">
        <f t="shared" ref="CP29" si="254">IF(I29="",0,IF(I29="CP",$Y29/5,IF(ISNA(VLOOKUP(I29,$EK$2:$EN$20,2,FALSE)),VALUE(MID(I29,7,5))-VALUE(MID(I29,1,5))+VALUE(MID(I29,19,5))-VALUE(MID(I29,13,5)),VLOOKUP(I29,$EK$2:$EN$20,2,FALSE))))</f>
        <v>0</v>
      </c>
      <c r="CQ29" s="185" t="str">
        <f>IF(L29="","",L29)</f>
        <v/>
      </c>
      <c r="CR29" s="252" t="str">
        <f>IF(CQ29="","",LEFT(CQ29,SEARCH(" ",CQ29,1)-1))</f>
        <v/>
      </c>
      <c r="CS29" s="252" t="str">
        <f>IF(CQ29="","",MID(CQ29,LEN(CR29)+2,5))</f>
        <v/>
      </c>
      <c r="CT29" s="253" t="str">
        <f>IF(CQ29="","",MID(CQ29,LEN(CU29)+8,5))</f>
        <v/>
      </c>
      <c r="CU29" s="256" t="str">
        <f>IF(CQ29="","",RIGHT(CQ29,SEARCH(" ",CQ29,1)-1))</f>
        <v/>
      </c>
      <c r="CV29" s="257"/>
      <c r="CW29" s="255" t="str">
        <f>IF(CQ29="","",VALUE(CR29))</f>
        <v/>
      </c>
      <c r="CX29" s="255" t="str">
        <f>IF(CQ29="","",VALUE(CS29))</f>
        <v/>
      </c>
      <c r="CY29" s="255" t="str">
        <f>IF(CQ29="","",VALUE(CT29))</f>
        <v/>
      </c>
      <c r="CZ29" s="255" t="str">
        <f>IF(CQ29="","",VALUE(CU29))</f>
        <v/>
      </c>
      <c r="DA29" s="95">
        <f t="shared" ref="DA29" si="255">IF(L29="",0,IF(L29="CP",$Y29/5,IF(ISNA(VLOOKUP(L29,$EK$2:$EN$20,2,FALSE)),VALUE(MID(L29,7,5))-VALUE(MID(L29,1,5))+VALUE(MID(L29,19,5))-VALUE(MID(L29,13,5)),VLOOKUP(L29,$EK$2:$EN$20,2,FALSE))))</f>
        <v>0</v>
      </c>
      <c r="DB29" s="185" t="str">
        <f>IF(O29="","",O29)</f>
        <v/>
      </c>
      <c r="DC29" s="252" t="str">
        <f>IF(DB29="","",LEFT(DB29,SEARCH(" ",DB29,1)-1))</f>
        <v/>
      </c>
      <c r="DD29" s="252" t="str">
        <f>IF(DB29="","",MID(DB29,LEN(DC29)+2,5))</f>
        <v/>
      </c>
      <c r="DE29" s="253" t="str">
        <f>IF(DB29="","",MID(DB29,LEN(DF29)+8,5))</f>
        <v/>
      </c>
      <c r="DF29" s="256" t="str">
        <f>IF(DB29="","",RIGHT(DB29,SEARCH(" ",DB29,1)-1))</f>
        <v/>
      </c>
      <c r="DG29" s="257"/>
      <c r="DH29" s="255" t="str">
        <f>IF(DB29="","",VALUE(DC29))</f>
        <v/>
      </c>
      <c r="DI29" s="255" t="str">
        <f>IF(DB29="","",VALUE(DD29))</f>
        <v/>
      </c>
      <c r="DJ29" s="255" t="str">
        <f>IF(DB29="","",VALUE(DE29))</f>
        <v/>
      </c>
      <c r="DK29" s="255" t="str">
        <f>IF(DB29="","",VALUE(DF29))</f>
        <v/>
      </c>
      <c r="DL29" s="95">
        <f t="shared" ref="DL29" si="256">IF(O29="",0,IF(O29="CP",$Y29/5,IF(ISNA(VLOOKUP(O29,$EK$2:$EN$20,2,FALSE)),VALUE(MID(O29,7,5))-VALUE(MID(O29,1,5))+VALUE(MID(O29,19,5))-VALUE(MID(O29,13,5)),VLOOKUP(O29,$EK$2:$EN$20,2,FALSE))))</f>
        <v>0</v>
      </c>
      <c r="DM29" s="185" t="str">
        <f>IF(R29="","",R29)</f>
        <v/>
      </c>
      <c r="DN29" s="252" t="str">
        <f>IF(DM29="","",LEFT(DM29,SEARCH(" ",DM29,1)-1))</f>
        <v/>
      </c>
      <c r="DO29" s="252" t="str">
        <f>IF(DM29="","",MID(DM29,LEN(DN29)+2,5))</f>
        <v/>
      </c>
      <c r="DP29" s="253" t="str">
        <f>IF(DM29="","",MID(DM29,LEN(DQ29)+8,5))</f>
        <v/>
      </c>
      <c r="DQ29" s="256" t="str">
        <f>IF(DM29="","",RIGHT(DM29,SEARCH(" ",DM29,1)-1))</f>
        <v/>
      </c>
      <c r="DR29" s="257"/>
      <c r="DS29" s="255" t="str">
        <f>IF(DM29="","",VALUE(DN29))</f>
        <v/>
      </c>
      <c r="DT29" s="255" t="str">
        <f>IF(DM29="","",VALUE(DO29))</f>
        <v/>
      </c>
      <c r="DU29" s="255" t="str">
        <f>IF(DM29="","",VALUE(DP29))</f>
        <v/>
      </c>
      <c r="DV29" s="255" t="str">
        <f>IF(DM29="","",VALUE(DQ29))</f>
        <v/>
      </c>
      <c r="DW29" s="95">
        <f t="shared" ref="DW29" si="257">IF(R29="",0,IF(R29="CP",$Y29/5,IF(ISNA(VLOOKUP(R29,$EK$2:$EN$20,2,FALSE)),VALUE(MID(R29,7,5))-VALUE(MID(R29,1,5))+VALUE(MID(R29,19,5))-VALUE(MID(R29,13,5)),VLOOKUP(R29,$EK$2:$EN$20,2,FALSE))))</f>
        <v>0</v>
      </c>
      <c r="DX29" s="185" t="str">
        <f>IF(U29="","",U29)</f>
        <v/>
      </c>
      <c r="DY29" s="252" t="str">
        <f>IF(DX29="","",LEFT(DX29,SEARCH(" ",DX29,1)-1))</f>
        <v/>
      </c>
      <c r="DZ29" s="252" t="str">
        <f>IF(DX29="","",MID(DX29,LEN(DY29)+2,5))</f>
        <v/>
      </c>
      <c r="EA29" s="253" t="str">
        <f>IF(DX29="","",MID(DX29,LEN(EB29)+8,5))</f>
        <v/>
      </c>
      <c r="EB29" s="256" t="str">
        <f>IF(DX29="","",RIGHT(DX29,SEARCH(" ",DX29,1)-1))</f>
        <v/>
      </c>
      <c r="EC29" s="257"/>
      <c r="ED29" s="255" t="str">
        <f>IF(DX29="","",VALUE(DY29))</f>
        <v/>
      </c>
      <c r="EE29" s="255" t="str">
        <f>IF(DX29="","",VALUE(DZ29))</f>
        <v/>
      </c>
      <c r="EF29" s="255" t="str">
        <f>IF(DX29="","",VALUE(EA29))</f>
        <v/>
      </c>
      <c r="EG29" s="255" t="str">
        <f>IF(DX29="","",VALUE(EB29))</f>
        <v/>
      </c>
      <c r="EH29" s="95">
        <f t="shared" ref="EH29" si="258">IF(U29="",0,IF(U29="CP",$Y29/5,IF(ISNA(VLOOKUP(U29,$EK$2:$EN$20,2,FALSE)),VALUE(MID(U29,7,5))-VALUE(MID(U29,1,5))+VALUE(MID(U29,19,5))-VALUE(MID(U29,13,5)),VLOOKUP(U29,$EK$2:$EN$20,2,FALSE))))</f>
        <v>0</v>
      </c>
    </row>
    <row r="30" spans="1:144" ht="13.5" customHeight="1">
      <c r="A30" s="101" t="str">
        <f>A29</f>
        <v>VENTE</v>
      </c>
      <c r="B30" s="225"/>
      <c r="C30" s="190"/>
      <c r="D30" s="191"/>
      <c r="E30" s="14">
        <f>IF(C29="",0,BT30)</f>
        <v>0</v>
      </c>
      <c r="F30" s="190"/>
      <c r="G30" s="191"/>
      <c r="H30" s="14">
        <f t="shared" si="1"/>
        <v>0</v>
      </c>
      <c r="I30" s="190"/>
      <c r="J30" s="191"/>
      <c r="K30" s="14">
        <f t="shared" si="4"/>
        <v>0</v>
      </c>
      <c r="L30" s="190"/>
      <c r="M30" s="191"/>
      <c r="N30" s="66">
        <f t="shared" si="5"/>
        <v>0</v>
      </c>
      <c r="O30" s="190"/>
      <c r="P30" s="191"/>
      <c r="Q30" s="14">
        <f t="shared" si="2"/>
        <v>0</v>
      </c>
      <c r="R30" s="190"/>
      <c r="S30" s="191"/>
      <c r="T30" s="14">
        <f t="shared" si="6"/>
        <v>0</v>
      </c>
      <c r="U30" s="190"/>
      <c r="V30" s="191"/>
      <c r="W30" s="14">
        <f t="shared" si="7"/>
        <v>0</v>
      </c>
      <c r="X30" s="205"/>
      <c r="Y30" s="211"/>
      <c r="Z30" s="212"/>
      <c r="AA30" s="216"/>
      <c r="AB30" s="207"/>
      <c r="AC30" s="187"/>
      <c r="AD30" s="187"/>
      <c r="AE30" s="200"/>
      <c r="AF30" s="200"/>
      <c r="AG30" s="213"/>
      <c r="AH30" s="214"/>
      <c r="AK30" s="203"/>
      <c r="AL30" s="203"/>
      <c r="AM30" s="203"/>
      <c r="AN30" s="203"/>
      <c r="AO30" s="203"/>
      <c r="AP30" s="203"/>
      <c r="AQ30" s="203"/>
      <c r="AR30" s="187"/>
      <c r="AS30" s="187"/>
      <c r="AT30" s="208"/>
      <c r="AU30" s="208"/>
      <c r="AV30" s="208"/>
      <c r="AW30" s="203"/>
      <c r="AX30" s="203"/>
      <c r="AY30" s="203"/>
      <c r="AZ30" s="203"/>
      <c r="BA30" s="83"/>
      <c r="BB30" s="192"/>
      <c r="BC30" s="192"/>
      <c r="BD30" s="192"/>
      <c r="BE30" s="192"/>
      <c r="BF30" s="192"/>
      <c r="BG30" s="192"/>
      <c r="BH30" s="192"/>
      <c r="BI30" s="194"/>
      <c r="BJ30" s="185"/>
      <c r="BK30" s="252"/>
      <c r="BL30" s="252"/>
      <c r="BM30" s="253"/>
      <c r="BN30" s="254"/>
      <c r="BO30" s="258"/>
      <c r="BP30" s="255"/>
      <c r="BQ30" s="255"/>
      <c r="BR30" s="255"/>
      <c r="BS30" s="255"/>
      <c r="BT30" s="62">
        <f t="shared" ref="BT30" si="259">IF(ISNA(VLOOKUP(BJ29,$EK$2:$EN$20,4,FALSE)),IF(BJ29="",0,MOD(BQ29-BP29,1)-IF(BQ29&gt;=BP29,MAX(0,MIN(BQ29,21/24)-MAX(BP29,6/24)),MAX(0,21/24-MAX(BP29,6/24))+MAX(0,MIN(BQ29,21/24)-6/24)))+IF(BJ29="",0,MOD(BS29-BR29,1)-IF(BS29&gt;=BR29,MAX(0,MIN(BS29,21/24)-MAX(BR29,6/24)),MAX(0,21/24-MAX(BR29,6/24))+MAX(0,MIN(BS29,21/24)-6/24))),VLOOKUP(BJ29,$EK$2:$EN$20,4,FALSE))</f>
        <v>0</v>
      </c>
      <c r="BU30" s="185"/>
      <c r="BV30" s="252"/>
      <c r="BW30" s="252"/>
      <c r="BX30" s="253"/>
      <c r="BY30" s="256"/>
      <c r="BZ30" s="258"/>
      <c r="CA30" s="255"/>
      <c r="CB30" s="255"/>
      <c r="CC30" s="255"/>
      <c r="CD30" s="255"/>
      <c r="CE30" s="62">
        <f t="shared" ref="CE30" si="260">IF(ISNA(VLOOKUP(BU29,$EK$2:$EN$20,4,FALSE)),IF(BU29="",0,MOD(CB29-CA29,1)-IF(CB29&gt;=CA29,MAX(0,MIN(CB29,21/24)-MAX(CA29,6/24)),MAX(0,21/24-MAX(CA29,6/24))+MAX(0,MIN(CB29,21/24)-6/24)))+IF(BU29="",0,MOD(CD29-CC29,1)-IF(CD29&gt;=CC29,MAX(0,MIN(CD29,21/24)-MAX(CC29,6/24)),MAX(0,21/24-MAX(CC29,6/24))+MAX(0,MIN(CD29,21/24)-6/24))),VLOOKUP(BU29,$EK$2:$EN$20,4,FALSE))</f>
        <v>0</v>
      </c>
      <c r="CF30" s="185"/>
      <c r="CG30" s="252"/>
      <c r="CH30" s="252"/>
      <c r="CI30" s="253"/>
      <c r="CJ30" s="256"/>
      <c r="CK30" s="258"/>
      <c r="CL30" s="255"/>
      <c r="CM30" s="255"/>
      <c r="CN30" s="255"/>
      <c r="CO30" s="255"/>
      <c r="CP30" s="62">
        <f t="shared" ref="CP30" si="261">IF(ISNA(VLOOKUP(CF29,$EK$2:$EN$20,4,FALSE)),IF(CF29="",0,MOD(CM29-CL29,1)-IF(CM29&gt;=CL29,MAX(0,MIN(CM29,21/24)-MAX(CL29,6/24)),MAX(0,21/24-MAX(CL29,6/24))+MAX(0,MIN(CM29,21/24)-6/24)))+IF(CF29="",0,MOD(CO29-CN29,1)-IF(CO29&gt;=CN29,MAX(0,MIN(CO29,21/24)-MAX(CN29,6/24)),MAX(0,21/24-MAX(CN29,6/24))+MAX(0,MIN(CO29,21/24)-6/24))),VLOOKUP(CF29,$EK$2:$EN$20,4,FALSE))</f>
        <v>0</v>
      </c>
      <c r="CQ30" s="185"/>
      <c r="CR30" s="252"/>
      <c r="CS30" s="252"/>
      <c r="CT30" s="253"/>
      <c r="CU30" s="256"/>
      <c r="CV30" s="258"/>
      <c r="CW30" s="255"/>
      <c r="CX30" s="255"/>
      <c r="CY30" s="255"/>
      <c r="CZ30" s="255"/>
      <c r="DA30" s="62">
        <f t="shared" si="3"/>
        <v>0</v>
      </c>
      <c r="DB30" s="185"/>
      <c r="DC30" s="252"/>
      <c r="DD30" s="252"/>
      <c r="DE30" s="253"/>
      <c r="DF30" s="256"/>
      <c r="DG30" s="258"/>
      <c r="DH30" s="255"/>
      <c r="DI30" s="255"/>
      <c r="DJ30" s="255"/>
      <c r="DK30" s="255"/>
      <c r="DL30" s="62">
        <f t="shared" ref="DL30" si="262">IF(ISNA(VLOOKUP(DB29,$EK$2:$EN$20,4,FALSE)),IF(DB29="",0,MOD(DI29-DH29,1)-IF(DI29&gt;=DH29,MAX(0,MIN(DI29,21/24)-MAX(DH29,6/24)),MAX(0,21/24-MAX(DH29,6/24))+MAX(0,MIN(DI29,21/24)-6/24)))+IF(DB29="",0,MOD(DK29-DJ29,1)-IF(DK29&gt;=DJ29,MAX(0,MIN(DK29,21/24)-MAX(DJ29,6/24)),MAX(0,21/24-MAX(DJ29,6/24))+MAX(0,MIN(DK29,21/24)-6/24))),VLOOKUP(DB29,$EK$2:$EN$20,4,FALSE))</f>
        <v>0</v>
      </c>
      <c r="DM30" s="185"/>
      <c r="DN30" s="252"/>
      <c r="DO30" s="252"/>
      <c r="DP30" s="253"/>
      <c r="DQ30" s="256"/>
      <c r="DR30" s="258"/>
      <c r="DS30" s="255"/>
      <c r="DT30" s="255"/>
      <c r="DU30" s="255"/>
      <c r="DV30" s="255"/>
      <c r="DW30" s="62">
        <f t="shared" ref="DW30" si="263">IF(ISNA(VLOOKUP(DM29,$EK$2:$EN$20,4,FALSE)),IF(DM29="",0,MOD(DT29-DS29,1)-IF(DT29&gt;=DS29,MAX(0,MIN(DT29,21/24)-MAX(DS29,6/24)),MAX(0,21/24-MAX(DS29,6/24))+MAX(0,MIN(DT29,21/24)-6/24)))+IF(DM29="",0,MOD(DV29-DU29,1)-IF(DV29&gt;=DU29,MAX(0,MIN(DV29,21/24)-MAX(DU29,6/24)),MAX(0,21/24-MAX(DU29,6/24))+MAX(0,MIN(DV29,21/24)-6/24))),VLOOKUP(DM29,$EK$2:$EN$20,4,FALSE))</f>
        <v>0</v>
      </c>
      <c r="DX30" s="185"/>
      <c r="DY30" s="252"/>
      <c r="DZ30" s="252"/>
      <c r="EA30" s="253"/>
      <c r="EB30" s="256"/>
      <c r="EC30" s="258"/>
      <c r="ED30" s="255"/>
      <c r="EE30" s="255"/>
      <c r="EF30" s="255"/>
      <c r="EG30" s="255"/>
      <c r="EH30" s="62">
        <f t="shared" ref="EH30" si="264">IF(ISNA(VLOOKUP(DX29,$EK$2:$EN$20,4,FALSE)),IF(DX29="",0,MOD(EE29-ED29,1)-IF(EE29&gt;=ED29,MAX(0,MIN(EE29,21/24)-MAX(ED29,6/24)),MAX(0,21/24-MAX(ED29,6/24))+MAX(0,MIN(EE29,21/24)-6/24)))+IF(DX29="",0,MOD(EG29-EF29,1)-IF(EG29&gt;=EF29,MAX(0,MIN(EG29,21/24)-MAX(EF29,6/24)),MAX(0,21/24-MAX(EF29,6/24))+MAX(0,MIN(EG29,21/24)-6/24))),VLOOKUP(DX29,$EK$2:$EN$20,4,FALSE))</f>
        <v>0</v>
      </c>
    </row>
    <row r="31" spans="1:144" ht="13.5" customHeight="1">
      <c r="A31" s="101" t="str">
        <f>Admin!B19</f>
        <v>VENTE</v>
      </c>
      <c r="B31" s="225" t="str">
        <f>Admin!C19</f>
        <v>N</v>
      </c>
      <c r="C31" s="188"/>
      <c r="D31" s="189"/>
      <c r="E31" s="13">
        <f>BT31</f>
        <v>0</v>
      </c>
      <c r="F31" s="188"/>
      <c r="G31" s="189"/>
      <c r="H31" s="13">
        <f t="shared" si="1"/>
        <v>0</v>
      </c>
      <c r="I31" s="188"/>
      <c r="J31" s="189"/>
      <c r="K31" s="13">
        <f t="shared" si="4"/>
        <v>0</v>
      </c>
      <c r="L31" s="188"/>
      <c r="M31" s="189"/>
      <c r="N31" s="13">
        <f t="shared" si="5"/>
        <v>0</v>
      </c>
      <c r="O31" s="188"/>
      <c r="P31" s="189"/>
      <c r="Q31" s="13">
        <f t="shared" si="2"/>
        <v>0</v>
      </c>
      <c r="R31" s="188"/>
      <c r="S31" s="189"/>
      <c r="T31" s="13">
        <f t="shared" si="6"/>
        <v>0</v>
      </c>
      <c r="U31" s="188"/>
      <c r="V31" s="189"/>
      <c r="W31" s="13">
        <f t="shared" si="7"/>
        <v>0</v>
      </c>
      <c r="X31" s="204">
        <f t="shared" si="201"/>
        <v>0</v>
      </c>
      <c r="Y31" s="211">
        <v>1.4583333333333333</v>
      </c>
      <c r="Z31" s="212">
        <f>IF(D31="off",X31-Y31,IF(F31="off",X31-Y31,IF(I31="off",X31-Y31,IF(L31="off",X31-Y31,IF(O31="off",X31-Y31,IF(R31="off",X31-Y31,IF(U31="off",X31-Y31,IF(AG31&gt;Y31,0,IF(X31=0,0,X31-Y31)))))))))</f>
        <v>0</v>
      </c>
      <c r="AA31" s="215" t="e">
        <f ca="1">Z31+INDIRECT(MID(CELL("filename",$A$1),FIND("]",CELL("filename",$A$1))+1,2)*1-1&amp;"!AA31")</f>
        <v>#REF!</v>
      </c>
      <c r="AB31" s="206">
        <f t="shared" si="8"/>
        <v>0</v>
      </c>
      <c r="AC31" s="186">
        <f t="shared" ref="AC31" si="265">AR31</f>
        <v>0</v>
      </c>
      <c r="AD31" s="186">
        <f ca="1">IF(AC31=AS31,0+AC31,AC31+INDIRECT(MID(CELL("filename",$A$1),FIND("]",CELL("filename",$A$1))+1,2)*1-1&amp;"!AD31"))</f>
        <v>0</v>
      </c>
      <c r="AE31" s="199" t="e">
        <f ca="1">INDIRECT(MID(CELL("filename",$A$1),FIND("]",CELL("filename",$A$1))+1,2)*1-1&amp;"!AE31")+BI31</f>
        <v>#REF!</v>
      </c>
      <c r="AF31" s="199" t="e">
        <f ca="1">Admin!F19-'23'!AE31:AE32</f>
        <v>#REF!</v>
      </c>
      <c r="AG31" s="213">
        <f t="shared" si="96"/>
        <v>0</v>
      </c>
      <c r="AH31" s="214">
        <f>IF(AG31&gt;Y31,Y31,AG31)</f>
        <v>0</v>
      </c>
      <c r="AK31" s="203" t="str">
        <f>IF($E$3&gt;=$AJ$1,"",IF(C31="","",COUNTIF($EK$3:$EK$10,C31)))</f>
        <v/>
      </c>
      <c r="AL31" s="203" t="str">
        <f>IF($H$3&gt;=$AJ$1,"",IF(F31="","",COUNTIF($EK$3:$EK$10,F31)))</f>
        <v/>
      </c>
      <c r="AM31" s="203" t="str">
        <f>IF($K$3&gt;=$AJ$1,"",IF(I31="","",COUNTIF($EK$3:$EK$10,I31)))</f>
        <v/>
      </c>
      <c r="AN31" s="203" t="str">
        <f>IF($N$3&gt;=$AJ$1,"",IF(L31="","",COUNTIF($EK$3:$EK$10,L31)))</f>
        <v/>
      </c>
      <c r="AO31" s="203" t="str">
        <f>IF($Q$3&gt;=$AJ$1,"",IF(O31="","",COUNTIF($EK$3:$EK$10,O31)))</f>
        <v/>
      </c>
      <c r="AP31" s="203" t="str">
        <f>IF($T$3&gt;=AJ$1,"",IF(R31="","",COUNTIF($EK$3:$EK$10,R31)))</f>
        <v/>
      </c>
      <c r="AQ31" s="203" t="str">
        <f>IF($W$3&gt;=$AJ$1,"",IF(U31="","",COUNTIF($EK$3:$EK$10,U31)))</f>
        <v/>
      </c>
      <c r="AR31" s="186">
        <f>COUNTIF(AK31:AQ32,0)*0.45</f>
        <v>0</v>
      </c>
      <c r="AS31" s="186">
        <f>COUNTIF(AT31:AZ32,0)*0.45+AJ30</f>
        <v>0</v>
      </c>
      <c r="AT31" s="208" t="str">
        <f>IF($E$3&lt;$AJ$1,"",IF(C31="","",IF(AK31=0,"",COUNTIF($EK$3:$EK$10,C31))))</f>
        <v/>
      </c>
      <c r="AU31" s="208" t="str">
        <f>IF($H$3&lt;$AJ$1,"",IF(F31="","",IF(AL31=0,"",COUNTIF($EK$3:$EK$10,F31))))</f>
        <v/>
      </c>
      <c r="AV31" s="208" t="str">
        <f>IF($K$3&lt;$AJ$1,"",IF(I31="","",IF(AM31=0,"",COUNTIF($EK$3:$EK$10,I31))))</f>
        <v/>
      </c>
      <c r="AW31" s="203" t="str">
        <f>IF($N$3&lt;$AJ$1,"",IF(L31="","",IF(AN31=0,"",COUNTIF($EK$3:$EK$10,L31))))</f>
        <v/>
      </c>
      <c r="AX31" s="203" t="str">
        <f>IF($Q$3&lt;$AJ$1,"",IF(O31="","",IF(AO31=0,"",COUNTIF($EK$3:$EK$10,O31))))</f>
        <v/>
      </c>
      <c r="AY31" s="203" t="str">
        <f>IF($T$3&lt;$AJ$1,"",IF(R31="","",IF(AP31=0,"",COUNTIF($EK$3:$EK$10,R31))))</f>
        <v/>
      </c>
      <c r="AZ31" s="203" t="str">
        <f>IF($W$3&lt;$AJ$1,"",IF(U31="","",IF(AQ31=0,"",COUNTIF($EK$3:$EK$10,U31))))</f>
        <v/>
      </c>
      <c r="BA31" s="83"/>
      <c r="BB31" s="192" t="str">
        <f t="shared" ref="BB31" si="266">IF(C31="","",IF(ISNA(VLOOKUP(C31,$EK$2:$EM$20,3,FALSE)),0,((VLOOKUP(C31,$EK$2:$EM$20,3,FALSE)))))</f>
        <v/>
      </c>
      <c r="BC31" s="192" t="str">
        <f t="shared" ref="BC31" si="267">IF(F31="","",IF(ISNA(VLOOKUP(F31,$EK$2:$EM$20,3,FALSE)),0,((VLOOKUP(F31,$EK$2:$EM$20,3,FALSE)))))</f>
        <v/>
      </c>
      <c r="BD31" s="192" t="str">
        <f t="shared" ref="BD31" si="268">IF(I31="","",IF(ISNA(VLOOKUP(I31,$EK$2:$EM$20,3,FALSE)),0,((VLOOKUP(I31,$EK$2:$EM$20,3,FALSE)))))</f>
        <v/>
      </c>
      <c r="BE31" s="192" t="str">
        <f t="shared" ref="BE31" si="269">IF(L31="","",IF(ISNA(VLOOKUP(L31,$EK$2:$EM$20,3,FALSE)),0,((VLOOKUP(L31,$EK$2:$EM$20,3,FALSE)))))</f>
        <v/>
      </c>
      <c r="BF31" s="192" t="str">
        <f t="shared" ref="BF31" si="270">IF(O31="","",IF(ISNA(VLOOKUP(O31,$EK$2:$EM$20,3,FALSE)),0,((VLOOKUP(O31,$EK$2:$EM$20,3,FALSE)))))</f>
        <v/>
      </c>
      <c r="BG31" s="192" t="str">
        <f t="shared" ref="BG31" si="271">IF(R31="","",IF(ISNA(VLOOKUP(R31,$EK$2:$EM$20,3,FALSE)),0,((VLOOKUP(R31,$EK$2:$EM$20,3,FALSE)))))</f>
        <v/>
      </c>
      <c r="BH31" s="192" t="str">
        <f t="shared" ref="BH31" si="272">IF(U31="","",IF(ISNA(VLOOKUP(U31,$EK$2:$EM$20,3,FALSE)),0,((VLOOKUP(U31,$EK$2:$EM$20,3,FALSE)))))</f>
        <v/>
      </c>
      <c r="BI31" s="193">
        <f>SUM(BB31:BH32)</f>
        <v>0</v>
      </c>
      <c r="BJ31" s="185" t="str">
        <f>IF(C31="","",C31)</f>
        <v/>
      </c>
      <c r="BK31" s="252" t="str">
        <f t="shared" si="18"/>
        <v/>
      </c>
      <c r="BL31" s="252" t="str">
        <f>IF(BJ31="","",MID(BJ31,LEN(BK31)+2,5))</f>
        <v/>
      </c>
      <c r="BM31" s="253" t="str">
        <f>IF(BJ31="","",MID(BJ31,LEN(BN31)+8,5))</f>
        <v/>
      </c>
      <c r="BN31" s="254" t="str">
        <f>IF(BJ31="","",RIGHT(BJ31,SEARCH(" ",BJ31,1)-1))</f>
        <v/>
      </c>
      <c r="BO31" s="257"/>
      <c r="BP31" s="255" t="str">
        <f>IF(BJ31="","",VALUE(BK31))</f>
        <v/>
      </c>
      <c r="BQ31" s="255" t="str">
        <f>IF(BJ31="","",VALUE(BL31))</f>
        <v/>
      </c>
      <c r="BR31" s="255" t="str">
        <f>IF(BJ31="","",VALUE(BM31))</f>
        <v/>
      </c>
      <c r="BS31" s="255" t="str">
        <f>IF(BJ31="","",VALUE(BN31))</f>
        <v/>
      </c>
      <c r="BT31" s="95">
        <f t="shared" ref="BT31" si="273">IF(C31="",0,IF(C31="CP",$Y31/5,IF(ISNA(VLOOKUP(C31,$EK$2:$EN$20,2,FALSE)),VALUE(MID(C31,7,5))-VALUE(MID(C31,1,5))+VALUE(MID(C31,19,5))-VALUE(MID(C31,13,5)),VLOOKUP(C31,$EK$2:$EN$20,2,FALSE))))</f>
        <v>0</v>
      </c>
      <c r="BU31" s="185" t="str">
        <f>IF(F31="","",F31)</f>
        <v/>
      </c>
      <c r="BV31" s="252" t="str">
        <f>IF(BU31="","",LEFT(BU31,SEARCH(" ",BU31,1)-1))</f>
        <v/>
      </c>
      <c r="BW31" s="252" t="str">
        <f>IF(BU31="","",MID(BU31,LEN(BV31)+2,5))</f>
        <v/>
      </c>
      <c r="BX31" s="253" t="str">
        <f>IF(BU31="","",MID(BU31,LEN(BY31)+8,5))</f>
        <v/>
      </c>
      <c r="BY31" s="256" t="str">
        <f>IF(BU31="","",RIGHT(BU31,SEARCH(" ",BU31,1)-1))</f>
        <v/>
      </c>
      <c r="BZ31" s="257"/>
      <c r="CA31" s="255" t="str">
        <f>IF(BU31="","",VALUE(BV31))</f>
        <v/>
      </c>
      <c r="CB31" s="255" t="str">
        <f>IF(BU31="","",VALUE(BW31))</f>
        <v/>
      </c>
      <c r="CC31" s="255" t="str">
        <f>IF(BU31="","",VALUE(BX31))</f>
        <v/>
      </c>
      <c r="CD31" s="255" t="str">
        <f>IF(BU31="","",VALUE(BY31))</f>
        <v/>
      </c>
      <c r="CE31" s="95">
        <f t="shared" ref="CE31" si="274">IF(F31="",0,IF(F31="CP",$Y31/5,IF(ISNA(VLOOKUP(F31,$EK$2:$EN$20,2,FALSE)),VALUE(MID(F31,7,5))-VALUE(MID(F31,1,5))+VALUE(MID(F31,19,5))-VALUE(MID(F31,13,5)),VLOOKUP(F31,$EK$2:$EN$20,2,FALSE))))</f>
        <v>0</v>
      </c>
      <c r="CF31" s="185" t="str">
        <f>IF(I31="","",I31)</f>
        <v/>
      </c>
      <c r="CG31" s="252" t="str">
        <f>IF(CF31="","",LEFT(CF31,SEARCH(" ",CF31,1)-1))</f>
        <v/>
      </c>
      <c r="CH31" s="252" t="str">
        <f>IF(CF31="","",MID(CF31,LEN(CG31)+2,5))</f>
        <v/>
      </c>
      <c r="CI31" s="253" t="str">
        <f>IF(CF31="","",MID(CF31,LEN(CJ31)+8,5))</f>
        <v/>
      </c>
      <c r="CJ31" s="256" t="str">
        <f>IF(CF31="","",RIGHT(CF31,SEARCH(" ",CF31,1)-1))</f>
        <v/>
      </c>
      <c r="CK31" s="257"/>
      <c r="CL31" s="255" t="str">
        <f>IF(CF31="","",VALUE(CG31))</f>
        <v/>
      </c>
      <c r="CM31" s="255" t="str">
        <f>IF(CF31="","",VALUE(CH31))</f>
        <v/>
      </c>
      <c r="CN31" s="255" t="str">
        <f>IF(CF31="","",VALUE(CI31))</f>
        <v/>
      </c>
      <c r="CO31" s="255" t="str">
        <f>IF(CF31="","",VALUE(CJ31))</f>
        <v/>
      </c>
      <c r="CP31" s="95">
        <f t="shared" ref="CP31" si="275">IF(I31="",0,IF(I31="CP",$Y31/5,IF(ISNA(VLOOKUP(I31,$EK$2:$EN$20,2,FALSE)),VALUE(MID(I31,7,5))-VALUE(MID(I31,1,5))+VALUE(MID(I31,19,5))-VALUE(MID(I31,13,5)),VLOOKUP(I31,$EK$2:$EN$20,2,FALSE))))</f>
        <v>0</v>
      </c>
      <c r="CQ31" s="185" t="str">
        <f>IF(L31="","",L31)</f>
        <v/>
      </c>
      <c r="CR31" s="252" t="str">
        <f>IF(CQ31="","",LEFT(CQ31,SEARCH(" ",CQ31,1)-1))</f>
        <v/>
      </c>
      <c r="CS31" s="252" t="str">
        <f>IF(CQ31="","",MID(CQ31,LEN(CR31)+2,5))</f>
        <v/>
      </c>
      <c r="CT31" s="253" t="str">
        <f>IF(CQ31="","",MID(CQ31,LEN(CU31)+8,5))</f>
        <v/>
      </c>
      <c r="CU31" s="256" t="str">
        <f>IF(CQ31="","",RIGHT(CQ31,SEARCH(" ",CQ31,1)-1))</f>
        <v/>
      </c>
      <c r="CV31" s="257"/>
      <c r="CW31" s="255" t="str">
        <f>IF(CQ31="","",VALUE(CR31))</f>
        <v/>
      </c>
      <c r="CX31" s="255" t="str">
        <f>IF(CQ31="","",VALUE(CS31))</f>
        <v/>
      </c>
      <c r="CY31" s="255" t="str">
        <f>IF(CQ31="","",VALUE(CT31))</f>
        <v/>
      </c>
      <c r="CZ31" s="255" t="str">
        <f>IF(CQ31="","",VALUE(CU31))</f>
        <v/>
      </c>
      <c r="DA31" s="95">
        <f t="shared" ref="DA31" si="276">IF(L31="",0,IF(L31="CP",$Y31/5,IF(ISNA(VLOOKUP(L31,$EK$2:$EN$20,2,FALSE)),VALUE(MID(L31,7,5))-VALUE(MID(L31,1,5))+VALUE(MID(L31,19,5))-VALUE(MID(L31,13,5)),VLOOKUP(L31,$EK$2:$EN$20,2,FALSE))))</f>
        <v>0</v>
      </c>
      <c r="DB31" s="185" t="str">
        <f>IF(O31="","",O31)</f>
        <v/>
      </c>
      <c r="DC31" s="252" t="str">
        <f>IF(DB31="","",LEFT(DB31,SEARCH(" ",DB31,1)-1))</f>
        <v/>
      </c>
      <c r="DD31" s="252" t="str">
        <f>IF(DB31="","",MID(DB31,LEN(DC31)+2,5))</f>
        <v/>
      </c>
      <c r="DE31" s="253" t="str">
        <f>IF(DB31="","",MID(DB31,LEN(DF31)+8,5))</f>
        <v/>
      </c>
      <c r="DF31" s="256" t="str">
        <f>IF(DB31="","",RIGHT(DB31,SEARCH(" ",DB31,1)-1))</f>
        <v/>
      </c>
      <c r="DG31" s="257"/>
      <c r="DH31" s="255" t="str">
        <f>IF(DB31="","",VALUE(DC31))</f>
        <v/>
      </c>
      <c r="DI31" s="255" t="str">
        <f>IF(DB31="","",VALUE(DD31))</f>
        <v/>
      </c>
      <c r="DJ31" s="255" t="str">
        <f>IF(DB31="","",VALUE(DE31))</f>
        <v/>
      </c>
      <c r="DK31" s="255" t="str">
        <f>IF(DB31="","",VALUE(DF31))</f>
        <v/>
      </c>
      <c r="DL31" s="95">
        <f t="shared" ref="DL31" si="277">IF(O31="",0,IF(O31="CP",$Y31/5,IF(ISNA(VLOOKUP(O31,$EK$2:$EN$20,2,FALSE)),VALUE(MID(O31,7,5))-VALUE(MID(O31,1,5))+VALUE(MID(O31,19,5))-VALUE(MID(O31,13,5)),VLOOKUP(O31,$EK$2:$EN$20,2,FALSE))))</f>
        <v>0</v>
      </c>
      <c r="DM31" s="185" t="str">
        <f>IF(R31="","",R31)</f>
        <v/>
      </c>
      <c r="DN31" s="252" t="str">
        <f>IF(DM31="","",LEFT(DM31,SEARCH(" ",DM31,1)-1))</f>
        <v/>
      </c>
      <c r="DO31" s="252" t="str">
        <f>IF(DM31="","",MID(DM31,LEN(DN31)+2,5))</f>
        <v/>
      </c>
      <c r="DP31" s="253" t="str">
        <f>IF(DM31="","",MID(DM31,LEN(DQ31)+8,5))</f>
        <v/>
      </c>
      <c r="DQ31" s="256" t="str">
        <f>IF(DM31="","",RIGHT(DM31,SEARCH(" ",DM31,1)-1))</f>
        <v/>
      </c>
      <c r="DR31" s="257"/>
      <c r="DS31" s="255" t="str">
        <f>IF(DM31="","",VALUE(DN31))</f>
        <v/>
      </c>
      <c r="DT31" s="255" t="str">
        <f>IF(DM31="","",VALUE(DO31))</f>
        <v/>
      </c>
      <c r="DU31" s="255" t="str">
        <f>IF(DM31="","",VALUE(DP31))</f>
        <v/>
      </c>
      <c r="DV31" s="255" t="str">
        <f>IF(DM31="","",VALUE(DQ31))</f>
        <v/>
      </c>
      <c r="DW31" s="95">
        <f t="shared" ref="DW31" si="278">IF(R31="",0,IF(R31="CP",$Y31/5,IF(ISNA(VLOOKUP(R31,$EK$2:$EN$20,2,FALSE)),VALUE(MID(R31,7,5))-VALUE(MID(R31,1,5))+VALUE(MID(R31,19,5))-VALUE(MID(R31,13,5)),VLOOKUP(R31,$EK$2:$EN$20,2,FALSE))))</f>
        <v>0</v>
      </c>
      <c r="DX31" s="185" t="str">
        <f>IF(U31="","",U31)</f>
        <v/>
      </c>
      <c r="DY31" s="252" t="str">
        <f>IF(DX31="","",LEFT(DX31,SEARCH(" ",DX31,1)-1))</f>
        <v/>
      </c>
      <c r="DZ31" s="252" t="str">
        <f>IF(DX31="","",MID(DX31,LEN(DY31)+2,5))</f>
        <v/>
      </c>
      <c r="EA31" s="253" t="str">
        <f>IF(DX31="","",MID(DX31,LEN(EB31)+8,5))</f>
        <v/>
      </c>
      <c r="EB31" s="256" t="str">
        <f>IF(DX31="","",RIGHT(DX31,SEARCH(" ",DX31,1)-1))</f>
        <v/>
      </c>
      <c r="EC31" s="257"/>
      <c r="ED31" s="255" t="str">
        <f>IF(DX31="","",VALUE(DY31))</f>
        <v/>
      </c>
      <c r="EE31" s="255" t="str">
        <f>IF(DX31="","",VALUE(DZ31))</f>
        <v/>
      </c>
      <c r="EF31" s="255" t="str">
        <f>IF(DX31="","",VALUE(EA31))</f>
        <v/>
      </c>
      <c r="EG31" s="255" t="str">
        <f>IF(DX31="","",VALUE(EB31))</f>
        <v/>
      </c>
      <c r="EH31" s="95">
        <f t="shared" ref="EH31" si="279">IF(U31="",0,IF(U31="CP",$Y31/5,IF(ISNA(VLOOKUP(U31,$EK$2:$EN$20,2,FALSE)),VALUE(MID(U31,7,5))-VALUE(MID(U31,1,5))+VALUE(MID(U31,19,5))-VALUE(MID(U31,13,5)),VLOOKUP(U31,$EK$2:$EN$20,2,FALSE))))</f>
        <v>0</v>
      </c>
    </row>
    <row r="32" spans="1:144" ht="13.5" customHeight="1">
      <c r="A32" s="101" t="str">
        <f>A31</f>
        <v>VENTE</v>
      </c>
      <c r="B32" s="225"/>
      <c r="C32" s="190"/>
      <c r="D32" s="191"/>
      <c r="E32" s="14">
        <f>IF(C31="",0,BT32)</f>
        <v>0</v>
      </c>
      <c r="F32" s="190"/>
      <c r="G32" s="191"/>
      <c r="H32" s="14">
        <f t="shared" si="1"/>
        <v>0</v>
      </c>
      <c r="I32" s="190"/>
      <c r="J32" s="191"/>
      <c r="K32" s="14">
        <f t="shared" si="4"/>
        <v>0</v>
      </c>
      <c r="L32" s="190"/>
      <c r="M32" s="191"/>
      <c r="N32" s="66">
        <f t="shared" si="5"/>
        <v>0</v>
      </c>
      <c r="O32" s="190"/>
      <c r="P32" s="191"/>
      <c r="Q32" s="14">
        <f t="shared" si="2"/>
        <v>0</v>
      </c>
      <c r="R32" s="190"/>
      <c r="S32" s="191"/>
      <c r="T32" s="14">
        <f t="shared" si="6"/>
        <v>0</v>
      </c>
      <c r="U32" s="190"/>
      <c r="V32" s="191"/>
      <c r="W32" s="14">
        <f t="shared" si="7"/>
        <v>0</v>
      </c>
      <c r="X32" s="205"/>
      <c r="Y32" s="211"/>
      <c r="Z32" s="212"/>
      <c r="AA32" s="216"/>
      <c r="AB32" s="207"/>
      <c r="AC32" s="187"/>
      <c r="AD32" s="187"/>
      <c r="AE32" s="200"/>
      <c r="AF32" s="200"/>
      <c r="AG32" s="213"/>
      <c r="AH32" s="214"/>
      <c r="AK32" s="203"/>
      <c r="AL32" s="203"/>
      <c r="AM32" s="203"/>
      <c r="AN32" s="203"/>
      <c r="AO32" s="203"/>
      <c r="AP32" s="203"/>
      <c r="AQ32" s="203"/>
      <c r="AR32" s="187"/>
      <c r="AS32" s="187"/>
      <c r="AT32" s="208"/>
      <c r="AU32" s="208"/>
      <c r="AV32" s="208"/>
      <c r="AW32" s="203"/>
      <c r="AX32" s="203"/>
      <c r="AY32" s="203"/>
      <c r="AZ32" s="203"/>
      <c r="BA32" s="83"/>
      <c r="BB32" s="192"/>
      <c r="BC32" s="192"/>
      <c r="BD32" s="192"/>
      <c r="BE32" s="192"/>
      <c r="BF32" s="192"/>
      <c r="BG32" s="192"/>
      <c r="BH32" s="192"/>
      <c r="BI32" s="194"/>
      <c r="BJ32" s="185"/>
      <c r="BK32" s="252"/>
      <c r="BL32" s="252"/>
      <c r="BM32" s="253"/>
      <c r="BN32" s="254"/>
      <c r="BO32" s="258"/>
      <c r="BP32" s="255"/>
      <c r="BQ32" s="255"/>
      <c r="BR32" s="255"/>
      <c r="BS32" s="255"/>
      <c r="BT32" s="62">
        <f t="shared" ref="BT32" si="280">IF(ISNA(VLOOKUP(BJ31,$EK$2:$EN$20,4,FALSE)),IF(BJ31="",0,MOD(BQ31-BP31,1)-IF(BQ31&gt;=BP31,MAX(0,MIN(BQ31,21/24)-MAX(BP31,6/24)),MAX(0,21/24-MAX(BP31,6/24))+MAX(0,MIN(BQ31,21/24)-6/24)))+IF(BJ31="",0,MOD(BS31-BR31,1)-IF(BS31&gt;=BR31,MAX(0,MIN(BS31,21/24)-MAX(BR31,6/24)),MAX(0,21/24-MAX(BR31,6/24))+MAX(0,MIN(BS31,21/24)-6/24))),VLOOKUP(BJ31,$EK$2:$EN$20,4,FALSE))</f>
        <v>0</v>
      </c>
      <c r="BU32" s="185"/>
      <c r="BV32" s="252"/>
      <c r="BW32" s="252"/>
      <c r="BX32" s="253"/>
      <c r="BY32" s="256"/>
      <c r="BZ32" s="258"/>
      <c r="CA32" s="255"/>
      <c r="CB32" s="255"/>
      <c r="CC32" s="255"/>
      <c r="CD32" s="255"/>
      <c r="CE32" s="62">
        <f t="shared" ref="CE32" si="281">IF(ISNA(VLOOKUP(BU31,$EK$2:$EN$20,4,FALSE)),IF(BU31="",0,MOD(CB31-CA31,1)-IF(CB31&gt;=CA31,MAX(0,MIN(CB31,21/24)-MAX(CA31,6/24)),MAX(0,21/24-MAX(CA31,6/24))+MAX(0,MIN(CB31,21/24)-6/24)))+IF(BU31="",0,MOD(CD31-CC31,1)-IF(CD31&gt;=CC31,MAX(0,MIN(CD31,21/24)-MAX(CC31,6/24)),MAX(0,21/24-MAX(CC31,6/24))+MAX(0,MIN(CD31,21/24)-6/24))),VLOOKUP(BU31,$EK$2:$EN$20,4,FALSE))</f>
        <v>0</v>
      </c>
      <c r="CF32" s="185"/>
      <c r="CG32" s="252"/>
      <c r="CH32" s="252"/>
      <c r="CI32" s="253"/>
      <c r="CJ32" s="256"/>
      <c r="CK32" s="258"/>
      <c r="CL32" s="255"/>
      <c r="CM32" s="255"/>
      <c r="CN32" s="255"/>
      <c r="CO32" s="255"/>
      <c r="CP32" s="62">
        <f t="shared" ref="CP32" si="282">IF(ISNA(VLOOKUP(CF31,$EK$2:$EN$20,4,FALSE)),IF(CF31="",0,MOD(CM31-CL31,1)-IF(CM31&gt;=CL31,MAX(0,MIN(CM31,21/24)-MAX(CL31,6/24)),MAX(0,21/24-MAX(CL31,6/24))+MAX(0,MIN(CM31,21/24)-6/24)))+IF(CF31="",0,MOD(CO31-CN31,1)-IF(CO31&gt;=CN31,MAX(0,MIN(CO31,21/24)-MAX(CN31,6/24)),MAX(0,21/24-MAX(CN31,6/24))+MAX(0,MIN(CO31,21/24)-6/24))),VLOOKUP(CF31,$EK$2:$EN$20,4,FALSE))</f>
        <v>0</v>
      </c>
      <c r="CQ32" s="185"/>
      <c r="CR32" s="252"/>
      <c r="CS32" s="252"/>
      <c r="CT32" s="253"/>
      <c r="CU32" s="256"/>
      <c r="CV32" s="258"/>
      <c r="CW32" s="255"/>
      <c r="CX32" s="255"/>
      <c r="CY32" s="255"/>
      <c r="CZ32" s="255"/>
      <c r="DA32" s="62">
        <f t="shared" si="3"/>
        <v>0</v>
      </c>
      <c r="DB32" s="185"/>
      <c r="DC32" s="252"/>
      <c r="DD32" s="252"/>
      <c r="DE32" s="253"/>
      <c r="DF32" s="256"/>
      <c r="DG32" s="258"/>
      <c r="DH32" s="255"/>
      <c r="DI32" s="255"/>
      <c r="DJ32" s="255"/>
      <c r="DK32" s="255"/>
      <c r="DL32" s="62">
        <f t="shared" ref="DL32" si="283">IF(ISNA(VLOOKUP(DB31,$EK$2:$EN$20,4,FALSE)),IF(DB31="",0,MOD(DI31-DH31,1)-IF(DI31&gt;=DH31,MAX(0,MIN(DI31,21/24)-MAX(DH31,6/24)),MAX(0,21/24-MAX(DH31,6/24))+MAX(0,MIN(DI31,21/24)-6/24)))+IF(DB31="",0,MOD(DK31-DJ31,1)-IF(DK31&gt;=DJ31,MAX(0,MIN(DK31,21/24)-MAX(DJ31,6/24)),MAX(0,21/24-MAX(DJ31,6/24))+MAX(0,MIN(DK31,21/24)-6/24))),VLOOKUP(DB31,$EK$2:$EN$20,4,FALSE))</f>
        <v>0</v>
      </c>
      <c r="DM32" s="185"/>
      <c r="DN32" s="252"/>
      <c r="DO32" s="252"/>
      <c r="DP32" s="253"/>
      <c r="DQ32" s="256"/>
      <c r="DR32" s="258"/>
      <c r="DS32" s="255"/>
      <c r="DT32" s="255"/>
      <c r="DU32" s="255"/>
      <c r="DV32" s="255"/>
      <c r="DW32" s="62">
        <f t="shared" ref="DW32" si="284">IF(ISNA(VLOOKUP(DM31,$EK$2:$EN$20,4,FALSE)),IF(DM31="",0,MOD(DT31-DS31,1)-IF(DT31&gt;=DS31,MAX(0,MIN(DT31,21/24)-MAX(DS31,6/24)),MAX(0,21/24-MAX(DS31,6/24))+MAX(0,MIN(DT31,21/24)-6/24)))+IF(DM31="",0,MOD(DV31-DU31,1)-IF(DV31&gt;=DU31,MAX(0,MIN(DV31,21/24)-MAX(DU31,6/24)),MAX(0,21/24-MAX(DU31,6/24))+MAX(0,MIN(DV31,21/24)-6/24))),VLOOKUP(DM31,$EK$2:$EN$20,4,FALSE))</f>
        <v>0</v>
      </c>
      <c r="DX32" s="185"/>
      <c r="DY32" s="252"/>
      <c r="DZ32" s="252"/>
      <c r="EA32" s="253"/>
      <c r="EB32" s="256"/>
      <c r="EC32" s="258"/>
      <c r="ED32" s="255"/>
      <c r="EE32" s="255"/>
      <c r="EF32" s="255"/>
      <c r="EG32" s="255"/>
      <c r="EH32" s="62">
        <f t="shared" ref="EH32" si="285">IF(ISNA(VLOOKUP(DX31,$EK$2:$EN$20,4,FALSE)),IF(DX31="",0,MOD(EE31-ED31,1)-IF(EE31&gt;=ED31,MAX(0,MIN(EE31,21/24)-MAX(ED31,6/24)),MAX(0,21/24-MAX(ED31,6/24))+MAX(0,MIN(EE31,21/24)-6/24)))+IF(DX31="",0,MOD(EG31-EF31,1)-IF(EG31&gt;=EF31,MAX(0,MIN(EG31,21/24)-MAX(EF31,6/24)),MAX(0,21/24-MAX(EF31,6/24))+MAX(0,MIN(EG31,21/24)-6/24))),VLOOKUP(DX31,$EK$2:$EN$20,4,FALSE))</f>
        <v>0</v>
      </c>
    </row>
    <row r="33" spans="1:138" ht="13.5" customHeight="1">
      <c r="A33" s="101" t="str">
        <f>Admin!B20</f>
        <v>VENTE</v>
      </c>
      <c r="B33" s="225" t="str">
        <f>Admin!C20</f>
        <v>O</v>
      </c>
      <c r="C33" s="188"/>
      <c r="D33" s="189"/>
      <c r="E33" s="13">
        <f>BT33</f>
        <v>0</v>
      </c>
      <c r="F33" s="188"/>
      <c r="G33" s="189"/>
      <c r="H33" s="13">
        <f t="shared" si="1"/>
        <v>0</v>
      </c>
      <c r="I33" s="188"/>
      <c r="J33" s="189"/>
      <c r="K33" s="13">
        <f t="shared" si="4"/>
        <v>0</v>
      </c>
      <c r="L33" s="188"/>
      <c r="M33" s="189"/>
      <c r="N33" s="13">
        <f t="shared" si="5"/>
        <v>0</v>
      </c>
      <c r="O33" s="188"/>
      <c r="P33" s="189"/>
      <c r="Q33" s="13">
        <f t="shared" si="2"/>
        <v>0</v>
      </c>
      <c r="R33" s="188"/>
      <c r="S33" s="189"/>
      <c r="T33" s="13">
        <f t="shared" si="6"/>
        <v>0</v>
      </c>
      <c r="U33" s="188"/>
      <c r="V33" s="189"/>
      <c r="W33" s="13">
        <f t="shared" si="7"/>
        <v>0</v>
      </c>
      <c r="X33" s="204">
        <f t="shared" si="201"/>
        <v>0</v>
      </c>
      <c r="Y33" s="211">
        <v>1.4583333333333333</v>
      </c>
      <c r="Z33" s="212">
        <f>IF(D33="off",X33-Y33,IF(F33="off",X33-Y33,IF(I33="off",X33-Y33,IF(L33="off",X33-Y33,IF(O33="off",X33-Y33,IF(R33="off",X33-Y33,IF(U33="off",X33-Y33,IF(AG33&gt;Y33,0,IF(X33=0,0,X33-Y33)))))))))</f>
        <v>0</v>
      </c>
      <c r="AA33" s="215" t="e">
        <f ca="1">Z33+INDIRECT(MID(CELL("filename",$A$1),FIND("]",CELL("filename",$A$1))+1,2)*1-1&amp;"!AA33")</f>
        <v>#REF!</v>
      </c>
      <c r="AB33" s="206">
        <f t="shared" si="8"/>
        <v>0</v>
      </c>
      <c r="AC33" s="186">
        <f t="shared" ref="AC33" si="286">AR33</f>
        <v>0</v>
      </c>
      <c r="AD33" s="186">
        <f ca="1">IF(AC33=AS33,0+AC33,AC33+INDIRECT(MID(CELL("filename",$A$1),FIND("]",CELL("filename",$A$1))+1,2)*1-1&amp;"!AD33"))</f>
        <v>0</v>
      </c>
      <c r="AE33" s="199" t="e">
        <f ca="1">INDIRECT(MID(CELL("filename",$A$1),FIND("]",CELL("filename",$A$1))+1,2)*1-1&amp;"!AE33")+BI33</f>
        <v>#REF!</v>
      </c>
      <c r="AF33" s="199" t="e">
        <f ca="1">Admin!F20-'23'!AE33:AE34</f>
        <v>#REF!</v>
      </c>
      <c r="AG33" s="213">
        <f t="shared" si="96"/>
        <v>0</v>
      </c>
      <c r="AH33" s="214">
        <f>IF(AG33&gt;Y33,Y33,AG33)</f>
        <v>0</v>
      </c>
      <c r="AK33" s="203" t="str">
        <f>IF($E$3&gt;=$AJ$1,"",IF(C33="","",COUNTIF($EK$3:$EK$10,C33)))</f>
        <v/>
      </c>
      <c r="AL33" s="203" t="str">
        <f>IF($H$3&gt;=$AJ$1,"",IF(F33="","",COUNTIF($EK$3:$EK$10,F33)))</f>
        <v/>
      </c>
      <c r="AM33" s="203" t="str">
        <f>IF($K$3&gt;=$AJ$1,"",IF(I33="","",COUNTIF($EK$3:$EK$10,I33)))</f>
        <v/>
      </c>
      <c r="AN33" s="203" t="str">
        <f>IF($N$3&gt;=$AJ$1,"",IF(L33="","",COUNTIF($EK$3:$EK$10,L33)))</f>
        <v/>
      </c>
      <c r="AO33" s="203" t="str">
        <f>IF($Q$3&gt;=$AJ$1,"",IF(O33="","",COUNTIF($EK$3:$EK$10,O33)))</f>
        <v/>
      </c>
      <c r="AP33" s="203" t="str">
        <f>IF($T$3&gt;=AJ$1,"",IF(R33="","",COUNTIF($EK$3:$EK$10,R33)))</f>
        <v/>
      </c>
      <c r="AQ33" s="203" t="str">
        <f>IF($W$3&gt;=$AJ$1,"",IF(U33="","",COUNTIF($EK$3:$EK$10,U33)))</f>
        <v/>
      </c>
      <c r="AR33" s="186">
        <f>COUNTIF(AK33:AQ34,0)*0.45</f>
        <v>0</v>
      </c>
      <c r="AS33" s="186">
        <f>COUNTIF(AT33:AZ34,0)*0.45+AJ32</f>
        <v>0</v>
      </c>
      <c r="AT33" s="208" t="str">
        <f>IF($E$3&lt;$AJ$1,"",IF(C33="","",IF(AK33=0,"",COUNTIF($EK$3:$EK$10,C33))))</f>
        <v/>
      </c>
      <c r="AU33" s="208" t="str">
        <f>IF($H$3&lt;$AJ$1,"",IF(F33="","",IF(AL33=0,"",COUNTIF($EK$3:$EK$10,F33))))</f>
        <v/>
      </c>
      <c r="AV33" s="208" t="str">
        <f>IF($K$3&lt;$AJ$1,"",IF(I33="","",IF(AM33=0,"",COUNTIF($EK$3:$EK$10,I33))))</f>
        <v/>
      </c>
      <c r="AW33" s="203" t="str">
        <f>IF($N$3&lt;$AJ$1,"",IF(L33="","",IF(AN33=0,"",COUNTIF($EK$3:$EK$10,L33))))</f>
        <v/>
      </c>
      <c r="AX33" s="203" t="str">
        <f>IF($Q$3&lt;$AJ$1,"",IF(O33="","",IF(AO33=0,"",COUNTIF($EK$3:$EK$10,O33))))</f>
        <v/>
      </c>
      <c r="AY33" s="203" t="str">
        <f>IF($T$3&lt;$AJ$1,"",IF(R33="","",IF(AP33=0,"",COUNTIF($EK$3:$EK$10,R33))))</f>
        <v/>
      </c>
      <c r="AZ33" s="203" t="str">
        <f>IF($W$3&lt;$AJ$1,"",IF(U33="","",IF(AQ33=0,"",COUNTIF($EK$3:$EK$10,U33))))</f>
        <v/>
      </c>
      <c r="BA33" s="83"/>
      <c r="BB33" s="192" t="str">
        <f t="shared" ref="BB33" si="287">IF(C33="","",IF(ISNA(VLOOKUP(C33,$EK$2:$EM$20,3,FALSE)),0,((VLOOKUP(C33,$EK$2:$EM$20,3,FALSE)))))</f>
        <v/>
      </c>
      <c r="BC33" s="192" t="str">
        <f t="shared" ref="BC33" si="288">IF(F33="","",IF(ISNA(VLOOKUP(F33,$EK$2:$EM$20,3,FALSE)),0,((VLOOKUP(F33,$EK$2:$EM$20,3,FALSE)))))</f>
        <v/>
      </c>
      <c r="BD33" s="192" t="str">
        <f t="shared" ref="BD33" si="289">IF(I33="","",IF(ISNA(VLOOKUP(I33,$EK$2:$EM$20,3,FALSE)),0,((VLOOKUP(I33,$EK$2:$EM$20,3,FALSE)))))</f>
        <v/>
      </c>
      <c r="BE33" s="192" t="str">
        <f t="shared" ref="BE33" si="290">IF(L33="","",IF(ISNA(VLOOKUP(L33,$EK$2:$EM$20,3,FALSE)),0,((VLOOKUP(L33,$EK$2:$EM$20,3,FALSE)))))</f>
        <v/>
      </c>
      <c r="BF33" s="192" t="str">
        <f t="shared" ref="BF33" si="291">IF(O33="","",IF(ISNA(VLOOKUP(O33,$EK$2:$EM$20,3,FALSE)),0,((VLOOKUP(O33,$EK$2:$EM$20,3,FALSE)))))</f>
        <v/>
      </c>
      <c r="BG33" s="192" t="str">
        <f t="shared" ref="BG33" si="292">IF(R33="","",IF(ISNA(VLOOKUP(R33,$EK$2:$EM$20,3,FALSE)),0,((VLOOKUP(R33,$EK$2:$EM$20,3,FALSE)))))</f>
        <v/>
      </c>
      <c r="BH33" s="192" t="str">
        <f t="shared" ref="BH33" si="293">IF(U33="","",IF(ISNA(VLOOKUP(U33,$EK$2:$EM$20,3,FALSE)),0,((VLOOKUP(U33,$EK$2:$EM$20,3,FALSE)))))</f>
        <v/>
      </c>
      <c r="BI33" s="193">
        <f>SUM(BB33:BH34)</f>
        <v>0</v>
      </c>
      <c r="BJ33" s="185" t="str">
        <f>IF(C33="","",C33)</f>
        <v/>
      </c>
      <c r="BK33" s="252" t="str">
        <f t="shared" si="18"/>
        <v/>
      </c>
      <c r="BL33" s="252" t="str">
        <f>IF(BJ33="","",MID(BJ33,LEN(BK33)+2,5))</f>
        <v/>
      </c>
      <c r="BM33" s="253" t="str">
        <f>IF(BJ33="","",MID(BJ33,LEN(BN33)+8,5))</f>
        <v/>
      </c>
      <c r="BN33" s="254" t="str">
        <f>IF(BJ33="","",RIGHT(BJ33,SEARCH(" ",BJ33,1)-1))</f>
        <v/>
      </c>
      <c r="BO33" s="257"/>
      <c r="BP33" s="255" t="str">
        <f>IF(BJ33="","",VALUE(BK33))</f>
        <v/>
      </c>
      <c r="BQ33" s="255" t="str">
        <f>IF(BJ33="","",VALUE(BL33))</f>
        <v/>
      </c>
      <c r="BR33" s="255" t="str">
        <f>IF(BJ33="","",VALUE(BM33))</f>
        <v/>
      </c>
      <c r="BS33" s="255" t="str">
        <f>IF(BJ33="","",VALUE(BN33))</f>
        <v/>
      </c>
      <c r="BT33" s="95">
        <f t="shared" ref="BT33" si="294">IF(C33="",0,IF(C33="CP",$Y33/5,IF(ISNA(VLOOKUP(C33,$EK$2:$EN$20,2,FALSE)),VALUE(MID(C33,7,5))-VALUE(MID(C33,1,5))+VALUE(MID(C33,19,5))-VALUE(MID(C33,13,5)),VLOOKUP(C33,$EK$2:$EN$20,2,FALSE))))</f>
        <v>0</v>
      </c>
      <c r="BU33" s="185" t="str">
        <f>IF(F33="","",F33)</f>
        <v/>
      </c>
      <c r="BV33" s="252" t="str">
        <f>IF(BU33="","",LEFT(BU33,SEARCH(" ",BU33,1)-1))</f>
        <v/>
      </c>
      <c r="BW33" s="252" t="str">
        <f>IF(BU33="","",MID(BU33,LEN(BV33)+2,5))</f>
        <v/>
      </c>
      <c r="BX33" s="253" t="str">
        <f>IF(BU33="","",MID(BU33,LEN(BY33)+8,5))</f>
        <v/>
      </c>
      <c r="BY33" s="256" t="str">
        <f>IF(BU33="","",RIGHT(BU33,SEARCH(" ",BU33,1)-1))</f>
        <v/>
      </c>
      <c r="BZ33" s="257"/>
      <c r="CA33" s="255" t="str">
        <f>IF(BU33="","",VALUE(BV33))</f>
        <v/>
      </c>
      <c r="CB33" s="255" t="str">
        <f>IF(BU33="","",VALUE(BW33))</f>
        <v/>
      </c>
      <c r="CC33" s="255" t="str">
        <f>IF(BU33="","",VALUE(BX33))</f>
        <v/>
      </c>
      <c r="CD33" s="255" t="str">
        <f>IF(BU33="","",VALUE(BY33))</f>
        <v/>
      </c>
      <c r="CE33" s="95">
        <f t="shared" ref="CE33" si="295">IF(F33="",0,IF(F33="CP",$Y33/5,IF(ISNA(VLOOKUP(F33,$EK$2:$EN$20,2,FALSE)),VALUE(MID(F33,7,5))-VALUE(MID(F33,1,5))+VALUE(MID(F33,19,5))-VALUE(MID(F33,13,5)),VLOOKUP(F33,$EK$2:$EN$20,2,FALSE))))</f>
        <v>0</v>
      </c>
      <c r="CF33" s="185" t="str">
        <f>IF(I33="","",I33)</f>
        <v/>
      </c>
      <c r="CG33" s="252" t="str">
        <f>IF(CF33="","",LEFT(CF33,SEARCH(" ",CF33,1)-1))</f>
        <v/>
      </c>
      <c r="CH33" s="252" t="str">
        <f>IF(CF33="","",MID(CF33,LEN(CG33)+2,5))</f>
        <v/>
      </c>
      <c r="CI33" s="253" t="str">
        <f>IF(CF33="","",MID(CF33,LEN(CJ33)+8,5))</f>
        <v/>
      </c>
      <c r="CJ33" s="256" t="str">
        <f>IF(CF33="","",RIGHT(CF33,SEARCH(" ",CF33,1)-1))</f>
        <v/>
      </c>
      <c r="CK33" s="257"/>
      <c r="CL33" s="255" t="str">
        <f>IF(CF33="","",VALUE(CG33))</f>
        <v/>
      </c>
      <c r="CM33" s="255" t="str">
        <f>IF(CF33="","",VALUE(CH33))</f>
        <v/>
      </c>
      <c r="CN33" s="255" t="str">
        <f>IF(CF33="","",VALUE(CI33))</f>
        <v/>
      </c>
      <c r="CO33" s="255" t="str">
        <f>IF(CF33="","",VALUE(CJ33))</f>
        <v/>
      </c>
      <c r="CP33" s="95">
        <f t="shared" ref="CP33" si="296">IF(I33="",0,IF(I33="CP",$Y33/5,IF(ISNA(VLOOKUP(I33,$EK$2:$EN$20,2,FALSE)),VALUE(MID(I33,7,5))-VALUE(MID(I33,1,5))+VALUE(MID(I33,19,5))-VALUE(MID(I33,13,5)),VLOOKUP(I33,$EK$2:$EN$20,2,FALSE))))</f>
        <v>0</v>
      </c>
      <c r="CQ33" s="185" t="str">
        <f>IF(L33="","",L33)</f>
        <v/>
      </c>
      <c r="CR33" s="252" t="str">
        <f>IF(CQ33="","",LEFT(CQ33,SEARCH(" ",CQ33,1)-1))</f>
        <v/>
      </c>
      <c r="CS33" s="252" t="str">
        <f>IF(CQ33="","",MID(CQ33,LEN(CR33)+2,5))</f>
        <v/>
      </c>
      <c r="CT33" s="253" t="str">
        <f>IF(CQ33="","",MID(CQ33,LEN(CU33)+8,5))</f>
        <v/>
      </c>
      <c r="CU33" s="256" t="str">
        <f>IF(CQ33="","",RIGHT(CQ33,SEARCH(" ",CQ33,1)-1))</f>
        <v/>
      </c>
      <c r="CV33" s="257"/>
      <c r="CW33" s="255" t="str">
        <f>IF(CQ33="","",VALUE(CR33))</f>
        <v/>
      </c>
      <c r="CX33" s="255" t="str">
        <f>IF(CQ33="","",VALUE(CS33))</f>
        <v/>
      </c>
      <c r="CY33" s="255" t="str">
        <f>IF(CQ33="","",VALUE(CT33))</f>
        <v/>
      </c>
      <c r="CZ33" s="255" t="str">
        <f>IF(CQ33="","",VALUE(CU33))</f>
        <v/>
      </c>
      <c r="DA33" s="95">
        <f t="shared" ref="DA33" si="297">IF(L33="",0,IF(L33="CP",$Y33/5,IF(ISNA(VLOOKUP(L33,$EK$2:$EN$20,2,FALSE)),VALUE(MID(L33,7,5))-VALUE(MID(L33,1,5))+VALUE(MID(L33,19,5))-VALUE(MID(L33,13,5)),VLOOKUP(L33,$EK$2:$EN$20,2,FALSE))))</f>
        <v>0</v>
      </c>
      <c r="DB33" s="185" t="str">
        <f>IF(O33="","",O33)</f>
        <v/>
      </c>
      <c r="DC33" s="252" t="str">
        <f>IF(DB33="","",LEFT(DB33,SEARCH(" ",DB33,1)-1))</f>
        <v/>
      </c>
      <c r="DD33" s="252" t="str">
        <f>IF(DB33="","",MID(DB33,LEN(DC33)+2,5))</f>
        <v/>
      </c>
      <c r="DE33" s="253" t="str">
        <f>IF(DB33="","",MID(DB33,LEN(DF33)+8,5))</f>
        <v/>
      </c>
      <c r="DF33" s="256" t="str">
        <f>IF(DB33="","",RIGHT(DB33,SEARCH(" ",DB33,1)-1))</f>
        <v/>
      </c>
      <c r="DG33" s="257"/>
      <c r="DH33" s="255" t="str">
        <f>IF(DB33="","",VALUE(DC33))</f>
        <v/>
      </c>
      <c r="DI33" s="255" t="str">
        <f>IF(DB33="","",VALUE(DD33))</f>
        <v/>
      </c>
      <c r="DJ33" s="255" t="str">
        <f>IF(DB33="","",VALUE(DE33))</f>
        <v/>
      </c>
      <c r="DK33" s="255" t="str">
        <f>IF(DB33="","",VALUE(DF33))</f>
        <v/>
      </c>
      <c r="DL33" s="95">
        <f t="shared" ref="DL33" si="298">IF(O33="",0,IF(O33="CP",$Y33/5,IF(ISNA(VLOOKUP(O33,$EK$2:$EN$20,2,FALSE)),VALUE(MID(O33,7,5))-VALUE(MID(O33,1,5))+VALUE(MID(O33,19,5))-VALUE(MID(O33,13,5)),VLOOKUP(O33,$EK$2:$EN$20,2,FALSE))))</f>
        <v>0</v>
      </c>
      <c r="DM33" s="185" t="str">
        <f>IF(R33="","",R33)</f>
        <v/>
      </c>
      <c r="DN33" s="252" t="str">
        <f>IF(DM33="","",LEFT(DM33,SEARCH(" ",DM33,1)-1))</f>
        <v/>
      </c>
      <c r="DO33" s="252" t="str">
        <f>IF(DM33="","",MID(DM33,LEN(DN33)+2,5))</f>
        <v/>
      </c>
      <c r="DP33" s="253" t="str">
        <f>IF(DM33="","",MID(DM33,LEN(DQ33)+8,5))</f>
        <v/>
      </c>
      <c r="DQ33" s="256" t="str">
        <f>IF(DM33="","",RIGHT(DM33,SEARCH(" ",DM33,1)-1))</f>
        <v/>
      </c>
      <c r="DR33" s="257"/>
      <c r="DS33" s="255" t="str">
        <f>IF(DM33="","",VALUE(DN33))</f>
        <v/>
      </c>
      <c r="DT33" s="255" t="str">
        <f>IF(DM33="","",VALUE(DO33))</f>
        <v/>
      </c>
      <c r="DU33" s="255" t="str">
        <f>IF(DM33="","",VALUE(DP33))</f>
        <v/>
      </c>
      <c r="DV33" s="255" t="str">
        <f>IF(DM33="","",VALUE(DQ33))</f>
        <v/>
      </c>
      <c r="DW33" s="95">
        <f t="shared" ref="DW33" si="299">IF(R33="",0,IF(R33="CP",$Y33/5,IF(ISNA(VLOOKUP(R33,$EK$2:$EN$20,2,FALSE)),VALUE(MID(R33,7,5))-VALUE(MID(R33,1,5))+VALUE(MID(R33,19,5))-VALUE(MID(R33,13,5)),VLOOKUP(R33,$EK$2:$EN$20,2,FALSE))))</f>
        <v>0</v>
      </c>
      <c r="DX33" s="185" t="str">
        <f>IF(U33="","",U33)</f>
        <v/>
      </c>
      <c r="DY33" s="252" t="str">
        <f>IF(DX33="","",LEFT(DX33,SEARCH(" ",DX33,1)-1))</f>
        <v/>
      </c>
      <c r="DZ33" s="252" t="str">
        <f>IF(DX33="","",MID(DX33,LEN(DY33)+2,5))</f>
        <v/>
      </c>
      <c r="EA33" s="253" t="str">
        <f>IF(DX33="","",MID(DX33,LEN(EB33)+8,5))</f>
        <v/>
      </c>
      <c r="EB33" s="256" t="str">
        <f>IF(DX33="","",RIGHT(DX33,SEARCH(" ",DX33,1)-1))</f>
        <v/>
      </c>
      <c r="EC33" s="257"/>
      <c r="ED33" s="255" t="str">
        <f>IF(DX33="","",VALUE(DY33))</f>
        <v/>
      </c>
      <c r="EE33" s="255" t="str">
        <f>IF(DX33="","",VALUE(DZ33))</f>
        <v/>
      </c>
      <c r="EF33" s="255" t="str">
        <f>IF(DX33="","",VALUE(EA33))</f>
        <v/>
      </c>
      <c r="EG33" s="255" t="str">
        <f>IF(DX33="","",VALUE(EB33))</f>
        <v/>
      </c>
      <c r="EH33" s="95">
        <f t="shared" ref="EH33" si="300">IF(U33="",0,IF(U33="CP",$Y33/5,IF(ISNA(VLOOKUP(U33,$EK$2:$EN$20,2,FALSE)),VALUE(MID(U33,7,5))-VALUE(MID(U33,1,5))+VALUE(MID(U33,19,5))-VALUE(MID(U33,13,5)),VLOOKUP(U33,$EK$2:$EN$20,2,FALSE))))</f>
        <v>0</v>
      </c>
    </row>
    <row r="34" spans="1:138" ht="13.5" customHeight="1">
      <c r="A34" s="101" t="str">
        <f>A33</f>
        <v>VENTE</v>
      </c>
      <c r="B34" s="225"/>
      <c r="C34" s="190"/>
      <c r="D34" s="191"/>
      <c r="E34" s="14">
        <f>IF(C33="",0,BT34)</f>
        <v>0</v>
      </c>
      <c r="F34" s="190"/>
      <c r="G34" s="191"/>
      <c r="H34" s="14">
        <f t="shared" si="1"/>
        <v>0</v>
      </c>
      <c r="I34" s="190"/>
      <c r="J34" s="191"/>
      <c r="K34" s="14">
        <f t="shared" si="4"/>
        <v>0</v>
      </c>
      <c r="L34" s="190"/>
      <c r="M34" s="191"/>
      <c r="N34" s="66">
        <f t="shared" si="5"/>
        <v>0</v>
      </c>
      <c r="O34" s="190"/>
      <c r="P34" s="191"/>
      <c r="Q34" s="14">
        <f t="shared" si="2"/>
        <v>0</v>
      </c>
      <c r="R34" s="190"/>
      <c r="S34" s="191"/>
      <c r="T34" s="14">
        <f t="shared" si="6"/>
        <v>0</v>
      </c>
      <c r="U34" s="190"/>
      <c r="V34" s="191"/>
      <c r="W34" s="14">
        <f t="shared" si="7"/>
        <v>0</v>
      </c>
      <c r="X34" s="205"/>
      <c r="Y34" s="211"/>
      <c r="Z34" s="212"/>
      <c r="AA34" s="216"/>
      <c r="AB34" s="207"/>
      <c r="AC34" s="187"/>
      <c r="AD34" s="187"/>
      <c r="AE34" s="200"/>
      <c r="AF34" s="200"/>
      <c r="AG34" s="213"/>
      <c r="AH34" s="214"/>
      <c r="AK34" s="203"/>
      <c r="AL34" s="203"/>
      <c r="AM34" s="203"/>
      <c r="AN34" s="203"/>
      <c r="AO34" s="203"/>
      <c r="AP34" s="203"/>
      <c r="AQ34" s="203"/>
      <c r="AR34" s="187"/>
      <c r="AS34" s="187"/>
      <c r="AT34" s="208"/>
      <c r="AU34" s="208"/>
      <c r="AV34" s="208"/>
      <c r="AW34" s="203"/>
      <c r="AX34" s="203"/>
      <c r="AY34" s="203"/>
      <c r="AZ34" s="203"/>
      <c r="BA34" s="83"/>
      <c r="BB34" s="192"/>
      <c r="BC34" s="192"/>
      <c r="BD34" s="192"/>
      <c r="BE34" s="192"/>
      <c r="BF34" s="192"/>
      <c r="BG34" s="192"/>
      <c r="BH34" s="192"/>
      <c r="BI34" s="194"/>
      <c r="BJ34" s="185"/>
      <c r="BK34" s="252"/>
      <c r="BL34" s="252"/>
      <c r="BM34" s="253"/>
      <c r="BN34" s="254"/>
      <c r="BO34" s="258"/>
      <c r="BP34" s="255"/>
      <c r="BQ34" s="255"/>
      <c r="BR34" s="255"/>
      <c r="BS34" s="255"/>
      <c r="BT34" s="62">
        <f t="shared" ref="BT34" si="301">IF(ISNA(VLOOKUP(BJ33,$EK$2:$EN$20,4,FALSE)),IF(BJ33="",0,MOD(BQ33-BP33,1)-IF(BQ33&gt;=BP33,MAX(0,MIN(BQ33,21/24)-MAX(BP33,6/24)),MAX(0,21/24-MAX(BP33,6/24))+MAX(0,MIN(BQ33,21/24)-6/24)))+IF(BJ33="",0,MOD(BS33-BR33,1)-IF(BS33&gt;=BR33,MAX(0,MIN(BS33,21/24)-MAX(BR33,6/24)),MAX(0,21/24-MAX(BR33,6/24))+MAX(0,MIN(BS33,21/24)-6/24))),VLOOKUP(BJ33,$EK$2:$EN$20,4,FALSE))</f>
        <v>0</v>
      </c>
      <c r="BU34" s="185"/>
      <c r="BV34" s="252"/>
      <c r="BW34" s="252"/>
      <c r="BX34" s="253"/>
      <c r="BY34" s="256"/>
      <c r="BZ34" s="258"/>
      <c r="CA34" s="255"/>
      <c r="CB34" s="255"/>
      <c r="CC34" s="255"/>
      <c r="CD34" s="255"/>
      <c r="CE34" s="62">
        <f t="shared" ref="CE34" si="302">IF(ISNA(VLOOKUP(BU33,$EK$2:$EN$20,4,FALSE)),IF(BU33="",0,MOD(CB33-CA33,1)-IF(CB33&gt;=CA33,MAX(0,MIN(CB33,21/24)-MAX(CA33,6/24)),MAX(0,21/24-MAX(CA33,6/24))+MAX(0,MIN(CB33,21/24)-6/24)))+IF(BU33="",0,MOD(CD33-CC33,1)-IF(CD33&gt;=CC33,MAX(0,MIN(CD33,21/24)-MAX(CC33,6/24)),MAX(0,21/24-MAX(CC33,6/24))+MAX(0,MIN(CD33,21/24)-6/24))),VLOOKUP(BU33,$EK$2:$EN$20,4,FALSE))</f>
        <v>0</v>
      </c>
      <c r="CF34" s="185"/>
      <c r="CG34" s="252"/>
      <c r="CH34" s="252"/>
      <c r="CI34" s="253"/>
      <c r="CJ34" s="256"/>
      <c r="CK34" s="258"/>
      <c r="CL34" s="255"/>
      <c r="CM34" s="255"/>
      <c r="CN34" s="255"/>
      <c r="CO34" s="255"/>
      <c r="CP34" s="62">
        <f t="shared" ref="CP34" si="303">IF(ISNA(VLOOKUP(CF33,$EK$2:$EN$20,4,FALSE)),IF(CF33="",0,MOD(CM33-CL33,1)-IF(CM33&gt;=CL33,MAX(0,MIN(CM33,21/24)-MAX(CL33,6/24)),MAX(0,21/24-MAX(CL33,6/24))+MAX(0,MIN(CM33,21/24)-6/24)))+IF(CF33="",0,MOD(CO33-CN33,1)-IF(CO33&gt;=CN33,MAX(0,MIN(CO33,21/24)-MAX(CN33,6/24)),MAX(0,21/24-MAX(CN33,6/24))+MAX(0,MIN(CO33,21/24)-6/24))),VLOOKUP(CF33,$EK$2:$EN$20,4,FALSE))</f>
        <v>0</v>
      </c>
      <c r="CQ34" s="185"/>
      <c r="CR34" s="252"/>
      <c r="CS34" s="252"/>
      <c r="CT34" s="253"/>
      <c r="CU34" s="256"/>
      <c r="CV34" s="258"/>
      <c r="CW34" s="255"/>
      <c r="CX34" s="255"/>
      <c r="CY34" s="255"/>
      <c r="CZ34" s="255"/>
      <c r="DA34" s="62">
        <f t="shared" si="3"/>
        <v>0</v>
      </c>
      <c r="DB34" s="185"/>
      <c r="DC34" s="252"/>
      <c r="DD34" s="252"/>
      <c r="DE34" s="253"/>
      <c r="DF34" s="256"/>
      <c r="DG34" s="258"/>
      <c r="DH34" s="255"/>
      <c r="DI34" s="255"/>
      <c r="DJ34" s="255"/>
      <c r="DK34" s="255"/>
      <c r="DL34" s="62">
        <f t="shared" ref="DL34" si="304">IF(ISNA(VLOOKUP(DB33,$EK$2:$EN$20,4,FALSE)),IF(DB33="",0,MOD(DI33-DH33,1)-IF(DI33&gt;=DH33,MAX(0,MIN(DI33,21/24)-MAX(DH33,6/24)),MAX(0,21/24-MAX(DH33,6/24))+MAX(0,MIN(DI33,21/24)-6/24)))+IF(DB33="",0,MOD(DK33-DJ33,1)-IF(DK33&gt;=DJ33,MAX(0,MIN(DK33,21/24)-MAX(DJ33,6/24)),MAX(0,21/24-MAX(DJ33,6/24))+MAX(0,MIN(DK33,21/24)-6/24))),VLOOKUP(DB33,$EK$2:$EN$20,4,FALSE))</f>
        <v>0</v>
      </c>
      <c r="DM34" s="185"/>
      <c r="DN34" s="252"/>
      <c r="DO34" s="252"/>
      <c r="DP34" s="253"/>
      <c r="DQ34" s="256"/>
      <c r="DR34" s="258"/>
      <c r="DS34" s="255"/>
      <c r="DT34" s="255"/>
      <c r="DU34" s="255"/>
      <c r="DV34" s="255"/>
      <c r="DW34" s="62">
        <f t="shared" ref="DW34" si="305">IF(ISNA(VLOOKUP(DM33,$EK$2:$EN$20,4,FALSE)),IF(DM33="",0,MOD(DT33-DS33,1)-IF(DT33&gt;=DS33,MAX(0,MIN(DT33,21/24)-MAX(DS33,6/24)),MAX(0,21/24-MAX(DS33,6/24))+MAX(0,MIN(DT33,21/24)-6/24)))+IF(DM33="",0,MOD(DV33-DU33,1)-IF(DV33&gt;=DU33,MAX(0,MIN(DV33,21/24)-MAX(DU33,6/24)),MAX(0,21/24-MAX(DU33,6/24))+MAX(0,MIN(DV33,21/24)-6/24))),VLOOKUP(DM33,$EK$2:$EN$20,4,FALSE))</f>
        <v>0</v>
      </c>
      <c r="DX34" s="185"/>
      <c r="DY34" s="252"/>
      <c r="DZ34" s="252"/>
      <c r="EA34" s="253"/>
      <c r="EB34" s="256"/>
      <c r="EC34" s="258"/>
      <c r="ED34" s="255"/>
      <c r="EE34" s="255"/>
      <c r="EF34" s="255"/>
      <c r="EG34" s="255"/>
      <c r="EH34" s="62">
        <f t="shared" ref="EH34" si="306">IF(ISNA(VLOOKUP(DX33,$EK$2:$EN$20,4,FALSE)),IF(DX33="",0,MOD(EE33-ED33,1)-IF(EE33&gt;=ED33,MAX(0,MIN(EE33,21/24)-MAX(ED33,6/24)),MAX(0,21/24-MAX(ED33,6/24))+MAX(0,MIN(EE33,21/24)-6/24)))+IF(DX33="",0,MOD(EG33-EF33,1)-IF(EG33&gt;=EF33,MAX(0,MIN(EG33,21/24)-MAX(EF33,6/24)),MAX(0,21/24-MAX(EF33,6/24))+MAX(0,MIN(EG33,21/24)-6/24))),VLOOKUP(DX33,$EK$2:$EN$20,4,FALSE))</f>
        <v>0</v>
      </c>
    </row>
    <row r="35" spans="1:138" ht="13.5" customHeight="1">
      <c r="A35" s="101" t="str">
        <f>Admin!B21</f>
        <v>RESTO</v>
      </c>
      <c r="B35" s="225" t="str">
        <f>Admin!C21</f>
        <v>P</v>
      </c>
      <c r="C35" s="188"/>
      <c r="D35" s="189"/>
      <c r="E35" s="13">
        <f>BT35</f>
        <v>0</v>
      </c>
      <c r="F35" s="188"/>
      <c r="G35" s="189"/>
      <c r="H35" s="13">
        <f t="shared" si="1"/>
        <v>0</v>
      </c>
      <c r="I35" s="188"/>
      <c r="J35" s="189"/>
      <c r="K35" s="13">
        <f t="shared" si="4"/>
        <v>0</v>
      </c>
      <c r="L35" s="188"/>
      <c r="M35" s="189"/>
      <c r="N35" s="13">
        <f t="shared" si="5"/>
        <v>0</v>
      </c>
      <c r="O35" s="188"/>
      <c r="P35" s="189"/>
      <c r="Q35" s="13">
        <f t="shared" si="2"/>
        <v>0</v>
      </c>
      <c r="R35" s="188"/>
      <c r="S35" s="189"/>
      <c r="T35" s="13">
        <f t="shared" si="6"/>
        <v>0</v>
      </c>
      <c r="U35" s="188"/>
      <c r="V35" s="189"/>
      <c r="W35" s="13">
        <f t="shared" si="7"/>
        <v>0</v>
      </c>
      <c r="X35" s="204">
        <f t="shared" si="201"/>
        <v>0</v>
      </c>
      <c r="Y35" s="211">
        <v>0</v>
      </c>
      <c r="Z35" s="212">
        <f>IF(D35="off",X35-Y35,IF(F35="off",X35-Y35,IF(I35="off",X35-Y35,IF(L35="off",X35-Y35,IF(O35="off",X35-Y35,IF(R35="off",X35-Y35,IF(U35="off",X35-Y35,IF(AG35&gt;Y35,0,IF(X35=0,0,X35-Y35)))))))))</f>
        <v>0</v>
      </c>
      <c r="AA35" s="215" t="e">
        <f ca="1">Z35+INDIRECT(MID(CELL("filename",$A$1),FIND("]",CELL("filename",$A$1))+1,2)*1-1&amp;"!AA35")</f>
        <v>#REF!</v>
      </c>
      <c r="AB35" s="206">
        <f t="shared" si="8"/>
        <v>0</v>
      </c>
      <c r="AC35" s="186">
        <f t="shared" ref="AC35" si="307">AR35</f>
        <v>0</v>
      </c>
      <c r="AD35" s="186">
        <f ca="1">IF(AC35=AS35,0+AC35,AC35+INDIRECT(MID(CELL("filename",$A$1),FIND("]",CELL("filename",$A$1))+1,2)*1-1&amp;"!AD35"))</f>
        <v>0</v>
      </c>
      <c r="AE35" s="199" t="e">
        <f ca="1">INDIRECT(MID(CELL("filename",$A$1),FIND("]",CELL("filename",$A$1))+1,2)*1-1&amp;"!AE35")+BI35</f>
        <v>#REF!</v>
      </c>
      <c r="AF35" s="199" t="e">
        <f ca="1">Admin!F21-'23'!AE35:AE36</f>
        <v>#REF!</v>
      </c>
      <c r="AG35" s="213">
        <f t="shared" si="96"/>
        <v>0</v>
      </c>
      <c r="AH35" s="214">
        <f>IF(AG35&gt;Y35,Y35,AG35)</f>
        <v>0</v>
      </c>
      <c r="AK35" s="203" t="str">
        <f>IF($E$3&gt;=$AJ$1,"",IF(C35="","",COUNTIF($EK$3:$EK$10,C35)))</f>
        <v/>
      </c>
      <c r="AL35" s="203" t="str">
        <f>IF($H$3&gt;=$AJ$1,"",IF(F35="","",COUNTIF($EK$3:$EK$10,F35)))</f>
        <v/>
      </c>
      <c r="AM35" s="203" t="str">
        <f>IF($K$3&gt;=$AJ$1,"",IF(I35="","",COUNTIF($EK$3:$EK$10,I35)))</f>
        <v/>
      </c>
      <c r="AN35" s="203" t="str">
        <f>IF($N$3&gt;=$AJ$1,"",IF(L35="","",COUNTIF($EK$3:$EK$10,L35)))</f>
        <v/>
      </c>
      <c r="AO35" s="203" t="str">
        <f>IF($Q$3&gt;=$AJ$1,"",IF(O35="","",COUNTIF($EK$3:$EK$10,O35)))</f>
        <v/>
      </c>
      <c r="AP35" s="203" t="str">
        <f>IF($T$3&gt;=AJ$1,"",IF(R35="","",COUNTIF($EK$3:$EK$10,R35)))</f>
        <v/>
      </c>
      <c r="AQ35" s="203" t="str">
        <f>IF($W$3&gt;=$AJ$1,"",IF(U35="","",COUNTIF($EK$3:$EK$10,U35)))</f>
        <v/>
      </c>
      <c r="AR35" s="186">
        <f>COUNTIF(AK35:AQ36,0)*0.45</f>
        <v>0</v>
      </c>
      <c r="AS35" s="186">
        <f>COUNTIF(AT35:AZ36,0)*0.45+AJ34</f>
        <v>0</v>
      </c>
      <c r="AT35" s="208" t="str">
        <f>IF($E$3&lt;$AJ$1,"",IF(C35="","",IF(AK35=0,"",COUNTIF($EK$3:$EK$10,C35))))</f>
        <v/>
      </c>
      <c r="AU35" s="208" t="str">
        <f>IF($H$3&lt;$AJ$1,"",IF(F35="","",IF(AL35=0,"",COUNTIF($EK$3:$EK$10,F35))))</f>
        <v/>
      </c>
      <c r="AV35" s="208" t="str">
        <f>IF($K$3&lt;$AJ$1,"",IF(I35="","",IF(AM35=0,"",COUNTIF($EK$3:$EK$10,I35))))</f>
        <v/>
      </c>
      <c r="AW35" s="203" t="str">
        <f>IF($N$3&lt;$AJ$1,"",IF(L35="","",IF(AN35=0,"",COUNTIF($EK$3:$EK$10,L35))))</f>
        <v/>
      </c>
      <c r="AX35" s="203" t="str">
        <f>IF($Q$3&lt;$AJ$1,"",IF(O35="","",IF(AO35=0,"",COUNTIF($EK$3:$EK$10,O35))))</f>
        <v/>
      </c>
      <c r="AY35" s="203" t="str">
        <f>IF($T$3&lt;$AJ$1,"",IF(R35="","",IF(AP35=0,"",COUNTIF($EK$3:$EK$10,R35))))</f>
        <v/>
      </c>
      <c r="AZ35" s="203" t="str">
        <f>IF($W$3&lt;$AJ$1,"",IF(U35="","",IF(AQ35=0,"",COUNTIF($EK$3:$EK$10,U35))))</f>
        <v/>
      </c>
      <c r="BA35" s="83"/>
      <c r="BB35" s="192" t="str">
        <f t="shared" ref="BB35" si="308">IF(C35="","",IF(ISNA(VLOOKUP(C35,$EK$2:$EM$20,3,FALSE)),0,((VLOOKUP(C35,$EK$2:$EM$20,3,FALSE)))))</f>
        <v/>
      </c>
      <c r="BC35" s="192" t="str">
        <f t="shared" ref="BC35" si="309">IF(F35="","",IF(ISNA(VLOOKUP(F35,$EK$2:$EM$20,3,FALSE)),0,((VLOOKUP(F35,$EK$2:$EM$20,3,FALSE)))))</f>
        <v/>
      </c>
      <c r="BD35" s="192" t="str">
        <f t="shared" ref="BD35" si="310">IF(I35="","",IF(ISNA(VLOOKUP(I35,$EK$2:$EM$20,3,FALSE)),0,((VLOOKUP(I35,$EK$2:$EM$20,3,FALSE)))))</f>
        <v/>
      </c>
      <c r="BE35" s="192" t="str">
        <f t="shared" ref="BE35" si="311">IF(L35="","",IF(ISNA(VLOOKUP(L35,$EK$2:$EM$20,3,FALSE)),0,((VLOOKUP(L35,$EK$2:$EM$20,3,FALSE)))))</f>
        <v/>
      </c>
      <c r="BF35" s="192" t="str">
        <f t="shared" ref="BF35" si="312">IF(O35="","",IF(ISNA(VLOOKUP(O35,$EK$2:$EM$20,3,FALSE)),0,((VLOOKUP(O35,$EK$2:$EM$20,3,FALSE)))))</f>
        <v/>
      </c>
      <c r="BG35" s="192" t="str">
        <f t="shared" ref="BG35" si="313">IF(R35="","",IF(ISNA(VLOOKUP(R35,$EK$2:$EM$20,3,FALSE)),0,((VLOOKUP(R35,$EK$2:$EM$20,3,FALSE)))))</f>
        <v/>
      </c>
      <c r="BH35" s="192" t="str">
        <f t="shared" ref="BH35" si="314">IF(U35="","",IF(ISNA(VLOOKUP(U35,$EK$2:$EM$20,3,FALSE)),0,((VLOOKUP(U35,$EK$2:$EM$20,3,FALSE)))))</f>
        <v/>
      </c>
      <c r="BI35" s="193">
        <f>SUM(BB35:BH36)</f>
        <v>0</v>
      </c>
      <c r="BJ35" s="185" t="str">
        <f>IF(C35="","",C35)</f>
        <v/>
      </c>
      <c r="BK35" s="252" t="str">
        <f t="shared" si="18"/>
        <v/>
      </c>
      <c r="BL35" s="252" t="str">
        <f>IF(BJ35="","",MID(BJ35,LEN(BK35)+2,5))</f>
        <v/>
      </c>
      <c r="BM35" s="253" t="str">
        <f>IF(BJ35="","",MID(BJ35,LEN(BN35)+8,5))</f>
        <v/>
      </c>
      <c r="BN35" s="254" t="str">
        <f>IF(BJ35="","",RIGHT(BJ35,SEARCH(" ",BJ35,1)-1))</f>
        <v/>
      </c>
      <c r="BO35" s="257"/>
      <c r="BP35" s="255" t="str">
        <f>IF(BJ35="","",VALUE(BK35))</f>
        <v/>
      </c>
      <c r="BQ35" s="255" t="str">
        <f>IF(BJ35="","",VALUE(BL35))</f>
        <v/>
      </c>
      <c r="BR35" s="255" t="str">
        <f>IF(BJ35="","",VALUE(BM35))</f>
        <v/>
      </c>
      <c r="BS35" s="255" t="str">
        <f>IF(BJ35="","",VALUE(BN35))</f>
        <v/>
      </c>
      <c r="BT35" s="95">
        <f t="shared" ref="BT35" si="315">IF(C35="",0,IF(C35="CP",$Y35/5,IF(ISNA(VLOOKUP(C35,$EK$2:$EN$20,2,FALSE)),VALUE(MID(C35,7,5))-VALUE(MID(C35,1,5))+VALUE(MID(C35,19,5))-VALUE(MID(C35,13,5)),VLOOKUP(C35,$EK$2:$EN$20,2,FALSE))))</f>
        <v>0</v>
      </c>
      <c r="BU35" s="185" t="str">
        <f>IF(F35="","",F35)</f>
        <v/>
      </c>
      <c r="BV35" s="252" t="str">
        <f>IF(BU35="","",LEFT(BU35,SEARCH(" ",BU35,1)-1))</f>
        <v/>
      </c>
      <c r="BW35" s="252" t="str">
        <f>IF(BU35="","",MID(BU35,LEN(BV35)+2,5))</f>
        <v/>
      </c>
      <c r="BX35" s="253" t="str">
        <f>IF(BU35="","",MID(BU35,LEN(BY35)+8,5))</f>
        <v/>
      </c>
      <c r="BY35" s="256" t="str">
        <f>IF(BU35="","",RIGHT(BU35,SEARCH(" ",BU35,1)-1))</f>
        <v/>
      </c>
      <c r="BZ35" s="257"/>
      <c r="CA35" s="255" t="str">
        <f>IF(BU35="","",VALUE(BV35))</f>
        <v/>
      </c>
      <c r="CB35" s="255" t="str">
        <f>IF(BU35="","",VALUE(BW35))</f>
        <v/>
      </c>
      <c r="CC35" s="255" t="str">
        <f>IF(BU35="","",VALUE(BX35))</f>
        <v/>
      </c>
      <c r="CD35" s="255" t="str">
        <f>IF(BU35="","",VALUE(BY35))</f>
        <v/>
      </c>
      <c r="CE35" s="95">
        <f t="shared" ref="CE35" si="316">IF(F35="",0,IF(F35="CP",$Y35/5,IF(ISNA(VLOOKUP(F35,$EK$2:$EN$20,2,FALSE)),VALUE(MID(F35,7,5))-VALUE(MID(F35,1,5))+VALUE(MID(F35,19,5))-VALUE(MID(F35,13,5)),VLOOKUP(F35,$EK$2:$EN$20,2,FALSE))))</f>
        <v>0</v>
      </c>
      <c r="CF35" s="185" t="str">
        <f>IF(I35="","",I35)</f>
        <v/>
      </c>
      <c r="CG35" s="252" t="str">
        <f>IF(CF35="","",LEFT(CF35,SEARCH(" ",CF35,1)-1))</f>
        <v/>
      </c>
      <c r="CH35" s="252" t="str">
        <f>IF(CF35="","",MID(CF35,LEN(CG35)+2,5))</f>
        <v/>
      </c>
      <c r="CI35" s="253" t="str">
        <f>IF(CF35="","",MID(CF35,LEN(CJ35)+8,5))</f>
        <v/>
      </c>
      <c r="CJ35" s="256" t="str">
        <f>IF(CF35="","",RIGHT(CF35,SEARCH(" ",CF35,1)-1))</f>
        <v/>
      </c>
      <c r="CK35" s="257"/>
      <c r="CL35" s="255" t="str">
        <f>IF(CF35="","",VALUE(CG35))</f>
        <v/>
      </c>
      <c r="CM35" s="255" t="str">
        <f>IF(CF35="","",VALUE(CH35))</f>
        <v/>
      </c>
      <c r="CN35" s="255" t="str">
        <f>IF(CF35="","",VALUE(CI35))</f>
        <v/>
      </c>
      <c r="CO35" s="255" t="str">
        <f>IF(CF35="","",VALUE(CJ35))</f>
        <v/>
      </c>
      <c r="CP35" s="95">
        <f t="shared" ref="CP35" si="317">IF(I35="",0,IF(I35="CP",$Y35/5,IF(ISNA(VLOOKUP(I35,$EK$2:$EN$20,2,FALSE)),VALUE(MID(I35,7,5))-VALUE(MID(I35,1,5))+VALUE(MID(I35,19,5))-VALUE(MID(I35,13,5)),VLOOKUP(I35,$EK$2:$EN$20,2,FALSE))))</f>
        <v>0</v>
      </c>
      <c r="CQ35" s="185" t="str">
        <f>IF(L35="","",L35)</f>
        <v/>
      </c>
      <c r="CR35" s="252" t="str">
        <f>IF(CQ35="","",LEFT(CQ35,SEARCH(" ",CQ35,1)-1))</f>
        <v/>
      </c>
      <c r="CS35" s="252" t="str">
        <f>IF(CQ35="","",MID(CQ35,LEN(CR35)+2,5))</f>
        <v/>
      </c>
      <c r="CT35" s="253" t="str">
        <f>IF(CQ35="","",MID(CQ35,LEN(CU35)+8,5))</f>
        <v/>
      </c>
      <c r="CU35" s="256" t="str">
        <f>IF(CQ35="","",RIGHT(CQ35,SEARCH(" ",CQ35,1)-1))</f>
        <v/>
      </c>
      <c r="CV35" s="257"/>
      <c r="CW35" s="255" t="str">
        <f>IF(CQ35="","",VALUE(CR35))</f>
        <v/>
      </c>
      <c r="CX35" s="255" t="str">
        <f>IF(CQ35="","",VALUE(CS35))</f>
        <v/>
      </c>
      <c r="CY35" s="255" t="str">
        <f>IF(CQ35="","",VALUE(CT35))</f>
        <v/>
      </c>
      <c r="CZ35" s="255" t="str">
        <f>IF(CQ35="","",VALUE(CU35))</f>
        <v/>
      </c>
      <c r="DA35" s="95">
        <f t="shared" ref="DA35" si="318">IF(L35="",0,IF(L35="CP",$Y35/5,IF(ISNA(VLOOKUP(L35,$EK$2:$EN$20,2,FALSE)),VALUE(MID(L35,7,5))-VALUE(MID(L35,1,5))+VALUE(MID(L35,19,5))-VALUE(MID(L35,13,5)),VLOOKUP(L35,$EK$2:$EN$20,2,FALSE))))</f>
        <v>0</v>
      </c>
      <c r="DB35" s="185" t="str">
        <f>IF(O35="","",O35)</f>
        <v/>
      </c>
      <c r="DC35" s="252" t="str">
        <f>IF(DB35="","",LEFT(DB35,SEARCH(" ",DB35,1)-1))</f>
        <v/>
      </c>
      <c r="DD35" s="252" t="str">
        <f>IF(DB35="","",MID(DB35,LEN(DC35)+2,5))</f>
        <v/>
      </c>
      <c r="DE35" s="253" t="str">
        <f>IF(DB35="","",MID(DB35,LEN(DF35)+8,5))</f>
        <v/>
      </c>
      <c r="DF35" s="256" t="str">
        <f>IF(DB35="","",RIGHT(DB35,SEARCH(" ",DB35,1)-1))</f>
        <v/>
      </c>
      <c r="DG35" s="257"/>
      <c r="DH35" s="255" t="str">
        <f>IF(DB35="","",VALUE(DC35))</f>
        <v/>
      </c>
      <c r="DI35" s="255" t="str">
        <f>IF(DB35="","",VALUE(DD35))</f>
        <v/>
      </c>
      <c r="DJ35" s="255" t="str">
        <f>IF(DB35="","",VALUE(DE35))</f>
        <v/>
      </c>
      <c r="DK35" s="255" t="str">
        <f>IF(DB35="","",VALUE(DF35))</f>
        <v/>
      </c>
      <c r="DL35" s="95">
        <f t="shared" ref="DL35" si="319">IF(O35="",0,IF(O35="CP",$Y35/5,IF(ISNA(VLOOKUP(O35,$EK$2:$EN$20,2,FALSE)),VALUE(MID(O35,7,5))-VALUE(MID(O35,1,5))+VALUE(MID(O35,19,5))-VALUE(MID(O35,13,5)),VLOOKUP(O35,$EK$2:$EN$20,2,FALSE))))</f>
        <v>0</v>
      </c>
      <c r="DM35" s="185" t="str">
        <f>IF(R35="","",R35)</f>
        <v/>
      </c>
      <c r="DN35" s="252" t="str">
        <f>IF(DM35="","",LEFT(DM35,SEARCH(" ",DM35,1)-1))</f>
        <v/>
      </c>
      <c r="DO35" s="252" t="str">
        <f>IF(DM35="","",MID(DM35,LEN(DN35)+2,5))</f>
        <v/>
      </c>
      <c r="DP35" s="253" t="str">
        <f>IF(DM35="","",MID(DM35,LEN(DQ35)+8,5))</f>
        <v/>
      </c>
      <c r="DQ35" s="256" t="str">
        <f>IF(DM35="","",RIGHT(DM35,SEARCH(" ",DM35,1)-1))</f>
        <v/>
      </c>
      <c r="DR35" s="257"/>
      <c r="DS35" s="255" t="str">
        <f>IF(DM35="","",VALUE(DN35))</f>
        <v/>
      </c>
      <c r="DT35" s="255" t="str">
        <f>IF(DM35="","",VALUE(DO35))</f>
        <v/>
      </c>
      <c r="DU35" s="255" t="str">
        <f>IF(DM35="","",VALUE(DP35))</f>
        <v/>
      </c>
      <c r="DV35" s="255" t="str">
        <f>IF(DM35="","",VALUE(DQ35))</f>
        <v/>
      </c>
      <c r="DW35" s="95">
        <f t="shared" ref="DW35" si="320">IF(R35="",0,IF(R35="CP",$Y35/5,IF(ISNA(VLOOKUP(R35,$EK$2:$EN$20,2,FALSE)),VALUE(MID(R35,7,5))-VALUE(MID(R35,1,5))+VALUE(MID(R35,19,5))-VALUE(MID(R35,13,5)),VLOOKUP(R35,$EK$2:$EN$20,2,FALSE))))</f>
        <v>0</v>
      </c>
      <c r="DX35" s="185" t="str">
        <f>IF(U35="","",U35)</f>
        <v/>
      </c>
      <c r="DY35" s="252" t="str">
        <f>IF(DX35="","",LEFT(DX35,SEARCH(" ",DX35,1)-1))</f>
        <v/>
      </c>
      <c r="DZ35" s="252" t="str">
        <f>IF(DX35="","",MID(DX35,LEN(DY35)+2,5))</f>
        <v/>
      </c>
      <c r="EA35" s="253" t="str">
        <f>IF(DX35="","",MID(DX35,LEN(EB35)+8,5))</f>
        <v/>
      </c>
      <c r="EB35" s="256" t="str">
        <f>IF(DX35="","",RIGHT(DX35,SEARCH(" ",DX35,1)-1))</f>
        <v/>
      </c>
      <c r="EC35" s="257"/>
      <c r="ED35" s="255" t="str">
        <f>IF(DX35="","",VALUE(DY35))</f>
        <v/>
      </c>
      <c r="EE35" s="255" t="str">
        <f>IF(DX35="","",VALUE(DZ35))</f>
        <v/>
      </c>
      <c r="EF35" s="255" t="str">
        <f>IF(DX35="","",VALUE(EA35))</f>
        <v/>
      </c>
      <c r="EG35" s="255" t="str">
        <f>IF(DX35="","",VALUE(EB35))</f>
        <v/>
      </c>
      <c r="EH35" s="95">
        <f t="shared" ref="EH35" si="321">IF(U35="",0,IF(U35="CP",$Y35/5,IF(ISNA(VLOOKUP(U35,$EK$2:$EN$20,2,FALSE)),VALUE(MID(U35,7,5))-VALUE(MID(U35,1,5))+VALUE(MID(U35,19,5))-VALUE(MID(U35,13,5)),VLOOKUP(U35,$EK$2:$EN$20,2,FALSE))))</f>
        <v>0</v>
      </c>
    </row>
    <row r="36" spans="1:138" ht="13.5" customHeight="1">
      <c r="A36" s="101" t="str">
        <f>A35</f>
        <v>RESTO</v>
      </c>
      <c r="B36" s="225"/>
      <c r="C36" s="190"/>
      <c r="D36" s="191"/>
      <c r="E36" s="14">
        <f>IF(C35="",0,BT36)</f>
        <v>0</v>
      </c>
      <c r="F36" s="190"/>
      <c r="G36" s="191"/>
      <c r="H36" s="14">
        <f t="shared" si="1"/>
        <v>0</v>
      </c>
      <c r="I36" s="190"/>
      <c r="J36" s="191"/>
      <c r="K36" s="14">
        <f t="shared" si="4"/>
        <v>0</v>
      </c>
      <c r="L36" s="190"/>
      <c r="M36" s="191"/>
      <c r="N36" s="66">
        <f t="shared" si="5"/>
        <v>0</v>
      </c>
      <c r="O36" s="190"/>
      <c r="P36" s="191"/>
      <c r="Q36" s="14">
        <f t="shared" si="2"/>
        <v>0</v>
      </c>
      <c r="R36" s="190"/>
      <c r="S36" s="191"/>
      <c r="T36" s="14">
        <f t="shared" si="6"/>
        <v>0</v>
      </c>
      <c r="U36" s="190"/>
      <c r="V36" s="191"/>
      <c r="W36" s="14">
        <f t="shared" si="7"/>
        <v>0</v>
      </c>
      <c r="X36" s="205"/>
      <c r="Y36" s="211"/>
      <c r="Z36" s="212"/>
      <c r="AA36" s="216"/>
      <c r="AB36" s="207"/>
      <c r="AC36" s="187"/>
      <c r="AD36" s="187"/>
      <c r="AE36" s="200"/>
      <c r="AF36" s="200"/>
      <c r="AG36" s="213"/>
      <c r="AH36" s="214"/>
      <c r="AK36" s="203"/>
      <c r="AL36" s="203"/>
      <c r="AM36" s="203"/>
      <c r="AN36" s="203"/>
      <c r="AO36" s="203"/>
      <c r="AP36" s="203"/>
      <c r="AQ36" s="203"/>
      <c r="AR36" s="187"/>
      <c r="AS36" s="187"/>
      <c r="AT36" s="208"/>
      <c r="AU36" s="208"/>
      <c r="AV36" s="208"/>
      <c r="AW36" s="203"/>
      <c r="AX36" s="203"/>
      <c r="AY36" s="203"/>
      <c r="AZ36" s="203"/>
      <c r="BA36" s="83"/>
      <c r="BB36" s="192"/>
      <c r="BC36" s="192"/>
      <c r="BD36" s="192"/>
      <c r="BE36" s="192"/>
      <c r="BF36" s="192"/>
      <c r="BG36" s="192"/>
      <c r="BH36" s="192"/>
      <c r="BI36" s="194"/>
      <c r="BJ36" s="185"/>
      <c r="BK36" s="252"/>
      <c r="BL36" s="252"/>
      <c r="BM36" s="253"/>
      <c r="BN36" s="254"/>
      <c r="BO36" s="258"/>
      <c r="BP36" s="255"/>
      <c r="BQ36" s="255"/>
      <c r="BR36" s="255"/>
      <c r="BS36" s="255"/>
      <c r="BT36" s="62">
        <f t="shared" ref="BT36" si="322">IF(ISNA(VLOOKUP(BJ35,$EK$2:$EN$20,4,FALSE)),IF(BJ35="",0,MOD(BQ35-BP35,1)-IF(BQ35&gt;=BP35,MAX(0,MIN(BQ35,21/24)-MAX(BP35,6/24)),MAX(0,21/24-MAX(BP35,6/24))+MAX(0,MIN(BQ35,21/24)-6/24)))+IF(BJ35="",0,MOD(BS35-BR35,1)-IF(BS35&gt;=BR35,MAX(0,MIN(BS35,21/24)-MAX(BR35,6/24)),MAX(0,21/24-MAX(BR35,6/24))+MAX(0,MIN(BS35,21/24)-6/24))),VLOOKUP(BJ35,$EK$2:$EN$20,4,FALSE))</f>
        <v>0</v>
      </c>
      <c r="BU36" s="185"/>
      <c r="BV36" s="252"/>
      <c r="BW36" s="252"/>
      <c r="BX36" s="253"/>
      <c r="BY36" s="256"/>
      <c r="BZ36" s="258"/>
      <c r="CA36" s="255"/>
      <c r="CB36" s="255"/>
      <c r="CC36" s="255"/>
      <c r="CD36" s="255"/>
      <c r="CE36" s="62">
        <f t="shared" ref="CE36" si="323">IF(ISNA(VLOOKUP(BU35,$EK$2:$EN$20,4,FALSE)),IF(BU35="",0,MOD(CB35-CA35,1)-IF(CB35&gt;=CA35,MAX(0,MIN(CB35,21/24)-MAX(CA35,6/24)),MAX(0,21/24-MAX(CA35,6/24))+MAX(0,MIN(CB35,21/24)-6/24)))+IF(BU35="",0,MOD(CD35-CC35,1)-IF(CD35&gt;=CC35,MAX(0,MIN(CD35,21/24)-MAX(CC35,6/24)),MAX(0,21/24-MAX(CC35,6/24))+MAX(0,MIN(CD35,21/24)-6/24))),VLOOKUP(BU35,$EK$2:$EN$20,4,FALSE))</f>
        <v>0</v>
      </c>
      <c r="CF36" s="185"/>
      <c r="CG36" s="252"/>
      <c r="CH36" s="252"/>
      <c r="CI36" s="253"/>
      <c r="CJ36" s="256"/>
      <c r="CK36" s="258"/>
      <c r="CL36" s="255"/>
      <c r="CM36" s="255"/>
      <c r="CN36" s="255"/>
      <c r="CO36" s="255"/>
      <c r="CP36" s="62">
        <f t="shared" ref="CP36" si="324">IF(ISNA(VLOOKUP(CF35,$EK$2:$EN$20,4,FALSE)),IF(CF35="",0,MOD(CM35-CL35,1)-IF(CM35&gt;=CL35,MAX(0,MIN(CM35,21/24)-MAX(CL35,6/24)),MAX(0,21/24-MAX(CL35,6/24))+MAX(0,MIN(CM35,21/24)-6/24)))+IF(CF35="",0,MOD(CO35-CN35,1)-IF(CO35&gt;=CN35,MAX(0,MIN(CO35,21/24)-MAX(CN35,6/24)),MAX(0,21/24-MAX(CN35,6/24))+MAX(0,MIN(CO35,21/24)-6/24))),VLOOKUP(CF35,$EK$2:$EN$20,4,FALSE))</f>
        <v>0</v>
      </c>
      <c r="CQ36" s="185"/>
      <c r="CR36" s="252"/>
      <c r="CS36" s="252"/>
      <c r="CT36" s="253"/>
      <c r="CU36" s="256"/>
      <c r="CV36" s="258"/>
      <c r="CW36" s="255"/>
      <c r="CX36" s="255"/>
      <c r="CY36" s="255"/>
      <c r="CZ36" s="255"/>
      <c r="DA36" s="62">
        <f t="shared" si="3"/>
        <v>0</v>
      </c>
      <c r="DB36" s="185"/>
      <c r="DC36" s="252"/>
      <c r="DD36" s="252"/>
      <c r="DE36" s="253"/>
      <c r="DF36" s="256"/>
      <c r="DG36" s="258"/>
      <c r="DH36" s="255"/>
      <c r="DI36" s="255"/>
      <c r="DJ36" s="255"/>
      <c r="DK36" s="255"/>
      <c r="DL36" s="62">
        <f t="shared" ref="DL36" si="325">IF(ISNA(VLOOKUP(DB35,$EK$2:$EN$20,4,FALSE)),IF(DB35="",0,MOD(DI35-DH35,1)-IF(DI35&gt;=DH35,MAX(0,MIN(DI35,21/24)-MAX(DH35,6/24)),MAX(0,21/24-MAX(DH35,6/24))+MAX(0,MIN(DI35,21/24)-6/24)))+IF(DB35="",0,MOD(DK35-DJ35,1)-IF(DK35&gt;=DJ35,MAX(0,MIN(DK35,21/24)-MAX(DJ35,6/24)),MAX(0,21/24-MAX(DJ35,6/24))+MAX(0,MIN(DK35,21/24)-6/24))),VLOOKUP(DB35,$EK$2:$EN$20,4,FALSE))</f>
        <v>0</v>
      </c>
      <c r="DM36" s="185"/>
      <c r="DN36" s="252"/>
      <c r="DO36" s="252"/>
      <c r="DP36" s="253"/>
      <c r="DQ36" s="256"/>
      <c r="DR36" s="258"/>
      <c r="DS36" s="255"/>
      <c r="DT36" s="255"/>
      <c r="DU36" s="255"/>
      <c r="DV36" s="255"/>
      <c r="DW36" s="62">
        <f t="shared" ref="DW36" si="326">IF(ISNA(VLOOKUP(DM35,$EK$2:$EN$20,4,FALSE)),IF(DM35="",0,MOD(DT35-DS35,1)-IF(DT35&gt;=DS35,MAX(0,MIN(DT35,21/24)-MAX(DS35,6/24)),MAX(0,21/24-MAX(DS35,6/24))+MAX(0,MIN(DT35,21/24)-6/24)))+IF(DM35="",0,MOD(DV35-DU35,1)-IF(DV35&gt;=DU35,MAX(0,MIN(DV35,21/24)-MAX(DU35,6/24)),MAX(0,21/24-MAX(DU35,6/24))+MAX(0,MIN(DV35,21/24)-6/24))),VLOOKUP(DM35,$EK$2:$EN$20,4,FALSE))</f>
        <v>0</v>
      </c>
      <c r="DX36" s="185"/>
      <c r="DY36" s="252"/>
      <c r="DZ36" s="252"/>
      <c r="EA36" s="253"/>
      <c r="EB36" s="256"/>
      <c r="EC36" s="258"/>
      <c r="ED36" s="255"/>
      <c r="EE36" s="255"/>
      <c r="EF36" s="255"/>
      <c r="EG36" s="255"/>
      <c r="EH36" s="62">
        <f t="shared" ref="EH36" si="327">IF(ISNA(VLOOKUP(DX35,$EK$2:$EN$20,4,FALSE)),IF(DX35="",0,MOD(EE35-ED35,1)-IF(EE35&gt;=ED35,MAX(0,MIN(EE35,21/24)-MAX(ED35,6/24)),MAX(0,21/24-MAX(ED35,6/24))+MAX(0,MIN(EE35,21/24)-6/24)))+IF(DX35="",0,MOD(EG35-EF35,1)-IF(EG35&gt;=EF35,MAX(0,MIN(EG35,21/24)-MAX(EF35,6/24)),MAX(0,21/24-MAX(EF35,6/24))+MAX(0,MIN(EG35,21/24)-6/24))),VLOOKUP(DX35,$EK$2:$EN$20,4,FALSE))</f>
        <v>0</v>
      </c>
    </row>
    <row r="37" spans="1:138" ht="13.5" customHeight="1">
      <c r="A37" s="101" t="str">
        <f>Admin!B22</f>
        <v>RESTO</v>
      </c>
      <c r="B37" s="225" t="str">
        <f>Admin!C22</f>
        <v>Q</v>
      </c>
      <c r="C37" s="188"/>
      <c r="D37" s="189"/>
      <c r="E37" s="13">
        <f>BT37</f>
        <v>0</v>
      </c>
      <c r="F37" s="188"/>
      <c r="G37" s="189"/>
      <c r="H37" s="13">
        <f t="shared" si="1"/>
        <v>0</v>
      </c>
      <c r="I37" s="188"/>
      <c r="J37" s="189"/>
      <c r="K37" s="13">
        <f t="shared" si="4"/>
        <v>0</v>
      </c>
      <c r="L37" s="188"/>
      <c r="M37" s="189"/>
      <c r="N37" s="13">
        <f t="shared" si="5"/>
        <v>0</v>
      </c>
      <c r="O37" s="188"/>
      <c r="P37" s="189"/>
      <c r="Q37" s="13">
        <f t="shared" si="2"/>
        <v>0</v>
      </c>
      <c r="R37" s="188"/>
      <c r="S37" s="189"/>
      <c r="T37" s="13">
        <f t="shared" si="6"/>
        <v>0</v>
      </c>
      <c r="U37" s="188"/>
      <c r="V37" s="189"/>
      <c r="W37" s="13">
        <f t="shared" si="7"/>
        <v>0</v>
      </c>
      <c r="X37" s="204">
        <f t="shared" si="201"/>
        <v>0</v>
      </c>
      <c r="Y37" s="211">
        <v>1.4583333333333333</v>
      </c>
      <c r="Z37" s="212">
        <f>IF(D37="off",X37-Y37,IF(F37="off",X37-Y37,IF(I37="off",X37-Y37,IF(L37="off",X37-Y37,IF(O37="off",X37-Y37,IF(R37="off",X37-Y37,IF(U37="off",X37-Y37,IF(AG37&gt;Y37,0,IF(X37=0,0,X37-Y37)))))))))</f>
        <v>0</v>
      </c>
      <c r="AA37" s="215" t="e">
        <f ca="1">Z37+INDIRECT(MID(CELL("filename",$A$1),FIND("]",CELL("filename",$A$1))+1,2)*1-1&amp;"!AA37")</f>
        <v>#REF!</v>
      </c>
      <c r="AB37" s="206">
        <f t="shared" si="8"/>
        <v>0</v>
      </c>
      <c r="AC37" s="186">
        <f t="shared" ref="AC37" si="328">AR37</f>
        <v>0</v>
      </c>
      <c r="AD37" s="186">
        <f ca="1">IF(AC37=AS37,0+AC37,AC37+INDIRECT(MID(CELL("filename",$A$1),FIND("]",CELL("filename",$A$1))+1,2)*1-1&amp;"!AD37"))</f>
        <v>0</v>
      </c>
      <c r="AE37" s="199" t="e">
        <f ca="1">INDIRECT(MID(CELL("filename",$A$1),FIND("]",CELL("filename",$A$1))+1,2)*1-1&amp;"!AE37")+BI37</f>
        <v>#REF!</v>
      </c>
      <c r="AF37" s="199" t="e">
        <f ca="1">Admin!F22-'23'!AE37:AE38</f>
        <v>#REF!</v>
      </c>
      <c r="AG37" s="213">
        <f t="shared" si="96"/>
        <v>0</v>
      </c>
      <c r="AH37" s="214">
        <f>IF(AG37&gt;Y37,Y37,AG37)</f>
        <v>0</v>
      </c>
      <c r="AK37" s="203" t="str">
        <f>IF($E$3&gt;=$AJ$1,"",IF(C37="","",COUNTIF($EK$3:$EK$10,C37)))</f>
        <v/>
      </c>
      <c r="AL37" s="203" t="str">
        <f>IF($H$3&gt;=$AJ$1,"",IF(F37="","",COUNTIF($EK$3:$EK$10,F37)))</f>
        <v/>
      </c>
      <c r="AM37" s="203" t="str">
        <f>IF($K$3&gt;=$AJ$1,"",IF(I37="","",COUNTIF($EK$3:$EK$10,I37)))</f>
        <v/>
      </c>
      <c r="AN37" s="203" t="str">
        <f>IF($N$3&gt;=$AJ$1,"",IF(L37="","",COUNTIF($EK$3:$EK$10,L37)))</f>
        <v/>
      </c>
      <c r="AO37" s="203" t="str">
        <f>IF($Q$3&gt;=$AJ$1,"",IF(O37="","",COUNTIF($EK$3:$EK$10,O37)))</f>
        <v/>
      </c>
      <c r="AP37" s="203" t="str">
        <f>IF($T$3&gt;=AJ$1,"",IF(R37="","",COUNTIF($EK$3:$EK$10,R37)))</f>
        <v/>
      </c>
      <c r="AQ37" s="203" t="str">
        <f>IF($W$3&gt;=$AJ$1,"",IF(U37="","",COUNTIF($EK$3:$EK$10,U37)))</f>
        <v/>
      </c>
      <c r="AR37" s="186">
        <f>COUNTIF(AK37:AQ38,0)*0.45</f>
        <v>0</v>
      </c>
      <c r="AS37" s="186">
        <f>COUNTIF(AT37:AZ38,0)*0.45+AJ36</f>
        <v>0</v>
      </c>
      <c r="AT37" s="208" t="str">
        <f>IF($E$3&lt;$AJ$1,"",IF(C37="","",IF(AK37=0,"",COUNTIF($EK$3:$EK$10,C37))))</f>
        <v/>
      </c>
      <c r="AU37" s="208" t="str">
        <f>IF($H$3&lt;$AJ$1,"",IF(F37="","",IF(AL37=0,"",COUNTIF($EK$3:$EK$10,F37))))</f>
        <v/>
      </c>
      <c r="AV37" s="208" t="str">
        <f>IF($K$3&lt;$AJ$1,"",IF(I37="","",IF(AM37=0,"",COUNTIF($EK$3:$EK$10,I37))))</f>
        <v/>
      </c>
      <c r="AW37" s="203" t="str">
        <f>IF($N$3&lt;$AJ$1,"",IF(L37="","",IF(AN37=0,"",COUNTIF($EK$3:$EK$10,L37))))</f>
        <v/>
      </c>
      <c r="AX37" s="203" t="str">
        <f>IF($Q$3&lt;$AJ$1,"",IF(O37="","",IF(AO37=0,"",COUNTIF($EK$3:$EK$10,O37))))</f>
        <v/>
      </c>
      <c r="AY37" s="203" t="str">
        <f>IF($T$3&lt;$AJ$1,"",IF(R37="","",IF(AP37=0,"",COUNTIF($EK$3:$EK$10,R37))))</f>
        <v/>
      </c>
      <c r="AZ37" s="203" t="str">
        <f>IF($W$3&lt;$AJ$1,"",IF(U37="","",IF(AQ37=0,"",COUNTIF($EK$3:$EK$10,U37))))</f>
        <v/>
      </c>
      <c r="BA37" s="83"/>
      <c r="BB37" s="192" t="str">
        <f t="shared" ref="BB37" si="329">IF(C37="","",IF(ISNA(VLOOKUP(C37,$EK$2:$EM$20,3,FALSE)),0,((VLOOKUP(C37,$EK$2:$EM$20,3,FALSE)))))</f>
        <v/>
      </c>
      <c r="BC37" s="192" t="str">
        <f t="shared" ref="BC37" si="330">IF(F37="","",IF(ISNA(VLOOKUP(F37,$EK$2:$EM$20,3,FALSE)),0,((VLOOKUP(F37,$EK$2:$EM$20,3,FALSE)))))</f>
        <v/>
      </c>
      <c r="BD37" s="192" t="str">
        <f t="shared" ref="BD37" si="331">IF(I37="","",IF(ISNA(VLOOKUP(I37,$EK$2:$EM$20,3,FALSE)),0,((VLOOKUP(I37,$EK$2:$EM$20,3,FALSE)))))</f>
        <v/>
      </c>
      <c r="BE37" s="192" t="str">
        <f t="shared" ref="BE37" si="332">IF(L37="","",IF(ISNA(VLOOKUP(L37,$EK$2:$EM$20,3,FALSE)),0,((VLOOKUP(L37,$EK$2:$EM$20,3,FALSE)))))</f>
        <v/>
      </c>
      <c r="BF37" s="192" t="str">
        <f t="shared" ref="BF37" si="333">IF(O37="","",IF(ISNA(VLOOKUP(O37,$EK$2:$EM$20,3,FALSE)),0,((VLOOKUP(O37,$EK$2:$EM$20,3,FALSE)))))</f>
        <v/>
      </c>
      <c r="BG37" s="192" t="str">
        <f t="shared" ref="BG37" si="334">IF(R37="","",IF(ISNA(VLOOKUP(R37,$EK$2:$EM$20,3,FALSE)),0,((VLOOKUP(R37,$EK$2:$EM$20,3,FALSE)))))</f>
        <v/>
      </c>
      <c r="BH37" s="192" t="str">
        <f t="shared" ref="BH37" si="335">IF(U37="","",IF(ISNA(VLOOKUP(U37,$EK$2:$EM$20,3,FALSE)),0,((VLOOKUP(U37,$EK$2:$EM$20,3,FALSE)))))</f>
        <v/>
      </c>
      <c r="BI37" s="193">
        <f>SUM(BB37:BH38)</f>
        <v>0</v>
      </c>
      <c r="BJ37" s="185" t="str">
        <f>IF(C37="","",C37)</f>
        <v/>
      </c>
      <c r="BK37" s="252" t="str">
        <f t="shared" si="18"/>
        <v/>
      </c>
      <c r="BL37" s="252" t="str">
        <f>IF(BJ37="","",MID(BJ37,LEN(BK37)+2,5))</f>
        <v/>
      </c>
      <c r="BM37" s="253" t="str">
        <f>IF(BJ37="","",MID(BJ37,LEN(BN37)+8,5))</f>
        <v/>
      </c>
      <c r="BN37" s="254" t="str">
        <f>IF(BJ37="","",RIGHT(BJ37,SEARCH(" ",BJ37,1)-1))</f>
        <v/>
      </c>
      <c r="BO37" s="257"/>
      <c r="BP37" s="255" t="str">
        <f>IF(BJ37="","",VALUE(BK37))</f>
        <v/>
      </c>
      <c r="BQ37" s="255" t="str">
        <f>IF(BJ37="","",VALUE(BL37))</f>
        <v/>
      </c>
      <c r="BR37" s="255" t="str">
        <f>IF(BJ37="","",VALUE(BM37))</f>
        <v/>
      </c>
      <c r="BS37" s="255" t="str">
        <f>IF(BJ37="","",VALUE(BN37))</f>
        <v/>
      </c>
      <c r="BT37" s="95">
        <f t="shared" ref="BT37" si="336">IF(C37="",0,IF(C37="CP",$Y37/5,IF(ISNA(VLOOKUP(C37,$EK$2:$EN$20,2,FALSE)),VALUE(MID(C37,7,5))-VALUE(MID(C37,1,5))+VALUE(MID(C37,19,5))-VALUE(MID(C37,13,5)),VLOOKUP(C37,$EK$2:$EN$20,2,FALSE))))</f>
        <v>0</v>
      </c>
      <c r="BU37" s="185" t="str">
        <f>IF(F37="","",F37)</f>
        <v/>
      </c>
      <c r="BV37" s="252" t="str">
        <f>IF(BU37="","",LEFT(BU37,SEARCH(" ",BU37,1)-1))</f>
        <v/>
      </c>
      <c r="BW37" s="252" t="str">
        <f>IF(BU37="","",MID(BU37,LEN(BV37)+2,5))</f>
        <v/>
      </c>
      <c r="BX37" s="253" t="str">
        <f>IF(BU37="","",MID(BU37,LEN(BY37)+8,5))</f>
        <v/>
      </c>
      <c r="BY37" s="256" t="str">
        <f>IF(BU37="","",RIGHT(BU37,SEARCH(" ",BU37,1)-1))</f>
        <v/>
      </c>
      <c r="BZ37" s="257"/>
      <c r="CA37" s="255" t="str">
        <f>IF(BU37="","",VALUE(BV37))</f>
        <v/>
      </c>
      <c r="CB37" s="255" t="str">
        <f>IF(BU37="","",VALUE(BW37))</f>
        <v/>
      </c>
      <c r="CC37" s="255" t="str">
        <f>IF(BU37="","",VALUE(BX37))</f>
        <v/>
      </c>
      <c r="CD37" s="255" t="str">
        <f>IF(BU37="","",VALUE(BY37))</f>
        <v/>
      </c>
      <c r="CE37" s="95">
        <f t="shared" ref="CE37" si="337">IF(F37="",0,IF(F37="CP",$Y37/5,IF(ISNA(VLOOKUP(F37,$EK$2:$EN$20,2,FALSE)),VALUE(MID(F37,7,5))-VALUE(MID(F37,1,5))+VALUE(MID(F37,19,5))-VALUE(MID(F37,13,5)),VLOOKUP(F37,$EK$2:$EN$20,2,FALSE))))</f>
        <v>0</v>
      </c>
      <c r="CF37" s="185" t="str">
        <f>IF(I37="","",I37)</f>
        <v/>
      </c>
      <c r="CG37" s="252" t="str">
        <f>IF(CF37="","",LEFT(CF37,SEARCH(" ",CF37,1)-1))</f>
        <v/>
      </c>
      <c r="CH37" s="252" t="str">
        <f>IF(CF37="","",MID(CF37,LEN(CG37)+2,5))</f>
        <v/>
      </c>
      <c r="CI37" s="253" t="str">
        <f>IF(CF37="","",MID(CF37,LEN(CJ37)+8,5))</f>
        <v/>
      </c>
      <c r="CJ37" s="256" t="str">
        <f>IF(CF37="","",RIGHT(CF37,SEARCH(" ",CF37,1)-1))</f>
        <v/>
      </c>
      <c r="CK37" s="257"/>
      <c r="CL37" s="255" t="str">
        <f>IF(CF37="","",VALUE(CG37))</f>
        <v/>
      </c>
      <c r="CM37" s="255" t="str">
        <f>IF(CF37="","",VALUE(CH37))</f>
        <v/>
      </c>
      <c r="CN37" s="255" t="str">
        <f>IF(CF37="","",VALUE(CI37))</f>
        <v/>
      </c>
      <c r="CO37" s="255" t="str">
        <f>IF(CF37="","",VALUE(CJ37))</f>
        <v/>
      </c>
      <c r="CP37" s="95">
        <f t="shared" ref="CP37" si="338">IF(I37="",0,IF(I37="CP",$Y37/5,IF(ISNA(VLOOKUP(I37,$EK$2:$EN$20,2,FALSE)),VALUE(MID(I37,7,5))-VALUE(MID(I37,1,5))+VALUE(MID(I37,19,5))-VALUE(MID(I37,13,5)),VLOOKUP(I37,$EK$2:$EN$20,2,FALSE))))</f>
        <v>0</v>
      </c>
      <c r="CQ37" s="185" t="str">
        <f>IF(L37="","",L37)</f>
        <v/>
      </c>
      <c r="CR37" s="252" t="str">
        <f>IF(CQ37="","",LEFT(CQ37,SEARCH(" ",CQ37,1)-1))</f>
        <v/>
      </c>
      <c r="CS37" s="252" t="str">
        <f>IF(CQ37="","",MID(CQ37,LEN(CR37)+2,5))</f>
        <v/>
      </c>
      <c r="CT37" s="253" t="str">
        <f>IF(CQ37="","",MID(CQ37,LEN(CU37)+8,5))</f>
        <v/>
      </c>
      <c r="CU37" s="256" t="str">
        <f>IF(CQ37="","",RIGHT(CQ37,SEARCH(" ",CQ37,1)-1))</f>
        <v/>
      </c>
      <c r="CV37" s="257"/>
      <c r="CW37" s="255" t="str">
        <f>IF(CQ37="","",VALUE(CR37))</f>
        <v/>
      </c>
      <c r="CX37" s="255" t="str">
        <f>IF(CQ37="","",VALUE(CS37))</f>
        <v/>
      </c>
      <c r="CY37" s="255" t="str">
        <f>IF(CQ37="","",VALUE(CT37))</f>
        <v/>
      </c>
      <c r="CZ37" s="255" t="str">
        <f>IF(CQ37="","",VALUE(CU37))</f>
        <v/>
      </c>
      <c r="DA37" s="95">
        <f t="shared" ref="DA37" si="339">IF(L37="",0,IF(L37="CP",$Y37/5,IF(ISNA(VLOOKUP(L37,$EK$2:$EN$20,2,FALSE)),VALUE(MID(L37,7,5))-VALUE(MID(L37,1,5))+VALUE(MID(L37,19,5))-VALUE(MID(L37,13,5)),VLOOKUP(L37,$EK$2:$EN$20,2,FALSE))))</f>
        <v>0</v>
      </c>
      <c r="DB37" s="185" t="str">
        <f>IF(O37="","",O37)</f>
        <v/>
      </c>
      <c r="DC37" s="252" t="str">
        <f>IF(DB37="","",LEFT(DB37,SEARCH(" ",DB37,1)-1))</f>
        <v/>
      </c>
      <c r="DD37" s="252" t="str">
        <f>IF(DB37="","",MID(DB37,LEN(DC37)+2,5))</f>
        <v/>
      </c>
      <c r="DE37" s="253" t="str">
        <f>IF(DB37="","",MID(DB37,LEN(DF37)+8,5))</f>
        <v/>
      </c>
      <c r="DF37" s="256" t="str">
        <f>IF(DB37="","",RIGHT(DB37,SEARCH(" ",DB37,1)-1))</f>
        <v/>
      </c>
      <c r="DG37" s="257"/>
      <c r="DH37" s="255" t="str">
        <f>IF(DB37="","",VALUE(DC37))</f>
        <v/>
      </c>
      <c r="DI37" s="255" t="str">
        <f>IF(DB37="","",VALUE(DD37))</f>
        <v/>
      </c>
      <c r="DJ37" s="255" t="str">
        <f>IF(DB37="","",VALUE(DE37))</f>
        <v/>
      </c>
      <c r="DK37" s="255" t="str">
        <f>IF(DB37="","",VALUE(DF37))</f>
        <v/>
      </c>
      <c r="DL37" s="95">
        <f t="shared" ref="DL37" si="340">IF(O37="",0,IF(O37="CP",$Y37/5,IF(ISNA(VLOOKUP(O37,$EK$2:$EN$20,2,FALSE)),VALUE(MID(O37,7,5))-VALUE(MID(O37,1,5))+VALUE(MID(O37,19,5))-VALUE(MID(O37,13,5)),VLOOKUP(O37,$EK$2:$EN$20,2,FALSE))))</f>
        <v>0</v>
      </c>
      <c r="DM37" s="185" t="str">
        <f>IF(R37="","",R37)</f>
        <v/>
      </c>
      <c r="DN37" s="252" t="str">
        <f>IF(DM37="","",LEFT(DM37,SEARCH(" ",DM37,1)-1))</f>
        <v/>
      </c>
      <c r="DO37" s="252" t="str">
        <f>IF(DM37="","",MID(DM37,LEN(DN37)+2,5))</f>
        <v/>
      </c>
      <c r="DP37" s="253" t="str">
        <f>IF(DM37="","",MID(DM37,LEN(DQ37)+8,5))</f>
        <v/>
      </c>
      <c r="DQ37" s="256" t="str">
        <f>IF(DM37="","",RIGHT(DM37,SEARCH(" ",DM37,1)-1))</f>
        <v/>
      </c>
      <c r="DR37" s="257"/>
      <c r="DS37" s="255" t="str">
        <f>IF(DM37="","",VALUE(DN37))</f>
        <v/>
      </c>
      <c r="DT37" s="255" t="str">
        <f>IF(DM37="","",VALUE(DO37))</f>
        <v/>
      </c>
      <c r="DU37" s="255" t="str">
        <f>IF(DM37="","",VALUE(DP37))</f>
        <v/>
      </c>
      <c r="DV37" s="255" t="str">
        <f>IF(DM37="","",VALUE(DQ37))</f>
        <v/>
      </c>
      <c r="DW37" s="95">
        <f t="shared" ref="DW37" si="341">IF(R37="",0,IF(R37="CP",$Y37/5,IF(ISNA(VLOOKUP(R37,$EK$2:$EN$20,2,FALSE)),VALUE(MID(R37,7,5))-VALUE(MID(R37,1,5))+VALUE(MID(R37,19,5))-VALUE(MID(R37,13,5)),VLOOKUP(R37,$EK$2:$EN$20,2,FALSE))))</f>
        <v>0</v>
      </c>
      <c r="DX37" s="185" t="str">
        <f>IF(U37="","",U37)</f>
        <v/>
      </c>
      <c r="DY37" s="252" t="str">
        <f>IF(DX37="","",LEFT(DX37,SEARCH(" ",DX37,1)-1))</f>
        <v/>
      </c>
      <c r="DZ37" s="252" t="str">
        <f>IF(DX37="","",MID(DX37,LEN(DY37)+2,5))</f>
        <v/>
      </c>
      <c r="EA37" s="253" t="str">
        <f>IF(DX37="","",MID(DX37,LEN(EB37)+8,5))</f>
        <v/>
      </c>
      <c r="EB37" s="256" t="str">
        <f>IF(DX37="","",RIGHT(DX37,SEARCH(" ",DX37,1)-1))</f>
        <v/>
      </c>
      <c r="EC37" s="257"/>
      <c r="ED37" s="255" t="str">
        <f>IF(DX37="","",VALUE(DY37))</f>
        <v/>
      </c>
      <c r="EE37" s="255" t="str">
        <f>IF(DX37="","",VALUE(DZ37))</f>
        <v/>
      </c>
      <c r="EF37" s="255" t="str">
        <f>IF(DX37="","",VALUE(EA37))</f>
        <v/>
      </c>
      <c r="EG37" s="255" t="str">
        <f>IF(DX37="","",VALUE(EB37))</f>
        <v/>
      </c>
      <c r="EH37" s="95">
        <f t="shared" ref="EH37" si="342">IF(U37="",0,IF(U37="CP",$Y37/5,IF(ISNA(VLOOKUP(U37,$EK$2:$EN$20,2,FALSE)),VALUE(MID(U37,7,5))-VALUE(MID(U37,1,5))+VALUE(MID(U37,19,5))-VALUE(MID(U37,13,5)),VLOOKUP(U37,$EK$2:$EN$20,2,FALSE))))</f>
        <v>0</v>
      </c>
    </row>
    <row r="38" spans="1:138" ht="13.5" customHeight="1">
      <c r="A38" s="101" t="str">
        <f>A37</f>
        <v>RESTO</v>
      </c>
      <c r="B38" s="225"/>
      <c r="C38" s="190"/>
      <c r="D38" s="191"/>
      <c r="E38" s="14">
        <f>IF(C37="",0,BT38)</f>
        <v>0</v>
      </c>
      <c r="F38" s="190"/>
      <c r="G38" s="191"/>
      <c r="H38" s="14">
        <f t="shared" si="1"/>
        <v>0</v>
      </c>
      <c r="I38" s="190"/>
      <c r="J38" s="191"/>
      <c r="K38" s="14">
        <f t="shared" si="4"/>
        <v>0</v>
      </c>
      <c r="L38" s="190"/>
      <c r="M38" s="191"/>
      <c r="N38" s="66">
        <f t="shared" si="5"/>
        <v>0</v>
      </c>
      <c r="O38" s="190"/>
      <c r="P38" s="191"/>
      <c r="Q38" s="14">
        <f t="shared" si="2"/>
        <v>0</v>
      </c>
      <c r="R38" s="190"/>
      <c r="S38" s="191"/>
      <c r="T38" s="14">
        <f t="shared" si="6"/>
        <v>0</v>
      </c>
      <c r="U38" s="190"/>
      <c r="V38" s="191"/>
      <c r="W38" s="14">
        <f t="shared" si="7"/>
        <v>0</v>
      </c>
      <c r="X38" s="205"/>
      <c r="Y38" s="211"/>
      <c r="Z38" s="212"/>
      <c r="AA38" s="216"/>
      <c r="AB38" s="207"/>
      <c r="AC38" s="187"/>
      <c r="AD38" s="187"/>
      <c r="AE38" s="200"/>
      <c r="AF38" s="200"/>
      <c r="AG38" s="213"/>
      <c r="AH38" s="214"/>
      <c r="AK38" s="203"/>
      <c r="AL38" s="203"/>
      <c r="AM38" s="203"/>
      <c r="AN38" s="203"/>
      <c r="AO38" s="203"/>
      <c r="AP38" s="203"/>
      <c r="AQ38" s="203"/>
      <c r="AR38" s="187"/>
      <c r="AS38" s="187"/>
      <c r="AT38" s="208"/>
      <c r="AU38" s="208"/>
      <c r="AV38" s="208"/>
      <c r="AW38" s="203"/>
      <c r="AX38" s="203"/>
      <c r="AY38" s="203"/>
      <c r="AZ38" s="203"/>
      <c r="BA38" s="83"/>
      <c r="BB38" s="192"/>
      <c r="BC38" s="192"/>
      <c r="BD38" s="192"/>
      <c r="BE38" s="192"/>
      <c r="BF38" s="192"/>
      <c r="BG38" s="192"/>
      <c r="BH38" s="192"/>
      <c r="BI38" s="194"/>
      <c r="BJ38" s="185"/>
      <c r="BK38" s="252"/>
      <c r="BL38" s="252"/>
      <c r="BM38" s="253"/>
      <c r="BN38" s="254"/>
      <c r="BO38" s="258"/>
      <c r="BP38" s="255"/>
      <c r="BQ38" s="255"/>
      <c r="BR38" s="255"/>
      <c r="BS38" s="255"/>
      <c r="BT38" s="62">
        <f t="shared" ref="BT38" si="343">IF(ISNA(VLOOKUP(BJ37,$EK$2:$EN$20,4,FALSE)),IF(BJ37="",0,MOD(BQ37-BP37,1)-IF(BQ37&gt;=BP37,MAX(0,MIN(BQ37,21/24)-MAX(BP37,6/24)),MAX(0,21/24-MAX(BP37,6/24))+MAX(0,MIN(BQ37,21/24)-6/24)))+IF(BJ37="",0,MOD(BS37-BR37,1)-IF(BS37&gt;=BR37,MAX(0,MIN(BS37,21/24)-MAX(BR37,6/24)),MAX(0,21/24-MAX(BR37,6/24))+MAX(0,MIN(BS37,21/24)-6/24))),VLOOKUP(BJ37,$EK$2:$EN$20,4,FALSE))</f>
        <v>0</v>
      </c>
      <c r="BU38" s="185"/>
      <c r="BV38" s="252"/>
      <c r="BW38" s="252"/>
      <c r="BX38" s="253"/>
      <c r="BY38" s="256"/>
      <c r="BZ38" s="258"/>
      <c r="CA38" s="255"/>
      <c r="CB38" s="255"/>
      <c r="CC38" s="255"/>
      <c r="CD38" s="255"/>
      <c r="CE38" s="62">
        <f t="shared" ref="CE38" si="344">IF(ISNA(VLOOKUP(BU37,$EK$2:$EN$20,4,FALSE)),IF(BU37="",0,MOD(CB37-CA37,1)-IF(CB37&gt;=CA37,MAX(0,MIN(CB37,21/24)-MAX(CA37,6/24)),MAX(0,21/24-MAX(CA37,6/24))+MAX(0,MIN(CB37,21/24)-6/24)))+IF(BU37="",0,MOD(CD37-CC37,1)-IF(CD37&gt;=CC37,MAX(0,MIN(CD37,21/24)-MAX(CC37,6/24)),MAX(0,21/24-MAX(CC37,6/24))+MAX(0,MIN(CD37,21/24)-6/24))),VLOOKUP(BU37,$EK$2:$EN$20,4,FALSE))</f>
        <v>0</v>
      </c>
      <c r="CF38" s="185"/>
      <c r="CG38" s="252"/>
      <c r="CH38" s="252"/>
      <c r="CI38" s="253"/>
      <c r="CJ38" s="256"/>
      <c r="CK38" s="258"/>
      <c r="CL38" s="255"/>
      <c r="CM38" s="255"/>
      <c r="CN38" s="255"/>
      <c r="CO38" s="255"/>
      <c r="CP38" s="62">
        <f t="shared" ref="CP38" si="345">IF(ISNA(VLOOKUP(CF37,$EK$2:$EN$20,4,FALSE)),IF(CF37="",0,MOD(CM37-CL37,1)-IF(CM37&gt;=CL37,MAX(0,MIN(CM37,21/24)-MAX(CL37,6/24)),MAX(0,21/24-MAX(CL37,6/24))+MAX(0,MIN(CM37,21/24)-6/24)))+IF(CF37="",0,MOD(CO37-CN37,1)-IF(CO37&gt;=CN37,MAX(0,MIN(CO37,21/24)-MAX(CN37,6/24)),MAX(0,21/24-MAX(CN37,6/24))+MAX(0,MIN(CO37,21/24)-6/24))),VLOOKUP(CF37,$EK$2:$EN$20,4,FALSE))</f>
        <v>0</v>
      </c>
      <c r="CQ38" s="185"/>
      <c r="CR38" s="252"/>
      <c r="CS38" s="252"/>
      <c r="CT38" s="253"/>
      <c r="CU38" s="256"/>
      <c r="CV38" s="258"/>
      <c r="CW38" s="255"/>
      <c r="CX38" s="255"/>
      <c r="CY38" s="255"/>
      <c r="CZ38" s="255"/>
      <c r="DA38" s="62">
        <f t="shared" si="3"/>
        <v>0</v>
      </c>
      <c r="DB38" s="185"/>
      <c r="DC38" s="252"/>
      <c r="DD38" s="252"/>
      <c r="DE38" s="253"/>
      <c r="DF38" s="256"/>
      <c r="DG38" s="258"/>
      <c r="DH38" s="255"/>
      <c r="DI38" s="255"/>
      <c r="DJ38" s="255"/>
      <c r="DK38" s="255"/>
      <c r="DL38" s="62">
        <f t="shared" ref="DL38" si="346">IF(ISNA(VLOOKUP(DB37,$EK$2:$EN$20,4,FALSE)),IF(DB37="",0,MOD(DI37-DH37,1)-IF(DI37&gt;=DH37,MAX(0,MIN(DI37,21/24)-MAX(DH37,6/24)),MAX(0,21/24-MAX(DH37,6/24))+MAX(0,MIN(DI37,21/24)-6/24)))+IF(DB37="",0,MOD(DK37-DJ37,1)-IF(DK37&gt;=DJ37,MAX(0,MIN(DK37,21/24)-MAX(DJ37,6/24)),MAX(0,21/24-MAX(DJ37,6/24))+MAX(0,MIN(DK37,21/24)-6/24))),VLOOKUP(DB37,$EK$2:$EN$20,4,FALSE))</f>
        <v>0</v>
      </c>
      <c r="DM38" s="185"/>
      <c r="DN38" s="252"/>
      <c r="DO38" s="252"/>
      <c r="DP38" s="253"/>
      <c r="DQ38" s="256"/>
      <c r="DR38" s="258"/>
      <c r="DS38" s="255"/>
      <c r="DT38" s="255"/>
      <c r="DU38" s="255"/>
      <c r="DV38" s="255"/>
      <c r="DW38" s="62">
        <f t="shared" ref="DW38" si="347">IF(ISNA(VLOOKUP(DM37,$EK$2:$EN$20,4,FALSE)),IF(DM37="",0,MOD(DT37-DS37,1)-IF(DT37&gt;=DS37,MAX(0,MIN(DT37,21/24)-MAX(DS37,6/24)),MAX(0,21/24-MAX(DS37,6/24))+MAX(0,MIN(DT37,21/24)-6/24)))+IF(DM37="",0,MOD(DV37-DU37,1)-IF(DV37&gt;=DU37,MAX(0,MIN(DV37,21/24)-MAX(DU37,6/24)),MAX(0,21/24-MAX(DU37,6/24))+MAX(0,MIN(DV37,21/24)-6/24))),VLOOKUP(DM37,$EK$2:$EN$20,4,FALSE))</f>
        <v>0</v>
      </c>
      <c r="DX38" s="185"/>
      <c r="DY38" s="252"/>
      <c r="DZ38" s="252"/>
      <c r="EA38" s="253"/>
      <c r="EB38" s="256"/>
      <c r="EC38" s="258"/>
      <c r="ED38" s="255"/>
      <c r="EE38" s="255"/>
      <c r="EF38" s="255"/>
      <c r="EG38" s="255"/>
      <c r="EH38" s="62">
        <f t="shared" ref="EH38" si="348">IF(ISNA(VLOOKUP(DX37,$EK$2:$EN$20,4,FALSE)),IF(DX37="",0,MOD(EE37-ED37,1)-IF(EE37&gt;=ED37,MAX(0,MIN(EE37,21/24)-MAX(ED37,6/24)),MAX(0,21/24-MAX(ED37,6/24))+MAX(0,MIN(EE37,21/24)-6/24)))+IF(DX37="",0,MOD(EG37-EF37,1)-IF(EG37&gt;=EF37,MAX(0,MIN(EG37,21/24)-MAX(EF37,6/24)),MAX(0,21/24-MAX(EF37,6/24))+MAX(0,MIN(EG37,21/24)-6/24))),VLOOKUP(DX37,$EK$2:$EN$20,4,FALSE))</f>
        <v>0</v>
      </c>
    </row>
    <row r="39" spans="1:138" ht="13.5" customHeight="1">
      <c r="A39" s="101" t="str">
        <f>Admin!B23</f>
        <v>RESTO</v>
      </c>
      <c r="B39" s="225" t="str">
        <f>Admin!C23</f>
        <v>R</v>
      </c>
      <c r="C39" s="188"/>
      <c r="D39" s="189"/>
      <c r="E39" s="13">
        <f>BT39</f>
        <v>0</v>
      </c>
      <c r="F39" s="188"/>
      <c r="G39" s="189"/>
      <c r="H39" s="13">
        <f t="shared" si="1"/>
        <v>0</v>
      </c>
      <c r="I39" s="188"/>
      <c r="J39" s="189"/>
      <c r="K39" s="13">
        <f t="shared" si="4"/>
        <v>0</v>
      </c>
      <c r="L39" s="188"/>
      <c r="M39" s="189"/>
      <c r="N39" s="13">
        <f t="shared" si="5"/>
        <v>0</v>
      </c>
      <c r="O39" s="188"/>
      <c r="P39" s="189"/>
      <c r="Q39" s="13">
        <f t="shared" si="2"/>
        <v>0</v>
      </c>
      <c r="R39" s="188"/>
      <c r="S39" s="189"/>
      <c r="T39" s="13">
        <f t="shared" si="6"/>
        <v>0</v>
      </c>
      <c r="U39" s="188"/>
      <c r="V39" s="189"/>
      <c r="W39" s="13">
        <f t="shared" si="7"/>
        <v>0</v>
      </c>
      <c r="X39" s="204">
        <f t="shared" si="201"/>
        <v>0</v>
      </c>
      <c r="Y39" s="211">
        <v>1.4583333333333333</v>
      </c>
      <c r="Z39" s="212">
        <f>IF(D39="off",X39-Y39,IF(F39="off",X39-Y39,IF(I39="off",X39-Y39,IF(L39="off",X39-Y39,IF(O39="off",X39-Y39,IF(R39="off",X39-Y39,IF(U39="off",X39-Y39,IF(AG39&gt;Y39,0,IF(X39=0,0,X39-Y39)))))))))</f>
        <v>0</v>
      </c>
      <c r="AA39" s="215" t="e">
        <f ca="1">Z39+INDIRECT(MID(CELL("filename",$A$1),FIND("]",CELL("filename",$A$1))+1,2)*1-1&amp;"!AA39")</f>
        <v>#REF!</v>
      </c>
      <c r="AB39" s="206">
        <f t="shared" si="8"/>
        <v>0</v>
      </c>
      <c r="AC39" s="186">
        <f t="shared" ref="AC39" si="349">AR39</f>
        <v>0</v>
      </c>
      <c r="AD39" s="186">
        <f ca="1">IF(AC39=AS39,0+AC39,AC39+INDIRECT(MID(CELL("filename",$A$1),FIND("]",CELL("filename",$A$1))+1,2)*1-1&amp;"!AD39"))</f>
        <v>0</v>
      </c>
      <c r="AE39" s="199" t="e">
        <f ca="1">INDIRECT(MID(CELL("filename",$A$1),FIND("]",CELL("filename",$A$1))+1,2)*1-1&amp;"!AE39")+BI39</f>
        <v>#REF!</v>
      </c>
      <c r="AF39" s="199" t="e">
        <f ca="1">Admin!F23-'23'!AE39:AE40</f>
        <v>#REF!</v>
      </c>
      <c r="AG39" s="213">
        <f t="shared" si="96"/>
        <v>0</v>
      </c>
      <c r="AH39" s="214">
        <f>IF(AG39&gt;Y39,Y39,AG39)</f>
        <v>0</v>
      </c>
      <c r="AK39" s="203" t="str">
        <f>IF($E$3&gt;=$AJ$1,"",IF(C39="","",COUNTIF($EK$3:$EK$10,C39)))</f>
        <v/>
      </c>
      <c r="AL39" s="203" t="str">
        <f>IF($H$3&gt;=$AJ$1,"",IF(F39="","",COUNTIF($EK$3:$EK$10,F39)))</f>
        <v/>
      </c>
      <c r="AM39" s="203" t="str">
        <f>IF($K$3&gt;=$AJ$1,"",IF(I39="","",COUNTIF($EK$3:$EK$10,I39)))</f>
        <v/>
      </c>
      <c r="AN39" s="203" t="str">
        <f>IF($N$3&gt;=$AJ$1,"",IF(L39="","",COUNTIF($EK$3:$EK$10,L39)))</f>
        <v/>
      </c>
      <c r="AO39" s="203" t="str">
        <f>IF($Q$3&gt;=$AJ$1,"",IF(O39="","",COUNTIF($EK$3:$EK$10,O39)))</f>
        <v/>
      </c>
      <c r="AP39" s="203" t="str">
        <f>IF($T$3&gt;=AJ$1,"",IF(R39="","",COUNTIF($EK$3:$EK$10,R39)))</f>
        <v/>
      </c>
      <c r="AQ39" s="203" t="str">
        <f>IF($W$3&gt;=$AJ$1,"",IF(U39="","",COUNTIF($EK$3:$EK$10,U39)))</f>
        <v/>
      </c>
      <c r="AR39" s="186">
        <f>COUNTIF(AK39:AQ40,0)*0.45</f>
        <v>0</v>
      </c>
      <c r="AS39" s="186">
        <f>COUNTIF(AT39:AZ40,0)*0.45+AJ38</f>
        <v>0</v>
      </c>
      <c r="AT39" s="208" t="str">
        <f>IF($E$3&lt;$AJ$1,"",IF(C39="","",IF(AK39=0,"",COUNTIF($EK$3:$EK$10,C39))))</f>
        <v/>
      </c>
      <c r="AU39" s="208" t="str">
        <f>IF($H$3&lt;$AJ$1,"",IF(F39="","",IF(AL39=0,"",COUNTIF($EK$3:$EK$10,F39))))</f>
        <v/>
      </c>
      <c r="AV39" s="208" t="str">
        <f>IF($K$3&lt;$AJ$1,"",IF(I39="","",IF(AM39=0,"",COUNTIF($EK$3:$EK$10,I39))))</f>
        <v/>
      </c>
      <c r="AW39" s="203" t="str">
        <f>IF($N$3&lt;$AJ$1,"",IF(L39="","",IF(AN39=0,"",COUNTIF($EK$3:$EK$10,L39))))</f>
        <v/>
      </c>
      <c r="AX39" s="203" t="str">
        <f>IF($Q$3&lt;$AJ$1,"",IF(O39="","",IF(AO39=0,"",COUNTIF($EK$3:$EK$10,O39))))</f>
        <v/>
      </c>
      <c r="AY39" s="203" t="str">
        <f>IF($T$3&lt;$AJ$1,"",IF(R39="","",IF(AP39=0,"",COUNTIF($EK$3:$EK$10,R39))))</f>
        <v/>
      </c>
      <c r="AZ39" s="203" t="str">
        <f>IF($W$3&lt;$AJ$1,"",IF(U39="","",IF(AQ39=0,"",COUNTIF($EK$3:$EK$10,U39))))</f>
        <v/>
      </c>
      <c r="BA39" s="83"/>
      <c r="BB39" s="192" t="str">
        <f t="shared" ref="BB39" si="350">IF(C39="","",IF(ISNA(VLOOKUP(C39,$EK$2:$EM$20,3,FALSE)),0,((VLOOKUP(C39,$EK$2:$EM$20,3,FALSE)))))</f>
        <v/>
      </c>
      <c r="BC39" s="192" t="str">
        <f t="shared" ref="BC39" si="351">IF(F39="","",IF(ISNA(VLOOKUP(F39,$EK$2:$EM$20,3,FALSE)),0,((VLOOKUP(F39,$EK$2:$EM$20,3,FALSE)))))</f>
        <v/>
      </c>
      <c r="BD39" s="192" t="str">
        <f t="shared" ref="BD39" si="352">IF(I39="","",IF(ISNA(VLOOKUP(I39,$EK$2:$EM$20,3,FALSE)),0,((VLOOKUP(I39,$EK$2:$EM$20,3,FALSE)))))</f>
        <v/>
      </c>
      <c r="BE39" s="192" t="str">
        <f t="shared" ref="BE39" si="353">IF(L39="","",IF(ISNA(VLOOKUP(L39,$EK$2:$EM$20,3,FALSE)),0,((VLOOKUP(L39,$EK$2:$EM$20,3,FALSE)))))</f>
        <v/>
      </c>
      <c r="BF39" s="192" t="str">
        <f t="shared" ref="BF39" si="354">IF(O39="","",IF(ISNA(VLOOKUP(O39,$EK$2:$EM$20,3,FALSE)),0,((VLOOKUP(O39,$EK$2:$EM$20,3,FALSE)))))</f>
        <v/>
      </c>
      <c r="BG39" s="192" t="str">
        <f t="shared" ref="BG39" si="355">IF(R39="","",IF(ISNA(VLOOKUP(R39,$EK$2:$EM$20,3,FALSE)),0,((VLOOKUP(R39,$EK$2:$EM$20,3,FALSE)))))</f>
        <v/>
      </c>
      <c r="BH39" s="192" t="str">
        <f t="shared" ref="BH39" si="356">IF(U39="","",IF(ISNA(VLOOKUP(U39,$EK$2:$EM$20,3,FALSE)),0,((VLOOKUP(U39,$EK$2:$EM$20,3,FALSE)))))</f>
        <v/>
      </c>
      <c r="BI39" s="193">
        <f>SUM(BB39:BH40)</f>
        <v>0</v>
      </c>
      <c r="BJ39" s="185" t="str">
        <f>IF(C39="","",C39)</f>
        <v/>
      </c>
      <c r="BK39" s="252" t="str">
        <f t="shared" si="18"/>
        <v/>
      </c>
      <c r="BL39" s="252" t="str">
        <f>IF(BJ39="","",MID(BJ39,LEN(BK39)+2,5))</f>
        <v/>
      </c>
      <c r="BM39" s="253" t="str">
        <f>IF(BJ39="","",MID(BJ39,LEN(BN39)+8,5))</f>
        <v/>
      </c>
      <c r="BN39" s="254" t="str">
        <f>IF(BJ39="","",RIGHT(BJ39,SEARCH(" ",BJ39,1)-1))</f>
        <v/>
      </c>
      <c r="BO39" s="257"/>
      <c r="BP39" s="255" t="str">
        <f>IF(BJ39="","",VALUE(BK39))</f>
        <v/>
      </c>
      <c r="BQ39" s="255" t="str">
        <f>IF(BJ39="","",VALUE(BL39))</f>
        <v/>
      </c>
      <c r="BR39" s="255" t="str">
        <f>IF(BJ39="","",VALUE(BM39))</f>
        <v/>
      </c>
      <c r="BS39" s="255" t="str">
        <f>IF(BJ39="","",VALUE(BN39))</f>
        <v/>
      </c>
      <c r="BT39" s="95">
        <f t="shared" ref="BT39" si="357">IF(C39="",0,IF(C39="CP",$Y39/5,IF(ISNA(VLOOKUP(C39,$EK$2:$EN$20,2,FALSE)),VALUE(MID(C39,7,5))-VALUE(MID(C39,1,5))+VALUE(MID(C39,19,5))-VALUE(MID(C39,13,5)),VLOOKUP(C39,$EK$2:$EN$20,2,FALSE))))</f>
        <v>0</v>
      </c>
      <c r="BU39" s="185" t="str">
        <f>IF(F39="","",F39)</f>
        <v/>
      </c>
      <c r="BV39" s="252" t="str">
        <f>IF(BU39="","",LEFT(BU39,SEARCH(" ",BU39,1)-1))</f>
        <v/>
      </c>
      <c r="BW39" s="252" t="str">
        <f>IF(BU39="","",MID(BU39,LEN(BV39)+2,5))</f>
        <v/>
      </c>
      <c r="BX39" s="253" t="str">
        <f>IF(BU39="","",MID(BU39,LEN(BY39)+8,5))</f>
        <v/>
      </c>
      <c r="BY39" s="256" t="str">
        <f>IF(BU39="","",RIGHT(BU39,SEARCH(" ",BU39,1)-1))</f>
        <v/>
      </c>
      <c r="BZ39" s="257"/>
      <c r="CA39" s="255" t="str">
        <f>IF(BU39="","",VALUE(BV39))</f>
        <v/>
      </c>
      <c r="CB39" s="255" t="str">
        <f>IF(BU39="","",VALUE(BW39))</f>
        <v/>
      </c>
      <c r="CC39" s="255" t="str">
        <f>IF(BU39="","",VALUE(BX39))</f>
        <v/>
      </c>
      <c r="CD39" s="255" t="str">
        <f>IF(BU39="","",VALUE(BY39))</f>
        <v/>
      </c>
      <c r="CE39" s="95">
        <f t="shared" ref="CE39" si="358">IF(F39="",0,IF(F39="CP",$Y39/5,IF(ISNA(VLOOKUP(F39,$EK$2:$EN$20,2,FALSE)),VALUE(MID(F39,7,5))-VALUE(MID(F39,1,5))+VALUE(MID(F39,19,5))-VALUE(MID(F39,13,5)),VLOOKUP(F39,$EK$2:$EN$20,2,FALSE))))</f>
        <v>0</v>
      </c>
      <c r="CF39" s="185" t="str">
        <f>IF(I39="","",I39)</f>
        <v/>
      </c>
      <c r="CG39" s="252" t="str">
        <f>IF(CF39="","",LEFT(CF39,SEARCH(" ",CF39,1)-1))</f>
        <v/>
      </c>
      <c r="CH39" s="252" t="str">
        <f>IF(CF39="","",MID(CF39,LEN(CG39)+2,5))</f>
        <v/>
      </c>
      <c r="CI39" s="253" t="str">
        <f>IF(CF39="","",MID(CF39,LEN(CJ39)+8,5))</f>
        <v/>
      </c>
      <c r="CJ39" s="256" t="str">
        <f>IF(CF39="","",RIGHT(CF39,SEARCH(" ",CF39,1)-1))</f>
        <v/>
      </c>
      <c r="CK39" s="257"/>
      <c r="CL39" s="255" t="str">
        <f>IF(CF39="","",VALUE(CG39))</f>
        <v/>
      </c>
      <c r="CM39" s="255" t="str">
        <f>IF(CF39="","",VALUE(CH39))</f>
        <v/>
      </c>
      <c r="CN39" s="255" t="str">
        <f>IF(CF39="","",VALUE(CI39))</f>
        <v/>
      </c>
      <c r="CO39" s="255" t="str">
        <f>IF(CF39="","",VALUE(CJ39))</f>
        <v/>
      </c>
      <c r="CP39" s="95">
        <f t="shared" ref="CP39" si="359">IF(I39="",0,IF(I39="CP",$Y39/5,IF(ISNA(VLOOKUP(I39,$EK$2:$EN$20,2,FALSE)),VALUE(MID(I39,7,5))-VALUE(MID(I39,1,5))+VALUE(MID(I39,19,5))-VALUE(MID(I39,13,5)),VLOOKUP(I39,$EK$2:$EN$20,2,FALSE))))</f>
        <v>0</v>
      </c>
      <c r="CQ39" s="185" t="str">
        <f>IF(L39="","",L39)</f>
        <v/>
      </c>
      <c r="CR39" s="252" t="str">
        <f>IF(CQ39="","",LEFT(CQ39,SEARCH(" ",CQ39,1)-1))</f>
        <v/>
      </c>
      <c r="CS39" s="252" t="str">
        <f>IF(CQ39="","",MID(CQ39,LEN(CR39)+2,5))</f>
        <v/>
      </c>
      <c r="CT39" s="253" t="str">
        <f>IF(CQ39="","",MID(CQ39,LEN(CU39)+8,5))</f>
        <v/>
      </c>
      <c r="CU39" s="256" t="str">
        <f>IF(CQ39="","",RIGHT(CQ39,SEARCH(" ",CQ39,1)-1))</f>
        <v/>
      </c>
      <c r="CV39" s="257"/>
      <c r="CW39" s="255" t="str">
        <f>IF(CQ39="","",VALUE(CR39))</f>
        <v/>
      </c>
      <c r="CX39" s="255" t="str">
        <f>IF(CQ39="","",VALUE(CS39))</f>
        <v/>
      </c>
      <c r="CY39" s="255" t="str">
        <f>IF(CQ39="","",VALUE(CT39))</f>
        <v/>
      </c>
      <c r="CZ39" s="255" t="str">
        <f>IF(CQ39="","",VALUE(CU39))</f>
        <v/>
      </c>
      <c r="DA39" s="95">
        <f t="shared" ref="DA39" si="360">IF(L39="",0,IF(L39="CP",$Y39/5,IF(ISNA(VLOOKUP(L39,$EK$2:$EN$20,2,FALSE)),VALUE(MID(L39,7,5))-VALUE(MID(L39,1,5))+VALUE(MID(L39,19,5))-VALUE(MID(L39,13,5)),VLOOKUP(L39,$EK$2:$EN$20,2,FALSE))))</f>
        <v>0</v>
      </c>
      <c r="DB39" s="185" t="str">
        <f>IF(O39="","",O39)</f>
        <v/>
      </c>
      <c r="DC39" s="252" t="str">
        <f>IF(DB39="","",LEFT(DB39,SEARCH(" ",DB39,1)-1))</f>
        <v/>
      </c>
      <c r="DD39" s="252" t="str">
        <f>IF(DB39="","",MID(DB39,LEN(DC39)+2,5))</f>
        <v/>
      </c>
      <c r="DE39" s="253" t="str">
        <f>IF(DB39="","",MID(DB39,LEN(DF39)+8,5))</f>
        <v/>
      </c>
      <c r="DF39" s="256" t="str">
        <f>IF(DB39="","",RIGHT(DB39,SEARCH(" ",DB39,1)-1))</f>
        <v/>
      </c>
      <c r="DG39" s="257"/>
      <c r="DH39" s="255" t="str">
        <f>IF(DB39="","",VALUE(DC39))</f>
        <v/>
      </c>
      <c r="DI39" s="255" t="str">
        <f>IF(DB39="","",VALUE(DD39))</f>
        <v/>
      </c>
      <c r="DJ39" s="255" t="str">
        <f>IF(DB39="","",VALUE(DE39))</f>
        <v/>
      </c>
      <c r="DK39" s="255" t="str">
        <f>IF(DB39="","",VALUE(DF39))</f>
        <v/>
      </c>
      <c r="DL39" s="95">
        <f t="shared" ref="DL39" si="361">IF(O39="",0,IF(O39="CP",$Y39/5,IF(ISNA(VLOOKUP(O39,$EK$2:$EN$20,2,FALSE)),VALUE(MID(O39,7,5))-VALUE(MID(O39,1,5))+VALUE(MID(O39,19,5))-VALUE(MID(O39,13,5)),VLOOKUP(O39,$EK$2:$EN$20,2,FALSE))))</f>
        <v>0</v>
      </c>
      <c r="DM39" s="185" t="str">
        <f>IF(R39="","",R39)</f>
        <v/>
      </c>
      <c r="DN39" s="252" t="str">
        <f>IF(DM39="","",LEFT(DM39,SEARCH(" ",DM39,1)-1))</f>
        <v/>
      </c>
      <c r="DO39" s="252" t="str">
        <f>IF(DM39="","",MID(DM39,LEN(DN39)+2,5))</f>
        <v/>
      </c>
      <c r="DP39" s="253" t="str">
        <f>IF(DM39="","",MID(DM39,LEN(DQ39)+8,5))</f>
        <v/>
      </c>
      <c r="DQ39" s="256" t="str">
        <f>IF(DM39="","",RIGHT(DM39,SEARCH(" ",DM39,1)-1))</f>
        <v/>
      </c>
      <c r="DR39" s="257"/>
      <c r="DS39" s="255" t="str">
        <f>IF(DM39="","",VALUE(DN39))</f>
        <v/>
      </c>
      <c r="DT39" s="255" t="str">
        <f>IF(DM39="","",VALUE(DO39))</f>
        <v/>
      </c>
      <c r="DU39" s="255" t="str">
        <f>IF(DM39="","",VALUE(DP39))</f>
        <v/>
      </c>
      <c r="DV39" s="255" t="str">
        <f>IF(DM39="","",VALUE(DQ39))</f>
        <v/>
      </c>
      <c r="DW39" s="95">
        <f t="shared" ref="DW39" si="362">IF(R39="",0,IF(R39="CP",$Y39/5,IF(ISNA(VLOOKUP(R39,$EK$2:$EN$20,2,FALSE)),VALUE(MID(R39,7,5))-VALUE(MID(R39,1,5))+VALUE(MID(R39,19,5))-VALUE(MID(R39,13,5)),VLOOKUP(R39,$EK$2:$EN$20,2,FALSE))))</f>
        <v>0</v>
      </c>
      <c r="DX39" s="185" t="str">
        <f>IF(U39="","",U39)</f>
        <v/>
      </c>
      <c r="DY39" s="252" t="str">
        <f>IF(DX39="","",LEFT(DX39,SEARCH(" ",DX39,1)-1))</f>
        <v/>
      </c>
      <c r="DZ39" s="252" t="str">
        <f>IF(DX39="","",MID(DX39,LEN(DY39)+2,5))</f>
        <v/>
      </c>
      <c r="EA39" s="253" t="str">
        <f>IF(DX39="","",MID(DX39,LEN(EB39)+8,5))</f>
        <v/>
      </c>
      <c r="EB39" s="256" t="str">
        <f>IF(DX39="","",RIGHT(DX39,SEARCH(" ",DX39,1)-1))</f>
        <v/>
      </c>
      <c r="EC39" s="257"/>
      <c r="ED39" s="255" t="str">
        <f>IF(DX39="","",VALUE(DY39))</f>
        <v/>
      </c>
      <c r="EE39" s="255" t="str">
        <f>IF(DX39="","",VALUE(DZ39))</f>
        <v/>
      </c>
      <c r="EF39" s="255" t="str">
        <f>IF(DX39="","",VALUE(EA39))</f>
        <v/>
      </c>
      <c r="EG39" s="255" t="str">
        <f>IF(DX39="","",VALUE(EB39))</f>
        <v/>
      </c>
      <c r="EH39" s="95">
        <f t="shared" ref="EH39" si="363">IF(U39="",0,IF(U39="CP",$Y39/5,IF(ISNA(VLOOKUP(U39,$EK$2:$EN$20,2,FALSE)),VALUE(MID(U39,7,5))-VALUE(MID(U39,1,5))+VALUE(MID(U39,19,5))-VALUE(MID(U39,13,5)),VLOOKUP(U39,$EK$2:$EN$20,2,FALSE))))</f>
        <v>0</v>
      </c>
    </row>
    <row r="40" spans="1:138" ht="13.5" customHeight="1">
      <c r="A40" s="101" t="str">
        <f>A39</f>
        <v>RESTO</v>
      </c>
      <c r="B40" s="225"/>
      <c r="C40" s="190"/>
      <c r="D40" s="191"/>
      <c r="E40" s="14">
        <f>IF(C39="",0,BT40)</f>
        <v>0</v>
      </c>
      <c r="F40" s="190"/>
      <c r="G40" s="191"/>
      <c r="H40" s="14">
        <f t="shared" si="1"/>
        <v>0</v>
      </c>
      <c r="I40" s="190"/>
      <c r="J40" s="191"/>
      <c r="K40" s="14">
        <f t="shared" si="4"/>
        <v>0</v>
      </c>
      <c r="L40" s="190"/>
      <c r="M40" s="191"/>
      <c r="N40" s="66">
        <f t="shared" si="5"/>
        <v>0</v>
      </c>
      <c r="O40" s="190"/>
      <c r="P40" s="191"/>
      <c r="Q40" s="14">
        <f t="shared" si="2"/>
        <v>0</v>
      </c>
      <c r="R40" s="190"/>
      <c r="S40" s="191"/>
      <c r="T40" s="14">
        <f t="shared" si="6"/>
        <v>0</v>
      </c>
      <c r="U40" s="190"/>
      <c r="V40" s="191"/>
      <c r="W40" s="14">
        <f t="shared" si="7"/>
        <v>0</v>
      </c>
      <c r="X40" s="205"/>
      <c r="Y40" s="211"/>
      <c r="Z40" s="212"/>
      <c r="AA40" s="216"/>
      <c r="AB40" s="207"/>
      <c r="AC40" s="187"/>
      <c r="AD40" s="187"/>
      <c r="AE40" s="200"/>
      <c r="AF40" s="200"/>
      <c r="AG40" s="213"/>
      <c r="AH40" s="214"/>
      <c r="AK40" s="203"/>
      <c r="AL40" s="203"/>
      <c r="AM40" s="203"/>
      <c r="AN40" s="203"/>
      <c r="AO40" s="203"/>
      <c r="AP40" s="203"/>
      <c r="AQ40" s="203"/>
      <c r="AR40" s="187"/>
      <c r="AS40" s="187"/>
      <c r="AT40" s="208"/>
      <c r="AU40" s="208"/>
      <c r="AV40" s="208"/>
      <c r="AW40" s="203"/>
      <c r="AX40" s="203"/>
      <c r="AY40" s="203"/>
      <c r="AZ40" s="203"/>
      <c r="BA40" s="83"/>
      <c r="BB40" s="192"/>
      <c r="BC40" s="192"/>
      <c r="BD40" s="192"/>
      <c r="BE40" s="192"/>
      <c r="BF40" s="192"/>
      <c r="BG40" s="192"/>
      <c r="BH40" s="192"/>
      <c r="BI40" s="194"/>
      <c r="BJ40" s="185"/>
      <c r="BK40" s="252"/>
      <c r="BL40" s="252"/>
      <c r="BM40" s="253"/>
      <c r="BN40" s="254"/>
      <c r="BO40" s="258"/>
      <c r="BP40" s="255"/>
      <c r="BQ40" s="255"/>
      <c r="BR40" s="255"/>
      <c r="BS40" s="255"/>
      <c r="BT40" s="62">
        <f t="shared" ref="BT40" si="364">IF(ISNA(VLOOKUP(BJ39,$EK$2:$EN$20,4,FALSE)),IF(BJ39="",0,MOD(BQ39-BP39,1)-IF(BQ39&gt;=BP39,MAX(0,MIN(BQ39,21/24)-MAX(BP39,6/24)),MAX(0,21/24-MAX(BP39,6/24))+MAX(0,MIN(BQ39,21/24)-6/24)))+IF(BJ39="",0,MOD(BS39-BR39,1)-IF(BS39&gt;=BR39,MAX(0,MIN(BS39,21/24)-MAX(BR39,6/24)),MAX(0,21/24-MAX(BR39,6/24))+MAX(0,MIN(BS39,21/24)-6/24))),VLOOKUP(BJ39,$EK$2:$EN$20,4,FALSE))</f>
        <v>0</v>
      </c>
      <c r="BU40" s="185"/>
      <c r="BV40" s="252"/>
      <c r="BW40" s="252"/>
      <c r="BX40" s="253"/>
      <c r="BY40" s="256"/>
      <c r="BZ40" s="258"/>
      <c r="CA40" s="255"/>
      <c r="CB40" s="255"/>
      <c r="CC40" s="255"/>
      <c r="CD40" s="255"/>
      <c r="CE40" s="62">
        <f t="shared" ref="CE40" si="365">IF(ISNA(VLOOKUP(BU39,$EK$2:$EN$20,4,FALSE)),IF(BU39="",0,MOD(CB39-CA39,1)-IF(CB39&gt;=CA39,MAX(0,MIN(CB39,21/24)-MAX(CA39,6/24)),MAX(0,21/24-MAX(CA39,6/24))+MAX(0,MIN(CB39,21/24)-6/24)))+IF(BU39="",0,MOD(CD39-CC39,1)-IF(CD39&gt;=CC39,MAX(0,MIN(CD39,21/24)-MAX(CC39,6/24)),MAX(0,21/24-MAX(CC39,6/24))+MAX(0,MIN(CD39,21/24)-6/24))),VLOOKUP(BU39,$EK$2:$EN$20,4,FALSE))</f>
        <v>0</v>
      </c>
      <c r="CF40" s="185"/>
      <c r="CG40" s="252"/>
      <c r="CH40" s="252"/>
      <c r="CI40" s="253"/>
      <c r="CJ40" s="256"/>
      <c r="CK40" s="258"/>
      <c r="CL40" s="255"/>
      <c r="CM40" s="255"/>
      <c r="CN40" s="255"/>
      <c r="CO40" s="255"/>
      <c r="CP40" s="62">
        <f t="shared" ref="CP40" si="366">IF(ISNA(VLOOKUP(CF39,$EK$2:$EN$20,4,FALSE)),IF(CF39="",0,MOD(CM39-CL39,1)-IF(CM39&gt;=CL39,MAX(0,MIN(CM39,21/24)-MAX(CL39,6/24)),MAX(0,21/24-MAX(CL39,6/24))+MAX(0,MIN(CM39,21/24)-6/24)))+IF(CF39="",0,MOD(CO39-CN39,1)-IF(CO39&gt;=CN39,MAX(0,MIN(CO39,21/24)-MAX(CN39,6/24)),MAX(0,21/24-MAX(CN39,6/24))+MAX(0,MIN(CO39,21/24)-6/24))),VLOOKUP(CF39,$EK$2:$EN$20,4,FALSE))</f>
        <v>0</v>
      </c>
      <c r="CQ40" s="185"/>
      <c r="CR40" s="252"/>
      <c r="CS40" s="252"/>
      <c r="CT40" s="253"/>
      <c r="CU40" s="256"/>
      <c r="CV40" s="258"/>
      <c r="CW40" s="255"/>
      <c r="CX40" s="255"/>
      <c r="CY40" s="255"/>
      <c r="CZ40" s="255"/>
      <c r="DA40" s="62">
        <f t="shared" si="3"/>
        <v>0</v>
      </c>
      <c r="DB40" s="185"/>
      <c r="DC40" s="252"/>
      <c r="DD40" s="252"/>
      <c r="DE40" s="253"/>
      <c r="DF40" s="256"/>
      <c r="DG40" s="258"/>
      <c r="DH40" s="255"/>
      <c r="DI40" s="255"/>
      <c r="DJ40" s="255"/>
      <c r="DK40" s="255"/>
      <c r="DL40" s="62">
        <f t="shared" ref="DL40" si="367">IF(ISNA(VLOOKUP(DB39,$EK$2:$EN$20,4,FALSE)),IF(DB39="",0,MOD(DI39-DH39,1)-IF(DI39&gt;=DH39,MAX(0,MIN(DI39,21/24)-MAX(DH39,6/24)),MAX(0,21/24-MAX(DH39,6/24))+MAX(0,MIN(DI39,21/24)-6/24)))+IF(DB39="",0,MOD(DK39-DJ39,1)-IF(DK39&gt;=DJ39,MAX(0,MIN(DK39,21/24)-MAX(DJ39,6/24)),MAX(0,21/24-MAX(DJ39,6/24))+MAX(0,MIN(DK39,21/24)-6/24))),VLOOKUP(DB39,$EK$2:$EN$20,4,FALSE))</f>
        <v>0</v>
      </c>
      <c r="DM40" s="185"/>
      <c r="DN40" s="252"/>
      <c r="DO40" s="252"/>
      <c r="DP40" s="253"/>
      <c r="DQ40" s="256"/>
      <c r="DR40" s="258"/>
      <c r="DS40" s="255"/>
      <c r="DT40" s="255"/>
      <c r="DU40" s="255"/>
      <c r="DV40" s="255"/>
      <c r="DW40" s="62">
        <f t="shared" ref="DW40" si="368">IF(ISNA(VLOOKUP(DM39,$EK$2:$EN$20,4,FALSE)),IF(DM39="",0,MOD(DT39-DS39,1)-IF(DT39&gt;=DS39,MAX(0,MIN(DT39,21/24)-MAX(DS39,6/24)),MAX(0,21/24-MAX(DS39,6/24))+MAX(0,MIN(DT39,21/24)-6/24)))+IF(DM39="",0,MOD(DV39-DU39,1)-IF(DV39&gt;=DU39,MAX(0,MIN(DV39,21/24)-MAX(DU39,6/24)),MAX(0,21/24-MAX(DU39,6/24))+MAX(0,MIN(DV39,21/24)-6/24))),VLOOKUP(DM39,$EK$2:$EN$20,4,FALSE))</f>
        <v>0</v>
      </c>
      <c r="DX40" s="185"/>
      <c r="DY40" s="252"/>
      <c r="DZ40" s="252"/>
      <c r="EA40" s="253"/>
      <c r="EB40" s="256"/>
      <c r="EC40" s="258"/>
      <c r="ED40" s="255"/>
      <c r="EE40" s="255"/>
      <c r="EF40" s="255"/>
      <c r="EG40" s="255"/>
      <c r="EH40" s="62">
        <f t="shared" ref="EH40" si="369">IF(ISNA(VLOOKUP(DX39,$EK$2:$EN$20,4,FALSE)),IF(DX39="",0,MOD(EE39-ED39,1)-IF(EE39&gt;=ED39,MAX(0,MIN(EE39,21/24)-MAX(ED39,6/24)),MAX(0,21/24-MAX(ED39,6/24))+MAX(0,MIN(EE39,21/24)-6/24)))+IF(DX39="",0,MOD(EG39-EF39,1)-IF(EG39&gt;=EF39,MAX(0,MIN(EG39,21/24)-MAX(EF39,6/24)),MAX(0,21/24-MAX(EF39,6/24))+MAX(0,MIN(EG39,21/24)-6/24))),VLOOKUP(DX39,$EK$2:$EN$20,4,FALSE))</f>
        <v>0</v>
      </c>
    </row>
    <row r="41" spans="1:138" ht="13.5" customHeight="1">
      <c r="A41" s="101" t="str">
        <f>Admin!B24</f>
        <v>RESTO</v>
      </c>
      <c r="B41" s="225" t="str">
        <f>Admin!C24</f>
        <v>S</v>
      </c>
      <c r="C41" s="188"/>
      <c r="D41" s="189"/>
      <c r="E41" s="13">
        <f>BT41</f>
        <v>0</v>
      </c>
      <c r="F41" s="188"/>
      <c r="G41" s="189"/>
      <c r="H41" s="13">
        <f t="shared" si="1"/>
        <v>0</v>
      </c>
      <c r="I41" s="188"/>
      <c r="J41" s="189"/>
      <c r="K41" s="13">
        <f t="shared" si="4"/>
        <v>0</v>
      </c>
      <c r="L41" s="188"/>
      <c r="M41" s="189"/>
      <c r="N41" s="13">
        <f t="shared" si="5"/>
        <v>0</v>
      </c>
      <c r="O41" s="188"/>
      <c r="P41" s="189"/>
      <c r="Q41" s="13">
        <f t="shared" si="2"/>
        <v>0</v>
      </c>
      <c r="R41" s="188"/>
      <c r="S41" s="189"/>
      <c r="T41" s="13">
        <f t="shared" si="6"/>
        <v>0</v>
      </c>
      <c r="U41" s="188"/>
      <c r="V41" s="189"/>
      <c r="W41" s="13">
        <f t="shared" si="7"/>
        <v>0</v>
      </c>
      <c r="X41" s="204">
        <f t="shared" si="201"/>
        <v>0</v>
      </c>
      <c r="Y41" s="211">
        <v>1.4583333333333333</v>
      </c>
      <c r="Z41" s="212">
        <f>IF(D41="off",X41-Y41,IF(F41="off",X41-Y41,IF(I41="off",X41-Y41,IF(L41="off",X41-Y41,IF(O41="off",X41-Y41,IF(R41="off",X41-Y41,IF(U41="off",X41-Y41,IF(AG41&gt;Y41,0,IF(X41=0,0,X41-Y41)))))))))</f>
        <v>0</v>
      </c>
      <c r="AA41" s="215" t="e">
        <f ca="1">Z41+INDIRECT(MID(CELL("filename",$A$1),FIND("]",CELL("filename",$A$1))+1,2)*1-1&amp;"!AA41")</f>
        <v>#REF!</v>
      </c>
      <c r="AB41" s="206">
        <f t="shared" si="8"/>
        <v>0</v>
      </c>
      <c r="AC41" s="186">
        <f t="shared" ref="AC41" si="370">AR41</f>
        <v>0</v>
      </c>
      <c r="AD41" s="186">
        <f ca="1">IF(AC41=AS41,0+AC41,AC41+INDIRECT(MID(CELL("filename",$A$1),FIND("]",CELL("filename",$A$1))+1,2)*1-1&amp;"!AD41"))</f>
        <v>0</v>
      </c>
      <c r="AE41" s="199" t="e">
        <f ca="1">INDIRECT(MID(CELL("filename",$A$1),FIND("]",CELL("filename",$A$1))+1,2)*1-1&amp;"!AE41")+BI41</f>
        <v>#REF!</v>
      </c>
      <c r="AF41" s="199" t="e">
        <f ca="1">Admin!F24-'23'!AE41:AE42</f>
        <v>#REF!</v>
      </c>
      <c r="AG41" s="213">
        <f t="shared" si="96"/>
        <v>0</v>
      </c>
      <c r="AH41" s="214">
        <f>IF(AG41&gt;Y41,Y41,AG41)</f>
        <v>0</v>
      </c>
      <c r="AK41" s="203" t="str">
        <f>IF($E$3&gt;=$AJ$1,"",IF(C41="","",COUNTIF($EK$3:$EK$10,C41)))</f>
        <v/>
      </c>
      <c r="AL41" s="203" t="str">
        <f>IF($H$3&gt;=$AJ$1,"",IF(F41="","",COUNTIF($EK$3:$EK$10,F41)))</f>
        <v/>
      </c>
      <c r="AM41" s="203" t="str">
        <f>IF($K$3&gt;=$AJ$1,"",IF(I41="","",COUNTIF($EK$3:$EK$10,I41)))</f>
        <v/>
      </c>
      <c r="AN41" s="203" t="str">
        <f>IF($N$3&gt;=$AJ$1,"",IF(L41="","",COUNTIF($EK$3:$EK$10,L41)))</f>
        <v/>
      </c>
      <c r="AO41" s="203" t="str">
        <f>IF($Q$3&gt;=$AJ$1,"",IF(O41="","",COUNTIF($EK$3:$EK$10,O41)))</f>
        <v/>
      </c>
      <c r="AP41" s="203" t="str">
        <f>IF($T$3&gt;=AJ$1,"",IF(R41="","",COUNTIF($EK$3:$EK$10,R41)))</f>
        <v/>
      </c>
      <c r="AQ41" s="203" t="str">
        <f>IF($W$3&gt;=$AJ$1,"",IF(U41="","",COUNTIF($EK$3:$EK$10,U41)))</f>
        <v/>
      </c>
      <c r="AR41" s="186">
        <f>COUNTIF(AK41:AQ42,0)*0.45</f>
        <v>0</v>
      </c>
      <c r="AS41" s="186">
        <f>COUNTIF(AT41:AZ42,0)*0.45+AJ40</f>
        <v>0</v>
      </c>
      <c r="AT41" s="208" t="str">
        <f>IF($E$3&lt;$AJ$1,"",IF(C41="","",IF(AK41=0,"",COUNTIF($EK$3:$EK$10,C41))))</f>
        <v/>
      </c>
      <c r="AU41" s="208" t="str">
        <f>IF($H$3&lt;$AJ$1,"",IF(F41="","",IF(AL41=0,"",COUNTIF($EK$3:$EK$10,F41))))</f>
        <v/>
      </c>
      <c r="AV41" s="208" t="str">
        <f>IF($K$3&lt;$AJ$1,"",IF(I41="","",IF(AM41=0,"",COUNTIF($EK$3:$EK$10,I41))))</f>
        <v/>
      </c>
      <c r="AW41" s="203" t="str">
        <f>IF($N$3&lt;$AJ$1,"",IF(L41="","",IF(AN41=0,"",COUNTIF($EK$3:$EK$10,L41))))</f>
        <v/>
      </c>
      <c r="AX41" s="203" t="str">
        <f>IF($Q$3&lt;$AJ$1,"",IF(O41="","",IF(AO41=0,"",COUNTIF($EK$3:$EK$10,O41))))</f>
        <v/>
      </c>
      <c r="AY41" s="203" t="str">
        <f>IF($T$3&lt;$AJ$1,"",IF(R41="","",IF(AP41=0,"",COUNTIF($EK$3:$EK$10,R41))))</f>
        <v/>
      </c>
      <c r="AZ41" s="203" t="str">
        <f>IF($W$3&lt;$AJ$1,"",IF(U41="","",IF(AQ41=0,"",COUNTIF($EK$3:$EK$10,U41))))</f>
        <v/>
      </c>
      <c r="BA41" s="83"/>
      <c r="BB41" s="192" t="str">
        <f t="shared" ref="BB41" si="371">IF(C41="","",IF(ISNA(VLOOKUP(C41,$EK$2:$EM$20,3,FALSE)),0,((VLOOKUP(C41,$EK$2:$EM$20,3,FALSE)))))</f>
        <v/>
      </c>
      <c r="BC41" s="192" t="str">
        <f t="shared" ref="BC41" si="372">IF(F41="","",IF(ISNA(VLOOKUP(F41,$EK$2:$EM$20,3,FALSE)),0,((VLOOKUP(F41,$EK$2:$EM$20,3,FALSE)))))</f>
        <v/>
      </c>
      <c r="BD41" s="192" t="str">
        <f t="shared" ref="BD41" si="373">IF(I41="","",IF(ISNA(VLOOKUP(I41,$EK$2:$EM$20,3,FALSE)),0,((VLOOKUP(I41,$EK$2:$EM$20,3,FALSE)))))</f>
        <v/>
      </c>
      <c r="BE41" s="192" t="str">
        <f t="shared" ref="BE41" si="374">IF(L41="","",IF(ISNA(VLOOKUP(L41,$EK$2:$EM$20,3,FALSE)),0,((VLOOKUP(L41,$EK$2:$EM$20,3,FALSE)))))</f>
        <v/>
      </c>
      <c r="BF41" s="192" t="str">
        <f t="shared" ref="BF41" si="375">IF(O41="","",IF(ISNA(VLOOKUP(O41,$EK$2:$EM$20,3,FALSE)),0,((VLOOKUP(O41,$EK$2:$EM$20,3,FALSE)))))</f>
        <v/>
      </c>
      <c r="BG41" s="192" t="str">
        <f t="shared" ref="BG41" si="376">IF(R41="","",IF(ISNA(VLOOKUP(R41,$EK$2:$EM$20,3,FALSE)),0,((VLOOKUP(R41,$EK$2:$EM$20,3,FALSE)))))</f>
        <v/>
      </c>
      <c r="BH41" s="192" t="str">
        <f t="shared" ref="BH41" si="377">IF(U41="","",IF(ISNA(VLOOKUP(U41,$EK$2:$EM$20,3,FALSE)),0,((VLOOKUP(U41,$EK$2:$EM$20,3,FALSE)))))</f>
        <v/>
      </c>
      <c r="BI41" s="193">
        <f>SUM(BB41:BH42)</f>
        <v>0</v>
      </c>
      <c r="BJ41" s="185" t="str">
        <f>IF(C41="","",C41)</f>
        <v/>
      </c>
      <c r="BK41" s="252" t="str">
        <f t="shared" si="18"/>
        <v/>
      </c>
      <c r="BL41" s="252" t="str">
        <f>IF(BJ41="","",MID(BJ41,LEN(BK41)+2,5))</f>
        <v/>
      </c>
      <c r="BM41" s="253" t="str">
        <f>IF(BJ41="","",MID(BJ41,LEN(BN41)+8,5))</f>
        <v/>
      </c>
      <c r="BN41" s="254" t="str">
        <f>IF(BJ41="","",RIGHT(BJ41,SEARCH(" ",BJ41,1)-1))</f>
        <v/>
      </c>
      <c r="BO41" s="257"/>
      <c r="BP41" s="255" t="str">
        <f>IF(BJ41="","",VALUE(BK41))</f>
        <v/>
      </c>
      <c r="BQ41" s="255" t="str">
        <f>IF(BJ41="","",VALUE(BL41))</f>
        <v/>
      </c>
      <c r="BR41" s="255" t="str">
        <f>IF(BJ41="","",VALUE(BM41))</f>
        <v/>
      </c>
      <c r="BS41" s="255" t="str">
        <f>IF(BJ41="","",VALUE(BN41))</f>
        <v/>
      </c>
      <c r="BT41" s="95">
        <f t="shared" ref="BT41" si="378">IF(C41="",0,IF(C41="CP",$Y41/5,IF(ISNA(VLOOKUP(C41,$EK$2:$EN$20,2,FALSE)),VALUE(MID(C41,7,5))-VALUE(MID(C41,1,5))+VALUE(MID(C41,19,5))-VALUE(MID(C41,13,5)),VLOOKUP(C41,$EK$2:$EN$20,2,FALSE))))</f>
        <v>0</v>
      </c>
      <c r="BU41" s="185" t="str">
        <f>IF(F41="","",F41)</f>
        <v/>
      </c>
      <c r="BV41" s="252" t="str">
        <f>IF(BU41="","",LEFT(BU41,SEARCH(" ",BU41,1)-1))</f>
        <v/>
      </c>
      <c r="BW41" s="252" t="str">
        <f>IF(BU41="","",MID(BU41,LEN(BV41)+2,5))</f>
        <v/>
      </c>
      <c r="BX41" s="253" t="str">
        <f>IF(BU41="","",MID(BU41,LEN(BY41)+8,5))</f>
        <v/>
      </c>
      <c r="BY41" s="256" t="str">
        <f>IF(BU41="","",RIGHT(BU41,SEARCH(" ",BU41,1)-1))</f>
        <v/>
      </c>
      <c r="BZ41" s="257"/>
      <c r="CA41" s="255" t="str">
        <f>IF(BU41="","",VALUE(BV41))</f>
        <v/>
      </c>
      <c r="CB41" s="255" t="str">
        <f>IF(BU41="","",VALUE(BW41))</f>
        <v/>
      </c>
      <c r="CC41" s="255" t="str">
        <f>IF(BU41="","",VALUE(BX41))</f>
        <v/>
      </c>
      <c r="CD41" s="255" t="str">
        <f>IF(BU41="","",VALUE(BY41))</f>
        <v/>
      </c>
      <c r="CE41" s="95">
        <f t="shared" ref="CE41" si="379">IF(F41="",0,IF(F41="CP",$Y41/5,IF(ISNA(VLOOKUP(F41,$EK$2:$EN$20,2,FALSE)),VALUE(MID(F41,7,5))-VALUE(MID(F41,1,5))+VALUE(MID(F41,19,5))-VALUE(MID(F41,13,5)),VLOOKUP(F41,$EK$2:$EN$20,2,FALSE))))</f>
        <v>0</v>
      </c>
      <c r="CF41" s="185" t="str">
        <f>IF(I41="","",I41)</f>
        <v/>
      </c>
      <c r="CG41" s="252" t="str">
        <f>IF(CF41="","",LEFT(CF41,SEARCH(" ",CF41,1)-1))</f>
        <v/>
      </c>
      <c r="CH41" s="252" t="str">
        <f>IF(CF41="","",MID(CF41,LEN(CG41)+2,5))</f>
        <v/>
      </c>
      <c r="CI41" s="253" t="str">
        <f>IF(CF41="","",MID(CF41,LEN(CJ41)+8,5))</f>
        <v/>
      </c>
      <c r="CJ41" s="256" t="str">
        <f>IF(CF41="","",RIGHT(CF41,SEARCH(" ",CF41,1)-1))</f>
        <v/>
      </c>
      <c r="CK41" s="257"/>
      <c r="CL41" s="255" t="str">
        <f>IF(CF41="","",VALUE(CG41))</f>
        <v/>
      </c>
      <c r="CM41" s="255" t="str">
        <f>IF(CF41="","",VALUE(CH41))</f>
        <v/>
      </c>
      <c r="CN41" s="255" t="str">
        <f>IF(CF41="","",VALUE(CI41))</f>
        <v/>
      </c>
      <c r="CO41" s="255" t="str">
        <f>IF(CF41="","",VALUE(CJ41))</f>
        <v/>
      </c>
      <c r="CP41" s="95">
        <f t="shared" ref="CP41" si="380">IF(I41="",0,IF(I41="CP",$Y41/5,IF(ISNA(VLOOKUP(I41,$EK$2:$EN$20,2,FALSE)),VALUE(MID(I41,7,5))-VALUE(MID(I41,1,5))+VALUE(MID(I41,19,5))-VALUE(MID(I41,13,5)),VLOOKUP(I41,$EK$2:$EN$20,2,FALSE))))</f>
        <v>0</v>
      </c>
      <c r="CQ41" s="185" t="str">
        <f>IF(L41="","",L41)</f>
        <v/>
      </c>
      <c r="CR41" s="252" t="str">
        <f>IF(CQ41="","",LEFT(CQ41,SEARCH(" ",CQ41,1)-1))</f>
        <v/>
      </c>
      <c r="CS41" s="252" t="str">
        <f>IF(CQ41="","",MID(CQ41,LEN(CR41)+2,5))</f>
        <v/>
      </c>
      <c r="CT41" s="253" t="str">
        <f>IF(CQ41="","",MID(CQ41,LEN(CU41)+8,5))</f>
        <v/>
      </c>
      <c r="CU41" s="256" t="str">
        <f>IF(CQ41="","",RIGHT(CQ41,SEARCH(" ",CQ41,1)-1))</f>
        <v/>
      </c>
      <c r="CV41" s="257"/>
      <c r="CW41" s="255" t="str">
        <f>IF(CQ41="","",VALUE(CR41))</f>
        <v/>
      </c>
      <c r="CX41" s="255" t="str">
        <f>IF(CQ41="","",VALUE(CS41))</f>
        <v/>
      </c>
      <c r="CY41" s="255" t="str">
        <f>IF(CQ41="","",VALUE(CT41))</f>
        <v/>
      </c>
      <c r="CZ41" s="255" t="str">
        <f>IF(CQ41="","",VALUE(CU41))</f>
        <v/>
      </c>
      <c r="DA41" s="95">
        <f t="shared" ref="DA41" si="381">IF(L41="",0,IF(L41="CP",$Y41/5,IF(ISNA(VLOOKUP(L41,$EK$2:$EN$20,2,FALSE)),VALUE(MID(L41,7,5))-VALUE(MID(L41,1,5))+VALUE(MID(L41,19,5))-VALUE(MID(L41,13,5)),VLOOKUP(L41,$EK$2:$EN$20,2,FALSE))))</f>
        <v>0</v>
      </c>
      <c r="DB41" s="185" t="str">
        <f>IF(O41="","",O41)</f>
        <v/>
      </c>
      <c r="DC41" s="252" t="str">
        <f>IF(DB41="","",LEFT(DB41,SEARCH(" ",DB41,1)-1))</f>
        <v/>
      </c>
      <c r="DD41" s="252" t="str">
        <f>IF(DB41="","",MID(DB41,LEN(DC41)+2,5))</f>
        <v/>
      </c>
      <c r="DE41" s="253" t="str">
        <f>IF(DB41="","",MID(DB41,LEN(DF41)+8,5))</f>
        <v/>
      </c>
      <c r="DF41" s="256" t="str">
        <f>IF(DB41="","",RIGHT(DB41,SEARCH(" ",DB41,1)-1))</f>
        <v/>
      </c>
      <c r="DG41" s="257"/>
      <c r="DH41" s="255" t="str">
        <f>IF(DB41="","",VALUE(DC41))</f>
        <v/>
      </c>
      <c r="DI41" s="255" t="str">
        <f>IF(DB41="","",VALUE(DD41))</f>
        <v/>
      </c>
      <c r="DJ41" s="255" t="str">
        <f>IF(DB41="","",VALUE(DE41))</f>
        <v/>
      </c>
      <c r="DK41" s="255" t="str">
        <f>IF(DB41="","",VALUE(DF41))</f>
        <v/>
      </c>
      <c r="DL41" s="95">
        <f t="shared" ref="DL41" si="382">IF(O41="",0,IF(O41="CP",$Y41/5,IF(ISNA(VLOOKUP(O41,$EK$2:$EN$20,2,FALSE)),VALUE(MID(O41,7,5))-VALUE(MID(O41,1,5))+VALUE(MID(O41,19,5))-VALUE(MID(O41,13,5)),VLOOKUP(O41,$EK$2:$EN$20,2,FALSE))))</f>
        <v>0</v>
      </c>
      <c r="DM41" s="185" t="str">
        <f>IF(R41="","",R41)</f>
        <v/>
      </c>
      <c r="DN41" s="252" t="str">
        <f>IF(DM41="","",LEFT(DM41,SEARCH(" ",DM41,1)-1))</f>
        <v/>
      </c>
      <c r="DO41" s="252" t="str">
        <f>IF(DM41="","",MID(DM41,LEN(DN41)+2,5))</f>
        <v/>
      </c>
      <c r="DP41" s="253" t="str">
        <f>IF(DM41="","",MID(DM41,LEN(DQ41)+8,5))</f>
        <v/>
      </c>
      <c r="DQ41" s="256" t="str">
        <f>IF(DM41="","",RIGHT(DM41,SEARCH(" ",DM41,1)-1))</f>
        <v/>
      </c>
      <c r="DR41" s="257"/>
      <c r="DS41" s="255" t="str">
        <f>IF(DM41="","",VALUE(DN41))</f>
        <v/>
      </c>
      <c r="DT41" s="255" t="str">
        <f>IF(DM41="","",VALUE(DO41))</f>
        <v/>
      </c>
      <c r="DU41" s="255" t="str">
        <f>IF(DM41="","",VALUE(DP41))</f>
        <v/>
      </c>
      <c r="DV41" s="255" t="str">
        <f>IF(DM41="","",VALUE(DQ41))</f>
        <v/>
      </c>
      <c r="DW41" s="95">
        <f t="shared" ref="DW41" si="383">IF(R41="",0,IF(R41="CP",$Y41/5,IF(ISNA(VLOOKUP(R41,$EK$2:$EN$20,2,FALSE)),VALUE(MID(R41,7,5))-VALUE(MID(R41,1,5))+VALUE(MID(R41,19,5))-VALUE(MID(R41,13,5)),VLOOKUP(R41,$EK$2:$EN$20,2,FALSE))))</f>
        <v>0</v>
      </c>
      <c r="DX41" s="185" t="str">
        <f>IF(U41="","",U41)</f>
        <v/>
      </c>
      <c r="DY41" s="252" t="str">
        <f>IF(DX41="","",LEFT(DX41,SEARCH(" ",DX41,1)-1))</f>
        <v/>
      </c>
      <c r="DZ41" s="252" t="str">
        <f>IF(DX41="","",MID(DX41,LEN(DY41)+2,5))</f>
        <v/>
      </c>
      <c r="EA41" s="253" t="str">
        <f>IF(DX41="","",MID(DX41,LEN(EB41)+8,5))</f>
        <v/>
      </c>
      <c r="EB41" s="256" t="str">
        <f>IF(DX41="","",RIGHT(DX41,SEARCH(" ",DX41,1)-1))</f>
        <v/>
      </c>
      <c r="EC41" s="257"/>
      <c r="ED41" s="255" t="str">
        <f>IF(DX41="","",VALUE(DY41))</f>
        <v/>
      </c>
      <c r="EE41" s="255" t="str">
        <f>IF(DX41="","",VALUE(DZ41))</f>
        <v/>
      </c>
      <c r="EF41" s="255" t="str">
        <f>IF(DX41="","",VALUE(EA41))</f>
        <v/>
      </c>
      <c r="EG41" s="255" t="str">
        <f>IF(DX41="","",VALUE(EB41))</f>
        <v/>
      </c>
      <c r="EH41" s="95">
        <f t="shared" ref="EH41" si="384">IF(U41="",0,IF(U41="CP",$Y41/5,IF(ISNA(VLOOKUP(U41,$EK$2:$EN$20,2,FALSE)),VALUE(MID(U41,7,5))-VALUE(MID(U41,1,5))+VALUE(MID(U41,19,5))-VALUE(MID(U41,13,5)),VLOOKUP(U41,$EK$2:$EN$20,2,FALSE))))</f>
        <v>0</v>
      </c>
    </row>
    <row r="42" spans="1:138" ht="13.5" customHeight="1">
      <c r="A42" s="101" t="str">
        <f>A41</f>
        <v>RESTO</v>
      </c>
      <c r="B42" s="225"/>
      <c r="C42" s="190"/>
      <c r="D42" s="191"/>
      <c r="E42" s="14">
        <f>IF(C41="",0,BT42)</f>
        <v>0</v>
      </c>
      <c r="F42" s="190"/>
      <c r="G42" s="191"/>
      <c r="H42" s="14">
        <f t="shared" si="1"/>
        <v>0</v>
      </c>
      <c r="I42" s="190"/>
      <c r="J42" s="191"/>
      <c r="K42" s="14">
        <f t="shared" si="4"/>
        <v>0</v>
      </c>
      <c r="L42" s="190"/>
      <c r="M42" s="191"/>
      <c r="N42" s="66">
        <f t="shared" si="5"/>
        <v>0</v>
      </c>
      <c r="O42" s="190"/>
      <c r="P42" s="191"/>
      <c r="Q42" s="14">
        <f t="shared" si="2"/>
        <v>0</v>
      </c>
      <c r="R42" s="190"/>
      <c r="S42" s="191"/>
      <c r="T42" s="14">
        <f t="shared" si="6"/>
        <v>0</v>
      </c>
      <c r="U42" s="190"/>
      <c r="V42" s="191"/>
      <c r="W42" s="14">
        <f t="shared" si="7"/>
        <v>0</v>
      </c>
      <c r="X42" s="205"/>
      <c r="Y42" s="211"/>
      <c r="Z42" s="212"/>
      <c r="AA42" s="216"/>
      <c r="AB42" s="207"/>
      <c r="AC42" s="187"/>
      <c r="AD42" s="187"/>
      <c r="AE42" s="200"/>
      <c r="AF42" s="200"/>
      <c r="AG42" s="213"/>
      <c r="AH42" s="214"/>
      <c r="AK42" s="203"/>
      <c r="AL42" s="203"/>
      <c r="AM42" s="203"/>
      <c r="AN42" s="203"/>
      <c r="AO42" s="203"/>
      <c r="AP42" s="203"/>
      <c r="AQ42" s="203"/>
      <c r="AR42" s="187"/>
      <c r="AS42" s="187"/>
      <c r="AT42" s="208"/>
      <c r="AU42" s="208"/>
      <c r="AV42" s="208"/>
      <c r="AW42" s="203"/>
      <c r="AX42" s="203"/>
      <c r="AY42" s="203"/>
      <c r="AZ42" s="203"/>
      <c r="BA42" s="83"/>
      <c r="BB42" s="192"/>
      <c r="BC42" s="192"/>
      <c r="BD42" s="192"/>
      <c r="BE42" s="192"/>
      <c r="BF42" s="192"/>
      <c r="BG42" s="192"/>
      <c r="BH42" s="192"/>
      <c r="BI42" s="194"/>
      <c r="BJ42" s="185"/>
      <c r="BK42" s="252"/>
      <c r="BL42" s="252"/>
      <c r="BM42" s="253"/>
      <c r="BN42" s="254"/>
      <c r="BO42" s="258"/>
      <c r="BP42" s="255"/>
      <c r="BQ42" s="255"/>
      <c r="BR42" s="255"/>
      <c r="BS42" s="255"/>
      <c r="BT42" s="62">
        <f t="shared" ref="BT42" si="385">IF(ISNA(VLOOKUP(BJ41,$EK$2:$EN$20,4,FALSE)),IF(BJ41="",0,MOD(BQ41-BP41,1)-IF(BQ41&gt;=BP41,MAX(0,MIN(BQ41,21/24)-MAX(BP41,6/24)),MAX(0,21/24-MAX(BP41,6/24))+MAX(0,MIN(BQ41,21/24)-6/24)))+IF(BJ41="",0,MOD(BS41-BR41,1)-IF(BS41&gt;=BR41,MAX(0,MIN(BS41,21/24)-MAX(BR41,6/24)),MAX(0,21/24-MAX(BR41,6/24))+MAX(0,MIN(BS41,21/24)-6/24))),VLOOKUP(BJ41,$EK$2:$EN$20,4,FALSE))</f>
        <v>0</v>
      </c>
      <c r="BU42" s="185"/>
      <c r="BV42" s="252"/>
      <c r="BW42" s="252"/>
      <c r="BX42" s="253"/>
      <c r="BY42" s="256"/>
      <c r="BZ42" s="258"/>
      <c r="CA42" s="255"/>
      <c r="CB42" s="255"/>
      <c r="CC42" s="255"/>
      <c r="CD42" s="255"/>
      <c r="CE42" s="62">
        <f t="shared" ref="CE42" si="386">IF(ISNA(VLOOKUP(BU41,$EK$2:$EN$20,4,FALSE)),IF(BU41="",0,MOD(CB41-CA41,1)-IF(CB41&gt;=CA41,MAX(0,MIN(CB41,21/24)-MAX(CA41,6/24)),MAX(0,21/24-MAX(CA41,6/24))+MAX(0,MIN(CB41,21/24)-6/24)))+IF(BU41="",0,MOD(CD41-CC41,1)-IF(CD41&gt;=CC41,MAX(0,MIN(CD41,21/24)-MAX(CC41,6/24)),MAX(0,21/24-MAX(CC41,6/24))+MAX(0,MIN(CD41,21/24)-6/24))),VLOOKUP(BU41,$EK$2:$EN$20,4,FALSE))</f>
        <v>0</v>
      </c>
      <c r="CF42" s="185"/>
      <c r="CG42" s="252"/>
      <c r="CH42" s="252"/>
      <c r="CI42" s="253"/>
      <c r="CJ42" s="256"/>
      <c r="CK42" s="258"/>
      <c r="CL42" s="255"/>
      <c r="CM42" s="255"/>
      <c r="CN42" s="255"/>
      <c r="CO42" s="255"/>
      <c r="CP42" s="62">
        <f t="shared" ref="CP42" si="387">IF(ISNA(VLOOKUP(CF41,$EK$2:$EN$20,4,FALSE)),IF(CF41="",0,MOD(CM41-CL41,1)-IF(CM41&gt;=CL41,MAX(0,MIN(CM41,21/24)-MAX(CL41,6/24)),MAX(0,21/24-MAX(CL41,6/24))+MAX(0,MIN(CM41,21/24)-6/24)))+IF(CF41="",0,MOD(CO41-CN41,1)-IF(CO41&gt;=CN41,MAX(0,MIN(CO41,21/24)-MAX(CN41,6/24)),MAX(0,21/24-MAX(CN41,6/24))+MAX(0,MIN(CO41,21/24)-6/24))),VLOOKUP(CF41,$EK$2:$EN$20,4,FALSE))</f>
        <v>0</v>
      </c>
      <c r="CQ42" s="185"/>
      <c r="CR42" s="252"/>
      <c r="CS42" s="252"/>
      <c r="CT42" s="253"/>
      <c r="CU42" s="256"/>
      <c r="CV42" s="258"/>
      <c r="CW42" s="255"/>
      <c r="CX42" s="255"/>
      <c r="CY42" s="255"/>
      <c r="CZ42" s="255"/>
      <c r="DA42" s="62">
        <f t="shared" si="3"/>
        <v>0</v>
      </c>
      <c r="DB42" s="185"/>
      <c r="DC42" s="252"/>
      <c r="DD42" s="252"/>
      <c r="DE42" s="253"/>
      <c r="DF42" s="256"/>
      <c r="DG42" s="258"/>
      <c r="DH42" s="255"/>
      <c r="DI42" s="255"/>
      <c r="DJ42" s="255"/>
      <c r="DK42" s="255"/>
      <c r="DL42" s="62">
        <f t="shared" ref="DL42" si="388">IF(ISNA(VLOOKUP(DB41,$EK$2:$EN$20,4,FALSE)),IF(DB41="",0,MOD(DI41-DH41,1)-IF(DI41&gt;=DH41,MAX(0,MIN(DI41,21/24)-MAX(DH41,6/24)),MAX(0,21/24-MAX(DH41,6/24))+MAX(0,MIN(DI41,21/24)-6/24)))+IF(DB41="",0,MOD(DK41-DJ41,1)-IF(DK41&gt;=DJ41,MAX(0,MIN(DK41,21/24)-MAX(DJ41,6/24)),MAX(0,21/24-MAX(DJ41,6/24))+MAX(0,MIN(DK41,21/24)-6/24))),VLOOKUP(DB41,$EK$2:$EN$20,4,FALSE))</f>
        <v>0</v>
      </c>
      <c r="DM42" s="185"/>
      <c r="DN42" s="252"/>
      <c r="DO42" s="252"/>
      <c r="DP42" s="253"/>
      <c r="DQ42" s="256"/>
      <c r="DR42" s="258"/>
      <c r="DS42" s="255"/>
      <c r="DT42" s="255"/>
      <c r="DU42" s="255"/>
      <c r="DV42" s="255"/>
      <c r="DW42" s="62">
        <f t="shared" ref="DW42" si="389">IF(ISNA(VLOOKUP(DM41,$EK$2:$EN$20,4,FALSE)),IF(DM41="",0,MOD(DT41-DS41,1)-IF(DT41&gt;=DS41,MAX(0,MIN(DT41,21/24)-MAX(DS41,6/24)),MAX(0,21/24-MAX(DS41,6/24))+MAX(0,MIN(DT41,21/24)-6/24)))+IF(DM41="",0,MOD(DV41-DU41,1)-IF(DV41&gt;=DU41,MAX(0,MIN(DV41,21/24)-MAX(DU41,6/24)),MAX(0,21/24-MAX(DU41,6/24))+MAX(0,MIN(DV41,21/24)-6/24))),VLOOKUP(DM41,$EK$2:$EN$20,4,FALSE))</f>
        <v>0</v>
      </c>
      <c r="DX42" s="185"/>
      <c r="DY42" s="252"/>
      <c r="DZ42" s="252"/>
      <c r="EA42" s="253"/>
      <c r="EB42" s="256"/>
      <c r="EC42" s="258"/>
      <c r="ED42" s="255"/>
      <c r="EE42" s="255"/>
      <c r="EF42" s="255"/>
      <c r="EG42" s="255"/>
      <c r="EH42" s="62">
        <f t="shared" ref="EH42" si="390">IF(ISNA(VLOOKUP(DX41,$EK$2:$EN$20,4,FALSE)),IF(DX41="",0,MOD(EE41-ED41,1)-IF(EE41&gt;=ED41,MAX(0,MIN(EE41,21/24)-MAX(ED41,6/24)),MAX(0,21/24-MAX(ED41,6/24))+MAX(0,MIN(EE41,21/24)-6/24)))+IF(DX41="",0,MOD(EG41-EF41,1)-IF(EG41&gt;=EF41,MAX(0,MIN(EG41,21/24)-MAX(EF41,6/24)),MAX(0,21/24-MAX(EF41,6/24))+MAX(0,MIN(EG41,21/24)-6/24))),VLOOKUP(DX41,$EK$2:$EN$20,4,FALSE))</f>
        <v>0</v>
      </c>
    </row>
    <row r="43" spans="1:138" ht="13.5" customHeight="1">
      <c r="A43" s="101" t="str">
        <f>Admin!B25</f>
        <v>BOUL</v>
      </c>
      <c r="B43" s="225" t="str">
        <f>Admin!C25</f>
        <v>T</v>
      </c>
      <c r="C43" s="188"/>
      <c r="D43" s="189"/>
      <c r="E43" s="13">
        <f>BT43</f>
        <v>0</v>
      </c>
      <c r="F43" s="188"/>
      <c r="G43" s="189"/>
      <c r="H43" s="13">
        <f t="shared" si="1"/>
        <v>0</v>
      </c>
      <c r="I43" s="188"/>
      <c r="J43" s="189"/>
      <c r="K43" s="13">
        <f t="shared" si="4"/>
        <v>0</v>
      </c>
      <c r="L43" s="188"/>
      <c r="M43" s="189"/>
      <c r="N43" s="13">
        <f t="shared" si="5"/>
        <v>0</v>
      </c>
      <c r="O43" s="188"/>
      <c r="P43" s="189"/>
      <c r="Q43" s="13">
        <f t="shared" si="2"/>
        <v>0</v>
      </c>
      <c r="R43" s="188"/>
      <c r="S43" s="189"/>
      <c r="T43" s="13">
        <f t="shared" si="6"/>
        <v>0</v>
      </c>
      <c r="U43" s="188"/>
      <c r="V43" s="189"/>
      <c r="W43" s="13">
        <f t="shared" si="7"/>
        <v>0</v>
      </c>
      <c r="X43" s="204">
        <f t="shared" si="201"/>
        <v>0</v>
      </c>
      <c r="Y43" s="211">
        <v>1.4583333333333333</v>
      </c>
      <c r="Z43" s="212">
        <f>IF(D43="off",X43-Y43,IF(F43="off",X43-Y43,IF(I43="off",X43-Y43,IF(L43="off",X43-Y43,IF(O43="off",X43-Y43,IF(R43="off",X43-Y43,IF(U43="off",X43-Y43,IF(AG43&gt;Y43,0,IF(X43=0,0,X43-Y43)))))))))</f>
        <v>0</v>
      </c>
      <c r="AA43" s="215" t="e">
        <f ca="1">Z43+INDIRECT(MID(CELL("filename",$A$1),FIND("]",CELL("filename",$A$1))+1,2)*1-1&amp;"!AA43")</f>
        <v>#REF!</v>
      </c>
      <c r="AB43" s="206">
        <f t="shared" si="8"/>
        <v>0</v>
      </c>
      <c r="AC43" s="186">
        <f t="shared" ref="AC43" si="391">AR43</f>
        <v>0</v>
      </c>
      <c r="AD43" s="186">
        <f ca="1">IF(AC43=AS43,0+AC43,AC43+INDIRECT(MID(CELL("filename",$A$1),FIND("]",CELL("filename",$A$1))+1,2)*1-1&amp;"!AD43"))</f>
        <v>0</v>
      </c>
      <c r="AE43" s="199" t="e">
        <f ca="1">INDIRECT(MID(CELL("filename",$A$1),FIND("]",CELL("filename",$A$1))+1,2)*1-1&amp;"!AE43")+BI43</f>
        <v>#REF!</v>
      </c>
      <c r="AF43" s="199" t="e">
        <f ca="1">Admin!F25-'23'!AE43:AE44</f>
        <v>#REF!</v>
      </c>
      <c r="AG43" s="213">
        <f t="shared" si="96"/>
        <v>0</v>
      </c>
      <c r="AH43" s="214">
        <f>IF(AG43&gt;Y43,Y43,AG43)</f>
        <v>0</v>
      </c>
      <c r="AK43" s="203" t="str">
        <f>IF($E$3&gt;=$AJ$1,"",IF(C43="","",COUNTIF($EK$3:$EK$10,C43)))</f>
        <v/>
      </c>
      <c r="AL43" s="203" t="str">
        <f>IF($H$3&gt;=$AJ$1,"",IF(F43="","",COUNTIF($EK$3:$EK$10,F43)))</f>
        <v/>
      </c>
      <c r="AM43" s="203" t="str">
        <f>IF($K$3&gt;=$AJ$1,"",IF(I43="","",COUNTIF($EK$3:$EK$10,I43)))</f>
        <v/>
      </c>
      <c r="AN43" s="203" t="str">
        <f>IF($N$3&gt;=$AJ$1,"",IF(L43="","",COUNTIF($EK$3:$EK$10,L43)))</f>
        <v/>
      </c>
      <c r="AO43" s="203" t="str">
        <f>IF($Q$3&gt;=$AJ$1,"",IF(O43="","",COUNTIF($EK$3:$EK$10,O43)))</f>
        <v/>
      </c>
      <c r="AP43" s="203" t="str">
        <f>IF($T$3&gt;=AJ$1,"",IF(R43="","",COUNTIF($EK$3:$EK$10,R43)))</f>
        <v/>
      </c>
      <c r="AQ43" s="203" t="str">
        <f>IF($W$3&gt;=$AJ$1,"",IF(U43="","",COUNTIF($EK$3:$EK$10,U43)))</f>
        <v/>
      </c>
      <c r="AR43" s="186">
        <f>COUNTIF(AK43:AQ44,0)*0.45</f>
        <v>0</v>
      </c>
      <c r="AS43" s="186">
        <f>COUNTIF(AT43:AZ44,0)*0.45+AJ42</f>
        <v>0</v>
      </c>
      <c r="AT43" s="208" t="str">
        <f>IF($E$3&lt;$AJ$1,"",IF(C43="","",IF(AK43=0,"",COUNTIF($EK$3:$EK$10,C43))))</f>
        <v/>
      </c>
      <c r="AU43" s="208" t="str">
        <f>IF($H$3&lt;$AJ$1,"",IF(F43="","",IF(AL43=0,"",COUNTIF($EK$3:$EK$10,F43))))</f>
        <v/>
      </c>
      <c r="AV43" s="208" t="str">
        <f>IF($K$3&lt;$AJ$1,"",IF(I43="","",IF(AM43=0,"",COUNTIF($EK$3:$EK$10,I43))))</f>
        <v/>
      </c>
      <c r="AW43" s="203" t="str">
        <f>IF($N$3&lt;$AJ$1,"",IF(L43="","",IF(AN43=0,"",COUNTIF($EK$3:$EK$10,L43))))</f>
        <v/>
      </c>
      <c r="AX43" s="203" t="str">
        <f>IF($Q$3&lt;$AJ$1,"",IF(O43="","",IF(AO43=0,"",COUNTIF($EK$3:$EK$10,O43))))</f>
        <v/>
      </c>
      <c r="AY43" s="203" t="str">
        <f>IF($T$3&lt;$AJ$1,"",IF(R43="","",IF(AP43=0,"",COUNTIF($EK$3:$EK$10,R43))))</f>
        <v/>
      </c>
      <c r="AZ43" s="203" t="str">
        <f>IF($W$3&lt;$AJ$1,"",IF(U43="","",IF(AQ43=0,"",COUNTIF($EK$3:$EK$10,U43))))</f>
        <v/>
      </c>
      <c r="BA43" s="83"/>
      <c r="BB43" s="192" t="str">
        <f t="shared" ref="BB43" si="392">IF(C43="","",IF(ISNA(VLOOKUP(C43,$EK$2:$EM$20,3,FALSE)),0,((VLOOKUP(C43,$EK$2:$EM$20,3,FALSE)))))</f>
        <v/>
      </c>
      <c r="BC43" s="192" t="str">
        <f t="shared" ref="BC43" si="393">IF(F43="","",IF(ISNA(VLOOKUP(F43,$EK$2:$EM$20,3,FALSE)),0,((VLOOKUP(F43,$EK$2:$EM$20,3,FALSE)))))</f>
        <v/>
      </c>
      <c r="BD43" s="192" t="str">
        <f t="shared" ref="BD43" si="394">IF(I43="","",IF(ISNA(VLOOKUP(I43,$EK$2:$EM$20,3,FALSE)),0,((VLOOKUP(I43,$EK$2:$EM$20,3,FALSE)))))</f>
        <v/>
      </c>
      <c r="BE43" s="192" t="str">
        <f t="shared" ref="BE43" si="395">IF(L43="","",IF(ISNA(VLOOKUP(L43,$EK$2:$EM$20,3,FALSE)),0,((VLOOKUP(L43,$EK$2:$EM$20,3,FALSE)))))</f>
        <v/>
      </c>
      <c r="BF43" s="192" t="str">
        <f t="shared" ref="BF43" si="396">IF(O43="","",IF(ISNA(VLOOKUP(O43,$EK$2:$EM$20,3,FALSE)),0,((VLOOKUP(O43,$EK$2:$EM$20,3,FALSE)))))</f>
        <v/>
      </c>
      <c r="BG43" s="192" t="str">
        <f t="shared" ref="BG43" si="397">IF(R43="","",IF(ISNA(VLOOKUP(R43,$EK$2:$EM$20,3,FALSE)),0,((VLOOKUP(R43,$EK$2:$EM$20,3,FALSE)))))</f>
        <v/>
      </c>
      <c r="BH43" s="192" t="str">
        <f t="shared" ref="BH43" si="398">IF(U43="","",IF(ISNA(VLOOKUP(U43,$EK$2:$EM$20,3,FALSE)),0,((VLOOKUP(U43,$EK$2:$EM$20,3,FALSE)))))</f>
        <v/>
      </c>
      <c r="BI43" s="193">
        <f>SUM(BB43:BH44)</f>
        <v>0</v>
      </c>
      <c r="BJ43" s="185" t="str">
        <f>IF(C43="","",C43)</f>
        <v/>
      </c>
      <c r="BK43" s="252" t="str">
        <f t="shared" si="18"/>
        <v/>
      </c>
      <c r="BL43" s="252" t="str">
        <f>IF(BJ43="","",MID(BJ43,LEN(BK43)+2,5))</f>
        <v/>
      </c>
      <c r="BM43" s="253" t="str">
        <f>IF(BJ43="","",MID(BJ43,LEN(BN43)+8,5))</f>
        <v/>
      </c>
      <c r="BN43" s="254" t="str">
        <f>IF(BJ43="","",RIGHT(BJ43,SEARCH(" ",BJ43,1)-1))</f>
        <v/>
      </c>
      <c r="BO43" s="257"/>
      <c r="BP43" s="255" t="str">
        <f>IF(BJ43="","",VALUE(BK43))</f>
        <v/>
      </c>
      <c r="BQ43" s="255" t="str">
        <f>IF(BJ43="","",VALUE(BL43))</f>
        <v/>
      </c>
      <c r="BR43" s="255" t="str">
        <f>IF(BJ43="","",VALUE(BM43))</f>
        <v/>
      </c>
      <c r="BS43" s="255" t="str">
        <f>IF(BJ43="","",VALUE(BN43))</f>
        <v/>
      </c>
      <c r="BT43" s="95">
        <f t="shared" ref="BT43" si="399">IF(C43="",0,IF(C43="CP",$Y43/5,IF(ISNA(VLOOKUP(C43,$EK$2:$EN$20,2,FALSE)),VALUE(MID(C43,7,5))-VALUE(MID(C43,1,5))+VALUE(MID(C43,19,5))-VALUE(MID(C43,13,5)),VLOOKUP(C43,$EK$2:$EN$20,2,FALSE))))</f>
        <v>0</v>
      </c>
      <c r="BU43" s="185" t="str">
        <f>IF(F43="","",F43)</f>
        <v/>
      </c>
      <c r="BV43" s="252" t="str">
        <f>IF(BU43="","",LEFT(BU43,SEARCH(" ",BU43,1)-1))</f>
        <v/>
      </c>
      <c r="BW43" s="252" t="str">
        <f>IF(BU43="","",MID(BU43,LEN(BV43)+2,5))</f>
        <v/>
      </c>
      <c r="BX43" s="253" t="str">
        <f>IF(BU43="","",MID(BU43,LEN(BY43)+8,5))</f>
        <v/>
      </c>
      <c r="BY43" s="256" t="str">
        <f>IF(BU43="","",RIGHT(BU43,SEARCH(" ",BU43,1)-1))</f>
        <v/>
      </c>
      <c r="BZ43" s="257"/>
      <c r="CA43" s="255" t="str">
        <f>IF(BU43="","",VALUE(BV43))</f>
        <v/>
      </c>
      <c r="CB43" s="255" t="str">
        <f>IF(BU43="","",VALUE(BW43))</f>
        <v/>
      </c>
      <c r="CC43" s="255" t="str">
        <f>IF(BU43="","",VALUE(BX43))</f>
        <v/>
      </c>
      <c r="CD43" s="255" t="str">
        <f>IF(BU43="","",VALUE(BY43))</f>
        <v/>
      </c>
      <c r="CE43" s="95">
        <f t="shared" ref="CE43" si="400">IF(F43="",0,IF(F43="CP",$Y43/5,IF(ISNA(VLOOKUP(F43,$EK$2:$EN$20,2,FALSE)),VALUE(MID(F43,7,5))-VALUE(MID(F43,1,5))+VALUE(MID(F43,19,5))-VALUE(MID(F43,13,5)),VLOOKUP(F43,$EK$2:$EN$20,2,FALSE))))</f>
        <v>0</v>
      </c>
      <c r="CF43" s="185" t="str">
        <f>IF(I43="","",I43)</f>
        <v/>
      </c>
      <c r="CG43" s="252" t="str">
        <f>IF(CF43="","",LEFT(CF43,SEARCH(" ",CF43,1)-1))</f>
        <v/>
      </c>
      <c r="CH43" s="252" t="str">
        <f>IF(CF43="","",MID(CF43,LEN(CG43)+2,5))</f>
        <v/>
      </c>
      <c r="CI43" s="253" t="str">
        <f>IF(CF43="","",MID(CF43,LEN(CJ43)+8,5))</f>
        <v/>
      </c>
      <c r="CJ43" s="256" t="str">
        <f>IF(CF43="","",RIGHT(CF43,SEARCH(" ",CF43,1)-1))</f>
        <v/>
      </c>
      <c r="CK43" s="257"/>
      <c r="CL43" s="255" t="str">
        <f>IF(CF43="","",VALUE(CG43))</f>
        <v/>
      </c>
      <c r="CM43" s="255" t="str">
        <f>IF(CF43="","",VALUE(CH43))</f>
        <v/>
      </c>
      <c r="CN43" s="255" t="str">
        <f>IF(CF43="","",VALUE(CI43))</f>
        <v/>
      </c>
      <c r="CO43" s="255" t="str">
        <f>IF(CF43="","",VALUE(CJ43))</f>
        <v/>
      </c>
      <c r="CP43" s="95">
        <f t="shared" ref="CP43" si="401">IF(I43="",0,IF(I43="CP",$Y43/5,IF(ISNA(VLOOKUP(I43,$EK$2:$EN$20,2,FALSE)),VALUE(MID(I43,7,5))-VALUE(MID(I43,1,5))+VALUE(MID(I43,19,5))-VALUE(MID(I43,13,5)),VLOOKUP(I43,$EK$2:$EN$20,2,FALSE))))</f>
        <v>0</v>
      </c>
      <c r="CQ43" s="185" t="str">
        <f>IF(L43="","",L43)</f>
        <v/>
      </c>
      <c r="CR43" s="252" t="str">
        <f>IF(CQ43="","",LEFT(CQ43,SEARCH(" ",CQ43,1)-1))</f>
        <v/>
      </c>
      <c r="CS43" s="252" t="str">
        <f>IF(CQ43="","",MID(CQ43,LEN(CR43)+2,5))</f>
        <v/>
      </c>
      <c r="CT43" s="253" t="str">
        <f>IF(CQ43="","",MID(CQ43,LEN(CU43)+8,5))</f>
        <v/>
      </c>
      <c r="CU43" s="256" t="str">
        <f>IF(CQ43="","",RIGHT(CQ43,SEARCH(" ",CQ43,1)-1))</f>
        <v/>
      </c>
      <c r="CV43" s="257"/>
      <c r="CW43" s="255" t="str">
        <f>IF(CQ43="","",VALUE(CR43))</f>
        <v/>
      </c>
      <c r="CX43" s="255" t="str">
        <f>IF(CQ43="","",VALUE(CS43))</f>
        <v/>
      </c>
      <c r="CY43" s="255" t="str">
        <f>IF(CQ43="","",VALUE(CT43))</f>
        <v/>
      </c>
      <c r="CZ43" s="255" t="str">
        <f>IF(CQ43="","",VALUE(CU43))</f>
        <v/>
      </c>
      <c r="DA43" s="95">
        <f t="shared" ref="DA43" si="402">IF(L43="",0,IF(L43="CP",$Y43/5,IF(ISNA(VLOOKUP(L43,$EK$2:$EN$20,2,FALSE)),VALUE(MID(L43,7,5))-VALUE(MID(L43,1,5))+VALUE(MID(L43,19,5))-VALUE(MID(L43,13,5)),VLOOKUP(L43,$EK$2:$EN$20,2,FALSE))))</f>
        <v>0</v>
      </c>
      <c r="DB43" s="185" t="str">
        <f>IF(O43="","",O43)</f>
        <v/>
      </c>
      <c r="DC43" s="252" t="str">
        <f>IF(DB43="","",LEFT(DB43,SEARCH(" ",DB43,1)-1))</f>
        <v/>
      </c>
      <c r="DD43" s="252" t="str">
        <f>IF(DB43="","",MID(DB43,LEN(DC43)+2,5))</f>
        <v/>
      </c>
      <c r="DE43" s="253" t="str">
        <f>IF(DB43="","",MID(DB43,LEN(DF43)+8,5))</f>
        <v/>
      </c>
      <c r="DF43" s="256" t="str">
        <f>IF(DB43="","",RIGHT(DB43,SEARCH(" ",DB43,1)-1))</f>
        <v/>
      </c>
      <c r="DG43" s="257"/>
      <c r="DH43" s="255" t="str">
        <f>IF(DB43="","",VALUE(DC43))</f>
        <v/>
      </c>
      <c r="DI43" s="255" t="str">
        <f>IF(DB43="","",VALUE(DD43))</f>
        <v/>
      </c>
      <c r="DJ43" s="255" t="str">
        <f>IF(DB43="","",VALUE(DE43))</f>
        <v/>
      </c>
      <c r="DK43" s="255" t="str">
        <f>IF(DB43="","",VALUE(DF43))</f>
        <v/>
      </c>
      <c r="DL43" s="95">
        <f t="shared" ref="DL43" si="403">IF(O43="",0,IF(O43="CP",$Y43/5,IF(ISNA(VLOOKUP(O43,$EK$2:$EN$20,2,FALSE)),VALUE(MID(O43,7,5))-VALUE(MID(O43,1,5))+VALUE(MID(O43,19,5))-VALUE(MID(O43,13,5)),VLOOKUP(O43,$EK$2:$EN$20,2,FALSE))))</f>
        <v>0</v>
      </c>
      <c r="DM43" s="185" t="str">
        <f>IF(R43="","",R43)</f>
        <v/>
      </c>
      <c r="DN43" s="252" t="str">
        <f>IF(DM43="","",LEFT(DM43,SEARCH(" ",DM43,1)-1))</f>
        <v/>
      </c>
      <c r="DO43" s="252" t="str">
        <f>IF(DM43="","",MID(DM43,LEN(DN43)+2,5))</f>
        <v/>
      </c>
      <c r="DP43" s="253" t="str">
        <f>IF(DM43="","",MID(DM43,LEN(DQ43)+8,5))</f>
        <v/>
      </c>
      <c r="DQ43" s="256" t="str">
        <f>IF(DM43="","",RIGHT(DM43,SEARCH(" ",DM43,1)-1))</f>
        <v/>
      </c>
      <c r="DR43" s="257"/>
      <c r="DS43" s="255" t="str">
        <f>IF(DM43="","",VALUE(DN43))</f>
        <v/>
      </c>
      <c r="DT43" s="255" t="str">
        <f>IF(DM43="","",VALUE(DO43))</f>
        <v/>
      </c>
      <c r="DU43" s="255" t="str">
        <f>IF(DM43="","",VALUE(DP43))</f>
        <v/>
      </c>
      <c r="DV43" s="255" t="str">
        <f>IF(DM43="","",VALUE(DQ43))</f>
        <v/>
      </c>
      <c r="DW43" s="95">
        <f t="shared" ref="DW43" si="404">IF(R43="",0,IF(R43="CP",$Y43/5,IF(ISNA(VLOOKUP(R43,$EK$2:$EN$20,2,FALSE)),VALUE(MID(R43,7,5))-VALUE(MID(R43,1,5))+VALUE(MID(R43,19,5))-VALUE(MID(R43,13,5)),VLOOKUP(R43,$EK$2:$EN$20,2,FALSE))))</f>
        <v>0</v>
      </c>
      <c r="DX43" s="185" t="str">
        <f>IF(U43="","",U43)</f>
        <v/>
      </c>
      <c r="DY43" s="252" t="str">
        <f>IF(DX43="","",LEFT(DX43,SEARCH(" ",DX43,1)-1))</f>
        <v/>
      </c>
      <c r="DZ43" s="252" t="str">
        <f>IF(DX43="","",MID(DX43,LEN(DY43)+2,5))</f>
        <v/>
      </c>
      <c r="EA43" s="253" t="str">
        <f>IF(DX43="","",MID(DX43,LEN(EB43)+8,5))</f>
        <v/>
      </c>
      <c r="EB43" s="256" t="str">
        <f>IF(DX43="","",RIGHT(DX43,SEARCH(" ",DX43,1)-1))</f>
        <v/>
      </c>
      <c r="EC43" s="257"/>
      <c r="ED43" s="255" t="str">
        <f>IF(DX43="","",VALUE(DY43))</f>
        <v/>
      </c>
      <c r="EE43" s="255" t="str">
        <f>IF(DX43="","",VALUE(DZ43))</f>
        <v/>
      </c>
      <c r="EF43" s="255" t="str">
        <f>IF(DX43="","",VALUE(EA43))</f>
        <v/>
      </c>
      <c r="EG43" s="255" t="str">
        <f>IF(DX43="","",VALUE(EB43))</f>
        <v/>
      </c>
      <c r="EH43" s="95">
        <f t="shared" ref="EH43" si="405">IF(U43="",0,IF(U43="CP",$Y43/5,IF(ISNA(VLOOKUP(U43,$EK$2:$EN$20,2,FALSE)),VALUE(MID(U43,7,5))-VALUE(MID(U43,1,5))+VALUE(MID(U43,19,5))-VALUE(MID(U43,13,5)),VLOOKUP(U43,$EK$2:$EN$20,2,FALSE))))</f>
        <v>0</v>
      </c>
    </row>
    <row r="44" spans="1:138" ht="13.5" customHeight="1">
      <c r="A44" s="101" t="str">
        <f>A43</f>
        <v>BOUL</v>
      </c>
      <c r="B44" s="225"/>
      <c r="C44" s="190"/>
      <c r="D44" s="191"/>
      <c r="E44" s="14">
        <f>IF(C43="",0,BT44)</f>
        <v>0</v>
      </c>
      <c r="F44" s="190"/>
      <c r="G44" s="191"/>
      <c r="H44" s="14">
        <f t="shared" si="1"/>
        <v>0</v>
      </c>
      <c r="I44" s="190"/>
      <c r="J44" s="191"/>
      <c r="K44" s="14">
        <f t="shared" si="4"/>
        <v>0</v>
      </c>
      <c r="L44" s="190"/>
      <c r="M44" s="191"/>
      <c r="N44" s="66">
        <f t="shared" si="5"/>
        <v>0</v>
      </c>
      <c r="O44" s="190"/>
      <c r="P44" s="191"/>
      <c r="Q44" s="14">
        <f t="shared" si="2"/>
        <v>0</v>
      </c>
      <c r="R44" s="190"/>
      <c r="S44" s="191"/>
      <c r="T44" s="14">
        <f t="shared" si="6"/>
        <v>0</v>
      </c>
      <c r="U44" s="190"/>
      <c r="V44" s="191"/>
      <c r="W44" s="14">
        <f t="shared" si="7"/>
        <v>0</v>
      </c>
      <c r="X44" s="205"/>
      <c r="Y44" s="211"/>
      <c r="Z44" s="212"/>
      <c r="AA44" s="216"/>
      <c r="AB44" s="207"/>
      <c r="AC44" s="187"/>
      <c r="AD44" s="187"/>
      <c r="AE44" s="200"/>
      <c r="AF44" s="200"/>
      <c r="AG44" s="213"/>
      <c r="AH44" s="214"/>
      <c r="AK44" s="203"/>
      <c r="AL44" s="203"/>
      <c r="AM44" s="203"/>
      <c r="AN44" s="203"/>
      <c r="AO44" s="203"/>
      <c r="AP44" s="203"/>
      <c r="AQ44" s="203"/>
      <c r="AR44" s="187"/>
      <c r="AS44" s="187"/>
      <c r="AT44" s="208"/>
      <c r="AU44" s="208"/>
      <c r="AV44" s="208"/>
      <c r="AW44" s="203"/>
      <c r="AX44" s="203"/>
      <c r="AY44" s="203"/>
      <c r="AZ44" s="203"/>
      <c r="BA44" s="83"/>
      <c r="BB44" s="192"/>
      <c r="BC44" s="192"/>
      <c r="BD44" s="192"/>
      <c r="BE44" s="192"/>
      <c r="BF44" s="192"/>
      <c r="BG44" s="192"/>
      <c r="BH44" s="192"/>
      <c r="BI44" s="194"/>
      <c r="BJ44" s="185"/>
      <c r="BK44" s="252"/>
      <c r="BL44" s="252"/>
      <c r="BM44" s="253"/>
      <c r="BN44" s="254"/>
      <c r="BO44" s="258"/>
      <c r="BP44" s="255"/>
      <c r="BQ44" s="255"/>
      <c r="BR44" s="255"/>
      <c r="BS44" s="255"/>
      <c r="BT44" s="62">
        <f t="shared" ref="BT44" si="406">IF(ISNA(VLOOKUP(BJ43,$EK$2:$EN$20,4,FALSE)),IF(BJ43="",0,MOD(BQ43-BP43,1)-IF(BQ43&gt;=BP43,MAX(0,MIN(BQ43,21/24)-MAX(BP43,6/24)),MAX(0,21/24-MAX(BP43,6/24))+MAX(0,MIN(BQ43,21/24)-6/24)))+IF(BJ43="",0,MOD(BS43-BR43,1)-IF(BS43&gt;=BR43,MAX(0,MIN(BS43,21/24)-MAX(BR43,6/24)),MAX(0,21/24-MAX(BR43,6/24))+MAX(0,MIN(BS43,21/24)-6/24))),VLOOKUP(BJ43,$EK$2:$EN$20,4,FALSE))</f>
        <v>0</v>
      </c>
      <c r="BU44" s="185"/>
      <c r="BV44" s="252"/>
      <c r="BW44" s="252"/>
      <c r="BX44" s="253"/>
      <c r="BY44" s="256"/>
      <c r="BZ44" s="258"/>
      <c r="CA44" s="255"/>
      <c r="CB44" s="255"/>
      <c r="CC44" s="255"/>
      <c r="CD44" s="255"/>
      <c r="CE44" s="62">
        <f t="shared" ref="CE44" si="407">IF(ISNA(VLOOKUP(BU43,$EK$2:$EN$20,4,FALSE)),IF(BU43="",0,MOD(CB43-CA43,1)-IF(CB43&gt;=CA43,MAX(0,MIN(CB43,21/24)-MAX(CA43,6/24)),MAX(0,21/24-MAX(CA43,6/24))+MAX(0,MIN(CB43,21/24)-6/24)))+IF(BU43="",0,MOD(CD43-CC43,1)-IF(CD43&gt;=CC43,MAX(0,MIN(CD43,21/24)-MAX(CC43,6/24)),MAX(0,21/24-MAX(CC43,6/24))+MAX(0,MIN(CD43,21/24)-6/24))),VLOOKUP(BU43,$EK$2:$EN$20,4,FALSE))</f>
        <v>0</v>
      </c>
      <c r="CF44" s="185"/>
      <c r="CG44" s="252"/>
      <c r="CH44" s="252"/>
      <c r="CI44" s="253"/>
      <c r="CJ44" s="256"/>
      <c r="CK44" s="258"/>
      <c r="CL44" s="255"/>
      <c r="CM44" s="255"/>
      <c r="CN44" s="255"/>
      <c r="CO44" s="255"/>
      <c r="CP44" s="62">
        <f t="shared" ref="CP44" si="408">IF(ISNA(VLOOKUP(CF43,$EK$2:$EN$20,4,FALSE)),IF(CF43="",0,MOD(CM43-CL43,1)-IF(CM43&gt;=CL43,MAX(0,MIN(CM43,21/24)-MAX(CL43,6/24)),MAX(0,21/24-MAX(CL43,6/24))+MAX(0,MIN(CM43,21/24)-6/24)))+IF(CF43="",0,MOD(CO43-CN43,1)-IF(CO43&gt;=CN43,MAX(0,MIN(CO43,21/24)-MAX(CN43,6/24)),MAX(0,21/24-MAX(CN43,6/24))+MAX(0,MIN(CO43,21/24)-6/24))),VLOOKUP(CF43,$EK$2:$EN$20,4,FALSE))</f>
        <v>0</v>
      </c>
      <c r="CQ44" s="185"/>
      <c r="CR44" s="252"/>
      <c r="CS44" s="252"/>
      <c r="CT44" s="253"/>
      <c r="CU44" s="256"/>
      <c r="CV44" s="258"/>
      <c r="CW44" s="255"/>
      <c r="CX44" s="255"/>
      <c r="CY44" s="255"/>
      <c r="CZ44" s="255"/>
      <c r="DA44" s="62">
        <f t="shared" si="3"/>
        <v>0</v>
      </c>
      <c r="DB44" s="185"/>
      <c r="DC44" s="252"/>
      <c r="DD44" s="252"/>
      <c r="DE44" s="253"/>
      <c r="DF44" s="256"/>
      <c r="DG44" s="258"/>
      <c r="DH44" s="255"/>
      <c r="DI44" s="255"/>
      <c r="DJ44" s="255"/>
      <c r="DK44" s="255"/>
      <c r="DL44" s="62">
        <f t="shared" ref="DL44" si="409">IF(ISNA(VLOOKUP(DB43,$EK$2:$EN$20,4,FALSE)),IF(DB43="",0,MOD(DI43-DH43,1)-IF(DI43&gt;=DH43,MAX(0,MIN(DI43,21/24)-MAX(DH43,6/24)),MAX(0,21/24-MAX(DH43,6/24))+MAX(0,MIN(DI43,21/24)-6/24)))+IF(DB43="",0,MOD(DK43-DJ43,1)-IF(DK43&gt;=DJ43,MAX(0,MIN(DK43,21/24)-MAX(DJ43,6/24)),MAX(0,21/24-MAX(DJ43,6/24))+MAX(0,MIN(DK43,21/24)-6/24))),VLOOKUP(DB43,$EK$2:$EN$20,4,FALSE))</f>
        <v>0</v>
      </c>
      <c r="DM44" s="185"/>
      <c r="DN44" s="252"/>
      <c r="DO44" s="252"/>
      <c r="DP44" s="253"/>
      <c r="DQ44" s="256"/>
      <c r="DR44" s="258"/>
      <c r="DS44" s="255"/>
      <c r="DT44" s="255"/>
      <c r="DU44" s="255"/>
      <c r="DV44" s="255"/>
      <c r="DW44" s="62">
        <f t="shared" ref="DW44" si="410">IF(ISNA(VLOOKUP(DM43,$EK$2:$EN$20,4,FALSE)),IF(DM43="",0,MOD(DT43-DS43,1)-IF(DT43&gt;=DS43,MAX(0,MIN(DT43,21/24)-MAX(DS43,6/24)),MAX(0,21/24-MAX(DS43,6/24))+MAX(0,MIN(DT43,21/24)-6/24)))+IF(DM43="",0,MOD(DV43-DU43,1)-IF(DV43&gt;=DU43,MAX(0,MIN(DV43,21/24)-MAX(DU43,6/24)),MAX(0,21/24-MAX(DU43,6/24))+MAX(0,MIN(DV43,21/24)-6/24))),VLOOKUP(DM43,$EK$2:$EN$20,4,FALSE))</f>
        <v>0</v>
      </c>
      <c r="DX44" s="185"/>
      <c r="DY44" s="252"/>
      <c r="DZ44" s="252"/>
      <c r="EA44" s="253"/>
      <c r="EB44" s="256"/>
      <c r="EC44" s="258"/>
      <c r="ED44" s="255"/>
      <c r="EE44" s="255"/>
      <c r="EF44" s="255"/>
      <c r="EG44" s="255"/>
      <c r="EH44" s="62">
        <f t="shared" ref="EH44" si="411">IF(ISNA(VLOOKUP(DX43,$EK$2:$EN$20,4,FALSE)),IF(DX43="",0,MOD(EE43-ED43,1)-IF(EE43&gt;=ED43,MAX(0,MIN(EE43,21/24)-MAX(ED43,6/24)),MAX(0,21/24-MAX(ED43,6/24))+MAX(0,MIN(EE43,21/24)-6/24)))+IF(DX43="",0,MOD(EG43-EF43,1)-IF(EG43&gt;=EF43,MAX(0,MIN(EG43,21/24)-MAX(EF43,6/24)),MAX(0,21/24-MAX(EF43,6/24))+MAX(0,MIN(EG43,21/24)-6/24))),VLOOKUP(DX43,$EK$2:$EN$20,4,FALSE))</f>
        <v>0</v>
      </c>
    </row>
    <row r="45" spans="1:138" ht="13.5" customHeight="1">
      <c r="A45" s="101" t="str">
        <f>Admin!B26</f>
        <v>BOUL</v>
      </c>
      <c r="B45" s="225" t="str">
        <f>Admin!C26</f>
        <v>U</v>
      </c>
      <c r="C45" s="188"/>
      <c r="D45" s="189"/>
      <c r="E45" s="13">
        <f>BT45</f>
        <v>0</v>
      </c>
      <c r="F45" s="188"/>
      <c r="G45" s="189"/>
      <c r="H45" s="13">
        <f t="shared" si="1"/>
        <v>0</v>
      </c>
      <c r="I45" s="188"/>
      <c r="J45" s="189"/>
      <c r="K45" s="13">
        <f t="shared" si="4"/>
        <v>0</v>
      </c>
      <c r="L45" s="188"/>
      <c r="M45" s="189"/>
      <c r="N45" s="13">
        <f t="shared" si="5"/>
        <v>0</v>
      </c>
      <c r="O45" s="188"/>
      <c r="P45" s="189"/>
      <c r="Q45" s="13">
        <f t="shared" si="2"/>
        <v>0</v>
      </c>
      <c r="R45" s="188"/>
      <c r="S45" s="189"/>
      <c r="T45" s="13">
        <f t="shared" si="6"/>
        <v>0</v>
      </c>
      <c r="U45" s="188"/>
      <c r="V45" s="189"/>
      <c r="W45" s="13">
        <f t="shared" si="7"/>
        <v>0</v>
      </c>
      <c r="X45" s="204">
        <f t="shared" si="201"/>
        <v>0</v>
      </c>
      <c r="Y45" s="211">
        <v>1.4583333333333333</v>
      </c>
      <c r="Z45" s="212">
        <f>IF(D45="off",X45-Y45,IF(F45="off",X45-Y45,IF(I45="off",X45-Y45,IF(L45="off",X45-Y45,IF(O45="off",X45-Y45,IF(R45="off",X45-Y45,IF(U45="off",X45-Y45,IF(AG45&gt;Y45,0,IF(X45=0,0,X45-Y45)))))))))</f>
        <v>0</v>
      </c>
      <c r="AA45" s="215" t="e">
        <f ca="1">Z45+INDIRECT(MID(CELL("filename",$A$1),FIND("]",CELL("filename",$A$1))+1,2)*1-1&amp;"!AA45")</f>
        <v>#REF!</v>
      </c>
      <c r="AB45" s="206">
        <f t="shared" si="8"/>
        <v>0</v>
      </c>
      <c r="AC45" s="186">
        <f t="shared" ref="AC45" si="412">AR45</f>
        <v>0</v>
      </c>
      <c r="AD45" s="186">
        <f ca="1">IF(AC45=AS45,0+AC45,AC45+INDIRECT(MID(CELL("filename",$A$1),FIND("]",CELL("filename",$A$1))+1,2)*1-1&amp;"!AD45"))</f>
        <v>0</v>
      </c>
      <c r="AE45" s="199" t="e">
        <f ca="1">INDIRECT(MID(CELL("filename",$A$1),FIND("]",CELL("filename",$A$1))+1,2)*1-1&amp;"!AE45")+BI45</f>
        <v>#REF!</v>
      </c>
      <c r="AF45" s="199" t="e">
        <f ca="1">Admin!F26-'23'!AE45:AE46</f>
        <v>#REF!</v>
      </c>
      <c r="AG45" s="213">
        <f t="shared" si="96"/>
        <v>0</v>
      </c>
      <c r="AH45" s="214">
        <f>IF(AG45&gt;Y45,Y45,AG45)</f>
        <v>0</v>
      </c>
      <c r="AK45" s="203" t="str">
        <f>IF($E$3&gt;=$AJ$1,"",IF(C45="","",COUNTIF($EK$3:$EK$10,C45)))</f>
        <v/>
      </c>
      <c r="AL45" s="203" t="str">
        <f>IF($H$3&gt;=$AJ$1,"",IF(F45="","",COUNTIF($EK$3:$EK$10,F45)))</f>
        <v/>
      </c>
      <c r="AM45" s="203" t="str">
        <f>IF($K$3&gt;=$AJ$1,"",IF(I45="","",COUNTIF($EK$3:$EK$10,I45)))</f>
        <v/>
      </c>
      <c r="AN45" s="203" t="str">
        <f>IF($N$3&gt;=$AJ$1,"",IF(L45="","",COUNTIF($EK$3:$EK$10,L45)))</f>
        <v/>
      </c>
      <c r="AO45" s="203" t="str">
        <f>IF($Q$3&gt;=$AJ$1,"",IF(O45="","",COUNTIF($EK$3:$EK$10,O45)))</f>
        <v/>
      </c>
      <c r="AP45" s="203" t="str">
        <f>IF($T$3&gt;=AJ$1,"",IF(R45="","",COUNTIF($EK$3:$EK$10,R45)))</f>
        <v/>
      </c>
      <c r="AQ45" s="203" t="str">
        <f>IF($W$3&gt;=$AJ$1,"",IF(U45="","",COUNTIF($EK$3:$EK$10,U45)))</f>
        <v/>
      </c>
      <c r="AR45" s="186">
        <f>COUNTIF(AK45:AQ46,0)*0.45</f>
        <v>0</v>
      </c>
      <c r="AS45" s="186">
        <f>COUNTIF(AT45:AZ46,0)*0.45+AJ44</f>
        <v>0</v>
      </c>
      <c r="AT45" s="208" t="str">
        <f>IF($E$3&lt;$AJ$1,"",IF(C45="","",IF(AK45=0,"",COUNTIF($EK$3:$EK$10,C45))))</f>
        <v/>
      </c>
      <c r="AU45" s="208" t="str">
        <f>IF($H$3&lt;$AJ$1,"",IF(F45="","",IF(AL45=0,"",COUNTIF($EK$3:$EK$10,F45))))</f>
        <v/>
      </c>
      <c r="AV45" s="208" t="str">
        <f>IF($K$3&lt;$AJ$1,"",IF(I45="","",IF(AM45=0,"",COUNTIF($EK$3:$EK$10,I45))))</f>
        <v/>
      </c>
      <c r="AW45" s="203" t="str">
        <f>IF($N$3&lt;$AJ$1,"",IF(L45="","",IF(AN45=0,"",COUNTIF($EK$3:$EK$10,L45))))</f>
        <v/>
      </c>
      <c r="AX45" s="203" t="str">
        <f>IF($Q$3&lt;$AJ$1,"",IF(O45="","",IF(AO45=0,"",COUNTIF($EK$3:$EK$10,O45))))</f>
        <v/>
      </c>
      <c r="AY45" s="203" t="str">
        <f>IF($T$3&lt;$AJ$1,"",IF(R45="","",IF(AP45=0,"",COUNTIF($EK$3:$EK$10,R45))))</f>
        <v/>
      </c>
      <c r="AZ45" s="203" t="str">
        <f>IF($W$3&lt;$AJ$1,"",IF(U45="","",IF(AQ45=0,"",COUNTIF($EK$3:$EK$10,U45))))</f>
        <v/>
      </c>
      <c r="BA45" s="83"/>
      <c r="BB45" s="192" t="str">
        <f t="shared" ref="BB45" si="413">IF(C45="","",IF(ISNA(VLOOKUP(C45,$EK$2:$EM$20,3,FALSE)),0,((VLOOKUP(C45,$EK$2:$EM$20,3,FALSE)))))</f>
        <v/>
      </c>
      <c r="BC45" s="192" t="str">
        <f t="shared" ref="BC45" si="414">IF(F45="","",IF(ISNA(VLOOKUP(F45,$EK$2:$EM$20,3,FALSE)),0,((VLOOKUP(F45,$EK$2:$EM$20,3,FALSE)))))</f>
        <v/>
      </c>
      <c r="BD45" s="192" t="str">
        <f t="shared" ref="BD45" si="415">IF(I45="","",IF(ISNA(VLOOKUP(I45,$EK$2:$EM$20,3,FALSE)),0,((VLOOKUP(I45,$EK$2:$EM$20,3,FALSE)))))</f>
        <v/>
      </c>
      <c r="BE45" s="192" t="str">
        <f t="shared" ref="BE45" si="416">IF(L45="","",IF(ISNA(VLOOKUP(L45,$EK$2:$EM$20,3,FALSE)),0,((VLOOKUP(L45,$EK$2:$EM$20,3,FALSE)))))</f>
        <v/>
      </c>
      <c r="BF45" s="192" t="str">
        <f t="shared" ref="BF45" si="417">IF(O45="","",IF(ISNA(VLOOKUP(O45,$EK$2:$EM$20,3,FALSE)),0,((VLOOKUP(O45,$EK$2:$EM$20,3,FALSE)))))</f>
        <v/>
      </c>
      <c r="BG45" s="192" t="str">
        <f t="shared" ref="BG45" si="418">IF(R45="","",IF(ISNA(VLOOKUP(R45,$EK$2:$EM$20,3,FALSE)),0,((VLOOKUP(R45,$EK$2:$EM$20,3,FALSE)))))</f>
        <v/>
      </c>
      <c r="BH45" s="192" t="str">
        <f t="shared" ref="BH45" si="419">IF(U45="","",IF(ISNA(VLOOKUP(U45,$EK$2:$EM$20,3,FALSE)),0,((VLOOKUP(U45,$EK$2:$EM$20,3,FALSE)))))</f>
        <v/>
      </c>
      <c r="BI45" s="193">
        <f>SUM(BB45:BH46)</f>
        <v>0</v>
      </c>
      <c r="BJ45" s="185" t="str">
        <f>IF(C45="","",C45)</f>
        <v/>
      </c>
      <c r="BK45" s="252" t="str">
        <f t="shared" si="18"/>
        <v/>
      </c>
      <c r="BL45" s="252" t="str">
        <f>IF(BJ45="","",MID(BJ45,LEN(BK45)+2,5))</f>
        <v/>
      </c>
      <c r="BM45" s="253" t="str">
        <f>IF(BJ45="","",MID(BJ45,LEN(BN45)+8,5))</f>
        <v/>
      </c>
      <c r="BN45" s="254" t="str">
        <f>IF(BJ45="","",RIGHT(BJ45,SEARCH(" ",BJ45,1)-1))</f>
        <v/>
      </c>
      <c r="BO45" s="257"/>
      <c r="BP45" s="255" t="str">
        <f>IF(BJ45="","",VALUE(BK45))</f>
        <v/>
      </c>
      <c r="BQ45" s="255" t="str">
        <f>IF(BJ45="","",VALUE(BL45))</f>
        <v/>
      </c>
      <c r="BR45" s="255" t="str">
        <f>IF(BJ45="","",VALUE(BM45))</f>
        <v/>
      </c>
      <c r="BS45" s="255" t="str">
        <f>IF(BJ45="","",VALUE(BN45))</f>
        <v/>
      </c>
      <c r="BT45" s="95">
        <f t="shared" ref="BT45" si="420">IF(C45="",0,IF(C45="CP",$Y45/5,IF(ISNA(VLOOKUP(C45,$EK$2:$EN$20,2,FALSE)),VALUE(MID(C45,7,5))-VALUE(MID(C45,1,5))+VALUE(MID(C45,19,5))-VALUE(MID(C45,13,5)),VLOOKUP(C45,$EK$2:$EN$20,2,FALSE))))</f>
        <v>0</v>
      </c>
      <c r="BU45" s="185" t="str">
        <f>IF(F45="","",F45)</f>
        <v/>
      </c>
      <c r="BV45" s="252" t="str">
        <f>IF(BU45="","",LEFT(BU45,SEARCH(" ",BU45,1)-1))</f>
        <v/>
      </c>
      <c r="BW45" s="252" t="str">
        <f>IF(BU45="","",MID(BU45,LEN(BV45)+2,5))</f>
        <v/>
      </c>
      <c r="BX45" s="253" t="str">
        <f>IF(BU45="","",MID(BU45,LEN(BY45)+8,5))</f>
        <v/>
      </c>
      <c r="BY45" s="256" t="str">
        <f>IF(BU45="","",RIGHT(BU45,SEARCH(" ",BU45,1)-1))</f>
        <v/>
      </c>
      <c r="BZ45" s="257"/>
      <c r="CA45" s="255" t="str">
        <f>IF(BU45="","",VALUE(BV45))</f>
        <v/>
      </c>
      <c r="CB45" s="255" t="str">
        <f>IF(BU45="","",VALUE(BW45))</f>
        <v/>
      </c>
      <c r="CC45" s="255" t="str">
        <f>IF(BU45="","",VALUE(BX45))</f>
        <v/>
      </c>
      <c r="CD45" s="255" t="str">
        <f>IF(BU45="","",VALUE(BY45))</f>
        <v/>
      </c>
      <c r="CE45" s="95">
        <f t="shared" ref="CE45" si="421">IF(F45="",0,IF(F45="CP",$Y45/5,IF(ISNA(VLOOKUP(F45,$EK$2:$EN$20,2,FALSE)),VALUE(MID(F45,7,5))-VALUE(MID(F45,1,5))+VALUE(MID(F45,19,5))-VALUE(MID(F45,13,5)),VLOOKUP(F45,$EK$2:$EN$20,2,FALSE))))</f>
        <v>0</v>
      </c>
      <c r="CF45" s="185" t="str">
        <f>IF(I45="","",I45)</f>
        <v/>
      </c>
      <c r="CG45" s="252" t="str">
        <f>IF(CF45="","",LEFT(CF45,SEARCH(" ",CF45,1)-1))</f>
        <v/>
      </c>
      <c r="CH45" s="252" t="str">
        <f>IF(CF45="","",MID(CF45,LEN(CG45)+2,5))</f>
        <v/>
      </c>
      <c r="CI45" s="253" t="str">
        <f>IF(CF45="","",MID(CF45,LEN(CJ45)+8,5))</f>
        <v/>
      </c>
      <c r="CJ45" s="256" t="str">
        <f>IF(CF45="","",RIGHT(CF45,SEARCH(" ",CF45,1)-1))</f>
        <v/>
      </c>
      <c r="CK45" s="257"/>
      <c r="CL45" s="255" t="str">
        <f>IF(CF45="","",VALUE(CG45))</f>
        <v/>
      </c>
      <c r="CM45" s="255" t="str">
        <f>IF(CF45="","",VALUE(CH45))</f>
        <v/>
      </c>
      <c r="CN45" s="255" t="str">
        <f>IF(CF45="","",VALUE(CI45))</f>
        <v/>
      </c>
      <c r="CO45" s="255" t="str">
        <f>IF(CF45="","",VALUE(CJ45))</f>
        <v/>
      </c>
      <c r="CP45" s="95">
        <f t="shared" ref="CP45" si="422">IF(I45="",0,IF(I45="CP",$Y45/5,IF(ISNA(VLOOKUP(I45,$EK$2:$EN$20,2,FALSE)),VALUE(MID(I45,7,5))-VALUE(MID(I45,1,5))+VALUE(MID(I45,19,5))-VALUE(MID(I45,13,5)),VLOOKUP(I45,$EK$2:$EN$20,2,FALSE))))</f>
        <v>0</v>
      </c>
      <c r="CQ45" s="185" t="str">
        <f>IF(L45="","",L45)</f>
        <v/>
      </c>
      <c r="CR45" s="252" t="str">
        <f>IF(CQ45="","",LEFT(CQ45,SEARCH(" ",CQ45,1)-1))</f>
        <v/>
      </c>
      <c r="CS45" s="252" t="str">
        <f>IF(CQ45="","",MID(CQ45,LEN(CR45)+2,5))</f>
        <v/>
      </c>
      <c r="CT45" s="253" t="str">
        <f>IF(CQ45="","",MID(CQ45,LEN(CU45)+8,5))</f>
        <v/>
      </c>
      <c r="CU45" s="256" t="str">
        <f>IF(CQ45="","",RIGHT(CQ45,SEARCH(" ",CQ45,1)-1))</f>
        <v/>
      </c>
      <c r="CV45" s="257"/>
      <c r="CW45" s="255" t="str">
        <f>IF(CQ45="","",VALUE(CR45))</f>
        <v/>
      </c>
      <c r="CX45" s="255" t="str">
        <f>IF(CQ45="","",VALUE(CS45))</f>
        <v/>
      </c>
      <c r="CY45" s="255" t="str">
        <f>IF(CQ45="","",VALUE(CT45))</f>
        <v/>
      </c>
      <c r="CZ45" s="255" t="str">
        <f>IF(CQ45="","",VALUE(CU45))</f>
        <v/>
      </c>
      <c r="DA45" s="95">
        <f t="shared" ref="DA45" si="423">IF(L45="",0,IF(L45="CP",$Y45/5,IF(ISNA(VLOOKUP(L45,$EK$2:$EN$20,2,FALSE)),VALUE(MID(L45,7,5))-VALUE(MID(L45,1,5))+VALUE(MID(L45,19,5))-VALUE(MID(L45,13,5)),VLOOKUP(L45,$EK$2:$EN$20,2,FALSE))))</f>
        <v>0</v>
      </c>
      <c r="DB45" s="185" t="str">
        <f>IF(O45="","",O45)</f>
        <v/>
      </c>
      <c r="DC45" s="252" t="str">
        <f>IF(DB45="","",LEFT(DB45,SEARCH(" ",DB45,1)-1))</f>
        <v/>
      </c>
      <c r="DD45" s="252" t="str">
        <f>IF(DB45="","",MID(DB45,LEN(DC45)+2,5))</f>
        <v/>
      </c>
      <c r="DE45" s="253" t="str">
        <f>IF(DB45="","",MID(DB45,LEN(DF45)+8,5))</f>
        <v/>
      </c>
      <c r="DF45" s="256" t="str">
        <f>IF(DB45="","",RIGHT(DB45,SEARCH(" ",DB45,1)-1))</f>
        <v/>
      </c>
      <c r="DG45" s="257"/>
      <c r="DH45" s="255" t="str">
        <f>IF(DB45="","",VALUE(DC45))</f>
        <v/>
      </c>
      <c r="DI45" s="255" t="str">
        <f>IF(DB45="","",VALUE(DD45))</f>
        <v/>
      </c>
      <c r="DJ45" s="255" t="str">
        <f>IF(DB45="","",VALUE(DE45))</f>
        <v/>
      </c>
      <c r="DK45" s="255" t="str">
        <f>IF(DB45="","",VALUE(DF45))</f>
        <v/>
      </c>
      <c r="DL45" s="95">
        <f t="shared" ref="DL45" si="424">IF(O45="",0,IF(O45="CP",$Y45/5,IF(ISNA(VLOOKUP(O45,$EK$2:$EN$20,2,FALSE)),VALUE(MID(O45,7,5))-VALUE(MID(O45,1,5))+VALUE(MID(O45,19,5))-VALUE(MID(O45,13,5)),VLOOKUP(O45,$EK$2:$EN$20,2,FALSE))))</f>
        <v>0</v>
      </c>
      <c r="DM45" s="185" t="str">
        <f>IF(R45="","",R45)</f>
        <v/>
      </c>
      <c r="DN45" s="252" t="str">
        <f>IF(DM45="","",LEFT(DM45,SEARCH(" ",DM45,1)-1))</f>
        <v/>
      </c>
      <c r="DO45" s="252" t="str">
        <f>IF(DM45="","",MID(DM45,LEN(DN45)+2,5))</f>
        <v/>
      </c>
      <c r="DP45" s="253" t="str">
        <f>IF(DM45="","",MID(DM45,LEN(DQ45)+8,5))</f>
        <v/>
      </c>
      <c r="DQ45" s="256" t="str">
        <f>IF(DM45="","",RIGHT(DM45,SEARCH(" ",DM45,1)-1))</f>
        <v/>
      </c>
      <c r="DR45" s="257"/>
      <c r="DS45" s="255" t="str">
        <f>IF(DM45="","",VALUE(DN45))</f>
        <v/>
      </c>
      <c r="DT45" s="255" t="str">
        <f>IF(DM45="","",VALUE(DO45))</f>
        <v/>
      </c>
      <c r="DU45" s="255" t="str">
        <f>IF(DM45="","",VALUE(DP45))</f>
        <v/>
      </c>
      <c r="DV45" s="255" t="str">
        <f>IF(DM45="","",VALUE(DQ45))</f>
        <v/>
      </c>
      <c r="DW45" s="95">
        <f t="shared" ref="DW45" si="425">IF(R45="",0,IF(R45="CP",$Y45/5,IF(ISNA(VLOOKUP(R45,$EK$2:$EN$20,2,FALSE)),VALUE(MID(R45,7,5))-VALUE(MID(R45,1,5))+VALUE(MID(R45,19,5))-VALUE(MID(R45,13,5)),VLOOKUP(R45,$EK$2:$EN$20,2,FALSE))))</f>
        <v>0</v>
      </c>
      <c r="DX45" s="185" t="str">
        <f>IF(U45="","",U45)</f>
        <v/>
      </c>
      <c r="DY45" s="252" t="str">
        <f>IF(DX45="","",LEFT(DX45,SEARCH(" ",DX45,1)-1))</f>
        <v/>
      </c>
      <c r="DZ45" s="252" t="str">
        <f>IF(DX45="","",MID(DX45,LEN(DY45)+2,5))</f>
        <v/>
      </c>
      <c r="EA45" s="253" t="str">
        <f>IF(DX45="","",MID(DX45,LEN(EB45)+8,5))</f>
        <v/>
      </c>
      <c r="EB45" s="256" t="str">
        <f>IF(DX45="","",RIGHT(DX45,SEARCH(" ",DX45,1)-1))</f>
        <v/>
      </c>
      <c r="EC45" s="257"/>
      <c r="ED45" s="255" t="str">
        <f>IF(DX45="","",VALUE(DY45))</f>
        <v/>
      </c>
      <c r="EE45" s="255" t="str">
        <f>IF(DX45="","",VALUE(DZ45))</f>
        <v/>
      </c>
      <c r="EF45" s="255" t="str">
        <f>IF(DX45="","",VALUE(EA45))</f>
        <v/>
      </c>
      <c r="EG45" s="255" t="str">
        <f>IF(DX45="","",VALUE(EB45))</f>
        <v/>
      </c>
      <c r="EH45" s="95">
        <f t="shared" ref="EH45" si="426">IF(U45="",0,IF(U45="CP",$Y45/5,IF(ISNA(VLOOKUP(U45,$EK$2:$EN$20,2,FALSE)),VALUE(MID(U45,7,5))-VALUE(MID(U45,1,5))+VALUE(MID(U45,19,5))-VALUE(MID(U45,13,5)),VLOOKUP(U45,$EK$2:$EN$20,2,FALSE))))</f>
        <v>0</v>
      </c>
    </row>
    <row r="46" spans="1:138" ht="13.5" customHeight="1">
      <c r="A46" s="101" t="str">
        <f>A45</f>
        <v>BOUL</v>
      </c>
      <c r="B46" s="225"/>
      <c r="C46" s="190"/>
      <c r="D46" s="191"/>
      <c r="E46" s="14">
        <f>IF(C45="",0,BT46)</f>
        <v>0</v>
      </c>
      <c r="F46" s="190"/>
      <c r="G46" s="191"/>
      <c r="H46" s="14">
        <f t="shared" si="1"/>
        <v>0</v>
      </c>
      <c r="I46" s="190"/>
      <c r="J46" s="191"/>
      <c r="K46" s="14">
        <f t="shared" si="4"/>
        <v>0</v>
      </c>
      <c r="L46" s="190"/>
      <c r="M46" s="191"/>
      <c r="N46" s="66">
        <f t="shared" si="5"/>
        <v>0</v>
      </c>
      <c r="O46" s="190"/>
      <c r="P46" s="191"/>
      <c r="Q46" s="14">
        <f t="shared" si="2"/>
        <v>0</v>
      </c>
      <c r="R46" s="190"/>
      <c r="S46" s="191"/>
      <c r="T46" s="14">
        <f t="shared" si="6"/>
        <v>0</v>
      </c>
      <c r="U46" s="190"/>
      <c r="V46" s="191"/>
      <c r="W46" s="14">
        <f t="shared" si="7"/>
        <v>0</v>
      </c>
      <c r="X46" s="205"/>
      <c r="Y46" s="211"/>
      <c r="Z46" s="212"/>
      <c r="AA46" s="216"/>
      <c r="AB46" s="207"/>
      <c r="AC46" s="187"/>
      <c r="AD46" s="187"/>
      <c r="AE46" s="200"/>
      <c r="AF46" s="200"/>
      <c r="AG46" s="213"/>
      <c r="AH46" s="214"/>
      <c r="AK46" s="203"/>
      <c r="AL46" s="203"/>
      <c r="AM46" s="203"/>
      <c r="AN46" s="203"/>
      <c r="AO46" s="203"/>
      <c r="AP46" s="203"/>
      <c r="AQ46" s="203"/>
      <c r="AR46" s="187"/>
      <c r="AS46" s="187"/>
      <c r="AT46" s="208"/>
      <c r="AU46" s="208"/>
      <c r="AV46" s="208"/>
      <c r="AW46" s="203"/>
      <c r="AX46" s="203"/>
      <c r="AY46" s="203"/>
      <c r="AZ46" s="203"/>
      <c r="BA46" s="83"/>
      <c r="BB46" s="192"/>
      <c r="BC46" s="192"/>
      <c r="BD46" s="192"/>
      <c r="BE46" s="192"/>
      <c r="BF46" s="192"/>
      <c r="BG46" s="192"/>
      <c r="BH46" s="192"/>
      <c r="BI46" s="194"/>
      <c r="BJ46" s="185"/>
      <c r="BK46" s="252"/>
      <c r="BL46" s="252"/>
      <c r="BM46" s="253"/>
      <c r="BN46" s="254"/>
      <c r="BO46" s="258"/>
      <c r="BP46" s="255"/>
      <c r="BQ46" s="255"/>
      <c r="BR46" s="255"/>
      <c r="BS46" s="255"/>
      <c r="BT46" s="62">
        <f t="shared" ref="BT46" si="427">IF(ISNA(VLOOKUP(BJ45,$EK$2:$EN$20,4,FALSE)),IF(BJ45="",0,MOD(BQ45-BP45,1)-IF(BQ45&gt;=BP45,MAX(0,MIN(BQ45,21/24)-MAX(BP45,6/24)),MAX(0,21/24-MAX(BP45,6/24))+MAX(0,MIN(BQ45,21/24)-6/24)))+IF(BJ45="",0,MOD(BS45-BR45,1)-IF(BS45&gt;=BR45,MAX(0,MIN(BS45,21/24)-MAX(BR45,6/24)),MAX(0,21/24-MAX(BR45,6/24))+MAX(0,MIN(BS45,21/24)-6/24))),VLOOKUP(BJ45,$EK$2:$EN$20,4,FALSE))</f>
        <v>0</v>
      </c>
      <c r="BU46" s="185"/>
      <c r="BV46" s="252"/>
      <c r="BW46" s="252"/>
      <c r="BX46" s="253"/>
      <c r="BY46" s="256"/>
      <c r="BZ46" s="258"/>
      <c r="CA46" s="255"/>
      <c r="CB46" s="255"/>
      <c r="CC46" s="255"/>
      <c r="CD46" s="255"/>
      <c r="CE46" s="62">
        <f t="shared" ref="CE46" si="428">IF(ISNA(VLOOKUP(BU45,$EK$2:$EN$20,4,FALSE)),IF(BU45="",0,MOD(CB45-CA45,1)-IF(CB45&gt;=CA45,MAX(0,MIN(CB45,21/24)-MAX(CA45,6/24)),MAX(0,21/24-MAX(CA45,6/24))+MAX(0,MIN(CB45,21/24)-6/24)))+IF(BU45="",0,MOD(CD45-CC45,1)-IF(CD45&gt;=CC45,MAX(0,MIN(CD45,21/24)-MAX(CC45,6/24)),MAX(0,21/24-MAX(CC45,6/24))+MAX(0,MIN(CD45,21/24)-6/24))),VLOOKUP(BU45,$EK$2:$EN$20,4,FALSE))</f>
        <v>0</v>
      </c>
      <c r="CF46" s="185"/>
      <c r="CG46" s="252"/>
      <c r="CH46" s="252"/>
      <c r="CI46" s="253"/>
      <c r="CJ46" s="256"/>
      <c r="CK46" s="258"/>
      <c r="CL46" s="255"/>
      <c r="CM46" s="255"/>
      <c r="CN46" s="255"/>
      <c r="CO46" s="255"/>
      <c r="CP46" s="62">
        <f t="shared" ref="CP46" si="429">IF(ISNA(VLOOKUP(CF45,$EK$2:$EN$20,4,FALSE)),IF(CF45="",0,MOD(CM45-CL45,1)-IF(CM45&gt;=CL45,MAX(0,MIN(CM45,21/24)-MAX(CL45,6/24)),MAX(0,21/24-MAX(CL45,6/24))+MAX(0,MIN(CM45,21/24)-6/24)))+IF(CF45="",0,MOD(CO45-CN45,1)-IF(CO45&gt;=CN45,MAX(0,MIN(CO45,21/24)-MAX(CN45,6/24)),MAX(0,21/24-MAX(CN45,6/24))+MAX(0,MIN(CO45,21/24)-6/24))),VLOOKUP(CF45,$EK$2:$EN$20,4,FALSE))</f>
        <v>0</v>
      </c>
      <c r="CQ46" s="185"/>
      <c r="CR46" s="252"/>
      <c r="CS46" s="252"/>
      <c r="CT46" s="253"/>
      <c r="CU46" s="256"/>
      <c r="CV46" s="258"/>
      <c r="CW46" s="255"/>
      <c r="CX46" s="255"/>
      <c r="CY46" s="255"/>
      <c r="CZ46" s="255"/>
      <c r="DA46" s="62">
        <f t="shared" si="3"/>
        <v>0</v>
      </c>
      <c r="DB46" s="185"/>
      <c r="DC46" s="252"/>
      <c r="DD46" s="252"/>
      <c r="DE46" s="253"/>
      <c r="DF46" s="256"/>
      <c r="DG46" s="258"/>
      <c r="DH46" s="255"/>
      <c r="DI46" s="255"/>
      <c r="DJ46" s="255"/>
      <c r="DK46" s="255"/>
      <c r="DL46" s="62">
        <f t="shared" ref="DL46" si="430">IF(ISNA(VLOOKUP(DB45,$EK$2:$EN$20,4,FALSE)),IF(DB45="",0,MOD(DI45-DH45,1)-IF(DI45&gt;=DH45,MAX(0,MIN(DI45,21/24)-MAX(DH45,6/24)),MAX(0,21/24-MAX(DH45,6/24))+MAX(0,MIN(DI45,21/24)-6/24)))+IF(DB45="",0,MOD(DK45-DJ45,1)-IF(DK45&gt;=DJ45,MAX(0,MIN(DK45,21/24)-MAX(DJ45,6/24)),MAX(0,21/24-MAX(DJ45,6/24))+MAX(0,MIN(DK45,21/24)-6/24))),VLOOKUP(DB45,$EK$2:$EN$20,4,FALSE))</f>
        <v>0</v>
      </c>
      <c r="DM46" s="185"/>
      <c r="DN46" s="252"/>
      <c r="DO46" s="252"/>
      <c r="DP46" s="253"/>
      <c r="DQ46" s="256"/>
      <c r="DR46" s="258"/>
      <c r="DS46" s="255"/>
      <c r="DT46" s="255"/>
      <c r="DU46" s="255"/>
      <c r="DV46" s="255"/>
      <c r="DW46" s="62">
        <f t="shared" ref="DW46" si="431">IF(ISNA(VLOOKUP(DM45,$EK$2:$EN$20,4,FALSE)),IF(DM45="",0,MOD(DT45-DS45,1)-IF(DT45&gt;=DS45,MAX(0,MIN(DT45,21/24)-MAX(DS45,6/24)),MAX(0,21/24-MAX(DS45,6/24))+MAX(0,MIN(DT45,21/24)-6/24)))+IF(DM45="",0,MOD(DV45-DU45,1)-IF(DV45&gt;=DU45,MAX(0,MIN(DV45,21/24)-MAX(DU45,6/24)),MAX(0,21/24-MAX(DU45,6/24))+MAX(0,MIN(DV45,21/24)-6/24))),VLOOKUP(DM45,$EK$2:$EN$20,4,FALSE))</f>
        <v>0</v>
      </c>
      <c r="DX46" s="185"/>
      <c r="DY46" s="252"/>
      <c r="DZ46" s="252"/>
      <c r="EA46" s="253"/>
      <c r="EB46" s="256"/>
      <c r="EC46" s="258"/>
      <c r="ED46" s="255"/>
      <c r="EE46" s="255"/>
      <c r="EF46" s="255"/>
      <c r="EG46" s="255"/>
      <c r="EH46" s="62">
        <f t="shared" ref="EH46" si="432">IF(ISNA(VLOOKUP(DX45,$EK$2:$EN$20,4,FALSE)),IF(DX45="",0,MOD(EE45-ED45,1)-IF(EE45&gt;=ED45,MAX(0,MIN(EE45,21/24)-MAX(ED45,6/24)),MAX(0,21/24-MAX(ED45,6/24))+MAX(0,MIN(EE45,21/24)-6/24)))+IF(DX45="",0,MOD(EG45-EF45,1)-IF(EG45&gt;=EF45,MAX(0,MIN(EG45,21/24)-MAX(EF45,6/24)),MAX(0,21/24-MAX(EF45,6/24))+MAX(0,MIN(EG45,21/24)-6/24))),VLOOKUP(DX45,$EK$2:$EN$20,4,FALSE))</f>
        <v>0</v>
      </c>
    </row>
    <row r="47" spans="1:138" ht="13.5" customHeight="1">
      <c r="A47" s="101" t="str">
        <f>Admin!B27</f>
        <v>VENTE</v>
      </c>
      <c r="B47" s="225" t="str">
        <f>Admin!C27</f>
        <v>V</v>
      </c>
      <c r="C47" s="188"/>
      <c r="D47" s="189"/>
      <c r="E47" s="13">
        <f>BT47</f>
        <v>0</v>
      </c>
      <c r="F47" s="188"/>
      <c r="G47" s="189"/>
      <c r="H47" s="13">
        <f t="shared" si="1"/>
        <v>0</v>
      </c>
      <c r="I47" s="188"/>
      <c r="J47" s="189"/>
      <c r="K47" s="13">
        <f t="shared" si="4"/>
        <v>0</v>
      </c>
      <c r="L47" s="188"/>
      <c r="M47" s="189"/>
      <c r="N47" s="13">
        <f t="shared" si="5"/>
        <v>0</v>
      </c>
      <c r="O47" s="188"/>
      <c r="P47" s="189"/>
      <c r="Q47" s="13">
        <f t="shared" si="2"/>
        <v>0</v>
      </c>
      <c r="R47" s="188"/>
      <c r="S47" s="189"/>
      <c r="T47" s="13">
        <f t="shared" si="6"/>
        <v>0</v>
      </c>
      <c r="U47" s="188"/>
      <c r="V47" s="189"/>
      <c r="W47" s="13">
        <f t="shared" si="7"/>
        <v>0</v>
      </c>
      <c r="X47" s="204">
        <f t="shared" si="201"/>
        <v>0</v>
      </c>
      <c r="Y47" s="211">
        <v>1.4583333333333333</v>
      </c>
      <c r="Z47" s="212">
        <f>IF(D47="off",X47-Y47,IF(F47="off",X47-Y47,IF(I47="off",X47-Y47,IF(L47="off",X47-Y47,IF(O47="off",X47-Y47,IF(R47="off",X47-Y47,IF(U47="off",X47-Y47,IF(AG47&gt;Y47,0,IF(X47=0,0,X47-Y47)))))))))</f>
        <v>0</v>
      </c>
      <c r="AA47" s="215" t="e">
        <f ca="1">Z47+INDIRECT(MID(CELL("filename",$A$1),FIND("]",CELL("filename",$A$1))+1,2)*1-1&amp;"!AA47")</f>
        <v>#REF!</v>
      </c>
      <c r="AB47" s="206">
        <f t="shared" si="8"/>
        <v>0</v>
      </c>
      <c r="AC47" s="186">
        <f t="shared" ref="AC47" si="433">AR47</f>
        <v>0</v>
      </c>
      <c r="AD47" s="186">
        <f ca="1">IF(AC47=AS47,0+AC47,AC47+INDIRECT(MID(CELL("filename",$A$1),FIND("]",CELL("filename",$A$1))+1,2)*1-1&amp;"!AD47"))</f>
        <v>0</v>
      </c>
      <c r="AE47" s="199" t="e">
        <f ca="1">INDIRECT(MID(CELL("filename",$A$1),FIND("]",CELL("filename",$A$1))+1,2)*1-1&amp;"!AE47")+BI47</f>
        <v>#REF!</v>
      </c>
      <c r="AF47" s="199" t="e">
        <f ca="1">Admin!F27-'23'!AE47:AE48</f>
        <v>#REF!</v>
      </c>
      <c r="AG47" s="213">
        <f t="shared" si="96"/>
        <v>0</v>
      </c>
      <c r="AH47" s="214">
        <f>IF(AG47&gt;Y47,Y47,AG47)</f>
        <v>0</v>
      </c>
      <c r="AK47" s="203" t="str">
        <f>IF($E$3&gt;=$AJ$1,"",IF(C47="","",COUNTIF($EK$3:$EK$10,C47)))</f>
        <v/>
      </c>
      <c r="AL47" s="203" t="str">
        <f>IF($H$3&gt;=$AJ$1,"",IF(F47="","",COUNTIF($EK$3:$EK$10,F47)))</f>
        <v/>
      </c>
      <c r="AM47" s="203" t="str">
        <f>IF($K$3&gt;=$AJ$1,"",IF(I47="","",COUNTIF($EK$3:$EK$10,I47)))</f>
        <v/>
      </c>
      <c r="AN47" s="203" t="str">
        <f>IF($N$3&gt;=$AJ$1,"",IF(L47="","",COUNTIF($EK$3:$EK$10,L47)))</f>
        <v/>
      </c>
      <c r="AO47" s="203" t="str">
        <f>IF($Q$3&gt;=$AJ$1,"",IF(O47="","",COUNTIF($EK$3:$EK$10,O47)))</f>
        <v/>
      </c>
      <c r="AP47" s="203" t="str">
        <f>IF($T$3&gt;=AJ$1,"",IF(R47="","",COUNTIF($EK$3:$EK$10,R47)))</f>
        <v/>
      </c>
      <c r="AQ47" s="203" t="str">
        <f>IF($W$3&gt;=$AJ$1,"",IF(U47="","",COUNTIF($EK$3:$EK$10,U47)))</f>
        <v/>
      </c>
      <c r="AR47" s="186">
        <f>COUNTIF(AK47:AQ48,0)*0.45</f>
        <v>0</v>
      </c>
      <c r="AS47" s="186">
        <f>COUNTIF(AT47:AZ48,0)*0.45+AJ46</f>
        <v>0</v>
      </c>
      <c r="AT47" s="208" t="str">
        <f>IF($E$3&lt;$AJ$1,"",IF(C47="","",IF(AK47=0,"",COUNTIF($EK$3:$EK$10,C47))))</f>
        <v/>
      </c>
      <c r="AU47" s="208" t="str">
        <f>IF($H$3&lt;$AJ$1,"",IF(F47="","",IF(AL47=0,"",COUNTIF($EK$3:$EK$10,F47))))</f>
        <v/>
      </c>
      <c r="AV47" s="208" t="str">
        <f>IF($K$3&lt;$AJ$1,"",IF(I47="","",IF(AM47=0,"",COUNTIF($EK$3:$EK$10,I47))))</f>
        <v/>
      </c>
      <c r="AW47" s="203" t="str">
        <f>IF($N$3&lt;$AJ$1,"",IF(L47="","",IF(AN47=0,"",COUNTIF($EK$3:$EK$10,L47))))</f>
        <v/>
      </c>
      <c r="AX47" s="203" t="str">
        <f>IF($Q$3&lt;$AJ$1,"",IF(O47="","",IF(AO47=0,"",COUNTIF($EK$3:$EK$10,O47))))</f>
        <v/>
      </c>
      <c r="AY47" s="203" t="str">
        <f>IF($T$3&lt;$AJ$1,"",IF(R47="","",IF(AP47=0,"",COUNTIF($EK$3:$EK$10,R47))))</f>
        <v/>
      </c>
      <c r="AZ47" s="203" t="str">
        <f>IF($W$3&lt;$AJ$1,"",IF(U47="","",IF(AQ47=0,"",COUNTIF($EK$3:$EK$10,U47))))</f>
        <v/>
      </c>
      <c r="BA47" s="83"/>
      <c r="BB47" s="192" t="str">
        <f t="shared" ref="BB47" si="434">IF(C47="","",IF(ISNA(VLOOKUP(C47,$EK$2:$EM$20,3,FALSE)),0,((VLOOKUP(C47,$EK$2:$EM$20,3,FALSE)))))</f>
        <v/>
      </c>
      <c r="BC47" s="192" t="str">
        <f t="shared" ref="BC47" si="435">IF(F47="","",IF(ISNA(VLOOKUP(F47,$EK$2:$EM$20,3,FALSE)),0,((VLOOKUP(F47,$EK$2:$EM$20,3,FALSE)))))</f>
        <v/>
      </c>
      <c r="BD47" s="192" t="str">
        <f t="shared" ref="BD47" si="436">IF(I47="","",IF(ISNA(VLOOKUP(I47,$EK$2:$EM$20,3,FALSE)),0,((VLOOKUP(I47,$EK$2:$EM$20,3,FALSE)))))</f>
        <v/>
      </c>
      <c r="BE47" s="192" t="str">
        <f t="shared" ref="BE47" si="437">IF(L47="","",IF(ISNA(VLOOKUP(L47,$EK$2:$EM$20,3,FALSE)),0,((VLOOKUP(L47,$EK$2:$EM$20,3,FALSE)))))</f>
        <v/>
      </c>
      <c r="BF47" s="192" t="str">
        <f t="shared" ref="BF47" si="438">IF(O47="","",IF(ISNA(VLOOKUP(O47,$EK$2:$EM$20,3,FALSE)),0,((VLOOKUP(O47,$EK$2:$EM$20,3,FALSE)))))</f>
        <v/>
      </c>
      <c r="BG47" s="192" t="str">
        <f t="shared" ref="BG47" si="439">IF(R47="","",IF(ISNA(VLOOKUP(R47,$EK$2:$EM$20,3,FALSE)),0,((VLOOKUP(R47,$EK$2:$EM$20,3,FALSE)))))</f>
        <v/>
      </c>
      <c r="BH47" s="192" t="str">
        <f t="shared" ref="BH47" si="440">IF(U47="","",IF(ISNA(VLOOKUP(U47,$EK$2:$EM$20,3,FALSE)),0,((VLOOKUP(U47,$EK$2:$EM$20,3,FALSE)))))</f>
        <v/>
      </c>
      <c r="BI47" s="193">
        <f>SUM(BB47:BH48)</f>
        <v>0</v>
      </c>
      <c r="BJ47" s="185" t="str">
        <f>IF(C47="","",C47)</f>
        <v/>
      </c>
      <c r="BK47" s="252" t="str">
        <f t="shared" si="18"/>
        <v/>
      </c>
      <c r="BL47" s="252" t="str">
        <f>IF(BJ47="","",MID(BJ47,LEN(BK47)+2,5))</f>
        <v/>
      </c>
      <c r="BM47" s="253" t="str">
        <f>IF(BJ47="","",MID(BJ47,LEN(BN47)+8,5))</f>
        <v/>
      </c>
      <c r="BN47" s="254" t="str">
        <f>IF(BJ47="","",RIGHT(BJ47,SEARCH(" ",BJ47,1)-1))</f>
        <v/>
      </c>
      <c r="BO47" s="257"/>
      <c r="BP47" s="255" t="str">
        <f>IF(BJ47="","",VALUE(BK47))</f>
        <v/>
      </c>
      <c r="BQ47" s="255" t="str">
        <f>IF(BJ47="","",VALUE(BL47))</f>
        <v/>
      </c>
      <c r="BR47" s="255" t="str">
        <f>IF(BJ47="","",VALUE(BM47))</f>
        <v/>
      </c>
      <c r="BS47" s="255" t="str">
        <f>IF(BJ47="","",VALUE(BN47))</f>
        <v/>
      </c>
      <c r="BT47" s="95">
        <f t="shared" ref="BT47" si="441">IF(C47="",0,IF(C47="CP",$Y47/5,IF(ISNA(VLOOKUP(C47,$EK$2:$EN$20,2,FALSE)),VALUE(MID(C47,7,5))-VALUE(MID(C47,1,5))+VALUE(MID(C47,19,5))-VALUE(MID(C47,13,5)),VLOOKUP(C47,$EK$2:$EN$20,2,FALSE))))</f>
        <v>0</v>
      </c>
      <c r="BU47" s="185" t="str">
        <f>IF(F47="","",F47)</f>
        <v/>
      </c>
      <c r="BV47" s="252" t="str">
        <f>IF(BU47="","",LEFT(BU47,SEARCH(" ",BU47,1)-1))</f>
        <v/>
      </c>
      <c r="BW47" s="252" t="str">
        <f>IF(BU47="","",MID(BU47,LEN(BV47)+2,5))</f>
        <v/>
      </c>
      <c r="BX47" s="253" t="str">
        <f>IF(BU47="","",MID(BU47,LEN(BY47)+8,5))</f>
        <v/>
      </c>
      <c r="BY47" s="256" t="str">
        <f>IF(BU47="","",RIGHT(BU47,SEARCH(" ",BU47,1)-1))</f>
        <v/>
      </c>
      <c r="BZ47" s="257"/>
      <c r="CA47" s="255" t="str">
        <f>IF(BU47="","",VALUE(BV47))</f>
        <v/>
      </c>
      <c r="CB47" s="255" t="str">
        <f>IF(BU47="","",VALUE(BW47))</f>
        <v/>
      </c>
      <c r="CC47" s="255" t="str">
        <f>IF(BU47="","",VALUE(BX47))</f>
        <v/>
      </c>
      <c r="CD47" s="255" t="str">
        <f>IF(BU47="","",VALUE(BY47))</f>
        <v/>
      </c>
      <c r="CE47" s="95">
        <f t="shared" ref="CE47" si="442">IF(F47="",0,IF(F47="CP",$Y47/5,IF(ISNA(VLOOKUP(F47,$EK$2:$EN$20,2,FALSE)),VALUE(MID(F47,7,5))-VALUE(MID(F47,1,5))+VALUE(MID(F47,19,5))-VALUE(MID(F47,13,5)),VLOOKUP(F47,$EK$2:$EN$20,2,FALSE))))</f>
        <v>0</v>
      </c>
      <c r="CF47" s="185" t="str">
        <f>IF(I47="","",I47)</f>
        <v/>
      </c>
      <c r="CG47" s="252" t="str">
        <f>IF(CF47="","",LEFT(CF47,SEARCH(" ",CF47,1)-1))</f>
        <v/>
      </c>
      <c r="CH47" s="252" t="str">
        <f>IF(CF47="","",MID(CF47,LEN(CG47)+2,5))</f>
        <v/>
      </c>
      <c r="CI47" s="253" t="str">
        <f>IF(CF47="","",MID(CF47,LEN(CJ47)+8,5))</f>
        <v/>
      </c>
      <c r="CJ47" s="256" t="str">
        <f>IF(CF47="","",RIGHT(CF47,SEARCH(" ",CF47,1)-1))</f>
        <v/>
      </c>
      <c r="CK47" s="257"/>
      <c r="CL47" s="255" t="str">
        <f>IF(CF47="","",VALUE(CG47))</f>
        <v/>
      </c>
      <c r="CM47" s="255" t="str">
        <f>IF(CF47="","",VALUE(CH47))</f>
        <v/>
      </c>
      <c r="CN47" s="255" t="str">
        <f>IF(CF47="","",VALUE(CI47))</f>
        <v/>
      </c>
      <c r="CO47" s="255" t="str">
        <f>IF(CF47="","",VALUE(CJ47))</f>
        <v/>
      </c>
      <c r="CP47" s="95">
        <f t="shared" ref="CP47" si="443">IF(I47="",0,IF(I47="CP",$Y47/5,IF(ISNA(VLOOKUP(I47,$EK$2:$EN$20,2,FALSE)),VALUE(MID(I47,7,5))-VALUE(MID(I47,1,5))+VALUE(MID(I47,19,5))-VALUE(MID(I47,13,5)),VLOOKUP(I47,$EK$2:$EN$20,2,FALSE))))</f>
        <v>0</v>
      </c>
      <c r="CQ47" s="185" t="str">
        <f>IF(L47="","",L47)</f>
        <v/>
      </c>
      <c r="CR47" s="252" t="str">
        <f>IF(CQ47="","",LEFT(CQ47,SEARCH(" ",CQ47,1)-1))</f>
        <v/>
      </c>
      <c r="CS47" s="252" t="str">
        <f>IF(CQ47="","",MID(CQ47,LEN(CR47)+2,5))</f>
        <v/>
      </c>
      <c r="CT47" s="253" t="str">
        <f>IF(CQ47="","",MID(CQ47,LEN(CU47)+8,5))</f>
        <v/>
      </c>
      <c r="CU47" s="256" t="str">
        <f>IF(CQ47="","",RIGHT(CQ47,SEARCH(" ",CQ47,1)-1))</f>
        <v/>
      </c>
      <c r="CV47" s="257"/>
      <c r="CW47" s="255" t="str">
        <f>IF(CQ47="","",VALUE(CR47))</f>
        <v/>
      </c>
      <c r="CX47" s="255" t="str">
        <f>IF(CQ47="","",VALUE(CS47))</f>
        <v/>
      </c>
      <c r="CY47" s="255" t="str">
        <f>IF(CQ47="","",VALUE(CT47))</f>
        <v/>
      </c>
      <c r="CZ47" s="255" t="str">
        <f>IF(CQ47="","",VALUE(CU47))</f>
        <v/>
      </c>
      <c r="DA47" s="95">
        <f t="shared" ref="DA47" si="444">IF(L47="",0,IF(L47="CP",$Y47/5,IF(ISNA(VLOOKUP(L47,$EK$2:$EN$20,2,FALSE)),VALUE(MID(L47,7,5))-VALUE(MID(L47,1,5))+VALUE(MID(L47,19,5))-VALUE(MID(L47,13,5)),VLOOKUP(L47,$EK$2:$EN$20,2,FALSE))))</f>
        <v>0</v>
      </c>
      <c r="DB47" s="185" t="str">
        <f>IF(O47="","",O47)</f>
        <v/>
      </c>
      <c r="DC47" s="252" t="str">
        <f>IF(DB47="","",LEFT(DB47,SEARCH(" ",DB47,1)-1))</f>
        <v/>
      </c>
      <c r="DD47" s="252" t="str">
        <f>IF(DB47="","",MID(DB47,LEN(DC47)+2,5))</f>
        <v/>
      </c>
      <c r="DE47" s="253" t="str">
        <f>IF(DB47="","",MID(DB47,LEN(DF47)+8,5))</f>
        <v/>
      </c>
      <c r="DF47" s="256" t="str">
        <f>IF(DB47="","",RIGHT(DB47,SEARCH(" ",DB47,1)-1))</f>
        <v/>
      </c>
      <c r="DG47" s="257"/>
      <c r="DH47" s="255" t="str">
        <f>IF(DB47="","",VALUE(DC47))</f>
        <v/>
      </c>
      <c r="DI47" s="255" t="str">
        <f>IF(DB47="","",VALUE(DD47))</f>
        <v/>
      </c>
      <c r="DJ47" s="255" t="str">
        <f>IF(DB47="","",VALUE(DE47))</f>
        <v/>
      </c>
      <c r="DK47" s="255" t="str">
        <f>IF(DB47="","",VALUE(DF47))</f>
        <v/>
      </c>
      <c r="DL47" s="95">
        <f t="shared" ref="DL47" si="445">IF(O47="",0,IF(O47="CP",$Y47/5,IF(ISNA(VLOOKUP(O47,$EK$2:$EN$20,2,FALSE)),VALUE(MID(O47,7,5))-VALUE(MID(O47,1,5))+VALUE(MID(O47,19,5))-VALUE(MID(O47,13,5)),VLOOKUP(O47,$EK$2:$EN$20,2,FALSE))))</f>
        <v>0</v>
      </c>
      <c r="DM47" s="185" t="str">
        <f>IF(R47="","",R47)</f>
        <v/>
      </c>
      <c r="DN47" s="252" t="str">
        <f>IF(DM47="","",LEFT(DM47,SEARCH(" ",DM47,1)-1))</f>
        <v/>
      </c>
      <c r="DO47" s="252" t="str">
        <f>IF(DM47="","",MID(DM47,LEN(DN47)+2,5))</f>
        <v/>
      </c>
      <c r="DP47" s="253" t="str">
        <f>IF(DM47="","",MID(DM47,LEN(DQ47)+8,5))</f>
        <v/>
      </c>
      <c r="DQ47" s="256" t="str">
        <f>IF(DM47="","",RIGHT(DM47,SEARCH(" ",DM47,1)-1))</f>
        <v/>
      </c>
      <c r="DR47" s="257"/>
      <c r="DS47" s="255" t="str">
        <f>IF(DM47="","",VALUE(DN47))</f>
        <v/>
      </c>
      <c r="DT47" s="255" t="str">
        <f>IF(DM47="","",VALUE(DO47))</f>
        <v/>
      </c>
      <c r="DU47" s="255" t="str">
        <f>IF(DM47="","",VALUE(DP47))</f>
        <v/>
      </c>
      <c r="DV47" s="255" t="str">
        <f>IF(DM47="","",VALUE(DQ47))</f>
        <v/>
      </c>
      <c r="DW47" s="95">
        <f t="shared" ref="DW47" si="446">IF(R47="",0,IF(R47="CP",$Y47/5,IF(ISNA(VLOOKUP(R47,$EK$2:$EN$20,2,FALSE)),VALUE(MID(R47,7,5))-VALUE(MID(R47,1,5))+VALUE(MID(R47,19,5))-VALUE(MID(R47,13,5)),VLOOKUP(R47,$EK$2:$EN$20,2,FALSE))))</f>
        <v>0</v>
      </c>
      <c r="DX47" s="185" t="str">
        <f>IF(U47="","",U47)</f>
        <v/>
      </c>
      <c r="DY47" s="252" t="str">
        <f>IF(DX47="","",LEFT(DX47,SEARCH(" ",DX47,1)-1))</f>
        <v/>
      </c>
      <c r="DZ47" s="252" t="str">
        <f>IF(DX47="","",MID(DX47,LEN(DY47)+2,5))</f>
        <v/>
      </c>
      <c r="EA47" s="253" t="str">
        <f>IF(DX47="","",MID(DX47,LEN(EB47)+8,5))</f>
        <v/>
      </c>
      <c r="EB47" s="256" t="str">
        <f>IF(DX47="","",RIGHT(DX47,SEARCH(" ",DX47,1)-1))</f>
        <v/>
      </c>
      <c r="EC47" s="257"/>
      <c r="ED47" s="255" t="str">
        <f>IF(DX47="","",VALUE(DY47))</f>
        <v/>
      </c>
      <c r="EE47" s="255" t="str">
        <f>IF(DX47="","",VALUE(DZ47))</f>
        <v/>
      </c>
      <c r="EF47" s="255" t="str">
        <f>IF(DX47="","",VALUE(EA47))</f>
        <v/>
      </c>
      <c r="EG47" s="255" t="str">
        <f>IF(DX47="","",VALUE(EB47))</f>
        <v/>
      </c>
      <c r="EH47" s="95">
        <f t="shared" ref="EH47" si="447">IF(U47="",0,IF(U47="CP",$Y47/5,IF(ISNA(VLOOKUP(U47,$EK$2:$EN$20,2,FALSE)),VALUE(MID(U47,7,5))-VALUE(MID(U47,1,5))+VALUE(MID(U47,19,5))-VALUE(MID(U47,13,5)),VLOOKUP(U47,$EK$2:$EN$20,2,FALSE))))</f>
        <v>0</v>
      </c>
    </row>
    <row r="48" spans="1:138" ht="13.5" customHeight="1">
      <c r="A48" s="101" t="str">
        <f>A47</f>
        <v>VENTE</v>
      </c>
      <c r="B48" s="225"/>
      <c r="C48" s="190"/>
      <c r="D48" s="191"/>
      <c r="E48" s="14">
        <f>IF(C47="",0,BT48)</f>
        <v>0</v>
      </c>
      <c r="F48" s="190"/>
      <c r="G48" s="191"/>
      <c r="H48" s="14">
        <f t="shared" si="1"/>
        <v>0</v>
      </c>
      <c r="I48" s="190"/>
      <c r="J48" s="191"/>
      <c r="K48" s="14">
        <f t="shared" si="4"/>
        <v>0</v>
      </c>
      <c r="L48" s="190"/>
      <c r="M48" s="191"/>
      <c r="N48" s="66">
        <f t="shared" si="5"/>
        <v>0</v>
      </c>
      <c r="O48" s="190"/>
      <c r="P48" s="191"/>
      <c r="Q48" s="14">
        <f t="shared" si="2"/>
        <v>0</v>
      </c>
      <c r="R48" s="190"/>
      <c r="S48" s="191"/>
      <c r="T48" s="14">
        <f t="shared" si="6"/>
        <v>0</v>
      </c>
      <c r="U48" s="190"/>
      <c r="V48" s="191"/>
      <c r="W48" s="14">
        <f t="shared" si="7"/>
        <v>0</v>
      </c>
      <c r="X48" s="205"/>
      <c r="Y48" s="211"/>
      <c r="Z48" s="212"/>
      <c r="AA48" s="216"/>
      <c r="AB48" s="207"/>
      <c r="AC48" s="187"/>
      <c r="AD48" s="187"/>
      <c r="AE48" s="200"/>
      <c r="AF48" s="200"/>
      <c r="AG48" s="213"/>
      <c r="AH48" s="214"/>
      <c r="AK48" s="203"/>
      <c r="AL48" s="203"/>
      <c r="AM48" s="203"/>
      <c r="AN48" s="203"/>
      <c r="AO48" s="203"/>
      <c r="AP48" s="203"/>
      <c r="AQ48" s="203"/>
      <c r="AR48" s="187"/>
      <c r="AS48" s="187"/>
      <c r="AT48" s="208"/>
      <c r="AU48" s="208"/>
      <c r="AV48" s="208"/>
      <c r="AW48" s="203"/>
      <c r="AX48" s="203"/>
      <c r="AY48" s="203"/>
      <c r="AZ48" s="203"/>
      <c r="BA48" s="83"/>
      <c r="BB48" s="192"/>
      <c r="BC48" s="192"/>
      <c r="BD48" s="192"/>
      <c r="BE48" s="192"/>
      <c r="BF48" s="192"/>
      <c r="BG48" s="192"/>
      <c r="BH48" s="192"/>
      <c r="BI48" s="194"/>
      <c r="BJ48" s="185"/>
      <c r="BK48" s="252"/>
      <c r="BL48" s="252"/>
      <c r="BM48" s="253"/>
      <c r="BN48" s="254"/>
      <c r="BO48" s="258"/>
      <c r="BP48" s="255"/>
      <c r="BQ48" s="255"/>
      <c r="BR48" s="255"/>
      <c r="BS48" s="255"/>
      <c r="BT48" s="62">
        <f t="shared" ref="BT48" si="448">IF(ISNA(VLOOKUP(BJ47,$EK$2:$EN$20,4,FALSE)),IF(BJ47="",0,MOD(BQ47-BP47,1)-IF(BQ47&gt;=BP47,MAX(0,MIN(BQ47,21/24)-MAX(BP47,6/24)),MAX(0,21/24-MAX(BP47,6/24))+MAX(0,MIN(BQ47,21/24)-6/24)))+IF(BJ47="",0,MOD(BS47-BR47,1)-IF(BS47&gt;=BR47,MAX(0,MIN(BS47,21/24)-MAX(BR47,6/24)),MAX(0,21/24-MAX(BR47,6/24))+MAX(0,MIN(BS47,21/24)-6/24))),VLOOKUP(BJ47,$EK$2:$EN$20,4,FALSE))</f>
        <v>0</v>
      </c>
      <c r="BU48" s="185"/>
      <c r="BV48" s="252"/>
      <c r="BW48" s="252"/>
      <c r="BX48" s="253"/>
      <c r="BY48" s="256"/>
      <c r="BZ48" s="258"/>
      <c r="CA48" s="255"/>
      <c r="CB48" s="255"/>
      <c r="CC48" s="255"/>
      <c r="CD48" s="255"/>
      <c r="CE48" s="62">
        <f t="shared" ref="CE48" si="449">IF(ISNA(VLOOKUP(BU47,$EK$2:$EN$20,4,FALSE)),IF(BU47="",0,MOD(CB47-CA47,1)-IF(CB47&gt;=CA47,MAX(0,MIN(CB47,21/24)-MAX(CA47,6/24)),MAX(0,21/24-MAX(CA47,6/24))+MAX(0,MIN(CB47,21/24)-6/24)))+IF(BU47="",0,MOD(CD47-CC47,1)-IF(CD47&gt;=CC47,MAX(0,MIN(CD47,21/24)-MAX(CC47,6/24)),MAX(0,21/24-MAX(CC47,6/24))+MAX(0,MIN(CD47,21/24)-6/24))),VLOOKUP(BU47,$EK$2:$EN$20,4,FALSE))</f>
        <v>0</v>
      </c>
      <c r="CF48" s="185"/>
      <c r="CG48" s="252"/>
      <c r="CH48" s="252"/>
      <c r="CI48" s="253"/>
      <c r="CJ48" s="256"/>
      <c r="CK48" s="258"/>
      <c r="CL48" s="255"/>
      <c r="CM48" s="255"/>
      <c r="CN48" s="255"/>
      <c r="CO48" s="255"/>
      <c r="CP48" s="62">
        <f t="shared" ref="CP48" si="450">IF(ISNA(VLOOKUP(CF47,$EK$2:$EN$20,4,FALSE)),IF(CF47="",0,MOD(CM47-CL47,1)-IF(CM47&gt;=CL47,MAX(0,MIN(CM47,21/24)-MAX(CL47,6/24)),MAX(0,21/24-MAX(CL47,6/24))+MAX(0,MIN(CM47,21/24)-6/24)))+IF(CF47="",0,MOD(CO47-CN47,1)-IF(CO47&gt;=CN47,MAX(0,MIN(CO47,21/24)-MAX(CN47,6/24)),MAX(0,21/24-MAX(CN47,6/24))+MAX(0,MIN(CO47,21/24)-6/24))),VLOOKUP(CF47,$EK$2:$EN$20,4,FALSE))</f>
        <v>0</v>
      </c>
      <c r="CQ48" s="185"/>
      <c r="CR48" s="252"/>
      <c r="CS48" s="252"/>
      <c r="CT48" s="253"/>
      <c r="CU48" s="256"/>
      <c r="CV48" s="258"/>
      <c r="CW48" s="255"/>
      <c r="CX48" s="255"/>
      <c r="CY48" s="255"/>
      <c r="CZ48" s="255"/>
      <c r="DA48" s="62">
        <f t="shared" si="3"/>
        <v>0</v>
      </c>
      <c r="DB48" s="185"/>
      <c r="DC48" s="252"/>
      <c r="DD48" s="252"/>
      <c r="DE48" s="253"/>
      <c r="DF48" s="256"/>
      <c r="DG48" s="258"/>
      <c r="DH48" s="255"/>
      <c r="DI48" s="255"/>
      <c r="DJ48" s="255"/>
      <c r="DK48" s="255"/>
      <c r="DL48" s="62">
        <f t="shared" ref="DL48" si="451">IF(ISNA(VLOOKUP(DB47,$EK$2:$EN$20,4,FALSE)),IF(DB47="",0,MOD(DI47-DH47,1)-IF(DI47&gt;=DH47,MAX(0,MIN(DI47,21/24)-MAX(DH47,6/24)),MAX(0,21/24-MAX(DH47,6/24))+MAX(0,MIN(DI47,21/24)-6/24)))+IF(DB47="",0,MOD(DK47-DJ47,1)-IF(DK47&gt;=DJ47,MAX(0,MIN(DK47,21/24)-MAX(DJ47,6/24)),MAX(0,21/24-MAX(DJ47,6/24))+MAX(0,MIN(DK47,21/24)-6/24))),VLOOKUP(DB47,$EK$2:$EN$20,4,FALSE))</f>
        <v>0</v>
      </c>
      <c r="DM48" s="185"/>
      <c r="DN48" s="252"/>
      <c r="DO48" s="252"/>
      <c r="DP48" s="253"/>
      <c r="DQ48" s="256"/>
      <c r="DR48" s="258"/>
      <c r="DS48" s="255"/>
      <c r="DT48" s="255"/>
      <c r="DU48" s="255"/>
      <c r="DV48" s="255"/>
      <c r="DW48" s="62">
        <f t="shared" ref="DW48" si="452">IF(ISNA(VLOOKUP(DM47,$EK$2:$EN$20,4,FALSE)),IF(DM47="",0,MOD(DT47-DS47,1)-IF(DT47&gt;=DS47,MAX(0,MIN(DT47,21/24)-MAX(DS47,6/24)),MAX(0,21/24-MAX(DS47,6/24))+MAX(0,MIN(DT47,21/24)-6/24)))+IF(DM47="",0,MOD(DV47-DU47,1)-IF(DV47&gt;=DU47,MAX(0,MIN(DV47,21/24)-MAX(DU47,6/24)),MAX(0,21/24-MAX(DU47,6/24))+MAX(0,MIN(DV47,21/24)-6/24))),VLOOKUP(DM47,$EK$2:$EN$20,4,FALSE))</f>
        <v>0</v>
      </c>
      <c r="DX48" s="185"/>
      <c r="DY48" s="252"/>
      <c r="DZ48" s="252"/>
      <c r="EA48" s="253"/>
      <c r="EB48" s="256"/>
      <c r="EC48" s="258"/>
      <c r="ED48" s="255"/>
      <c r="EE48" s="255"/>
      <c r="EF48" s="255"/>
      <c r="EG48" s="255"/>
      <c r="EH48" s="62">
        <f t="shared" ref="EH48" si="453">IF(ISNA(VLOOKUP(DX47,$EK$2:$EN$20,4,FALSE)),IF(DX47="",0,MOD(EE47-ED47,1)-IF(EE47&gt;=ED47,MAX(0,MIN(EE47,21/24)-MAX(ED47,6/24)),MAX(0,21/24-MAX(ED47,6/24))+MAX(0,MIN(EE47,21/24)-6/24)))+IF(DX47="",0,MOD(EG47-EF47,1)-IF(EG47&gt;=EF47,MAX(0,MIN(EG47,21/24)-MAX(EF47,6/24)),MAX(0,21/24-MAX(EF47,6/24))+MAX(0,MIN(EG47,21/24)-6/24))),VLOOKUP(DX47,$EK$2:$EN$20,4,FALSE))</f>
        <v>0</v>
      </c>
    </row>
    <row r="49" spans="1:138" ht="13.5" customHeight="1">
      <c r="A49" s="101" t="str">
        <f>Admin!B28</f>
        <v>VENTE</v>
      </c>
      <c r="B49" s="225" t="str">
        <f>Admin!C28</f>
        <v>W</v>
      </c>
      <c r="C49" s="188"/>
      <c r="D49" s="189"/>
      <c r="E49" s="13">
        <f>BT49</f>
        <v>0</v>
      </c>
      <c r="F49" s="188"/>
      <c r="G49" s="189"/>
      <c r="H49" s="13">
        <f t="shared" si="1"/>
        <v>0</v>
      </c>
      <c r="I49" s="188"/>
      <c r="J49" s="189"/>
      <c r="K49" s="13">
        <f t="shared" si="4"/>
        <v>0</v>
      </c>
      <c r="L49" s="188"/>
      <c r="M49" s="189"/>
      <c r="N49" s="13">
        <f t="shared" si="5"/>
        <v>0</v>
      </c>
      <c r="O49" s="188"/>
      <c r="P49" s="189"/>
      <c r="Q49" s="13">
        <f t="shared" si="2"/>
        <v>0</v>
      </c>
      <c r="R49" s="188"/>
      <c r="S49" s="189"/>
      <c r="T49" s="13">
        <f t="shared" si="6"/>
        <v>0</v>
      </c>
      <c r="U49" s="188"/>
      <c r="V49" s="189"/>
      <c r="W49" s="13">
        <f t="shared" si="7"/>
        <v>0</v>
      </c>
      <c r="X49" s="204">
        <f t="shared" si="201"/>
        <v>0</v>
      </c>
      <c r="Y49" s="211">
        <v>1.4583333333333333</v>
      </c>
      <c r="Z49" s="212">
        <f>IF(D49="off",X49-Y49,IF(F49="off",X49-Y49,IF(I49="off",X49-Y49,IF(L49="off",X49-Y49,IF(O49="off",X49-Y49,IF(R49="off",X49-Y49,IF(U49="off",X49-Y49,IF(AG49&gt;Y49,0,IF(X49=0,0,X49-Y49)))))))))</f>
        <v>0</v>
      </c>
      <c r="AA49" s="215" t="e">
        <f ca="1">Z49+INDIRECT(MID(CELL("filename",$A$1),FIND("]",CELL("filename",$A$1))+1,2)*1-1&amp;"!AA49")</f>
        <v>#REF!</v>
      </c>
      <c r="AB49" s="206">
        <f t="shared" si="8"/>
        <v>0</v>
      </c>
      <c r="AC49" s="186">
        <f t="shared" ref="AC49" si="454">AR49</f>
        <v>0</v>
      </c>
      <c r="AD49" s="186">
        <f ca="1">IF(AC49=AS49,0+AC49,AC49+INDIRECT(MID(CELL("filename",$A$1),FIND("]",CELL("filename",$A$1))+1,2)*1-1&amp;"!AD49"))</f>
        <v>0</v>
      </c>
      <c r="AE49" s="199" t="e">
        <f ca="1">INDIRECT(MID(CELL("filename",$A$1),FIND("]",CELL("filename",$A$1))+1,2)*1-1&amp;"!AE49")+BI49</f>
        <v>#REF!</v>
      </c>
      <c r="AF49" s="199" t="e">
        <f ca="1">Admin!F28-'23'!AE49:AE50</f>
        <v>#REF!</v>
      </c>
      <c r="AG49" s="213">
        <f t="shared" si="96"/>
        <v>0</v>
      </c>
      <c r="AH49" s="214">
        <f>IF(AG49&gt;Y49,Y49,AG49)</f>
        <v>0</v>
      </c>
      <c r="AK49" s="203" t="str">
        <f>IF($E$3&gt;=$AJ$1,"",IF(C49="","",COUNTIF($EK$3:$EK$10,C49)))</f>
        <v/>
      </c>
      <c r="AL49" s="203" t="str">
        <f>IF($H$3&gt;=$AJ$1,"",IF(F49="","",COUNTIF($EK$3:$EK$10,F49)))</f>
        <v/>
      </c>
      <c r="AM49" s="203" t="str">
        <f>IF($K$3&gt;=$AJ$1,"",IF(I49="","",COUNTIF($EK$3:$EK$10,I49)))</f>
        <v/>
      </c>
      <c r="AN49" s="203" t="str">
        <f>IF($N$3&gt;=$AJ$1,"",IF(L49="","",COUNTIF($EK$3:$EK$10,L49)))</f>
        <v/>
      </c>
      <c r="AO49" s="203" t="str">
        <f>IF($Q$3&gt;=$AJ$1,"",IF(O49="","",COUNTIF($EK$3:$EK$10,O49)))</f>
        <v/>
      </c>
      <c r="AP49" s="203" t="str">
        <f>IF($T$3&gt;=AJ$1,"",IF(R49="","",COUNTIF($EK$3:$EK$10,R49)))</f>
        <v/>
      </c>
      <c r="AQ49" s="203" t="str">
        <f>IF($W$3&gt;=$AJ$1,"",IF(U49="","",COUNTIF($EK$3:$EK$10,U49)))</f>
        <v/>
      </c>
      <c r="AR49" s="186">
        <f>COUNTIF(AK49:AQ50,0)*0.45</f>
        <v>0</v>
      </c>
      <c r="AS49" s="186">
        <f>COUNTIF(AT49:AZ50,0)*0.45+AJ48</f>
        <v>0</v>
      </c>
      <c r="AT49" s="208" t="str">
        <f>IF($E$3&lt;$AJ$1,"",IF(C49="","",IF(AK49=0,"",COUNTIF($EK$3:$EK$10,C49))))</f>
        <v/>
      </c>
      <c r="AU49" s="208" t="str">
        <f>IF($H$3&lt;$AJ$1,"",IF(F49="","",IF(AL49=0,"",COUNTIF($EK$3:$EK$10,F49))))</f>
        <v/>
      </c>
      <c r="AV49" s="208" t="str">
        <f>IF($K$3&lt;$AJ$1,"",IF(I49="","",IF(AM49=0,"",COUNTIF($EK$3:$EK$10,I49))))</f>
        <v/>
      </c>
      <c r="AW49" s="203" t="str">
        <f>IF($N$3&lt;$AJ$1,"",IF(L49="","",IF(AN49=0,"",COUNTIF($EK$3:$EK$10,L49))))</f>
        <v/>
      </c>
      <c r="AX49" s="203" t="str">
        <f>IF($Q$3&lt;$AJ$1,"",IF(O49="","",IF(AO49=0,"",COUNTIF($EK$3:$EK$10,O49))))</f>
        <v/>
      </c>
      <c r="AY49" s="203" t="str">
        <f>IF($T$3&lt;$AJ$1,"",IF(R49="","",IF(AP49=0,"",COUNTIF($EK$3:$EK$10,R49))))</f>
        <v/>
      </c>
      <c r="AZ49" s="203" t="str">
        <f>IF($W$3&lt;$AJ$1,"",IF(U49="","",IF(AQ49=0,"",COUNTIF($EK$3:$EK$10,U49))))</f>
        <v/>
      </c>
      <c r="BA49" s="83"/>
      <c r="BB49" s="192" t="str">
        <f t="shared" ref="BB49" si="455">IF(C49="","",IF(ISNA(VLOOKUP(C49,$EK$2:$EM$20,3,FALSE)),0,((VLOOKUP(C49,$EK$2:$EM$20,3,FALSE)))))</f>
        <v/>
      </c>
      <c r="BC49" s="192" t="str">
        <f t="shared" ref="BC49" si="456">IF(F49="","",IF(ISNA(VLOOKUP(F49,$EK$2:$EM$20,3,FALSE)),0,((VLOOKUP(F49,$EK$2:$EM$20,3,FALSE)))))</f>
        <v/>
      </c>
      <c r="BD49" s="192" t="str">
        <f t="shared" ref="BD49" si="457">IF(I49="","",IF(ISNA(VLOOKUP(I49,$EK$2:$EM$20,3,FALSE)),0,((VLOOKUP(I49,$EK$2:$EM$20,3,FALSE)))))</f>
        <v/>
      </c>
      <c r="BE49" s="192" t="str">
        <f t="shared" ref="BE49" si="458">IF(L49="","",IF(ISNA(VLOOKUP(L49,$EK$2:$EM$20,3,FALSE)),0,((VLOOKUP(L49,$EK$2:$EM$20,3,FALSE)))))</f>
        <v/>
      </c>
      <c r="BF49" s="192" t="str">
        <f t="shared" ref="BF49" si="459">IF(O49="","",IF(ISNA(VLOOKUP(O49,$EK$2:$EM$20,3,FALSE)),0,((VLOOKUP(O49,$EK$2:$EM$20,3,FALSE)))))</f>
        <v/>
      </c>
      <c r="BG49" s="192" t="str">
        <f t="shared" ref="BG49" si="460">IF(R49="","",IF(ISNA(VLOOKUP(R49,$EK$2:$EM$20,3,FALSE)),0,((VLOOKUP(R49,$EK$2:$EM$20,3,FALSE)))))</f>
        <v/>
      </c>
      <c r="BH49" s="192" t="str">
        <f t="shared" ref="BH49" si="461">IF(U49="","",IF(ISNA(VLOOKUP(U49,$EK$2:$EM$20,3,FALSE)),0,((VLOOKUP(U49,$EK$2:$EM$20,3,FALSE)))))</f>
        <v/>
      </c>
      <c r="BI49" s="193">
        <f>SUM(BB49:BH50)</f>
        <v>0</v>
      </c>
      <c r="BJ49" s="185" t="str">
        <f>IF(C49="","",C49)</f>
        <v/>
      </c>
      <c r="BK49" s="252" t="str">
        <f t="shared" si="18"/>
        <v/>
      </c>
      <c r="BL49" s="252" t="str">
        <f>IF(BJ49="","",MID(BJ49,LEN(BK49)+2,5))</f>
        <v/>
      </c>
      <c r="BM49" s="253" t="str">
        <f>IF(BJ49="","",MID(BJ49,LEN(BN49)+8,5))</f>
        <v/>
      </c>
      <c r="BN49" s="254" t="str">
        <f>IF(BJ49="","",RIGHT(BJ49,SEARCH(" ",BJ49,1)-1))</f>
        <v/>
      </c>
      <c r="BO49" s="257"/>
      <c r="BP49" s="255" t="str">
        <f>IF(BJ49="","",VALUE(BK49))</f>
        <v/>
      </c>
      <c r="BQ49" s="255" t="str">
        <f>IF(BJ49="","",VALUE(BL49))</f>
        <v/>
      </c>
      <c r="BR49" s="255" t="str">
        <f>IF(BJ49="","",VALUE(BM49))</f>
        <v/>
      </c>
      <c r="BS49" s="255" t="str">
        <f>IF(BJ49="","",VALUE(BN49))</f>
        <v/>
      </c>
      <c r="BT49" s="95">
        <f t="shared" ref="BT49" si="462">IF(C49="",0,IF(C49="CP",$Y49/5,IF(ISNA(VLOOKUP(C49,$EK$2:$EN$20,2,FALSE)),VALUE(MID(C49,7,5))-VALUE(MID(C49,1,5))+VALUE(MID(C49,19,5))-VALUE(MID(C49,13,5)),VLOOKUP(C49,$EK$2:$EN$20,2,FALSE))))</f>
        <v>0</v>
      </c>
      <c r="BU49" s="185" t="str">
        <f>IF(F49="","",F49)</f>
        <v/>
      </c>
      <c r="BV49" s="252" t="str">
        <f>IF(BU49="","",LEFT(BU49,SEARCH(" ",BU49,1)-1))</f>
        <v/>
      </c>
      <c r="BW49" s="252" t="str">
        <f>IF(BU49="","",MID(BU49,LEN(BV49)+2,5))</f>
        <v/>
      </c>
      <c r="BX49" s="253" t="str">
        <f>IF(BU49="","",MID(BU49,LEN(BY49)+8,5))</f>
        <v/>
      </c>
      <c r="BY49" s="256" t="str">
        <f>IF(BU49="","",RIGHT(BU49,SEARCH(" ",BU49,1)-1))</f>
        <v/>
      </c>
      <c r="BZ49" s="257"/>
      <c r="CA49" s="255" t="str">
        <f>IF(BU49="","",VALUE(BV49))</f>
        <v/>
      </c>
      <c r="CB49" s="255" t="str">
        <f>IF(BU49="","",VALUE(BW49))</f>
        <v/>
      </c>
      <c r="CC49" s="255" t="str">
        <f>IF(BU49="","",VALUE(BX49))</f>
        <v/>
      </c>
      <c r="CD49" s="255" t="str">
        <f>IF(BU49="","",VALUE(BY49))</f>
        <v/>
      </c>
      <c r="CE49" s="95">
        <f t="shared" ref="CE49" si="463">IF(F49="",0,IF(F49="CP",$Y49/5,IF(ISNA(VLOOKUP(F49,$EK$2:$EN$20,2,FALSE)),VALUE(MID(F49,7,5))-VALUE(MID(F49,1,5))+VALUE(MID(F49,19,5))-VALUE(MID(F49,13,5)),VLOOKUP(F49,$EK$2:$EN$20,2,FALSE))))</f>
        <v>0</v>
      </c>
      <c r="CF49" s="185" t="str">
        <f>IF(I49="","",I49)</f>
        <v/>
      </c>
      <c r="CG49" s="252" t="str">
        <f>IF(CF49="","",LEFT(CF49,SEARCH(" ",CF49,1)-1))</f>
        <v/>
      </c>
      <c r="CH49" s="252" t="str">
        <f>IF(CF49="","",MID(CF49,LEN(CG49)+2,5))</f>
        <v/>
      </c>
      <c r="CI49" s="253" t="str">
        <f>IF(CF49="","",MID(CF49,LEN(CJ49)+8,5))</f>
        <v/>
      </c>
      <c r="CJ49" s="256" t="str">
        <f>IF(CF49="","",RIGHT(CF49,SEARCH(" ",CF49,1)-1))</f>
        <v/>
      </c>
      <c r="CK49" s="257"/>
      <c r="CL49" s="255" t="str">
        <f>IF(CF49="","",VALUE(CG49))</f>
        <v/>
      </c>
      <c r="CM49" s="255" t="str">
        <f>IF(CF49="","",VALUE(CH49))</f>
        <v/>
      </c>
      <c r="CN49" s="255" t="str">
        <f>IF(CF49="","",VALUE(CI49))</f>
        <v/>
      </c>
      <c r="CO49" s="255" t="str">
        <f>IF(CF49="","",VALUE(CJ49))</f>
        <v/>
      </c>
      <c r="CP49" s="95">
        <f t="shared" ref="CP49" si="464">IF(I49="",0,IF(I49="CP",$Y49/5,IF(ISNA(VLOOKUP(I49,$EK$2:$EN$20,2,FALSE)),VALUE(MID(I49,7,5))-VALUE(MID(I49,1,5))+VALUE(MID(I49,19,5))-VALUE(MID(I49,13,5)),VLOOKUP(I49,$EK$2:$EN$20,2,FALSE))))</f>
        <v>0</v>
      </c>
      <c r="CQ49" s="185" t="str">
        <f>IF(L49="","",L49)</f>
        <v/>
      </c>
      <c r="CR49" s="252" t="str">
        <f>IF(CQ49="","",LEFT(CQ49,SEARCH(" ",CQ49,1)-1))</f>
        <v/>
      </c>
      <c r="CS49" s="252" t="str">
        <f>IF(CQ49="","",MID(CQ49,LEN(CR49)+2,5))</f>
        <v/>
      </c>
      <c r="CT49" s="253" t="str">
        <f>IF(CQ49="","",MID(CQ49,LEN(CU49)+8,5))</f>
        <v/>
      </c>
      <c r="CU49" s="256" t="str">
        <f>IF(CQ49="","",RIGHT(CQ49,SEARCH(" ",CQ49,1)-1))</f>
        <v/>
      </c>
      <c r="CV49" s="257"/>
      <c r="CW49" s="255" t="str">
        <f>IF(CQ49="","",VALUE(CR49))</f>
        <v/>
      </c>
      <c r="CX49" s="255" t="str">
        <f>IF(CQ49="","",VALUE(CS49))</f>
        <v/>
      </c>
      <c r="CY49" s="255" t="str">
        <f>IF(CQ49="","",VALUE(CT49))</f>
        <v/>
      </c>
      <c r="CZ49" s="255" t="str">
        <f>IF(CQ49="","",VALUE(CU49))</f>
        <v/>
      </c>
      <c r="DA49" s="95">
        <f t="shared" ref="DA49" si="465">IF(L49="",0,IF(L49="CP",$Y49/5,IF(ISNA(VLOOKUP(L49,$EK$2:$EN$20,2,FALSE)),VALUE(MID(L49,7,5))-VALUE(MID(L49,1,5))+VALUE(MID(L49,19,5))-VALUE(MID(L49,13,5)),VLOOKUP(L49,$EK$2:$EN$20,2,FALSE))))</f>
        <v>0</v>
      </c>
      <c r="DB49" s="185" t="str">
        <f>IF(O49="","",O49)</f>
        <v/>
      </c>
      <c r="DC49" s="252" t="str">
        <f>IF(DB49="","",LEFT(DB49,SEARCH(" ",DB49,1)-1))</f>
        <v/>
      </c>
      <c r="DD49" s="252" t="str">
        <f>IF(DB49="","",MID(DB49,LEN(DC49)+2,5))</f>
        <v/>
      </c>
      <c r="DE49" s="253" t="str">
        <f>IF(DB49="","",MID(DB49,LEN(DF49)+8,5))</f>
        <v/>
      </c>
      <c r="DF49" s="256" t="str">
        <f>IF(DB49="","",RIGHT(DB49,SEARCH(" ",DB49,1)-1))</f>
        <v/>
      </c>
      <c r="DG49" s="257"/>
      <c r="DH49" s="255" t="str">
        <f>IF(DB49="","",VALUE(DC49))</f>
        <v/>
      </c>
      <c r="DI49" s="255" t="str">
        <f>IF(DB49="","",VALUE(DD49))</f>
        <v/>
      </c>
      <c r="DJ49" s="255" t="str">
        <f>IF(DB49="","",VALUE(DE49))</f>
        <v/>
      </c>
      <c r="DK49" s="255" t="str">
        <f>IF(DB49="","",VALUE(DF49))</f>
        <v/>
      </c>
      <c r="DL49" s="95">
        <f t="shared" ref="DL49" si="466">IF(O49="",0,IF(O49="CP",$Y49/5,IF(ISNA(VLOOKUP(O49,$EK$2:$EN$20,2,FALSE)),VALUE(MID(O49,7,5))-VALUE(MID(O49,1,5))+VALUE(MID(O49,19,5))-VALUE(MID(O49,13,5)),VLOOKUP(O49,$EK$2:$EN$20,2,FALSE))))</f>
        <v>0</v>
      </c>
      <c r="DM49" s="185" t="str">
        <f>IF(R49="","",R49)</f>
        <v/>
      </c>
      <c r="DN49" s="252" t="str">
        <f>IF(DM49="","",LEFT(DM49,SEARCH(" ",DM49,1)-1))</f>
        <v/>
      </c>
      <c r="DO49" s="252" t="str">
        <f>IF(DM49="","",MID(DM49,LEN(DN49)+2,5))</f>
        <v/>
      </c>
      <c r="DP49" s="253" t="str">
        <f>IF(DM49="","",MID(DM49,LEN(DQ49)+8,5))</f>
        <v/>
      </c>
      <c r="DQ49" s="256" t="str">
        <f>IF(DM49="","",RIGHT(DM49,SEARCH(" ",DM49,1)-1))</f>
        <v/>
      </c>
      <c r="DR49" s="257"/>
      <c r="DS49" s="255" t="str">
        <f>IF(DM49="","",VALUE(DN49))</f>
        <v/>
      </c>
      <c r="DT49" s="255" t="str">
        <f>IF(DM49="","",VALUE(DO49))</f>
        <v/>
      </c>
      <c r="DU49" s="255" t="str">
        <f>IF(DM49="","",VALUE(DP49))</f>
        <v/>
      </c>
      <c r="DV49" s="255" t="str">
        <f>IF(DM49="","",VALUE(DQ49))</f>
        <v/>
      </c>
      <c r="DW49" s="95">
        <f t="shared" ref="DW49" si="467">IF(R49="",0,IF(R49="CP",$Y49/5,IF(ISNA(VLOOKUP(R49,$EK$2:$EN$20,2,FALSE)),VALUE(MID(R49,7,5))-VALUE(MID(R49,1,5))+VALUE(MID(R49,19,5))-VALUE(MID(R49,13,5)),VLOOKUP(R49,$EK$2:$EN$20,2,FALSE))))</f>
        <v>0</v>
      </c>
      <c r="DX49" s="185" t="str">
        <f>IF(U49="","",U49)</f>
        <v/>
      </c>
      <c r="DY49" s="252" t="str">
        <f>IF(DX49="","",LEFT(DX49,SEARCH(" ",DX49,1)-1))</f>
        <v/>
      </c>
      <c r="DZ49" s="252" t="str">
        <f>IF(DX49="","",MID(DX49,LEN(DY49)+2,5))</f>
        <v/>
      </c>
      <c r="EA49" s="253" t="str">
        <f>IF(DX49="","",MID(DX49,LEN(EB49)+8,5))</f>
        <v/>
      </c>
      <c r="EB49" s="256" t="str">
        <f>IF(DX49="","",RIGHT(DX49,SEARCH(" ",DX49,1)-1))</f>
        <v/>
      </c>
      <c r="EC49" s="257"/>
      <c r="ED49" s="255" t="str">
        <f>IF(DX49="","",VALUE(DY49))</f>
        <v/>
      </c>
      <c r="EE49" s="255" t="str">
        <f>IF(DX49="","",VALUE(DZ49))</f>
        <v/>
      </c>
      <c r="EF49" s="255" t="str">
        <f>IF(DX49="","",VALUE(EA49))</f>
        <v/>
      </c>
      <c r="EG49" s="255" t="str">
        <f>IF(DX49="","",VALUE(EB49))</f>
        <v/>
      </c>
      <c r="EH49" s="95">
        <f t="shared" ref="EH49" si="468">IF(U49="",0,IF(U49="CP",$Y49/5,IF(ISNA(VLOOKUP(U49,$EK$2:$EN$20,2,FALSE)),VALUE(MID(U49,7,5))-VALUE(MID(U49,1,5))+VALUE(MID(U49,19,5))-VALUE(MID(U49,13,5)),VLOOKUP(U49,$EK$2:$EN$20,2,FALSE))))</f>
        <v>0</v>
      </c>
    </row>
    <row r="50" spans="1:138" ht="13.5" customHeight="1">
      <c r="A50" s="101" t="str">
        <f>A49</f>
        <v>VENTE</v>
      </c>
      <c r="B50" s="225"/>
      <c r="C50" s="190"/>
      <c r="D50" s="191"/>
      <c r="E50" s="14">
        <f>IF(C49="",0,BT50)</f>
        <v>0</v>
      </c>
      <c r="F50" s="190"/>
      <c r="G50" s="191"/>
      <c r="H50" s="14">
        <f t="shared" si="1"/>
        <v>0</v>
      </c>
      <c r="I50" s="190"/>
      <c r="J50" s="191"/>
      <c r="K50" s="14">
        <f t="shared" si="4"/>
        <v>0</v>
      </c>
      <c r="L50" s="190"/>
      <c r="M50" s="191"/>
      <c r="N50" s="66">
        <f t="shared" si="5"/>
        <v>0</v>
      </c>
      <c r="O50" s="190"/>
      <c r="P50" s="191"/>
      <c r="Q50" s="14">
        <f t="shared" si="2"/>
        <v>0</v>
      </c>
      <c r="R50" s="190"/>
      <c r="S50" s="191"/>
      <c r="T50" s="14">
        <f t="shared" si="6"/>
        <v>0</v>
      </c>
      <c r="U50" s="190"/>
      <c r="V50" s="191"/>
      <c r="W50" s="14">
        <f t="shared" si="7"/>
        <v>0</v>
      </c>
      <c r="X50" s="205"/>
      <c r="Y50" s="211"/>
      <c r="Z50" s="212"/>
      <c r="AA50" s="216"/>
      <c r="AB50" s="207"/>
      <c r="AC50" s="187"/>
      <c r="AD50" s="187"/>
      <c r="AE50" s="200"/>
      <c r="AF50" s="200"/>
      <c r="AG50" s="213"/>
      <c r="AH50" s="214"/>
      <c r="AK50" s="203"/>
      <c r="AL50" s="203"/>
      <c r="AM50" s="203"/>
      <c r="AN50" s="203"/>
      <c r="AO50" s="203"/>
      <c r="AP50" s="203"/>
      <c r="AQ50" s="203"/>
      <c r="AR50" s="187"/>
      <c r="AS50" s="187"/>
      <c r="AT50" s="208"/>
      <c r="AU50" s="208"/>
      <c r="AV50" s="208"/>
      <c r="AW50" s="203"/>
      <c r="AX50" s="203"/>
      <c r="AY50" s="203"/>
      <c r="AZ50" s="203"/>
      <c r="BA50" s="83"/>
      <c r="BB50" s="192"/>
      <c r="BC50" s="192"/>
      <c r="BD50" s="192"/>
      <c r="BE50" s="192"/>
      <c r="BF50" s="192"/>
      <c r="BG50" s="192"/>
      <c r="BH50" s="192"/>
      <c r="BI50" s="194"/>
      <c r="BJ50" s="185"/>
      <c r="BK50" s="252"/>
      <c r="BL50" s="252"/>
      <c r="BM50" s="253"/>
      <c r="BN50" s="254"/>
      <c r="BO50" s="258"/>
      <c r="BP50" s="255"/>
      <c r="BQ50" s="255"/>
      <c r="BR50" s="255"/>
      <c r="BS50" s="255"/>
      <c r="BT50" s="62">
        <f t="shared" ref="BT50" si="469">IF(ISNA(VLOOKUP(BJ49,$EK$2:$EN$20,4,FALSE)),IF(BJ49="",0,MOD(BQ49-BP49,1)-IF(BQ49&gt;=BP49,MAX(0,MIN(BQ49,21/24)-MAX(BP49,6/24)),MAX(0,21/24-MAX(BP49,6/24))+MAX(0,MIN(BQ49,21/24)-6/24)))+IF(BJ49="",0,MOD(BS49-BR49,1)-IF(BS49&gt;=BR49,MAX(0,MIN(BS49,21/24)-MAX(BR49,6/24)),MAX(0,21/24-MAX(BR49,6/24))+MAX(0,MIN(BS49,21/24)-6/24))),VLOOKUP(BJ49,$EK$2:$EN$20,4,FALSE))</f>
        <v>0</v>
      </c>
      <c r="BU50" s="185"/>
      <c r="BV50" s="252"/>
      <c r="BW50" s="252"/>
      <c r="BX50" s="253"/>
      <c r="BY50" s="256"/>
      <c r="BZ50" s="258"/>
      <c r="CA50" s="255"/>
      <c r="CB50" s="255"/>
      <c r="CC50" s="255"/>
      <c r="CD50" s="255"/>
      <c r="CE50" s="62">
        <f t="shared" ref="CE50" si="470">IF(ISNA(VLOOKUP(BU49,$EK$2:$EN$20,4,FALSE)),IF(BU49="",0,MOD(CB49-CA49,1)-IF(CB49&gt;=CA49,MAX(0,MIN(CB49,21/24)-MAX(CA49,6/24)),MAX(0,21/24-MAX(CA49,6/24))+MAX(0,MIN(CB49,21/24)-6/24)))+IF(BU49="",0,MOD(CD49-CC49,1)-IF(CD49&gt;=CC49,MAX(0,MIN(CD49,21/24)-MAX(CC49,6/24)),MAX(0,21/24-MAX(CC49,6/24))+MAX(0,MIN(CD49,21/24)-6/24))),VLOOKUP(BU49,$EK$2:$EN$20,4,FALSE))</f>
        <v>0</v>
      </c>
      <c r="CF50" s="185"/>
      <c r="CG50" s="252"/>
      <c r="CH50" s="252"/>
      <c r="CI50" s="253"/>
      <c r="CJ50" s="256"/>
      <c r="CK50" s="258"/>
      <c r="CL50" s="255"/>
      <c r="CM50" s="255"/>
      <c r="CN50" s="255"/>
      <c r="CO50" s="255"/>
      <c r="CP50" s="62">
        <f t="shared" ref="CP50" si="471">IF(ISNA(VLOOKUP(CF49,$EK$2:$EN$20,4,FALSE)),IF(CF49="",0,MOD(CM49-CL49,1)-IF(CM49&gt;=CL49,MAX(0,MIN(CM49,21/24)-MAX(CL49,6/24)),MAX(0,21/24-MAX(CL49,6/24))+MAX(0,MIN(CM49,21/24)-6/24)))+IF(CF49="",0,MOD(CO49-CN49,1)-IF(CO49&gt;=CN49,MAX(0,MIN(CO49,21/24)-MAX(CN49,6/24)),MAX(0,21/24-MAX(CN49,6/24))+MAX(0,MIN(CO49,21/24)-6/24))),VLOOKUP(CF49,$EK$2:$EN$20,4,FALSE))</f>
        <v>0</v>
      </c>
      <c r="CQ50" s="185"/>
      <c r="CR50" s="252"/>
      <c r="CS50" s="252"/>
      <c r="CT50" s="253"/>
      <c r="CU50" s="256"/>
      <c r="CV50" s="258"/>
      <c r="CW50" s="255"/>
      <c r="CX50" s="255"/>
      <c r="CY50" s="255"/>
      <c r="CZ50" s="255"/>
      <c r="DA50" s="62">
        <f t="shared" si="3"/>
        <v>0</v>
      </c>
      <c r="DB50" s="185"/>
      <c r="DC50" s="252"/>
      <c r="DD50" s="252"/>
      <c r="DE50" s="253"/>
      <c r="DF50" s="256"/>
      <c r="DG50" s="258"/>
      <c r="DH50" s="255"/>
      <c r="DI50" s="255"/>
      <c r="DJ50" s="255"/>
      <c r="DK50" s="255"/>
      <c r="DL50" s="62">
        <f t="shared" ref="DL50" si="472">IF(ISNA(VLOOKUP(DB49,$EK$2:$EN$20,4,FALSE)),IF(DB49="",0,MOD(DI49-DH49,1)-IF(DI49&gt;=DH49,MAX(0,MIN(DI49,21/24)-MAX(DH49,6/24)),MAX(0,21/24-MAX(DH49,6/24))+MAX(0,MIN(DI49,21/24)-6/24)))+IF(DB49="",0,MOD(DK49-DJ49,1)-IF(DK49&gt;=DJ49,MAX(0,MIN(DK49,21/24)-MAX(DJ49,6/24)),MAX(0,21/24-MAX(DJ49,6/24))+MAX(0,MIN(DK49,21/24)-6/24))),VLOOKUP(DB49,$EK$2:$EN$20,4,FALSE))</f>
        <v>0</v>
      </c>
      <c r="DM50" s="185"/>
      <c r="DN50" s="252"/>
      <c r="DO50" s="252"/>
      <c r="DP50" s="253"/>
      <c r="DQ50" s="256"/>
      <c r="DR50" s="258"/>
      <c r="DS50" s="255"/>
      <c r="DT50" s="255"/>
      <c r="DU50" s="255"/>
      <c r="DV50" s="255"/>
      <c r="DW50" s="62">
        <f t="shared" ref="DW50" si="473">IF(ISNA(VLOOKUP(DM49,$EK$2:$EN$20,4,FALSE)),IF(DM49="",0,MOD(DT49-DS49,1)-IF(DT49&gt;=DS49,MAX(0,MIN(DT49,21/24)-MAX(DS49,6/24)),MAX(0,21/24-MAX(DS49,6/24))+MAX(0,MIN(DT49,21/24)-6/24)))+IF(DM49="",0,MOD(DV49-DU49,1)-IF(DV49&gt;=DU49,MAX(0,MIN(DV49,21/24)-MAX(DU49,6/24)),MAX(0,21/24-MAX(DU49,6/24))+MAX(0,MIN(DV49,21/24)-6/24))),VLOOKUP(DM49,$EK$2:$EN$20,4,FALSE))</f>
        <v>0</v>
      </c>
      <c r="DX50" s="185"/>
      <c r="DY50" s="252"/>
      <c r="DZ50" s="252"/>
      <c r="EA50" s="253"/>
      <c r="EB50" s="256"/>
      <c r="EC50" s="258"/>
      <c r="ED50" s="255"/>
      <c r="EE50" s="255"/>
      <c r="EF50" s="255"/>
      <c r="EG50" s="255"/>
      <c r="EH50" s="62">
        <f t="shared" ref="EH50" si="474">IF(ISNA(VLOOKUP(DX49,$EK$2:$EN$20,4,FALSE)),IF(DX49="",0,MOD(EE49-ED49,1)-IF(EE49&gt;=ED49,MAX(0,MIN(EE49,21/24)-MAX(ED49,6/24)),MAX(0,21/24-MAX(ED49,6/24))+MAX(0,MIN(EE49,21/24)-6/24)))+IF(DX49="",0,MOD(EG49-EF49,1)-IF(EG49&gt;=EF49,MAX(0,MIN(EG49,21/24)-MAX(EF49,6/24)),MAX(0,21/24-MAX(EF49,6/24))+MAX(0,MIN(EG49,21/24)-6/24))),VLOOKUP(DX49,$EK$2:$EN$20,4,FALSE))</f>
        <v>0</v>
      </c>
    </row>
    <row r="51" spans="1:138" ht="13.5" customHeight="1">
      <c r="A51" s="101" t="str">
        <f>Admin!B29</f>
        <v>RESTO</v>
      </c>
      <c r="B51" s="225" t="str">
        <f>Admin!C29</f>
        <v>X</v>
      </c>
      <c r="C51" s="188"/>
      <c r="D51" s="189"/>
      <c r="E51" s="13">
        <f>BT51</f>
        <v>0</v>
      </c>
      <c r="F51" s="188"/>
      <c r="G51" s="189"/>
      <c r="H51" s="13">
        <f t="shared" si="1"/>
        <v>0</v>
      </c>
      <c r="I51" s="188"/>
      <c r="J51" s="189"/>
      <c r="K51" s="13">
        <f t="shared" si="4"/>
        <v>0</v>
      </c>
      <c r="L51" s="188"/>
      <c r="M51" s="189"/>
      <c r="N51" s="13">
        <f t="shared" si="5"/>
        <v>0</v>
      </c>
      <c r="O51" s="188"/>
      <c r="P51" s="189"/>
      <c r="Q51" s="13">
        <f t="shared" si="2"/>
        <v>0</v>
      </c>
      <c r="R51" s="188"/>
      <c r="S51" s="189"/>
      <c r="T51" s="13">
        <f t="shared" si="6"/>
        <v>0</v>
      </c>
      <c r="U51" s="188"/>
      <c r="V51" s="189"/>
      <c r="W51" s="13">
        <f t="shared" si="7"/>
        <v>0</v>
      </c>
      <c r="X51" s="204">
        <f t="shared" si="201"/>
        <v>0</v>
      </c>
      <c r="Y51" s="211">
        <v>1.4583333333333333</v>
      </c>
      <c r="Z51" s="212">
        <f>IF(D51="off",X51-Y51,IF(F51="off",X51-Y51,IF(I51="off",X51-Y51,IF(L51="off",X51-Y51,IF(O51="off",X51-Y51,IF(R51="off",X51-Y51,IF(U51="off",X51-Y51,IF(AG51&gt;Y51,0,IF(X51=0,0,X51-Y51)))))))))</f>
        <v>0</v>
      </c>
      <c r="AA51" s="215" t="e">
        <f ca="1">Z51+INDIRECT(MID(CELL("filename",$A$1),FIND("]",CELL("filename",$A$1))+1,2)*1-1&amp;"!AA51")</f>
        <v>#REF!</v>
      </c>
      <c r="AB51" s="206">
        <f t="shared" si="8"/>
        <v>0</v>
      </c>
      <c r="AC51" s="186">
        <f t="shared" ref="AC51" si="475">AR51</f>
        <v>0</v>
      </c>
      <c r="AD51" s="186">
        <f ca="1">IF(AC51=AS51,0+AC51,AC51+INDIRECT(MID(CELL("filename",$A$1),FIND("]",CELL("filename",$A$1))+1,2)*1-1&amp;"!AD51"))</f>
        <v>0</v>
      </c>
      <c r="AE51" s="199" t="e">
        <f ca="1">INDIRECT(MID(CELL("filename",$A$1),FIND("]",CELL("filename",$A$1))+1,2)*1-1&amp;"!AE51")+BI51</f>
        <v>#REF!</v>
      </c>
      <c r="AF51" s="199" t="e">
        <f ca="1">Admin!F29-'23'!AE51:AE52</f>
        <v>#REF!</v>
      </c>
      <c r="AG51" s="213">
        <f t="shared" si="96"/>
        <v>0</v>
      </c>
      <c r="AH51" s="214">
        <f>IF(AG51&gt;Y51,Y51,AG51)</f>
        <v>0</v>
      </c>
      <c r="AK51" s="203" t="str">
        <f>IF($E$3&gt;=$AJ$1,"",IF(C51="","",COUNTIF($EK$3:$EK$10,C51)))</f>
        <v/>
      </c>
      <c r="AL51" s="203" t="str">
        <f>IF($H$3&gt;=$AJ$1,"",IF(F51="","",COUNTIF($EK$3:$EK$10,F51)))</f>
        <v/>
      </c>
      <c r="AM51" s="203" t="str">
        <f>IF($K$3&gt;=$AJ$1,"",IF(I51="","",COUNTIF($EK$3:$EK$10,I51)))</f>
        <v/>
      </c>
      <c r="AN51" s="203" t="str">
        <f>IF($N$3&gt;=$AJ$1,"",IF(L51="","",COUNTIF($EK$3:$EK$10,L51)))</f>
        <v/>
      </c>
      <c r="AO51" s="203" t="str">
        <f>IF($Q$3&gt;=$AJ$1,"",IF(O51="","",COUNTIF($EK$3:$EK$10,O51)))</f>
        <v/>
      </c>
      <c r="AP51" s="203" t="str">
        <f>IF($T$3&gt;=AJ$1,"",IF(R51="","",COUNTIF($EK$3:$EK$10,R51)))</f>
        <v/>
      </c>
      <c r="AQ51" s="203" t="str">
        <f>IF($W$3&gt;=$AJ$1,"",IF(U51="","",COUNTIF($EK$3:$EK$10,U51)))</f>
        <v/>
      </c>
      <c r="AR51" s="186">
        <f>COUNTIF(AK51:AQ52,0)*0.45</f>
        <v>0</v>
      </c>
      <c r="AS51" s="186">
        <f>COUNTIF(AT51:AZ52,0)*0.45+AJ50</f>
        <v>0</v>
      </c>
      <c r="AT51" s="208" t="str">
        <f>IF($E$3&lt;$AJ$1,"",IF(C51="","",IF(AK51=0,"",COUNTIF($EK$3:$EK$10,C51))))</f>
        <v/>
      </c>
      <c r="AU51" s="208" t="str">
        <f>IF($H$3&lt;$AJ$1,"",IF(F51="","",IF(AL51=0,"",COUNTIF($EK$3:$EK$10,F51))))</f>
        <v/>
      </c>
      <c r="AV51" s="208" t="str">
        <f>IF($K$3&lt;$AJ$1,"",IF(I51="","",IF(AM51=0,"",COUNTIF($EK$3:$EK$10,I51))))</f>
        <v/>
      </c>
      <c r="AW51" s="203" t="str">
        <f>IF($N$3&lt;$AJ$1,"",IF(L51="","",IF(AN51=0,"",COUNTIF($EK$3:$EK$10,L51))))</f>
        <v/>
      </c>
      <c r="AX51" s="203" t="str">
        <f>IF($Q$3&lt;$AJ$1,"",IF(O51="","",IF(AO51=0,"",COUNTIF($EK$3:$EK$10,O51))))</f>
        <v/>
      </c>
      <c r="AY51" s="203" t="str">
        <f>IF($T$3&lt;$AJ$1,"",IF(R51="","",IF(AP51=0,"",COUNTIF($EK$3:$EK$10,R51))))</f>
        <v/>
      </c>
      <c r="AZ51" s="203" t="str">
        <f>IF($W$3&lt;$AJ$1,"",IF(U51="","",IF(AQ51=0,"",COUNTIF($EK$3:$EK$10,U51))))</f>
        <v/>
      </c>
      <c r="BA51" s="83"/>
      <c r="BB51" s="192" t="str">
        <f t="shared" ref="BB51" si="476">IF(C51="","",IF(ISNA(VLOOKUP(C51,$EK$2:$EM$20,3,FALSE)),0,((VLOOKUP(C51,$EK$2:$EM$20,3,FALSE)))))</f>
        <v/>
      </c>
      <c r="BC51" s="192" t="str">
        <f t="shared" ref="BC51" si="477">IF(F51="","",IF(ISNA(VLOOKUP(F51,$EK$2:$EM$20,3,FALSE)),0,((VLOOKUP(F51,$EK$2:$EM$20,3,FALSE)))))</f>
        <v/>
      </c>
      <c r="BD51" s="192" t="str">
        <f t="shared" ref="BD51" si="478">IF(I51="","",IF(ISNA(VLOOKUP(I51,$EK$2:$EM$20,3,FALSE)),0,((VLOOKUP(I51,$EK$2:$EM$20,3,FALSE)))))</f>
        <v/>
      </c>
      <c r="BE51" s="192" t="str">
        <f t="shared" ref="BE51" si="479">IF(L51="","",IF(ISNA(VLOOKUP(L51,$EK$2:$EM$20,3,FALSE)),0,((VLOOKUP(L51,$EK$2:$EM$20,3,FALSE)))))</f>
        <v/>
      </c>
      <c r="BF51" s="192" t="str">
        <f t="shared" ref="BF51" si="480">IF(O51="","",IF(ISNA(VLOOKUP(O51,$EK$2:$EM$20,3,FALSE)),0,((VLOOKUP(O51,$EK$2:$EM$20,3,FALSE)))))</f>
        <v/>
      </c>
      <c r="BG51" s="192" t="str">
        <f t="shared" ref="BG51" si="481">IF(R51="","",IF(ISNA(VLOOKUP(R51,$EK$2:$EM$20,3,FALSE)),0,((VLOOKUP(R51,$EK$2:$EM$20,3,FALSE)))))</f>
        <v/>
      </c>
      <c r="BH51" s="192" t="str">
        <f t="shared" ref="BH51" si="482">IF(U51="","",IF(ISNA(VLOOKUP(U51,$EK$2:$EM$20,3,FALSE)),0,((VLOOKUP(U51,$EK$2:$EM$20,3,FALSE)))))</f>
        <v/>
      </c>
      <c r="BI51" s="193">
        <f>SUM(BB51:BH52)</f>
        <v>0</v>
      </c>
      <c r="BJ51" s="185" t="str">
        <f>IF(C51="","",C51)</f>
        <v/>
      </c>
      <c r="BK51" s="252" t="str">
        <f t="shared" si="18"/>
        <v/>
      </c>
      <c r="BL51" s="252" t="str">
        <f>IF(BJ51="","",MID(BJ51,LEN(BK51)+2,5))</f>
        <v/>
      </c>
      <c r="BM51" s="253" t="str">
        <f>IF(BJ51="","",MID(BJ51,LEN(BN51)+8,5))</f>
        <v/>
      </c>
      <c r="BN51" s="254" t="str">
        <f>IF(BJ51="","",RIGHT(BJ51,SEARCH(" ",BJ51,1)-1))</f>
        <v/>
      </c>
      <c r="BO51" s="257"/>
      <c r="BP51" s="255" t="str">
        <f>IF(BJ51="","",VALUE(BK51))</f>
        <v/>
      </c>
      <c r="BQ51" s="255" t="str">
        <f>IF(BJ51="","",VALUE(BL51))</f>
        <v/>
      </c>
      <c r="BR51" s="255" t="str">
        <f>IF(BJ51="","",VALUE(BM51))</f>
        <v/>
      </c>
      <c r="BS51" s="255" t="str">
        <f>IF(BJ51="","",VALUE(BN51))</f>
        <v/>
      </c>
      <c r="BT51" s="95">
        <f t="shared" ref="BT51" si="483">IF(C51="",0,IF(C51="CP",$Y51/5,IF(ISNA(VLOOKUP(C51,$EK$2:$EN$20,2,FALSE)),VALUE(MID(C51,7,5))-VALUE(MID(C51,1,5))+VALUE(MID(C51,19,5))-VALUE(MID(C51,13,5)),VLOOKUP(C51,$EK$2:$EN$20,2,FALSE))))</f>
        <v>0</v>
      </c>
      <c r="BU51" s="185" t="str">
        <f>IF(F51="","",F51)</f>
        <v/>
      </c>
      <c r="BV51" s="252" t="str">
        <f>IF(BU51="","",LEFT(BU51,SEARCH(" ",BU51,1)-1))</f>
        <v/>
      </c>
      <c r="BW51" s="252" t="str">
        <f>IF(BU51="","",MID(BU51,LEN(BV51)+2,5))</f>
        <v/>
      </c>
      <c r="BX51" s="253" t="str">
        <f>IF(BU51="","",MID(BU51,LEN(BY51)+8,5))</f>
        <v/>
      </c>
      <c r="BY51" s="256" t="str">
        <f>IF(BU51="","",RIGHT(BU51,SEARCH(" ",BU51,1)-1))</f>
        <v/>
      </c>
      <c r="BZ51" s="257"/>
      <c r="CA51" s="255" t="str">
        <f>IF(BU51="","",VALUE(BV51))</f>
        <v/>
      </c>
      <c r="CB51" s="255" t="str">
        <f>IF(BU51="","",VALUE(BW51))</f>
        <v/>
      </c>
      <c r="CC51" s="255" t="str">
        <f>IF(BU51="","",VALUE(BX51))</f>
        <v/>
      </c>
      <c r="CD51" s="255" t="str">
        <f>IF(BU51="","",VALUE(BY51))</f>
        <v/>
      </c>
      <c r="CE51" s="95">
        <f t="shared" ref="CE51" si="484">IF(F51="",0,IF(F51="CP",$Y51/5,IF(ISNA(VLOOKUP(F51,$EK$2:$EN$20,2,FALSE)),VALUE(MID(F51,7,5))-VALUE(MID(F51,1,5))+VALUE(MID(F51,19,5))-VALUE(MID(F51,13,5)),VLOOKUP(F51,$EK$2:$EN$20,2,FALSE))))</f>
        <v>0</v>
      </c>
      <c r="CF51" s="185" t="str">
        <f>IF(I51="","",I51)</f>
        <v/>
      </c>
      <c r="CG51" s="252" t="str">
        <f>IF(CF51="","",LEFT(CF51,SEARCH(" ",CF51,1)-1))</f>
        <v/>
      </c>
      <c r="CH51" s="252" t="str">
        <f>IF(CF51="","",MID(CF51,LEN(CG51)+2,5))</f>
        <v/>
      </c>
      <c r="CI51" s="253" t="str">
        <f>IF(CF51="","",MID(CF51,LEN(CJ51)+8,5))</f>
        <v/>
      </c>
      <c r="CJ51" s="256" t="str">
        <f>IF(CF51="","",RIGHT(CF51,SEARCH(" ",CF51,1)-1))</f>
        <v/>
      </c>
      <c r="CK51" s="257"/>
      <c r="CL51" s="255" t="str">
        <f>IF(CF51="","",VALUE(CG51))</f>
        <v/>
      </c>
      <c r="CM51" s="255" t="str">
        <f>IF(CF51="","",VALUE(CH51))</f>
        <v/>
      </c>
      <c r="CN51" s="255" t="str">
        <f>IF(CF51="","",VALUE(CI51))</f>
        <v/>
      </c>
      <c r="CO51" s="255" t="str">
        <f>IF(CF51="","",VALUE(CJ51))</f>
        <v/>
      </c>
      <c r="CP51" s="95">
        <f t="shared" ref="CP51" si="485">IF(I51="",0,IF(I51="CP",$Y51/5,IF(ISNA(VLOOKUP(I51,$EK$2:$EN$20,2,FALSE)),VALUE(MID(I51,7,5))-VALUE(MID(I51,1,5))+VALUE(MID(I51,19,5))-VALUE(MID(I51,13,5)),VLOOKUP(I51,$EK$2:$EN$20,2,FALSE))))</f>
        <v>0</v>
      </c>
      <c r="CQ51" s="185" t="str">
        <f>IF(L51="","",L51)</f>
        <v/>
      </c>
      <c r="CR51" s="252" t="str">
        <f>IF(CQ51="","",LEFT(CQ51,SEARCH(" ",CQ51,1)-1))</f>
        <v/>
      </c>
      <c r="CS51" s="252" t="str">
        <f>IF(CQ51="","",MID(CQ51,LEN(CR51)+2,5))</f>
        <v/>
      </c>
      <c r="CT51" s="253" t="str">
        <f>IF(CQ51="","",MID(CQ51,LEN(CU51)+8,5))</f>
        <v/>
      </c>
      <c r="CU51" s="256" t="str">
        <f>IF(CQ51="","",RIGHT(CQ51,SEARCH(" ",CQ51,1)-1))</f>
        <v/>
      </c>
      <c r="CV51" s="257"/>
      <c r="CW51" s="255" t="str">
        <f>IF(CQ51="","",VALUE(CR51))</f>
        <v/>
      </c>
      <c r="CX51" s="255" t="str">
        <f>IF(CQ51="","",VALUE(CS51))</f>
        <v/>
      </c>
      <c r="CY51" s="255" t="str">
        <f>IF(CQ51="","",VALUE(CT51))</f>
        <v/>
      </c>
      <c r="CZ51" s="255" t="str">
        <f>IF(CQ51="","",VALUE(CU51))</f>
        <v/>
      </c>
      <c r="DA51" s="95">
        <f t="shared" ref="DA51" si="486">IF(L51="",0,IF(L51="CP",$Y51/5,IF(ISNA(VLOOKUP(L51,$EK$2:$EN$20,2,FALSE)),VALUE(MID(L51,7,5))-VALUE(MID(L51,1,5))+VALUE(MID(L51,19,5))-VALUE(MID(L51,13,5)),VLOOKUP(L51,$EK$2:$EN$20,2,FALSE))))</f>
        <v>0</v>
      </c>
      <c r="DB51" s="185" t="str">
        <f>IF(O51="","",O51)</f>
        <v/>
      </c>
      <c r="DC51" s="252" t="str">
        <f>IF(DB51="","",LEFT(DB51,SEARCH(" ",DB51,1)-1))</f>
        <v/>
      </c>
      <c r="DD51" s="252" t="str">
        <f>IF(DB51="","",MID(DB51,LEN(DC51)+2,5))</f>
        <v/>
      </c>
      <c r="DE51" s="253" t="str">
        <f>IF(DB51="","",MID(DB51,LEN(DF51)+8,5))</f>
        <v/>
      </c>
      <c r="DF51" s="256" t="str">
        <f>IF(DB51="","",RIGHT(DB51,SEARCH(" ",DB51,1)-1))</f>
        <v/>
      </c>
      <c r="DG51" s="257"/>
      <c r="DH51" s="255" t="str">
        <f>IF(DB51="","",VALUE(DC51))</f>
        <v/>
      </c>
      <c r="DI51" s="255" t="str">
        <f>IF(DB51="","",VALUE(DD51))</f>
        <v/>
      </c>
      <c r="DJ51" s="255" t="str">
        <f>IF(DB51="","",VALUE(DE51))</f>
        <v/>
      </c>
      <c r="DK51" s="255" t="str">
        <f>IF(DB51="","",VALUE(DF51))</f>
        <v/>
      </c>
      <c r="DL51" s="95">
        <f t="shared" ref="DL51" si="487">IF(O51="",0,IF(O51="CP",$Y51/5,IF(ISNA(VLOOKUP(O51,$EK$2:$EN$20,2,FALSE)),VALUE(MID(O51,7,5))-VALUE(MID(O51,1,5))+VALUE(MID(O51,19,5))-VALUE(MID(O51,13,5)),VLOOKUP(O51,$EK$2:$EN$20,2,FALSE))))</f>
        <v>0</v>
      </c>
      <c r="DM51" s="185" t="str">
        <f>IF(R51="","",R51)</f>
        <v/>
      </c>
      <c r="DN51" s="252" t="str">
        <f>IF(DM51="","",LEFT(DM51,SEARCH(" ",DM51,1)-1))</f>
        <v/>
      </c>
      <c r="DO51" s="252" t="str">
        <f>IF(DM51="","",MID(DM51,LEN(DN51)+2,5))</f>
        <v/>
      </c>
      <c r="DP51" s="253" t="str">
        <f>IF(DM51="","",MID(DM51,LEN(DQ51)+8,5))</f>
        <v/>
      </c>
      <c r="DQ51" s="256" t="str">
        <f>IF(DM51="","",RIGHT(DM51,SEARCH(" ",DM51,1)-1))</f>
        <v/>
      </c>
      <c r="DR51" s="257"/>
      <c r="DS51" s="255" t="str">
        <f>IF(DM51="","",VALUE(DN51))</f>
        <v/>
      </c>
      <c r="DT51" s="255" t="str">
        <f>IF(DM51="","",VALUE(DO51))</f>
        <v/>
      </c>
      <c r="DU51" s="255" t="str">
        <f>IF(DM51="","",VALUE(DP51))</f>
        <v/>
      </c>
      <c r="DV51" s="255" t="str">
        <f>IF(DM51="","",VALUE(DQ51))</f>
        <v/>
      </c>
      <c r="DW51" s="95">
        <f t="shared" ref="DW51" si="488">IF(R51="",0,IF(R51="CP",$Y51/5,IF(ISNA(VLOOKUP(R51,$EK$2:$EN$20,2,FALSE)),VALUE(MID(R51,7,5))-VALUE(MID(R51,1,5))+VALUE(MID(R51,19,5))-VALUE(MID(R51,13,5)),VLOOKUP(R51,$EK$2:$EN$20,2,FALSE))))</f>
        <v>0</v>
      </c>
      <c r="DX51" s="185" t="str">
        <f>IF(U51="","",U51)</f>
        <v/>
      </c>
      <c r="DY51" s="252" t="str">
        <f>IF(DX51="","",LEFT(DX51,SEARCH(" ",DX51,1)-1))</f>
        <v/>
      </c>
      <c r="DZ51" s="252" t="str">
        <f>IF(DX51="","",MID(DX51,LEN(DY51)+2,5))</f>
        <v/>
      </c>
      <c r="EA51" s="253" t="str">
        <f>IF(DX51="","",MID(DX51,LEN(EB51)+8,5))</f>
        <v/>
      </c>
      <c r="EB51" s="256" t="str">
        <f>IF(DX51="","",RIGHT(DX51,SEARCH(" ",DX51,1)-1))</f>
        <v/>
      </c>
      <c r="EC51" s="257"/>
      <c r="ED51" s="255" t="str">
        <f>IF(DX51="","",VALUE(DY51))</f>
        <v/>
      </c>
      <c r="EE51" s="255" t="str">
        <f>IF(DX51="","",VALUE(DZ51))</f>
        <v/>
      </c>
      <c r="EF51" s="255" t="str">
        <f>IF(DX51="","",VALUE(EA51))</f>
        <v/>
      </c>
      <c r="EG51" s="255" t="str">
        <f>IF(DX51="","",VALUE(EB51))</f>
        <v/>
      </c>
      <c r="EH51" s="95">
        <f t="shared" ref="EH51" si="489">IF(U51="",0,IF(U51="CP",$Y51/5,IF(ISNA(VLOOKUP(U51,$EK$2:$EN$20,2,FALSE)),VALUE(MID(U51,7,5))-VALUE(MID(U51,1,5))+VALUE(MID(U51,19,5))-VALUE(MID(U51,13,5)),VLOOKUP(U51,$EK$2:$EN$20,2,FALSE))))</f>
        <v>0</v>
      </c>
    </row>
    <row r="52" spans="1:138" ht="13.5" customHeight="1">
      <c r="A52" s="101" t="str">
        <f>A51</f>
        <v>RESTO</v>
      </c>
      <c r="B52" s="225"/>
      <c r="C52" s="190"/>
      <c r="D52" s="191"/>
      <c r="E52" s="14">
        <f>IF(C51="",0,BT52)</f>
        <v>0</v>
      </c>
      <c r="F52" s="190"/>
      <c r="G52" s="191"/>
      <c r="H52" s="14">
        <f t="shared" si="1"/>
        <v>0</v>
      </c>
      <c r="I52" s="190"/>
      <c r="J52" s="191"/>
      <c r="K52" s="14">
        <f t="shared" si="4"/>
        <v>0</v>
      </c>
      <c r="L52" s="190"/>
      <c r="M52" s="191"/>
      <c r="N52" s="66">
        <f t="shared" si="5"/>
        <v>0</v>
      </c>
      <c r="O52" s="190"/>
      <c r="P52" s="191"/>
      <c r="Q52" s="14">
        <f t="shared" si="2"/>
        <v>0</v>
      </c>
      <c r="R52" s="190"/>
      <c r="S52" s="191"/>
      <c r="T52" s="14">
        <f t="shared" si="6"/>
        <v>0</v>
      </c>
      <c r="U52" s="190"/>
      <c r="V52" s="191"/>
      <c r="W52" s="14">
        <f t="shared" si="7"/>
        <v>0</v>
      </c>
      <c r="X52" s="205"/>
      <c r="Y52" s="211"/>
      <c r="Z52" s="212"/>
      <c r="AA52" s="216"/>
      <c r="AB52" s="207"/>
      <c r="AC52" s="187"/>
      <c r="AD52" s="187"/>
      <c r="AE52" s="200"/>
      <c r="AF52" s="200"/>
      <c r="AG52" s="213"/>
      <c r="AH52" s="214"/>
      <c r="AK52" s="203"/>
      <c r="AL52" s="203"/>
      <c r="AM52" s="203"/>
      <c r="AN52" s="203"/>
      <c r="AO52" s="203"/>
      <c r="AP52" s="203"/>
      <c r="AQ52" s="203"/>
      <c r="AR52" s="187"/>
      <c r="AS52" s="187"/>
      <c r="AT52" s="208"/>
      <c r="AU52" s="208"/>
      <c r="AV52" s="208"/>
      <c r="AW52" s="203"/>
      <c r="AX52" s="203"/>
      <c r="AY52" s="203"/>
      <c r="AZ52" s="203"/>
      <c r="BA52" s="83"/>
      <c r="BB52" s="192"/>
      <c r="BC52" s="192"/>
      <c r="BD52" s="192"/>
      <c r="BE52" s="192"/>
      <c r="BF52" s="192"/>
      <c r="BG52" s="192"/>
      <c r="BH52" s="192"/>
      <c r="BI52" s="194"/>
      <c r="BJ52" s="185"/>
      <c r="BK52" s="252"/>
      <c r="BL52" s="252"/>
      <c r="BM52" s="253"/>
      <c r="BN52" s="254"/>
      <c r="BO52" s="258"/>
      <c r="BP52" s="255"/>
      <c r="BQ52" s="255"/>
      <c r="BR52" s="255"/>
      <c r="BS52" s="255"/>
      <c r="BT52" s="62">
        <f t="shared" ref="BT52" si="490">IF(ISNA(VLOOKUP(BJ51,$EK$2:$EN$20,4,FALSE)),IF(BJ51="",0,MOD(BQ51-BP51,1)-IF(BQ51&gt;=BP51,MAX(0,MIN(BQ51,21/24)-MAX(BP51,6/24)),MAX(0,21/24-MAX(BP51,6/24))+MAX(0,MIN(BQ51,21/24)-6/24)))+IF(BJ51="",0,MOD(BS51-BR51,1)-IF(BS51&gt;=BR51,MAX(0,MIN(BS51,21/24)-MAX(BR51,6/24)),MAX(0,21/24-MAX(BR51,6/24))+MAX(0,MIN(BS51,21/24)-6/24))),VLOOKUP(BJ51,$EK$2:$EN$20,4,FALSE))</f>
        <v>0</v>
      </c>
      <c r="BU52" s="185"/>
      <c r="BV52" s="252"/>
      <c r="BW52" s="252"/>
      <c r="BX52" s="253"/>
      <c r="BY52" s="256"/>
      <c r="BZ52" s="258"/>
      <c r="CA52" s="255"/>
      <c r="CB52" s="255"/>
      <c r="CC52" s="255"/>
      <c r="CD52" s="255"/>
      <c r="CE52" s="62">
        <f t="shared" ref="CE52" si="491">IF(ISNA(VLOOKUP(BU51,$EK$2:$EN$20,4,FALSE)),IF(BU51="",0,MOD(CB51-CA51,1)-IF(CB51&gt;=CA51,MAX(0,MIN(CB51,21/24)-MAX(CA51,6/24)),MAX(0,21/24-MAX(CA51,6/24))+MAX(0,MIN(CB51,21/24)-6/24)))+IF(BU51="",0,MOD(CD51-CC51,1)-IF(CD51&gt;=CC51,MAX(0,MIN(CD51,21/24)-MAX(CC51,6/24)),MAX(0,21/24-MAX(CC51,6/24))+MAX(0,MIN(CD51,21/24)-6/24))),VLOOKUP(BU51,$EK$2:$EN$20,4,FALSE))</f>
        <v>0</v>
      </c>
      <c r="CF52" s="185"/>
      <c r="CG52" s="252"/>
      <c r="CH52" s="252"/>
      <c r="CI52" s="253"/>
      <c r="CJ52" s="256"/>
      <c r="CK52" s="258"/>
      <c r="CL52" s="255"/>
      <c r="CM52" s="255"/>
      <c r="CN52" s="255"/>
      <c r="CO52" s="255"/>
      <c r="CP52" s="62">
        <f t="shared" ref="CP52" si="492">IF(ISNA(VLOOKUP(CF51,$EK$2:$EN$20,4,FALSE)),IF(CF51="",0,MOD(CM51-CL51,1)-IF(CM51&gt;=CL51,MAX(0,MIN(CM51,21/24)-MAX(CL51,6/24)),MAX(0,21/24-MAX(CL51,6/24))+MAX(0,MIN(CM51,21/24)-6/24)))+IF(CF51="",0,MOD(CO51-CN51,1)-IF(CO51&gt;=CN51,MAX(0,MIN(CO51,21/24)-MAX(CN51,6/24)),MAX(0,21/24-MAX(CN51,6/24))+MAX(0,MIN(CO51,21/24)-6/24))),VLOOKUP(CF51,$EK$2:$EN$20,4,FALSE))</f>
        <v>0</v>
      </c>
      <c r="CQ52" s="185"/>
      <c r="CR52" s="252"/>
      <c r="CS52" s="252"/>
      <c r="CT52" s="253"/>
      <c r="CU52" s="256"/>
      <c r="CV52" s="258"/>
      <c r="CW52" s="255"/>
      <c r="CX52" s="255"/>
      <c r="CY52" s="255"/>
      <c r="CZ52" s="255"/>
      <c r="DA52" s="62">
        <f t="shared" si="3"/>
        <v>0</v>
      </c>
      <c r="DB52" s="185"/>
      <c r="DC52" s="252"/>
      <c r="DD52" s="252"/>
      <c r="DE52" s="253"/>
      <c r="DF52" s="256"/>
      <c r="DG52" s="258"/>
      <c r="DH52" s="255"/>
      <c r="DI52" s="255"/>
      <c r="DJ52" s="255"/>
      <c r="DK52" s="255"/>
      <c r="DL52" s="62">
        <f t="shared" ref="DL52" si="493">IF(ISNA(VLOOKUP(DB51,$EK$2:$EN$20,4,FALSE)),IF(DB51="",0,MOD(DI51-DH51,1)-IF(DI51&gt;=DH51,MAX(0,MIN(DI51,21/24)-MAX(DH51,6/24)),MAX(0,21/24-MAX(DH51,6/24))+MAX(0,MIN(DI51,21/24)-6/24)))+IF(DB51="",0,MOD(DK51-DJ51,1)-IF(DK51&gt;=DJ51,MAX(0,MIN(DK51,21/24)-MAX(DJ51,6/24)),MAX(0,21/24-MAX(DJ51,6/24))+MAX(0,MIN(DK51,21/24)-6/24))),VLOOKUP(DB51,$EK$2:$EN$20,4,FALSE))</f>
        <v>0</v>
      </c>
      <c r="DM52" s="185"/>
      <c r="DN52" s="252"/>
      <c r="DO52" s="252"/>
      <c r="DP52" s="253"/>
      <c r="DQ52" s="256"/>
      <c r="DR52" s="258"/>
      <c r="DS52" s="255"/>
      <c r="DT52" s="255"/>
      <c r="DU52" s="255"/>
      <c r="DV52" s="255"/>
      <c r="DW52" s="62">
        <f t="shared" ref="DW52" si="494">IF(ISNA(VLOOKUP(DM51,$EK$2:$EN$20,4,FALSE)),IF(DM51="",0,MOD(DT51-DS51,1)-IF(DT51&gt;=DS51,MAX(0,MIN(DT51,21/24)-MAX(DS51,6/24)),MAX(0,21/24-MAX(DS51,6/24))+MAX(0,MIN(DT51,21/24)-6/24)))+IF(DM51="",0,MOD(DV51-DU51,1)-IF(DV51&gt;=DU51,MAX(0,MIN(DV51,21/24)-MAX(DU51,6/24)),MAX(0,21/24-MAX(DU51,6/24))+MAX(0,MIN(DV51,21/24)-6/24))),VLOOKUP(DM51,$EK$2:$EN$20,4,FALSE))</f>
        <v>0</v>
      </c>
      <c r="DX52" s="185"/>
      <c r="DY52" s="252"/>
      <c r="DZ52" s="252"/>
      <c r="EA52" s="253"/>
      <c r="EB52" s="256"/>
      <c r="EC52" s="258"/>
      <c r="ED52" s="255"/>
      <c r="EE52" s="255"/>
      <c r="EF52" s="255"/>
      <c r="EG52" s="255"/>
      <c r="EH52" s="62">
        <f t="shared" ref="EH52" si="495">IF(ISNA(VLOOKUP(DX51,$EK$2:$EN$20,4,FALSE)),IF(DX51="",0,MOD(EE51-ED51,1)-IF(EE51&gt;=ED51,MAX(0,MIN(EE51,21/24)-MAX(ED51,6/24)),MAX(0,21/24-MAX(ED51,6/24))+MAX(0,MIN(EE51,21/24)-6/24)))+IF(DX51="",0,MOD(EG51-EF51,1)-IF(EG51&gt;=EF51,MAX(0,MIN(EG51,21/24)-MAX(EF51,6/24)),MAX(0,21/24-MAX(EF51,6/24))+MAX(0,MIN(EG51,21/24)-6/24))),VLOOKUP(DX51,$EK$2:$EN$20,4,FALSE))</f>
        <v>0</v>
      </c>
    </row>
    <row r="53" spans="1:138" ht="12" customHeight="1">
      <c r="A53" s="101" t="str">
        <f>Admin!B30</f>
        <v>BOUL</v>
      </c>
      <c r="B53" s="225" t="str">
        <f>Admin!C30</f>
        <v>Y</v>
      </c>
      <c r="C53" s="188"/>
      <c r="D53" s="189"/>
      <c r="E53" s="13">
        <f>BT53</f>
        <v>0</v>
      </c>
      <c r="F53" s="188"/>
      <c r="G53" s="189"/>
      <c r="H53" s="13">
        <f t="shared" si="1"/>
        <v>0</v>
      </c>
      <c r="I53" s="188"/>
      <c r="J53" s="189"/>
      <c r="K53" s="13">
        <f t="shared" si="4"/>
        <v>0</v>
      </c>
      <c r="L53" s="188"/>
      <c r="M53" s="189"/>
      <c r="N53" s="13">
        <f t="shared" si="5"/>
        <v>0</v>
      </c>
      <c r="O53" s="188"/>
      <c r="P53" s="189"/>
      <c r="Q53" s="13">
        <f t="shared" si="2"/>
        <v>0</v>
      </c>
      <c r="R53" s="188"/>
      <c r="S53" s="189"/>
      <c r="T53" s="13">
        <f t="shared" si="6"/>
        <v>0</v>
      </c>
      <c r="U53" s="188"/>
      <c r="V53" s="189"/>
      <c r="W53" s="13">
        <f t="shared" si="7"/>
        <v>0</v>
      </c>
      <c r="X53" s="204">
        <f t="shared" si="201"/>
        <v>0</v>
      </c>
      <c r="Y53" s="211">
        <v>1.4583333333333333</v>
      </c>
      <c r="Z53" s="212">
        <f>IF(D53="off",X53-Y53,IF(F53="off",X53-Y53,IF(I53="off",X53-Y53,IF(L53="off",X53-Y53,IF(O53="off",X53-Y53,IF(R53="off",X53-Y53,IF(U53="off",X53-Y53,IF(AG53&gt;Y53,0,IF(X53=0,0,X53-Y53)))))))))</f>
        <v>0</v>
      </c>
      <c r="AA53" s="215" t="e">
        <f ca="1">Z53+INDIRECT(MID(CELL("filename",$A$1),FIND("]",CELL("filename",$A$1))+1,2)*1-1&amp;"!AA53")</f>
        <v>#REF!</v>
      </c>
      <c r="AB53" s="206">
        <f t="shared" si="8"/>
        <v>0</v>
      </c>
      <c r="AC53" s="186">
        <f t="shared" ref="AC53" si="496">AR53</f>
        <v>0</v>
      </c>
      <c r="AD53" s="186">
        <f ca="1">IF(AC53=AS53,0+AC53,AC53+INDIRECT(MID(CELL("filename",$A$1),FIND("]",CELL("filename",$A$1))+1,2)*1-1&amp;"!AD53"))</f>
        <v>0</v>
      </c>
      <c r="AE53" s="199" t="e">
        <f ca="1">INDIRECT(MID(CELL("filename",$A$1),FIND("]",CELL("filename",$A$1))+1,2)*1-1&amp;"!AE53")+BI53</f>
        <v>#REF!</v>
      </c>
      <c r="AF53" s="199" t="e">
        <f ca="1">Admin!F30-'23'!AE53:AE54</f>
        <v>#REF!</v>
      </c>
      <c r="AG53" s="213">
        <f t="shared" si="96"/>
        <v>0</v>
      </c>
      <c r="AH53" s="214">
        <f>IF(AG53&gt;Y53,Y53,AG53)</f>
        <v>0</v>
      </c>
      <c r="AK53" s="203" t="str">
        <f>IF($E$3&gt;=$AJ$1,"",IF(C53="","",COUNTIF($EK$3:$EK$10,C53)))</f>
        <v/>
      </c>
      <c r="AL53" s="203" t="str">
        <f>IF($H$3&gt;=$AJ$1,"",IF(F53="","",COUNTIF($EK$3:$EK$10,F53)))</f>
        <v/>
      </c>
      <c r="AM53" s="203" t="str">
        <f>IF($K$3&gt;=$AJ$1,"",IF(I53="","",COUNTIF($EK$3:$EK$10,I53)))</f>
        <v/>
      </c>
      <c r="AN53" s="203" t="str">
        <f>IF($N$3&gt;=$AJ$1,"",IF(L53="","",COUNTIF($EK$3:$EK$10,L53)))</f>
        <v/>
      </c>
      <c r="AO53" s="203" t="str">
        <f>IF($Q$3&gt;=$AJ$1,"",IF(O53="","",COUNTIF($EK$3:$EK$10,O53)))</f>
        <v/>
      </c>
      <c r="AP53" s="203" t="str">
        <f>IF($T$3&gt;=AJ$1,"",IF(R53="","",COUNTIF($EK$3:$EK$10,R53)))</f>
        <v/>
      </c>
      <c r="AQ53" s="203" t="str">
        <f>IF($W$3&gt;=$AJ$1,"",IF(U53="","",COUNTIF($EK$3:$EK$10,U53)))</f>
        <v/>
      </c>
      <c r="AR53" s="186">
        <f>COUNTIF(AK53:AQ54,0)*0.45</f>
        <v>0</v>
      </c>
      <c r="AS53" s="186">
        <f>COUNTIF(AT53:AZ54,0)*0.45+AJ52</f>
        <v>0</v>
      </c>
      <c r="AT53" s="208" t="str">
        <f>IF($E$3&lt;$AJ$1,"",IF(C53="","",IF(AK53=0,"",COUNTIF($EK$3:$EK$10,C53))))</f>
        <v/>
      </c>
      <c r="AU53" s="208" t="str">
        <f>IF($H$3&lt;$AJ$1,"",IF(F53="","",IF(AL53=0,"",COUNTIF($EK$3:$EK$10,F53))))</f>
        <v/>
      </c>
      <c r="AV53" s="208" t="str">
        <f>IF($K$3&lt;$AJ$1,"",IF(I53="","",IF(AM53=0,"",COUNTIF($EK$3:$EK$10,I53))))</f>
        <v/>
      </c>
      <c r="AW53" s="203" t="str">
        <f>IF($N$3&lt;$AJ$1,"",IF(L53="","",IF(AN53=0,"",COUNTIF($EK$3:$EK$10,L53))))</f>
        <v/>
      </c>
      <c r="AX53" s="203" t="str">
        <f>IF($Q$3&lt;$AJ$1,"",IF(O53="","",IF(AO53=0,"",COUNTIF($EK$3:$EK$10,O53))))</f>
        <v/>
      </c>
      <c r="AY53" s="203" t="str">
        <f>IF($T$3&lt;$AJ$1,"",IF(R53="","",IF(AP53=0,"",COUNTIF($EK$3:$EK$10,R53))))</f>
        <v/>
      </c>
      <c r="AZ53" s="203" t="str">
        <f>IF($W$3&lt;$AJ$1,"",IF(U53="","",IF(AQ53=0,"",COUNTIF($EK$3:$EK$10,U53))))</f>
        <v/>
      </c>
      <c r="BA53" s="83"/>
      <c r="BB53" s="192" t="str">
        <f t="shared" ref="BB53" si="497">IF(C53="","",IF(ISNA(VLOOKUP(C53,$EK$2:$EM$20,3,FALSE)),0,((VLOOKUP(C53,$EK$2:$EM$20,3,FALSE)))))</f>
        <v/>
      </c>
      <c r="BC53" s="192" t="str">
        <f t="shared" ref="BC53" si="498">IF(F53="","",IF(ISNA(VLOOKUP(F53,$EK$2:$EM$20,3,FALSE)),0,((VLOOKUP(F53,$EK$2:$EM$20,3,FALSE)))))</f>
        <v/>
      </c>
      <c r="BD53" s="192" t="str">
        <f t="shared" ref="BD53" si="499">IF(I53="","",IF(ISNA(VLOOKUP(I53,$EK$2:$EM$20,3,FALSE)),0,((VLOOKUP(I53,$EK$2:$EM$20,3,FALSE)))))</f>
        <v/>
      </c>
      <c r="BE53" s="192" t="str">
        <f t="shared" ref="BE53" si="500">IF(L53="","",IF(ISNA(VLOOKUP(L53,$EK$2:$EM$20,3,FALSE)),0,((VLOOKUP(L53,$EK$2:$EM$20,3,FALSE)))))</f>
        <v/>
      </c>
      <c r="BF53" s="192" t="str">
        <f t="shared" ref="BF53" si="501">IF(O53="","",IF(ISNA(VLOOKUP(O53,$EK$2:$EM$20,3,FALSE)),0,((VLOOKUP(O53,$EK$2:$EM$20,3,FALSE)))))</f>
        <v/>
      </c>
      <c r="BG53" s="192" t="str">
        <f t="shared" ref="BG53" si="502">IF(R53="","",IF(ISNA(VLOOKUP(R53,$EK$2:$EM$20,3,FALSE)),0,((VLOOKUP(R53,$EK$2:$EM$20,3,FALSE)))))</f>
        <v/>
      </c>
      <c r="BH53" s="192" t="str">
        <f t="shared" ref="BH53" si="503">IF(U53="","",IF(ISNA(VLOOKUP(U53,$EK$2:$EM$20,3,FALSE)),0,((VLOOKUP(U53,$EK$2:$EM$20,3,FALSE)))))</f>
        <v/>
      </c>
      <c r="BI53" s="193">
        <f>SUM(BB53:BH54)</f>
        <v>0</v>
      </c>
      <c r="BJ53" s="185" t="str">
        <f>IF(C53="","",C53)</f>
        <v/>
      </c>
      <c r="BK53" s="252" t="str">
        <f t="shared" si="18"/>
        <v/>
      </c>
      <c r="BL53" s="252" t="str">
        <f>IF(BJ53="","",MID(BJ53,LEN(BK53)+2,5))</f>
        <v/>
      </c>
      <c r="BM53" s="253" t="str">
        <f>IF(BJ53="","",MID(BJ53,LEN(BN53)+8,5))</f>
        <v/>
      </c>
      <c r="BN53" s="254" t="str">
        <f>IF(BJ53="","",RIGHT(BJ53,SEARCH(" ",BJ53,1)-1))</f>
        <v/>
      </c>
      <c r="BO53" s="257"/>
      <c r="BP53" s="255" t="str">
        <f>IF(BJ53="","",VALUE(BK53))</f>
        <v/>
      </c>
      <c r="BQ53" s="255" t="str">
        <f>IF(BJ53="","",VALUE(BL53))</f>
        <v/>
      </c>
      <c r="BR53" s="255" t="str">
        <f>IF(BJ53="","",VALUE(BM53))</f>
        <v/>
      </c>
      <c r="BS53" s="255" t="str">
        <f>IF(BJ53="","",VALUE(BN53))</f>
        <v/>
      </c>
      <c r="BT53" s="95">
        <f t="shared" ref="BT53" si="504">IF(C53="",0,IF(C53="CP",$Y53/5,IF(ISNA(VLOOKUP(C53,$EK$2:$EN$20,2,FALSE)),VALUE(MID(C53,7,5))-VALUE(MID(C53,1,5))+VALUE(MID(C53,19,5))-VALUE(MID(C53,13,5)),VLOOKUP(C53,$EK$2:$EN$20,2,FALSE))))</f>
        <v>0</v>
      </c>
      <c r="BU53" s="185" t="str">
        <f>IF(F53="","",F53)</f>
        <v/>
      </c>
      <c r="BV53" s="252" t="str">
        <f>IF(BU53="","",LEFT(BU53,SEARCH(" ",BU53,1)-1))</f>
        <v/>
      </c>
      <c r="BW53" s="252" t="str">
        <f>IF(BU53="","",MID(BU53,LEN(BV53)+2,5))</f>
        <v/>
      </c>
      <c r="BX53" s="253" t="str">
        <f>IF(BU53="","",MID(BU53,LEN(BY53)+8,5))</f>
        <v/>
      </c>
      <c r="BY53" s="256" t="str">
        <f>IF(BU53="","",RIGHT(BU53,SEARCH(" ",BU53,1)-1))</f>
        <v/>
      </c>
      <c r="BZ53" s="257"/>
      <c r="CA53" s="255" t="str">
        <f>IF(BU53="","",VALUE(BV53))</f>
        <v/>
      </c>
      <c r="CB53" s="255" t="str">
        <f>IF(BU53="","",VALUE(BW53))</f>
        <v/>
      </c>
      <c r="CC53" s="255" t="str">
        <f>IF(BU53="","",VALUE(BX53))</f>
        <v/>
      </c>
      <c r="CD53" s="255" t="str">
        <f>IF(BU53="","",VALUE(BY53))</f>
        <v/>
      </c>
      <c r="CE53" s="95">
        <f t="shared" ref="CE53" si="505">IF(F53="",0,IF(F53="CP",$Y53/5,IF(ISNA(VLOOKUP(F53,$EK$2:$EN$20,2,FALSE)),VALUE(MID(F53,7,5))-VALUE(MID(F53,1,5))+VALUE(MID(F53,19,5))-VALUE(MID(F53,13,5)),VLOOKUP(F53,$EK$2:$EN$20,2,FALSE))))</f>
        <v>0</v>
      </c>
      <c r="CF53" s="185" t="str">
        <f>IF(I53="","",I53)</f>
        <v/>
      </c>
      <c r="CG53" s="252" t="str">
        <f>IF(CF53="","",LEFT(CF53,SEARCH(" ",CF53,1)-1))</f>
        <v/>
      </c>
      <c r="CH53" s="252" t="str">
        <f>IF(CF53="","",MID(CF53,LEN(CG53)+2,5))</f>
        <v/>
      </c>
      <c r="CI53" s="253" t="str">
        <f>IF(CF53="","",MID(CF53,LEN(CJ53)+8,5))</f>
        <v/>
      </c>
      <c r="CJ53" s="256" t="str">
        <f>IF(CF53="","",RIGHT(CF53,SEARCH(" ",CF53,1)-1))</f>
        <v/>
      </c>
      <c r="CK53" s="257"/>
      <c r="CL53" s="255" t="str">
        <f>IF(CF53="","",VALUE(CG53))</f>
        <v/>
      </c>
      <c r="CM53" s="255" t="str">
        <f>IF(CF53="","",VALUE(CH53))</f>
        <v/>
      </c>
      <c r="CN53" s="255" t="str">
        <f>IF(CF53="","",VALUE(CI53))</f>
        <v/>
      </c>
      <c r="CO53" s="255" t="str">
        <f>IF(CF53="","",VALUE(CJ53))</f>
        <v/>
      </c>
      <c r="CP53" s="95">
        <f t="shared" ref="CP53" si="506">IF(I53="",0,IF(I53="CP",$Y53/5,IF(ISNA(VLOOKUP(I53,$EK$2:$EN$20,2,FALSE)),VALUE(MID(I53,7,5))-VALUE(MID(I53,1,5))+VALUE(MID(I53,19,5))-VALUE(MID(I53,13,5)),VLOOKUP(I53,$EK$2:$EN$20,2,FALSE))))</f>
        <v>0</v>
      </c>
      <c r="CQ53" s="185" t="str">
        <f>IF(L53="","",L53)</f>
        <v/>
      </c>
      <c r="CR53" s="252" t="str">
        <f>IF(CQ53="","",LEFT(CQ53,SEARCH(" ",CQ53,1)-1))</f>
        <v/>
      </c>
      <c r="CS53" s="252" t="str">
        <f>IF(CQ53="","",MID(CQ53,LEN(CR53)+2,5))</f>
        <v/>
      </c>
      <c r="CT53" s="253" t="str">
        <f>IF(CQ53="","",MID(CQ53,LEN(CU53)+8,5))</f>
        <v/>
      </c>
      <c r="CU53" s="256" t="str">
        <f>IF(CQ53="","",RIGHT(CQ53,SEARCH(" ",CQ53,1)-1))</f>
        <v/>
      </c>
      <c r="CV53" s="257"/>
      <c r="CW53" s="255" t="str">
        <f>IF(CQ53="","",VALUE(CR53))</f>
        <v/>
      </c>
      <c r="CX53" s="255" t="str">
        <f>IF(CQ53="","",VALUE(CS53))</f>
        <v/>
      </c>
      <c r="CY53" s="255" t="str">
        <f>IF(CQ53="","",VALUE(CT53))</f>
        <v/>
      </c>
      <c r="CZ53" s="255" t="str">
        <f>IF(CQ53="","",VALUE(CU53))</f>
        <v/>
      </c>
      <c r="DA53" s="95">
        <f t="shared" ref="DA53" si="507">IF(L53="",0,IF(L53="CP",$Y53/5,IF(ISNA(VLOOKUP(L53,$EK$2:$EN$20,2,FALSE)),VALUE(MID(L53,7,5))-VALUE(MID(L53,1,5))+VALUE(MID(L53,19,5))-VALUE(MID(L53,13,5)),VLOOKUP(L53,$EK$2:$EN$20,2,FALSE))))</f>
        <v>0</v>
      </c>
      <c r="DB53" s="185" t="str">
        <f>IF(O53="","",O53)</f>
        <v/>
      </c>
      <c r="DC53" s="252" t="str">
        <f>IF(DB53="","",LEFT(DB53,SEARCH(" ",DB53,1)-1))</f>
        <v/>
      </c>
      <c r="DD53" s="252" t="str">
        <f>IF(DB53="","",MID(DB53,LEN(DC53)+2,5))</f>
        <v/>
      </c>
      <c r="DE53" s="253" t="str">
        <f>IF(DB53="","",MID(DB53,LEN(DF53)+8,5))</f>
        <v/>
      </c>
      <c r="DF53" s="256" t="str">
        <f>IF(DB53="","",RIGHT(DB53,SEARCH(" ",DB53,1)-1))</f>
        <v/>
      </c>
      <c r="DG53" s="257"/>
      <c r="DH53" s="255" t="str">
        <f>IF(DB53="","",VALUE(DC53))</f>
        <v/>
      </c>
      <c r="DI53" s="255" t="str">
        <f>IF(DB53="","",VALUE(DD53))</f>
        <v/>
      </c>
      <c r="DJ53" s="255" t="str">
        <f>IF(DB53="","",VALUE(DE53))</f>
        <v/>
      </c>
      <c r="DK53" s="255" t="str">
        <f>IF(DB53="","",VALUE(DF53))</f>
        <v/>
      </c>
      <c r="DL53" s="95">
        <f t="shared" ref="DL53" si="508">IF(O53="",0,IF(O53="CP",$Y53/5,IF(ISNA(VLOOKUP(O53,$EK$2:$EN$20,2,FALSE)),VALUE(MID(O53,7,5))-VALUE(MID(O53,1,5))+VALUE(MID(O53,19,5))-VALUE(MID(O53,13,5)),VLOOKUP(O53,$EK$2:$EN$20,2,FALSE))))</f>
        <v>0</v>
      </c>
      <c r="DM53" s="185" t="str">
        <f>IF(R53="","",R53)</f>
        <v/>
      </c>
      <c r="DN53" s="252" t="str">
        <f>IF(DM53="","",LEFT(DM53,SEARCH(" ",DM53,1)-1))</f>
        <v/>
      </c>
      <c r="DO53" s="252" t="str">
        <f>IF(DM53="","",MID(DM53,LEN(DN53)+2,5))</f>
        <v/>
      </c>
      <c r="DP53" s="253" t="str">
        <f>IF(DM53="","",MID(DM53,LEN(DQ53)+8,5))</f>
        <v/>
      </c>
      <c r="DQ53" s="256" t="str">
        <f>IF(DM53="","",RIGHT(DM53,SEARCH(" ",DM53,1)-1))</f>
        <v/>
      </c>
      <c r="DR53" s="257"/>
      <c r="DS53" s="255" t="str">
        <f>IF(DM53="","",VALUE(DN53))</f>
        <v/>
      </c>
      <c r="DT53" s="255" t="str">
        <f>IF(DM53="","",VALUE(DO53))</f>
        <v/>
      </c>
      <c r="DU53" s="255" t="str">
        <f>IF(DM53="","",VALUE(DP53))</f>
        <v/>
      </c>
      <c r="DV53" s="255" t="str">
        <f>IF(DM53="","",VALUE(DQ53))</f>
        <v/>
      </c>
      <c r="DW53" s="95">
        <f t="shared" ref="DW53" si="509">IF(R53="",0,IF(R53="CP",$Y53/5,IF(ISNA(VLOOKUP(R53,$EK$2:$EN$20,2,FALSE)),VALUE(MID(R53,7,5))-VALUE(MID(R53,1,5))+VALUE(MID(R53,19,5))-VALUE(MID(R53,13,5)),VLOOKUP(R53,$EK$2:$EN$20,2,FALSE))))</f>
        <v>0</v>
      </c>
      <c r="DX53" s="185" t="str">
        <f>IF(U53="","",U53)</f>
        <v/>
      </c>
      <c r="DY53" s="252" t="str">
        <f>IF(DX53="","",LEFT(DX53,SEARCH(" ",DX53,1)-1))</f>
        <v/>
      </c>
      <c r="DZ53" s="252" t="str">
        <f>IF(DX53="","",MID(DX53,LEN(DY53)+2,5))</f>
        <v/>
      </c>
      <c r="EA53" s="253" t="str">
        <f>IF(DX53="","",MID(DX53,LEN(EB53)+8,5))</f>
        <v/>
      </c>
      <c r="EB53" s="256" t="str">
        <f>IF(DX53="","",RIGHT(DX53,SEARCH(" ",DX53,1)-1))</f>
        <v/>
      </c>
      <c r="EC53" s="257"/>
      <c r="ED53" s="255" t="str">
        <f>IF(DX53="","",VALUE(DY53))</f>
        <v/>
      </c>
      <c r="EE53" s="255" t="str">
        <f>IF(DX53="","",VALUE(DZ53))</f>
        <v/>
      </c>
      <c r="EF53" s="255" t="str">
        <f>IF(DX53="","",VALUE(EA53))</f>
        <v/>
      </c>
      <c r="EG53" s="255" t="str">
        <f>IF(DX53="","",VALUE(EB53))</f>
        <v/>
      </c>
      <c r="EH53" s="95">
        <f t="shared" ref="EH53" si="510">IF(U53="",0,IF(U53="CP",$Y53/5,IF(ISNA(VLOOKUP(U53,$EK$2:$EN$20,2,FALSE)),VALUE(MID(U53,7,5))-VALUE(MID(U53,1,5))+VALUE(MID(U53,19,5))-VALUE(MID(U53,13,5)),VLOOKUP(U53,$EK$2:$EN$20,2,FALSE))))</f>
        <v>0</v>
      </c>
    </row>
    <row r="54" spans="1:138" ht="13.5" customHeight="1">
      <c r="A54" s="101" t="str">
        <f>A53</f>
        <v>BOUL</v>
      </c>
      <c r="B54" s="225"/>
      <c r="C54" s="190"/>
      <c r="D54" s="191"/>
      <c r="E54" s="14">
        <f>IF(C53="",0,BT54)</f>
        <v>0</v>
      </c>
      <c r="F54" s="190"/>
      <c r="G54" s="191"/>
      <c r="H54" s="14">
        <f t="shared" si="1"/>
        <v>0</v>
      </c>
      <c r="I54" s="190"/>
      <c r="J54" s="191"/>
      <c r="K54" s="14">
        <f t="shared" si="4"/>
        <v>0</v>
      </c>
      <c r="L54" s="190"/>
      <c r="M54" s="191"/>
      <c r="N54" s="66">
        <f t="shared" si="5"/>
        <v>0</v>
      </c>
      <c r="O54" s="190"/>
      <c r="P54" s="191"/>
      <c r="Q54" s="14">
        <f t="shared" si="2"/>
        <v>0</v>
      </c>
      <c r="R54" s="190"/>
      <c r="S54" s="191"/>
      <c r="T54" s="14">
        <f t="shared" si="6"/>
        <v>0</v>
      </c>
      <c r="U54" s="190"/>
      <c r="V54" s="191"/>
      <c r="W54" s="14">
        <f t="shared" si="7"/>
        <v>0</v>
      </c>
      <c r="X54" s="205"/>
      <c r="Y54" s="211"/>
      <c r="Z54" s="212"/>
      <c r="AA54" s="216"/>
      <c r="AB54" s="207"/>
      <c r="AC54" s="187"/>
      <c r="AD54" s="187"/>
      <c r="AE54" s="200"/>
      <c r="AF54" s="200"/>
      <c r="AG54" s="213"/>
      <c r="AH54" s="214"/>
      <c r="AK54" s="203"/>
      <c r="AL54" s="203"/>
      <c r="AM54" s="203"/>
      <c r="AN54" s="203"/>
      <c r="AO54" s="203"/>
      <c r="AP54" s="203"/>
      <c r="AQ54" s="203"/>
      <c r="AR54" s="187"/>
      <c r="AS54" s="187"/>
      <c r="AT54" s="208"/>
      <c r="AU54" s="208"/>
      <c r="AV54" s="208"/>
      <c r="AW54" s="203"/>
      <c r="AX54" s="203"/>
      <c r="AY54" s="203"/>
      <c r="AZ54" s="203"/>
      <c r="BA54" s="83"/>
      <c r="BB54" s="192"/>
      <c r="BC54" s="192"/>
      <c r="BD54" s="192"/>
      <c r="BE54" s="192"/>
      <c r="BF54" s="192"/>
      <c r="BG54" s="192"/>
      <c r="BH54" s="192"/>
      <c r="BI54" s="194"/>
      <c r="BJ54" s="185"/>
      <c r="BK54" s="252"/>
      <c r="BL54" s="252"/>
      <c r="BM54" s="253"/>
      <c r="BN54" s="254"/>
      <c r="BO54" s="258"/>
      <c r="BP54" s="255"/>
      <c r="BQ54" s="255"/>
      <c r="BR54" s="255"/>
      <c r="BS54" s="255"/>
      <c r="BT54" s="62">
        <f t="shared" ref="BT54" si="511">IF(ISNA(VLOOKUP(BJ53,$EK$2:$EN$20,4,FALSE)),IF(BJ53="",0,MOD(BQ53-BP53,1)-IF(BQ53&gt;=BP53,MAX(0,MIN(BQ53,21/24)-MAX(BP53,6/24)),MAX(0,21/24-MAX(BP53,6/24))+MAX(0,MIN(BQ53,21/24)-6/24)))+IF(BJ53="",0,MOD(BS53-BR53,1)-IF(BS53&gt;=BR53,MAX(0,MIN(BS53,21/24)-MAX(BR53,6/24)),MAX(0,21/24-MAX(BR53,6/24))+MAX(0,MIN(BS53,21/24)-6/24))),VLOOKUP(BJ53,$EK$2:$EN$20,4,FALSE))</f>
        <v>0</v>
      </c>
      <c r="BU54" s="185"/>
      <c r="BV54" s="252"/>
      <c r="BW54" s="252"/>
      <c r="BX54" s="253"/>
      <c r="BY54" s="256"/>
      <c r="BZ54" s="258"/>
      <c r="CA54" s="255"/>
      <c r="CB54" s="255"/>
      <c r="CC54" s="255"/>
      <c r="CD54" s="255"/>
      <c r="CE54" s="62">
        <f t="shared" ref="CE54" si="512">IF(ISNA(VLOOKUP(BU53,$EK$2:$EN$20,4,FALSE)),IF(BU53="",0,MOD(CB53-CA53,1)-IF(CB53&gt;=CA53,MAX(0,MIN(CB53,21/24)-MAX(CA53,6/24)),MAX(0,21/24-MAX(CA53,6/24))+MAX(0,MIN(CB53,21/24)-6/24)))+IF(BU53="",0,MOD(CD53-CC53,1)-IF(CD53&gt;=CC53,MAX(0,MIN(CD53,21/24)-MAX(CC53,6/24)),MAX(0,21/24-MAX(CC53,6/24))+MAX(0,MIN(CD53,21/24)-6/24))),VLOOKUP(BU53,$EK$2:$EN$20,4,FALSE))</f>
        <v>0</v>
      </c>
      <c r="CF54" s="185"/>
      <c r="CG54" s="252"/>
      <c r="CH54" s="252"/>
      <c r="CI54" s="253"/>
      <c r="CJ54" s="256"/>
      <c r="CK54" s="258"/>
      <c r="CL54" s="255"/>
      <c r="CM54" s="255"/>
      <c r="CN54" s="255"/>
      <c r="CO54" s="255"/>
      <c r="CP54" s="62">
        <f t="shared" ref="CP54" si="513">IF(ISNA(VLOOKUP(CF53,$EK$2:$EN$20,4,FALSE)),IF(CF53="",0,MOD(CM53-CL53,1)-IF(CM53&gt;=CL53,MAX(0,MIN(CM53,21/24)-MAX(CL53,6/24)),MAX(0,21/24-MAX(CL53,6/24))+MAX(0,MIN(CM53,21/24)-6/24)))+IF(CF53="",0,MOD(CO53-CN53,1)-IF(CO53&gt;=CN53,MAX(0,MIN(CO53,21/24)-MAX(CN53,6/24)),MAX(0,21/24-MAX(CN53,6/24))+MAX(0,MIN(CO53,21/24)-6/24))),VLOOKUP(CF53,$EK$2:$EN$20,4,FALSE))</f>
        <v>0</v>
      </c>
      <c r="CQ54" s="185"/>
      <c r="CR54" s="252"/>
      <c r="CS54" s="252"/>
      <c r="CT54" s="253"/>
      <c r="CU54" s="256"/>
      <c r="CV54" s="258"/>
      <c r="CW54" s="255"/>
      <c r="CX54" s="255"/>
      <c r="CY54" s="255"/>
      <c r="CZ54" s="255"/>
      <c r="DA54" s="62">
        <f t="shared" si="3"/>
        <v>0</v>
      </c>
      <c r="DB54" s="185"/>
      <c r="DC54" s="252"/>
      <c r="DD54" s="252"/>
      <c r="DE54" s="253"/>
      <c r="DF54" s="256"/>
      <c r="DG54" s="258"/>
      <c r="DH54" s="255"/>
      <c r="DI54" s="255"/>
      <c r="DJ54" s="255"/>
      <c r="DK54" s="255"/>
      <c r="DL54" s="62">
        <f t="shared" ref="DL54" si="514">IF(ISNA(VLOOKUP(DB53,$EK$2:$EN$20,4,FALSE)),IF(DB53="",0,MOD(DI53-DH53,1)-IF(DI53&gt;=DH53,MAX(0,MIN(DI53,21/24)-MAX(DH53,6/24)),MAX(0,21/24-MAX(DH53,6/24))+MAX(0,MIN(DI53,21/24)-6/24)))+IF(DB53="",0,MOD(DK53-DJ53,1)-IF(DK53&gt;=DJ53,MAX(0,MIN(DK53,21/24)-MAX(DJ53,6/24)),MAX(0,21/24-MAX(DJ53,6/24))+MAX(0,MIN(DK53,21/24)-6/24))),VLOOKUP(DB53,$EK$2:$EN$20,4,FALSE))</f>
        <v>0</v>
      </c>
      <c r="DM54" s="185"/>
      <c r="DN54" s="252"/>
      <c r="DO54" s="252"/>
      <c r="DP54" s="253"/>
      <c r="DQ54" s="256"/>
      <c r="DR54" s="258"/>
      <c r="DS54" s="255"/>
      <c r="DT54" s="255"/>
      <c r="DU54" s="255"/>
      <c r="DV54" s="255"/>
      <c r="DW54" s="62">
        <f t="shared" ref="DW54" si="515">IF(ISNA(VLOOKUP(DM53,$EK$2:$EN$20,4,FALSE)),IF(DM53="",0,MOD(DT53-DS53,1)-IF(DT53&gt;=DS53,MAX(0,MIN(DT53,21/24)-MAX(DS53,6/24)),MAX(0,21/24-MAX(DS53,6/24))+MAX(0,MIN(DT53,21/24)-6/24)))+IF(DM53="",0,MOD(DV53-DU53,1)-IF(DV53&gt;=DU53,MAX(0,MIN(DV53,21/24)-MAX(DU53,6/24)),MAX(0,21/24-MAX(DU53,6/24))+MAX(0,MIN(DV53,21/24)-6/24))),VLOOKUP(DM53,$EK$2:$EN$20,4,FALSE))</f>
        <v>0</v>
      </c>
      <c r="DX54" s="185"/>
      <c r="DY54" s="252"/>
      <c r="DZ54" s="252"/>
      <c r="EA54" s="253"/>
      <c r="EB54" s="256"/>
      <c r="EC54" s="258"/>
      <c r="ED54" s="255"/>
      <c r="EE54" s="255"/>
      <c r="EF54" s="255"/>
      <c r="EG54" s="255"/>
      <c r="EH54" s="62">
        <f t="shared" ref="EH54" si="516">IF(ISNA(VLOOKUP(DX53,$EK$2:$EN$20,4,FALSE)),IF(DX53="",0,MOD(EE53-ED53,1)-IF(EE53&gt;=ED53,MAX(0,MIN(EE53,21/24)-MAX(ED53,6/24)),MAX(0,21/24-MAX(ED53,6/24))+MAX(0,MIN(EE53,21/24)-6/24)))+IF(DX53="",0,MOD(EG53-EF53,1)-IF(EG53&gt;=EF53,MAX(0,MIN(EG53,21/24)-MAX(EF53,6/24)),MAX(0,21/24-MAX(EF53,6/24))+MAX(0,MIN(EG53,21/24)-6/24))),VLOOKUP(DX53,$EK$2:$EN$20,4,FALSE))</f>
        <v>0</v>
      </c>
    </row>
    <row r="55" spans="1:138" ht="13.5" customHeight="1">
      <c r="A55" s="101" t="str">
        <f>Admin!B31</f>
        <v>VENTE</v>
      </c>
      <c r="B55" s="225" t="str">
        <f>Admin!C31</f>
        <v>Z</v>
      </c>
      <c r="C55" s="188"/>
      <c r="D55" s="189"/>
      <c r="E55" s="13">
        <f>BT55</f>
        <v>0</v>
      </c>
      <c r="F55" s="188"/>
      <c r="G55" s="189"/>
      <c r="H55" s="13">
        <f t="shared" si="1"/>
        <v>0</v>
      </c>
      <c r="I55" s="188"/>
      <c r="J55" s="189"/>
      <c r="K55" s="13">
        <f t="shared" si="4"/>
        <v>0</v>
      </c>
      <c r="L55" s="188"/>
      <c r="M55" s="189"/>
      <c r="N55" s="13">
        <f t="shared" si="5"/>
        <v>0</v>
      </c>
      <c r="O55" s="188"/>
      <c r="P55" s="189"/>
      <c r="Q55" s="13">
        <f t="shared" si="2"/>
        <v>0</v>
      </c>
      <c r="R55" s="188"/>
      <c r="S55" s="189"/>
      <c r="T55" s="13">
        <f t="shared" si="6"/>
        <v>0</v>
      </c>
      <c r="U55" s="188"/>
      <c r="V55" s="189"/>
      <c r="W55" s="13">
        <f t="shared" si="7"/>
        <v>0</v>
      </c>
      <c r="X55" s="204">
        <f t="shared" si="201"/>
        <v>0</v>
      </c>
      <c r="Y55" s="211">
        <v>1.4583333333333333</v>
      </c>
      <c r="Z55" s="212">
        <f>IF(D55="off",X55-Y55,IF(F55="off",X55-Y55,IF(I55="off",X55-Y55,IF(L55="off",X55-Y55,IF(O55="off",X55-Y55,IF(R55="off",X55-Y55,IF(U55="off",X55-Y55,IF(AG55&gt;Y55,0,IF(X55=0,0,X55-Y55)))))))))</f>
        <v>0</v>
      </c>
      <c r="AA55" s="215" t="e">
        <f ca="1">Z55+INDIRECT(MID(CELL("filename",$A$1),FIND("]",CELL("filename",$A$1))+1,2)*1-1&amp;"!AA55")</f>
        <v>#REF!</v>
      </c>
      <c r="AB55" s="206">
        <f t="shared" si="8"/>
        <v>0</v>
      </c>
      <c r="AC55" s="186">
        <f t="shared" ref="AC55" si="517">AR55</f>
        <v>0</v>
      </c>
      <c r="AD55" s="186">
        <f ca="1">IF(AC55=AS55,0+AC55,AC55+INDIRECT(MID(CELL("filename",$A$1),FIND("]",CELL("filename",$A$1))+1,2)*1-1&amp;"!AD55"))</f>
        <v>0</v>
      </c>
      <c r="AE55" s="199" t="e">
        <f ca="1">INDIRECT(MID(CELL("filename",$A$1),FIND("]",CELL("filename",$A$1))+1,2)*1-1&amp;"!AE55")+BI55</f>
        <v>#REF!</v>
      </c>
      <c r="AF55" s="199" t="e">
        <f ca="1">Admin!F31-'23'!AE55:AE56</f>
        <v>#REF!</v>
      </c>
      <c r="AG55" s="213">
        <f t="shared" si="96"/>
        <v>0</v>
      </c>
      <c r="AH55" s="214">
        <f>IF(AG55&gt;Y55,Y55,AG55)</f>
        <v>0</v>
      </c>
      <c r="AK55" s="203" t="str">
        <f>IF($E$3&gt;=$AJ$1,"",IF(C55="","",COUNTIF($EK$3:$EK$10,C55)))</f>
        <v/>
      </c>
      <c r="AL55" s="203" t="str">
        <f>IF($H$3&gt;=$AJ$1,"",IF(F55="","",COUNTIF($EK$3:$EK$10,F55)))</f>
        <v/>
      </c>
      <c r="AM55" s="203" t="str">
        <f>IF($K$3&gt;=$AJ$1,"",IF(I55="","",COUNTIF($EK$3:$EK$10,I55)))</f>
        <v/>
      </c>
      <c r="AN55" s="203" t="str">
        <f>IF($N$3&gt;=$AJ$1,"",IF(L55="","",COUNTIF($EK$3:$EK$10,L55)))</f>
        <v/>
      </c>
      <c r="AO55" s="203" t="str">
        <f>IF($Q$3&gt;=$AJ$1,"",IF(O55="","",COUNTIF($EK$3:$EK$10,O55)))</f>
        <v/>
      </c>
      <c r="AP55" s="203" t="str">
        <f>IF($T$3&gt;=AJ$1,"",IF(R55="","",COUNTIF($EK$3:$EK$10,R55)))</f>
        <v/>
      </c>
      <c r="AQ55" s="203" t="str">
        <f>IF($W$3&gt;=$AJ$1,"",IF(U55="","",COUNTIF($EK$3:$EK$10,U55)))</f>
        <v/>
      </c>
      <c r="AR55" s="186">
        <f>COUNTIF(AK55:AQ56,0)*0.45</f>
        <v>0</v>
      </c>
      <c r="AS55" s="186">
        <f>COUNTIF(AT55:AZ56,0)*0.45+AJ54</f>
        <v>0</v>
      </c>
      <c r="AT55" s="208" t="str">
        <f>IF($E$3&lt;$AJ$1,"",IF(C55="","",IF(AK55=0,"",COUNTIF($EK$3:$EK$10,C55))))</f>
        <v/>
      </c>
      <c r="AU55" s="208" t="str">
        <f>IF($H$3&lt;$AJ$1,"",IF(F55="","",IF(AL55=0,"",COUNTIF($EK$3:$EK$10,F55))))</f>
        <v/>
      </c>
      <c r="AV55" s="208" t="str">
        <f>IF($K$3&lt;$AJ$1,"",IF(I55="","",IF(AM55=0,"",COUNTIF($EK$3:$EK$10,I55))))</f>
        <v/>
      </c>
      <c r="AW55" s="203" t="str">
        <f>IF($N$3&lt;$AJ$1,"",IF(L55="","",IF(AN55=0,"",COUNTIF($EK$3:$EK$10,L55))))</f>
        <v/>
      </c>
      <c r="AX55" s="203" t="str">
        <f>IF($Q$3&lt;$AJ$1,"",IF(O55="","",IF(AO55=0,"",COUNTIF($EK$3:$EK$10,O55))))</f>
        <v/>
      </c>
      <c r="AY55" s="203" t="str">
        <f>IF($T$3&lt;$AJ$1,"",IF(R55="","",IF(AP55=0,"",COUNTIF($EK$3:$EK$10,R55))))</f>
        <v/>
      </c>
      <c r="AZ55" s="203" t="str">
        <f>IF($W$3&lt;$AJ$1,"",IF(U55="","",IF(AQ55=0,"",COUNTIF($EK$3:$EK$10,U55))))</f>
        <v/>
      </c>
      <c r="BA55" s="83"/>
      <c r="BB55" s="192" t="str">
        <f t="shared" ref="BB55" si="518">IF(C55="","",IF(ISNA(VLOOKUP(C55,$EK$2:$EM$20,3,FALSE)),0,((VLOOKUP(C55,$EK$2:$EM$20,3,FALSE)))))</f>
        <v/>
      </c>
      <c r="BC55" s="192" t="str">
        <f t="shared" ref="BC55" si="519">IF(F55="","",IF(ISNA(VLOOKUP(F55,$EK$2:$EM$20,3,FALSE)),0,((VLOOKUP(F55,$EK$2:$EM$20,3,FALSE)))))</f>
        <v/>
      </c>
      <c r="BD55" s="192" t="str">
        <f t="shared" ref="BD55" si="520">IF(I55="","",IF(ISNA(VLOOKUP(I55,$EK$2:$EM$20,3,FALSE)),0,((VLOOKUP(I55,$EK$2:$EM$20,3,FALSE)))))</f>
        <v/>
      </c>
      <c r="BE55" s="192" t="str">
        <f t="shared" ref="BE55" si="521">IF(L55="","",IF(ISNA(VLOOKUP(L55,$EK$2:$EM$20,3,FALSE)),0,((VLOOKUP(L55,$EK$2:$EM$20,3,FALSE)))))</f>
        <v/>
      </c>
      <c r="BF55" s="192" t="str">
        <f t="shared" ref="BF55" si="522">IF(O55="","",IF(ISNA(VLOOKUP(O55,$EK$2:$EM$20,3,FALSE)),0,((VLOOKUP(O55,$EK$2:$EM$20,3,FALSE)))))</f>
        <v/>
      </c>
      <c r="BG55" s="192" t="str">
        <f t="shared" ref="BG55" si="523">IF(R55="","",IF(ISNA(VLOOKUP(R55,$EK$2:$EM$20,3,FALSE)),0,((VLOOKUP(R55,$EK$2:$EM$20,3,FALSE)))))</f>
        <v/>
      </c>
      <c r="BH55" s="192" t="str">
        <f t="shared" ref="BH55" si="524">IF(U55="","",IF(ISNA(VLOOKUP(U55,$EK$2:$EM$20,3,FALSE)),0,((VLOOKUP(U55,$EK$2:$EM$20,3,FALSE)))))</f>
        <v/>
      </c>
      <c r="BI55" s="193">
        <f>SUM(BB55:BH56)</f>
        <v>0</v>
      </c>
      <c r="BJ55" s="185" t="str">
        <f>IF(C55="","",C55)</f>
        <v/>
      </c>
      <c r="BK55" s="252" t="str">
        <f t="shared" si="18"/>
        <v/>
      </c>
      <c r="BL55" s="252" t="str">
        <f>IF(BJ55="","",MID(BJ55,LEN(BK55)+2,5))</f>
        <v/>
      </c>
      <c r="BM55" s="253" t="str">
        <f>IF(BJ55="","",MID(BJ55,LEN(BN55)+8,5))</f>
        <v/>
      </c>
      <c r="BN55" s="254" t="str">
        <f>IF(BJ55="","",RIGHT(BJ55,SEARCH(" ",BJ55,1)-1))</f>
        <v/>
      </c>
      <c r="BO55" s="257"/>
      <c r="BP55" s="255" t="str">
        <f>IF(BJ55="","",VALUE(BK55))</f>
        <v/>
      </c>
      <c r="BQ55" s="255" t="str">
        <f>IF(BJ55="","",VALUE(BL55))</f>
        <v/>
      </c>
      <c r="BR55" s="255" t="str">
        <f>IF(BJ55="","",VALUE(BM55))</f>
        <v/>
      </c>
      <c r="BS55" s="255" t="str">
        <f>IF(BJ55="","",VALUE(BN55))</f>
        <v/>
      </c>
      <c r="BT55" s="95">
        <f t="shared" ref="BT55" si="525">IF(C55="",0,IF(C55="CP",$Y55/5,IF(ISNA(VLOOKUP(C55,$EK$2:$EN$20,2,FALSE)),VALUE(MID(C55,7,5))-VALUE(MID(C55,1,5))+VALUE(MID(C55,19,5))-VALUE(MID(C55,13,5)),VLOOKUP(C55,$EK$2:$EN$20,2,FALSE))))</f>
        <v>0</v>
      </c>
      <c r="BU55" s="185" t="str">
        <f>IF(F55="","",F55)</f>
        <v/>
      </c>
      <c r="BV55" s="252" t="str">
        <f>IF(BU55="","",LEFT(BU55,SEARCH(" ",BU55,1)-1))</f>
        <v/>
      </c>
      <c r="BW55" s="252" t="str">
        <f>IF(BU55="","",MID(BU55,LEN(BV55)+2,5))</f>
        <v/>
      </c>
      <c r="BX55" s="253" t="str">
        <f>IF(BU55="","",MID(BU55,LEN(BY55)+8,5))</f>
        <v/>
      </c>
      <c r="BY55" s="256" t="str">
        <f>IF(BU55="","",RIGHT(BU55,SEARCH(" ",BU55,1)-1))</f>
        <v/>
      </c>
      <c r="BZ55" s="257"/>
      <c r="CA55" s="255" t="str">
        <f>IF(BU55="","",VALUE(BV55))</f>
        <v/>
      </c>
      <c r="CB55" s="255" t="str">
        <f>IF(BU55="","",VALUE(BW55))</f>
        <v/>
      </c>
      <c r="CC55" s="255" t="str">
        <f>IF(BU55="","",VALUE(BX55))</f>
        <v/>
      </c>
      <c r="CD55" s="255" t="str">
        <f>IF(BU55="","",VALUE(BY55))</f>
        <v/>
      </c>
      <c r="CE55" s="95">
        <f>IF(F55="",0,IF(F55="CP",$Y55/5,IF(ISNA(VLOOKUP(F55,$EK$2:$EN$20,2,FALSE)),VALUE(MID(F55,7,5))-VALUE(MID(F55,1,5))+VALUE(MID(F55,19,5))-VALUE(MID(F55,13,5)),VLOOKUP(F55,$EK$2:$EN$20,2,FALSE))))</f>
        <v>0</v>
      </c>
      <c r="CF55" s="185" t="str">
        <f>IF(I55="","",I55)</f>
        <v/>
      </c>
      <c r="CG55" s="252" t="str">
        <f>IF(CF55="","",LEFT(CF55,SEARCH(" ",CF55,1)-1))</f>
        <v/>
      </c>
      <c r="CH55" s="252" t="str">
        <f>IF(CF55="","",MID(CF55,LEN(CG55)+2,5))</f>
        <v/>
      </c>
      <c r="CI55" s="253" t="str">
        <f>IF(CF55="","",MID(CF55,LEN(CJ55)+8,5))</f>
        <v/>
      </c>
      <c r="CJ55" s="256" t="str">
        <f>IF(CF55="","",RIGHT(CF55,SEARCH(" ",CF55,1)-1))</f>
        <v/>
      </c>
      <c r="CK55" s="257"/>
      <c r="CL55" s="255" t="str">
        <f>IF(CF55="","",VALUE(CG55))</f>
        <v/>
      </c>
      <c r="CM55" s="255" t="str">
        <f>IF(CF55="","",VALUE(CH55))</f>
        <v/>
      </c>
      <c r="CN55" s="255" t="str">
        <f>IF(CF55="","",VALUE(CI55))</f>
        <v/>
      </c>
      <c r="CO55" s="255" t="str">
        <f>IF(CF55="","",VALUE(CJ55))</f>
        <v/>
      </c>
      <c r="CP55" s="95">
        <f>IF(I55="",0,IF(I55="CP",$Y55/5,IF(ISNA(VLOOKUP(I55,$EK$2:$EN$20,2,FALSE)),VALUE(MID(I55,7,5))-VALUE(MID(I55,1,5))+VALUE(MID(I55,19,5))-VALUE(MID(I55,13,5)),VLOOKUP(I55,$EK$2:$EN$20,2,FALSE))))</f>
        <v>0</v>
      </c>
      <c r="CQ55" s="185" t="str">
        <f>IF(L55="","",L55)</f>
        <v/>
      </c>
      <c r="CR55" s="252" t="str">
        <f>IF(CQ55="","",LEFT(CQ55,SEARCH(" ",CQ55,1)-1))</f>
        <v/>
      </c>
      <c r="CS55" s="252" t="str">
        <f>IF(CQ55="","",MID(CQ55,LEN(CR55)+2,5))</f>
        <v/>
      </c>
      <c r="CT55" s="253" t="str">
        <f>IF(CQ55="","",MID(CQ55,LEN(CU55)+8,5))</f>
        <v/>
      </c>
      <c r="CU55" s="256" t="str">
        <f>IF(CQ55="","",RIGHT(CQ55,SEARCH(" ",CQ55,1)-1))</f>
        <v/>
      </c>
      <c r="CV55" s="257"/>
      <c r="CW55" s="255" t="str">
        <f>IF(CQ55="","",VALUE(CR55))</f>
        <v/>
      </c>
      <c r="CX55" s="255" t="str">
        <f>IF(CQ55="","",VALUE(CS55))</f>
        <v/>
      </c>
      <c r="CY55" s="255" t="str">
        <f>IF(CQ55="","",VALUE(CT55))</f>
        <v/>
      </c>
      <c r="CZ55" s="255" t="str">
        <f>IF(CQ55="","",VALUE(CU55))</f>
        <v/>
      </c>
      <c r="DA55" s="95">
        <f t="shared" ref="DA55" si="526">IF(L55="",0,IF(L55="CP",$Y55/5,IF(ISNA(VLOOKUP(L55,$EK$2:$EN$20,2,FALSE)),VALUE(MID(L55,7,5))-VALUE(MID(L55,1,5))+VALUE(MID(L55,19,5))-VALUE(MID(L55,13,5)),VLOOKUP(L55,$EK$2:$EN$20,2,FALSE))))</f>
        <v>0</v>
      </c>
      <c r="DB55" s="185" t="str">
        <f>IF(O55="","",O55)</f>
        <v/>
      </c>
      <c r="DC55" s="252" t="str">
        <f>IF(DB55="","",LEFT(DB55,SEARCH(" ",DB55,1)-1))</f>
        <v/>
      </c>
      <c r="DD55" s="252" t="str">
        <f>IF(DB55="","",MID(DB55,LEN(DC55)+2,5))</f>
        <v/>
      </c>
      <c r="DE55" s="253" t="str">
        <f>IF(DB55="","",MID(DB55,LEN(DF55)+8,5))</f>
        <v/>
      </c>
      <c r="DF55" s="256" t="str">
        <f>IF(DB55="","",RIGHT(DB55,SEARCH(" ",DB55,1)-1))</f>
        <v/>
      </c>
      <c r="DG55" s="257"/>
      <c r="DH55" s="255" t="str">
        <f>IF(DB55="","",VALUE(DC55))</f>
        <v/>
      </c>
      <c r="DI55" s="255" t="str">
        <f>IF(DB55="","",VALUE(DD55))</f>
        <v/>
      </c>
      <c r="DJ55" s="255" t="str">
        <f>IF(DB55="","",VALUE(DE55))</f>
        <v/>
      </c>
      <c r="DK55" s="255" t="str">
        <f>IF(DB55="","",VALUE(DF55))</f>
        <v/>
      </c>
      <c r="DL55" s="95">
        <f>IF(O55="",0,IF(O55="CP",$Y55/5,IF(ISNA(VLOOKUP(O55,$EK$2:$EN$20,2,FALSE)),VALUE(MID(O55,7,5))-VALUE(MID(O55,1,5))+VALUE(MID(O55,19,5))-VALUE(MID(O55,13,5)),VLOOKUP(O55,$EK$2:$EN$20,2,FALSE))))</f>
        <v>0</v>
      </c>
      <c r="DM55" s="185" t="str">
        <f>IF(R55="","",R55)</f>
        <v/>
      </c>
      <c r="DN55" s="252" t="str">
        <f>IF(DM55="","",LEFT(DM55,SEARCH(" ",DM55,1)-1))</f>
        <v/>
      </c>
      <c r="DO55" s="252" t="str">
        <f>IF(DM55="","",MID(DM55,LEN(DN55)+2,5))</f>
        <v/>
      </c>
      <c r="DP55" s="253" t="str">
        <f>IF(DM55="","",MID(DM55,LEN(DQ55)+8,5))</f>
        <v/>
      </c>
      <c r="DQ55" s="256" t="str">
        <f>IF(DM55="","",RIGHT(DM55,SEARCH(" ",DM55,1)-1))</f>
        <v/>
      </c>
      <c r="DR55" s="257"/>
      <c r="DS55" s="255" t="str">
        <f>IF(DM55="","",VALUE(DN55))</f>
        <v/>
      </c>
      <c r="DT55" s="255" t="str">
        <f>IF(DM55="","",VALUE(DO55))</f>
        <v/>
      </c>
      <c r="DU55" s="255" t="str">
        <f>IF(DM55="","",VALUE(DP55))</f>
        <v/>
      </c>
      <c r="DV55" s="255" t="str">
        <f>IF(DM55="","",VALUE(DQ55))</f>
        <v/>
      </c>
      <c r="DW55" s="95">
        <f>IF(R55="",0,IF(R55="CP",$Y55/5,IF(ISNA(VLOOKUP(R55,$EK$2:$EN$20,2,FALSE)),VALUE(MID(R55,7,5))-VALUE(MID(R55,1,5))+VALUE(MID(R55,19,5))-VALUE(MID(R55,13,5)),VLOOKUP(R55,$EK$2:$EN$20,2,FALSE))))</f>
        <v>0</v>
      </c>
      <c r="DX55" s="185" t="str">
        <f>IF(U55="","",U55)</f>
        <v/>
      </c>
      <c r="DY55" s="252" t="str">
        <f>IF(DX55="","",LEFT(DX55,SEARCH(" ",DX55,1)-1))</f>
        <v/>
      </c>
      <c r="DZ55" s="252" t="str">
        <f>IF(DX55="","",MID(DX55,LEN(DY55)+2,5))</f>
        <v/>
      </c>
      <c r="EA55" s="253" t="str">
        <f>IF(DX55="","",MID(DX55,LEN(EB55)+8,5))</f>
        <v/>
      </c>
      <c r="EB55" s="256" t="str">
        <f>IF(DX55="","",RIGHT(DX55,SEARCH(" ",DX55,1)-1))</f>
        <v/>
      </c>
      <c r="EC55" s="257"/>
      <c r="ED55" s="255" t="str">
        <f>IF(DX55="","",VALUE(DY55))</f>
        <v/>
      </c>
      <c r="EE55" s="255" t="str">
        <f>IF(DX55="","",VALUE(DZ55))</f>
        <v/>
      </c>
      <c r="EF55" s="255" t="str">
        <f>IF(DX55="","",VALUE(EA55))</f>
        <v/>
      </c>
      <c r="EG55" s="255" t="str">
        <f>IF(DX55="","",VALUE(EB55))</f>
        <v/>
      </c>
      <c r="EH55" s="95">
        <f>IF(U55="",0,IF(U55="CP",$Y55/5,IF(ISNA(VLOOKUP(U55,$EK$2:$EN$20,2,FALSE)),VALUE(MID(U55,7,5))-VALUE(MID(U55,1,5))+VALUE(MID(U55,19,5))-VALUE(MID(U55,13,5)),VLOOKUP(U55,$EK$2:$EN$20,2,FALSE))))</f>
        <v>0</v>
      </c>
    </row>
    <row r="56" spans="1:138" ht="13.5" customHeight="1">
      <c r="A56" s="101" t="str">
        <f>A55</f>
        <v>VENTE</v>
      </c>
      <c r="B56" s="225"/>
      <c r="C56" s="190"/>
      <c r="D56" s="191"/>
      <c r="E56" s="14">
        <f>IF(C55="",0,BT56)</f>
        <v>0</v>
      </c>
      <c r="F56" s="190"/>
      <c r="G56" s="191"/>
      <c r="H56" s="14">
        <f t="shared" si="1"/>
        <v>0</v>
      </c>
      <c r="I56" s="190"/>
      <c r="J56" s="191"/>
      <c r="K56" s="14">
        <f t="shared" si="4"/>
        <v>0</v>
      </c>
      <c r="L56" s="190"/>
      <c r="M56" s="191"/>
      <c r="N56" s="66">
        <f t="shared" si="5"/>
        <v>0</v>
      </c>
      <c r="O56" s="190"/>
      <c r="P56" s="191"/>
      <c r="Q56" s="14">
        <f t="shared" si="2"/>
        <v>0</v>
      </c>
      <c r="R56" s="190"/>
      <c r="S56" s="191"/>
      <c r="T56" s="14">
        <f t="shared" si="6"/>
        <v>0</v>
      </c>
      <c r="U56" s="190"/>
      <c r="V56" s="191"/>
      <c r="W56" s="14">
        <f t="shared" si="7"/>
        <v>0</v>
      </c>
      <c r="X56" s="205"/>
      <c r="Y56" s="211"/>
      <c r="Z56" s="212"/>
      <c r="AA56" s="216"/>
      <c r="AB56" s="207"/>
      <c r="AC56" s="187"/>
      <c r="AD56" s="187"/>
      <c r="AE56" s="200"/>
      <c r="AF56" s="200"/>
      <c r="AG56" s="213"/>
      <c r="AH56" s="214"/>
      <c r="AK56" s="203"/>
      <c r="AL56" s="203"/>
      <c r="AM56" s="203"/>
      <c r="AN56" s="203"/>
      <c r="AO56" s="203"/>
      <c r="AP56" s="203"/>
      <c r="AQ56" s="203"/>
      <c r="AR56" s="187"/>
      <c r="AS56" s="187"/>
      <c r="AT56" s="208"/>
      <c r="AU56" s="208"/>
      <c r="AV56" s="208"/>
      <c r="AW56" s="203"/>
      <c r="AX56" s="203"/>
      <c r="AY56" s="203"/>
      <c r="AZ56" s="203"/>
      <c r="BA56" s="83"/>
      <c r="BB56" s="192"/>
      <c r="BC56" s="192"/>
      <c r="BD56" s="192"/>
      <c r="BE56" s="192"/>
      <c r="BF56" s="192"/>
      <c r="BG56" s="192"/>
      <c r="BH56" s="192"/>
      <c r="BI56" s="194"/>
      <c r="BJ56" s="185"/>
      <c r="BK56" s="252"/>
      <c r="BL56" s="252"/>
      <c r="BM56" s="253"/>
      <c r="BN56" s="254"/>
      <c r="BO56" s="258"/>
      <c r="BP56" s="255"/>
      <c r="BQ56" s="255"/>
      <c r="BR56" s="255"/>
      <c r="BS56" s="255"/>
      <c r="BT56" s="62">
        <f t="shared" ref="BT56" si="527">IF(ISNA(VLOOKUP(BJ55,$EK$2:$EN$20,4,FALSE)),IF(BJ55="",0,MOD(BQ55-BP55,1)-IF(BQ55&gt;=BP55,MAX(0,MIN(BQ55,21/24)-MAX(BP55,6/24)),MAX(0,21/24-MAX(BP55,6/24))+MAX(0,MIN(BQ55,21/24)-6/24)))+IF(BJ55="",0,MOD(BS55-BR55,1)-IF(BS55&gt;=BR55,MAX(0,MIN(BS55,21/24)-MAX(BR55,6/24)),MAX(0,21/24-MAX(BR55,6/24))+MAX(0,MIN(BS55,21/24)-6/24))),VLOOKUP(BJ55,$EK$2:$EN$20,4,FALSE))</f>
        <v>0</v>
      </c>
      <c r="BU56" s="185"/>
      <c r="BV56" s="252"/>
      <c r="BW56" s="252"/>
      <c r="BX56" s="253"/>
      <c r="BY56" s="256"/>
      <c r="BZ56" s="258"/>
      <c r="CA56" s="255"/>
      <c r="CB56" s="255"/>
      <c r="CC56" s="255"/>
      <c r="CD56" s="255"/>
      <c r="CE56" s="62">
        <f t="shared" ref="CE56" si="528">IF(ISNA(VLOOKUP(BU55,$EK$2:$EN$20,4,FALSE)),IF(BU55="",0,MOD(CB55-CA55,1)-IF(CB55&gt;=CA55,MAX(0,MIN(CB55,21/24)-MAX(CA55,6/24)),MAX(0,21/24-MAX(CA55,6/24))+MAX(0,MIN(CB55,21/24)-6/24)))+IF(BU55="",0,MOD(CD55-CC55,1)-IF(CD55&gt;=CC55,MAX(0,MIN(CD55,21/24)-MAX(CC55,6/24)),MAX(0,21/24-MAX(CC55,6/24))+MAX(0,MIN(CD55,21/24)-6/24))),VLOOKUP(BU55,$EK$2:$EN$20,4,FALSE))</f>
        <v>0</v>
      </c>
      <c r="CF56" s="185"/>
      <c r="CG56" s="252"/>
      <c r="CH56" s="252"/>
      <c r="CI56" s="253"/>
      <c r="CJ56" s="256"/>
      <c r="CK56" s="258"/>
      <c r="CL56" s="255"/>
      <c r="CM56" s="255"/>
      <c r="CN56" s="255"/>
      <c r="CO56" s="255"/>
      <c r="CP56" s="62">
        <f t="shared" ref="CP56" si="529">IF(ISNA(VLOOKUP(CF55,$EK$2:$EN$20,4,FALSE)),IF(CF55="",0,MOD(CM55-CL55,1)-IF(CM55&gt;=CL55,MAX(0,MIN(CM55,21/24)-MAX(CL55,6/24)),MAX(0,21/24-MAX(CL55,6/24))+MAX(0,MIN(CM55,21/24)-6/24)))+IF(CF55="",0,MOD(CO55-CN55,1)-IF(CO55&gt;=CN55,MAX(0,MIN(CO55,21/24)-MAX(CN55,6/24)),MAX(0,21/24-MAX(CN55,6/24))+MAX(0,MIN(CO55,21/24)-6/24))),VLOOKUP(CF55,$EK$2:$EN$20,4,FALSE))</f>
        <v>0</v>
      </c>
      <c r="CQ56" s="185"/>
      <c r="CR56" s="252"/>
      <c r="CS56" s="252"/>
      <c r="CT56" s="253"/>
      <c r="CU56" s="256"/>
      <c r="CV56" s="258"/>
      <c r="CW56" s="255"/>
      <c r="CX56" s="255"/>
      <c r="CY56" s="255"/>
      <c r="CZ56" s="255"/>
      <c r="DA56" s="62">
        <f t="shared" si="3"/>
        <v>0</v>
      </c>
      <c r="DB56" s="185"/>
      <c r="DC56" s="252"/>
      <c r="DD56" s="252"/>
      <c r="DE56" s="253"/>
      <c r="DF56" s="256"/>
      <c r="DG56" s="258"/>
      <c r="DH56" s="255"/>
      <c r="DI56" s="255"/>
      <c r="DJ56" s="255"/>
      <c r="DK56" s="255"/>
      <c r="DL56" s="62">
        <f t="shared" ref="DL56" si="530">IF(ISNA(VLOOKUP(DB55,$EK$2:$EN$20,4,FALSE)),IF(DB55="",0,MOD(DI55-DH55,1)-IF(DI55&gt;=DH55,MAX(0,MIN(DI55,21/24)-MAX(DH55,6/24)),MAX(0,21/24-MAX(DH55,6/24))+MAX(0,MIN(DI55,21/24)-6/24)))+IF(DB55="",0,MOD(DK55-DJ55,1)-IF(DK55&gt;=DJ55,MAX(0,MIN(DK55,21/24)-MAX(DJ55,6/24)),MAX(0,21/24-MAX(DJ55,6/24))+MAX(0,MIN(DK55,21/24)-6/24))),VLOOKUP(DB55,$EK$2:$EN$20,4,FALSE))</f>
        <v>0</v>
      </c>
      <c r="DM56" s="185"/>
      <c r="DN56" s="252"/>
      <c r="DO56" s="252"/>
      <c r="DP56" s="253"/>
      <c r="DQ56" s="256"/>
      <c r="DR56" s="258"/>
      <c r="DS56" s="255"/>
      <c r="DT56" s="255"/>
      <c r="DU56" s="255"/>
      <c r="DV56" s="255"/>
      <c r="DW56" s="62">
        <f t="shared" ref="DW56" si="531">IF(ISNA(VLOOKUP(DM55,$EK$2:$EN$20,4,FALSE)),IF(DM55="",0,MOD(DT55-DS55,1)-IF(DT55&gt;=DS55,MAX(0,MIN(DT55,21/24)-MAX(DS55,6/24)),MAX(0,21/24-MAX(DS55,6/24))+MAX(0,MIN(DT55,21/24)-6/24)))+IF(DM55="",0,MOD(DV55-DU55,1)-IF(DV55&gt;=DU55,MAX(0,MIN(DV55,21/24)-MAX(DU55,6/24)),MAX(0,21/24-MAX(DU55,6/24))+MAX(0,MIN(DV55,21/24)-6/24))),VLOOKUP(DM55,$EK$2:$EN$20,4,FALSE))</f>
        <v>0</v>
      </c>
      <c r="DX56" s="185"/>
      <c r="DY56" s="252"/>
      <c r="DZ56" s="252"/>
      <c r="EA56" s="253"/>
      <c r="EB56" s="256"/>
      <c r="EC56" s="258"/>
      <c r="ED56" s="255"/>
      <c r="EE56" s="255"/>
      <c r="EF56" s="255"/>
      <c r="EG56" s="255"/>
      <c r="EH56" s="62">
        <f t="shared" ref="EH56" si="532">IF(ISNA(VLOOKUP(DX55,$EK$2:$EN$20,4,FALSE)),IF(DX55="",0,MOD(EE55-ED55,1)-IF(EE55&gt;=ED55,MAX(0,MIN(EE55,21/24)-MAX(ED55,6/24)),MAX(0,21/24-MAX(ED55,6/24))+MAX(0,MIN(EE55,21/24)-6/24)))+IF(DX55="",0,MOD(EG55-EF55,1)-IF(EG55&gt;=EF55,MAX(0,MIN(EG55,21/24)-MAX(EF55,6/24)),MAX(0,21/24-MAX(EF55,6/24))+MAX(0,MIN(EG55,21/24)-6/24))),VLOOKUP(DX55,$EK$2:$EN$20,4,FALSE))</f>
        <v>0</v>
      </c>
    </row>
    <row r="57" spans="1:138" ht="20" customHeight="1">
      <c r="A57" s="100" t="s">
        <v>33</v>
      </c>
      <c r="B57" s="86" t="s">
        <v>36</v>
      </c>
      <c r="C57" s="67"/>
      <c r="D57" s="46"/>
      <c r="E57" s="12">
        <f>SUM(E7:E22)</f>
        <v>0</v>
      </c>
      <c r="F57" s="246"/>
      <c r="G57" s="247"/>
      <c r="H57" s="12">
        <f>SUM(H7:H22)</f>
        <v>0</v>
      </c>
      <c r="I57" s="246"/>
      <c r="J57" s="247"/>
      <c r="K57" s="12">
        <f>SUM(K7:K22)</f>
        <v>0.34375</v>
      </c>
      <c r="L57" s="246"/>
      <c r="M57" s="247"/>
      <c r="N57" s="12">
        <f>SUM(N7:N22)</f>
        <v>0</v>
      </c>
      <c r="O57" s="246"/>
      <c r="P57" s="247"/>
      <c r="Q57" s="12">
        <f>SUM(Q7:Q22)</f>
        <v>0</v>
      </c>
      <c r="R57" s="246"/>
      <c r="S57" s="247"/>
      <c r="T57" s="12">
        <f>SUM(T7:T22)</f>
        <v>0</v>
      </c>
      <c r="U57" s="246"/>
      <c r="V57" s="247"/>
      <c r="W57" s="12">
        <f>SUM(W7:W22)</f>
        <v>0</v>
      </c>
      <c r="X57" s="33">
        <f>SUM(X7:X22)+X55-AH57</f>
        <v>0.34375</v>
      </c>
      <c r="Y57" s="33">
        <f>SUM(Y7:Y22)</f>
        <v>11.666666666666668</v>
      </c>
      <c r="Z57" s="33">
        <f>SUM(Z7:Z22)</f>
        <v>-1.1145833333333333</v>
      </c>
      <c r="AA57" s="33" t="e">
        <f ca="1">SUM(AA7:AA22)</f>
        <v>#REF!</v>
      </c>
      <c r="AB57" s="33">
        <f>SUM(AB7:AB22)</f>
        <v>0</v>
      </c>
      <c r="AC57" s="24"/>
      <c r="AD57" s="24"/>
      <c r="AE57" s="78"/>
      <c r="AF57" s="78"/>
      <c r="AG57" s="22"/>
      <c r="AH57" s="45">
        <f>SUM(AH7:AH56)</f>
        <v>0</v>
      </c>
      <c r="AK57" s="150" t="str">
        <f>IF(D57="","",VLOOKUP(D57,#REF!,4,FALSE))</f>
        <v/>
      </c>
      <c r="AL57" s="150" t="str">
        <f>IF(F57="","",VLOOKUP(F57,#REF!,4,FALSE))</f>
        <v/>
      </c>
      <c r="AM57" s="150" t="str">
        <f>IF(I57="","",VLOOKUP(I57,#REF!,4,FALSE))</f>
        <v/>
      </c>
      <c r="AN57" s="150" t="str">
        <f>IF(L57="","",VLOOKUP(L57,#REF!,4,FALSE))</f>
        <v/>
      </c>
      <c r="AO57" s="150" t="str">
        <f>IF(O57="","",VLOOKUP(O57,#REF!,4,FALSE))</f>
        <v/>
      </c>
      <c r="AP57" s="150" t="str">
        <f>IF(R57="","",VLOOKUP(R57,#REF!,4,FALSE))</f>
        <v/>
      </c>
      <c r="AQ57" s="150" t="str">
        <f>IF(U57="","",VLOOKUP(U57,#REF!,4,FALSE))</f>
        <v/>
      </c>
      <c r="DL57" s="64"/>
    </row>
    <row r="58" spans="1:138" ht="20" customHeight="1">
      <c r="A58" s="100" t="s">
        <v>31</v>
      </c>
      <c r="B58" s="86" t="s">
        <v>37</v>
      </c>
      <c r="C58" s="67"/>
      <c r="D58" s="46"/>
      <c r="E58" s="12">
        <f>SUM(E23:E36)</f>
        <v>0</v>
      </c>
      <c r="F58" s="246"/>
      <c r="G58" s="247"/>
      <c r="H58" s="12">
        <f>SUM(H23:H36)</f>
        <v>0</v>
      </c>
      <c r="I58" s="246"/>
      <c r="J58" s="247"/>
      <c r="K58" s="12">
        <f>SUM(K23:K36)</f>
        <v>0</v>
      </c>
      <c r="L58" s="246"/>
      <c r="M58" s="247"/>
      <c r="N58" s="12">
        <f>SUM(N23:N36)</f>
        <v>0</v>
      </c>
      <c r="O58" s="246"/>
      <c r="P58" s="247"/>
      <c r="Q58" s="12">
        <f>SUM(Q23:Q36)</f>
        <v>0</v>
      </c>
      <c r="R58" s="246"/>
      <c r="S58" s="247"/>
      <c r="T58" s="12">
        <f>SUM(T23:T36)</f>
        <v>0</v>
      </c>
      <c r="U58" s="246"/>
      <c r="V58" s="247"/>
      <c r="W58" s="12">
        <f t="shared" ref="W58:AB58" si="533">SUM(W23:W36)</f>
        <v>0</v>
      </c>
      <c r="X58" s="33">
        <f>SUM(X23:X36)-AH58</f>
        <v>0</v>
      </c>
      <c r="Y58" s="33">
        <f t="shared" si="533"/>
        <v>8.3333333333333321</v>
      </c>
      <c r="Z58" s="33">
        <f t="shared" si="533"/>
        <v>0</v>
      </c>
      <c r="AA58" s="33" t="e">
        <f t="shared" ca="1" si="533"/>
        <v>#REF!</v>
      </c>
      <c r="AB58" s="33">
        <f t="shared" si="533"/>
        <v>0</v>
      </c>
      <c r="AC58" s="24"/>
      <c r="AD58" s="24"/>
      <c r="AE58" s="78"/>
      <c r="AF58" s="78"/>
      <c r="AG58" s="22"/>
      <c r="AH58" s="45">
        <f>SUM(AH23:AH36)</f>
        <v>0</v>
      </c>
      <c r="AK58" s="150"/>
      <c r="AL58" s="150"/>
      <c r="AM58" s="150"/>
      <c r="AN58" s="150"/>
      <c r="AO58" s="150"/>
      <c r="AP58" s="150"/>
      <c r="AQ58" s="150"/>
    </row>
    <row r="59" spans="1:138" ht="20" customHeight="1">
      <c r="A59" s="100" t="s">
        <v>27</v>
      </c>
      <c r="B59" s="86" t="s">
        <v>38</v>
      </c>
      <c r="C59" s="67"/>
      <c r="D59" s="46"/>
      <c r="E59" s="12">
        <f>SUM(E37:E44)</f>
        <v>0</v>
      </c>
      <c r="F59" s="246"/>
      <c r="G59" s="247"/>
      <c r="H59" s="12">
        <f>SUM(H37:H44)</f>
        <v>0</v>
      </c>
      <c r="I59" s="246"/>
      <c r="J59" s="247"/>
      <c r="K59" s="12">
        <f>SUM(K37:K44)</f>
        <v>0</v>
      </c>
      <c r="L59" s="246"/>
      <c r="M59" s="247"/>
      <c r="N59" s="12">
        <f>SUM(N37:N44)</f>
        <v>0</v>
      </c>
      <c r="O59" s="246"/>
      <c r="P59" s="247"/>
      <c r="Q59" s="12">
        <f>SUM(Q37:Q44)</f>
        <v>0</v>
      </c>
      <c r="R59" s="246"/>
      <c r="S59" s="247"/>
      <c r="T59" s="12">
        <f>SUM(T37:T44)</f>
        <v>0</v>
      </c>
      <c r="U59" s="246"/>
      <c r="V59" s="247"/>
      <c r="W59" s="12">
        <f t="shared" ref="W59:AB59" si="534">SUM(W37:W44)</f>
        <v>0</v>
      </c>
      <c r="X59" s="33">
        <f>SUM(X37:X44)-AH59</f>
        <v>0</v>
      </c>
      <c r="Y59" s="33">
        <f>SUM(Y37:Y44)</f>
        <v>5.833333333333333</v>
      </c>
      <c r="Z59" s="33">
        <f t="shared" si="534"/>
        <v>0</v>
      </c>
      <c r="AA59" s="33" t="e">
        <f t="shared" ca="1" si="534"/>
        <v>#REF!</v>
      </c>
      <c r="AB59" s="33">
        <f t="shared" si="534"/>
        <v>0</v>
      </c>
      <c r="AC59" s="24"/>
      <c r="AD59" s="24"/>
      <c r="AE59" s="78"/>
      <c r="AF59" s="78"/>
      <c r="AG59" s="22"/>
      <c r="AH59" s="45">
        <f>SUM(AH37:AH44)</f>
        <v>0</v>
      </c>
      <c r="AK59" s="150" t="str">
        <f>IF(D59="","",VLOOKUP(D59,#REF!,4,FALSE))</f>
        <v/>
      </c>
      <c r="AL59" s="150" t="str">
        <f>IF(F59="","",VLOOKUP(F59,#REF!,4,FALSE))</f>
        <v/>
      </c>
      <c r="AM59" s="150" t="str">
        <f>IF(I59="","",VLOOKUP(I59,#REF!,4,FALSE))</f>
        <v/>
      </c>
      <c r="AN59" s="150" t="str">
        <f>IF(L59="","",VLOOKUP(L59,#REF!,4,FALSE))</f>
        <v/>
      </c>
      <c r="AO59" s="150" t="str">
        <f>IF(O59="","",VLOOKUP(O59,#REF!,4,FALSE))</f>
        <v/>
      </c>
      <c r="AP59" s="150" t="str">
        <f>IF(R59="","",VLOOKUP(R59,#REF!,4,FALSE))</f>
        <v/>
      </c>
      <c r="AQ59" s="150" t="str">
        <f>IF(U59="","",VLOOKUP(U59,#REF!,4,FALSE))</f>
        <v/>
      </c>
    </row>
    <row r="60" spans="1:138" ht="20" customHeight="1">
      <c r="A60" s="100" t="s">
        <v>30</v>
      </c>
      <c r="B60" s="86" t="s">
        <v>39</v>
      </c>
      <c r="C60" s="67"/>
      <c r="D60" s="46"/>
      <c r="E60" s="12">
        <f>SUM(E45:E54)</f>
        <v>0</v>
      </c>
      <c r="F60" s="246"/>
      <c r="G60" s="247"/>
      <c r="H60" s="12">
        <f>SUM(H45:H54)</f>
        <v>0</v>
      </c>
      <c r="I60" s="246"/>
      <c r="J60" s="247"/>
      <c r="K60" s="12">
        <f>SUM(K45:K54)</f>
        <v>0</v>
      </c>
      <c r="L60" s="246"/>
      <c r="M60" s="247"/>
      <c r="N60" s="12">
        <f>SUM(N45:N54)</f>
        <v>0</v>
      </c>
      <c r="O60" s="246"/>
      <c r="P60" s="247"/>
      <c r="Q60" s="12">
        <f>SUM(Q45:Q54)</f>
        <v>0</v>
      </c>
      <c r="R60" s="246"/>
      <c r="S60" s="247"/>
      <c r="T60" s="12">
        <f>SUM(T45:T54)</f>
        <v>0</v>
      </c>
      <c r="U60" s="246"/>
      <c r="V60" s="247"/>
      <c r="W60" s="12">
        <f t="shared" ref="W60:AB60" si="535">SUM(W45:W54)</f>
        <v>0</v>
      </c>
      <c r="X60" s="33">
        <f>SUM(X45:X54)-AH60</f>
        <v>0</v>
      </c>
      <c r="Y60" s="33">
        <f t="shared" si="535"/>
        <v>7.2916666666666661</v>
      </c>
      <c r="Z60" s="33">
        <f t="shared" si="535"/>
        <v>0</v>
      </c>
      <c r="AA60" s="33" t="e">
        <f t="shared" ca="1" si="535"/>
        <v>#REF!</v>
      </c>
      <c r="AB60" s="33">
        <f t="shared" si="535"/>
        <v>0</v>
      </c>
      <c r="AC60" s="24"/>
      <c r="AD60" s="24"/>
      <c r="AE60" s="78"/>
      <c r="AF60" s="78"/>
      <c r="AG60" s="22"/>
      <c r="AH60" s="45">
        <f>SUM(AH45:AH54)</f>
        <v>0</v>
      </c>
      <c r="AK60" s="150"/>
      <c r="AL60" s="150"/>
      <c r="AM60" s="150"/>
      <c r="AN60" s="150"/>
      <c r="AO60" s="150"/>
      <c r="AP60" s="150"/>
      <c r="AQ60" s="150"/>
    </row>
    <row r="61" spans="1:138" ht="25.5" customHeight="1">
      <c r="A61" s="100" t="s">
        <v>10</v>
      </c>
      <c r="B61" s="86" t="s">
        <v>10</v>
      </c>
      <c r="C61" s="68"/>
      <c r="D61" s="4"/>
      <c r="E61" s="6">
        <f>SUM(E5:E56)</f>
        <v>0.33333333333333337</v>
      </c>
      <c r="F61" s="4"/>
      <c r="G61" s="5">
        <f>SUM(H5)</f>
        <v>0.29166666666666663</v>
      </c>
      <c r="H61" s="13">
        <f>CE61</f>
        <v>0</v>
      </c>
      <c r="I61" s="4"/>
      <c r="J61" s="5">
        <f>SUM(K5)</f>
        <v>0.35416666666666674</v>
      </c>
      <c r="K61" s="6">
        <f>SUM(K5:K56)</f>
        <v>0.69791666666666674</v>
      </c>
      <c r="L61" s="4"/>
      <c r="M61" s="5">
        <f>SUM(N5)</f>
        <v>0.29166666666666663</v>
      </c>
      <c r="N61" s="6">
        <f>SUM(N5:N56)</f>
        <v>0.29166666666666663</v>
      </c>
      <c r="O61" s="4"/>
      <c r="P61" s="5">
        <f>SUM(Q5)</f>
        <v>0.29166666666666663</v>
      </c>
      <c r="Q61" s="6">
        <f>SUM(Q5:Q56)</f>
        <v>0.29166666666666663</v>
      </c>
      <c r="R61" s="4"/>
      <c r="S61" s="5">
        <f>SUM(T5)</f>
        <v>0</v>
      </c>
      <c r="T61" s="6">
        <f>SUM(T5:T56)</f>
        <v>0</v>
      </c>
      <c r="U61" s="4"/>
      <c r="V61" s="5">
        <f>SUM(W5)</f>
        <v>0</v>
      </c>
      <c r="W61" s="6">
        <f t="shared" ref="W61:AB61" si="536">SUM(W5:W56)</f>
        <v>0</v>
      </c>
      <c r="X61" s="7">
        <f>SUM(X5:X56)-AH61</f>
        <v>1.3229166666666665</v>
      </c>
      <c r="Y61" s="7">
        <f t="shared" si="536"/>
        <v>36.041666666666664</v>
      </c>
      <c r="Z61" s="63">
        <f t="shared" si="536"/>
        <v>-1.0104166666666665</v>
      </c>
      <c r="AA61" s="7" t="e">
        <f t="shared" ca="1" si="536"/>
        <v>#REF!</v>
      </c>
      <c r="AB61" s="34">
        <f t="shared" si="536"/>
        <v>0</v>
      </c>
      <c r="AC61" s="25"/>
      <c r="AD61" s="25"/>
      <c r="AE61" s="78"/>
      <c r="AF61" s="78"/>
      <c r="AG61" s="140">
        <f>SUM(AG5:AG56)</f>
        <v>0.58333333333333337</v>
      </c>
      <c r="AH61" s="15">
        <f>SUM(AH5:AH56)</f>
        <v>0.58333333333333337</v>
      </c>
      <c r="AK61" s="150" t="str">
        <f>IF(D61="","",VLOOKUP(D61,#REF!,4,FALSE))</f>
        <v/>
      </c>
      <c r="AL61" s="150" t="str">
        <f>IF(F61="","",VLOOKUP(F61,#REF!,4,FALSE))</f>
        <v/>
      </c>
      <c r="AM61" s="150" t="str">
        <f>IF(I61="","",VLOOKUP(I61,#REF!,4,FALSE))</f>
        <v/>
      </c>
      <c r="AN61" s="150" t="str">
        <f>IF(L61="","",VLOOKUP(L61,#REF!,4,FALSE))</f>
        <v/>
      </c>
      <c r="AO61" s="150" t="str">
        <f>IF(O61="","",VLOOKUP(O61,#REF!,4,FALSE))</f>
        <v/>
      </c>
      <c r="AP61" s="150" t="str">
        <f>IF(R61="","",VLOOKUP(R61,#REF!,4,FALSE))</f>
        <v/>
      </c>
      <c r="AQ61" s="150" t="str">
        <f>IF(U61="","",VLOOKUP(U61,#REF!,4,FALSE))</f>
        <v/>
      </c>
    </row>
    <row r="62" spans="1:138" ht="12.75" customHeight="1">
      <c r="B62" s="87" t="s">
        <v>11</v>
      </c>
      <c r="C62" s="69"/>
      <c r="D62" s="146"/>
      <c r="E62" s="146"/>
      <c r="F62" s="146"/>
      <c r="G62" s="146"/>
      <c r="H62" s="146"/>
      <c r="I62" s="146"/>
      <c r="J62" s="146"/>
      <c r="K62" s="146"/>
      <c r="L62" s="146"/>
      <c r="M62" s="146"/>
      <c r="N62" s="146"/>
      <c r="O62" s="146"/>
      <c r="P62" s="146"/>
      <c r="Q62" s="146"/>
      <c r="R62" s="146"/>
      <c r="S62" s="146"/>
      <c r="T62" s="146"/>
      <c r="U62" s="146"/>
      <c r="V62" s="146"/>
      <c r="W62" s="146"/>
      <c r="X62" s="151"/>
      <c r="Y62" s="151"/>
      <c r="Z62" s="36"/>
      <c r="AA62" s="36"/>
      <c r="AB62" s="36"/>
      <c r="AC62" s="36"/>
      <c r="AD62" s="36"/>
      <c r="AE62" s="78"/>
      <c r="AF62" s="78"/>
      <c r="AG62" s="36"/>
      <c r="AH62" s="36"/>
      <c r="AK62" s="150"/>
      <c r="AL62" s="150"/>
      <c r="AM62" s="150"/>
      <c r="AN62" s="150"/>
      <c r="AO62" s="150"/>
      <c r="AP62" s="150"/>
      <c r="AQ62" s="150"/>
    </row>
    <row r="63" spans="1:138">
      <c r="B63" s="88" t="s">
        <v>12</v>
      </c>
      <c r="C63" s="70"/>
      <c r="D63" s="146"/>
      <c r="E63" s="146"/>
      <c r="F63" s="146"/>
      <c r="G63" s="146"/>
      <c r="H63" s="146"/>
      <c r="I63" s="146"/>
      <c r="J63" s="146"/>
      <c r="K63" s="146"/>
      <c r="L63" s="146"/>
      <c r="M63" s="146"/>
      <c r="N63" s="146"/>
      <c r="O63" s="146"/>
      <c r="P63" s="146"/>
      <c r="Q63" s="146"/>
      <c r="R63" s="146"/>
      <c r="S63" s="146"/>
      <c r="T63" s="146"/>
      <c r="U63" s="146"/>
      <c r="V63" s="146"/>
      <c r="W63" s="146"/>
      <c r="X63" s="151"/>
      <c r="Y63" s="151"/>
      <c r="Z63" s="36"/>
      <c r="AA63" s="36"/>
      <c r="AB63" s="36"/>
      <c r="AC63" s="36"/>
      <c r="AD63" s="36"/>
      <c r="AE63" s="78"/>
      <c r="AF63" s="78"/>
      <c r="AG63" s="36"/>
      <c r="AH63" s="36"/>
    </row>
    <row r="64" spans="1:138">
      <c r="B64" s="88" t="s">
        <v>11</v>
      </c>
      <c r="C64" s="71"/>
      <c r="D64" s="146"/>
      <c r="E64" s="146"/>
      <c r="F64" s="146"/>
      <c r="G64" s="146"/>
      <c r="H64" s="146"/>
      <c r="I64" s="146"/>
      <c r="J64" s="146"/>
      <c r="K64" s="146"/>
      <c r="L64" s="146"/>
      <c r="M64" s="146"/>
      <c r="N64" s="146"/>
      <c r="O64" s="146"/>
      <c r="P64" s="146"/>
      <c r="Q64" s="146"/>
      <c r="R64" s="146"/>
      <c r="S64" s="146"/>
      <c r="T64" s="146"/>
      <c r="U64" s="146"/>
      <c r="V64" s="146"/>
      <c r="W64" s="146"/>
      <c r="X64" s="146"/>
      <c r="Y64" s="146"/>
    </row>
    <row r="65" spans="1:83">
      <c r="B65" s="88" t="s">
        <v>13</v>
      </c>
      <c r="C65" s="70"/>
      <c r="D65" s="146"/>
      <c r="E65" s="146"/>
      <c r="F65" s="146"/>
      <c r="G65" s="146"/>
      <c r="H65" s="146"/>
      <c r="I65" s="146"/>
      <c r="J65" s="146"/>
      <c r="K65" s="146"/>
      <c r="L65" s="146"/>
      <c r="M65" s="146"/>
      <c r="N65" s="146"/>
      <c r="O65" s="146"/>
      <c r="P65" s="146"/>
      <c r="Q65" s="146"/>
      <c r="R65" s="146"/>
      <c r="S65" s="146"/>
      <c r="T65" s="146"/>
      <c r="U65" s="146"/>
      <c r="V65" s="146"/>
      <c r="W65" s="146"/>
      <c r="X65" s="146"/>
      <c r="Y65" s="146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O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</row>
    <row r="66" spans="1:83">
      <c r="H66" s="36"/>
      <c r="I66" s="36"/>
      <c r="J66"/>
      <c r="K66" s="36"/>
      <c r="L66" s="36"/>
      <c r="P66" s="147"/>
      <c r="Q66" s="147"/>
      <c r="R66" s="147"/>
      <c r="S66" s="147"/>
      <c r="T66" s="147"/>
      <c r="U66" s="147"/>
      <c r="V66" s="14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  <c r="AW66" s="37"/>
      <c r="AX66" s="37"/>
      <c r="AY66" s="37"/>
      <c r="AZ66" s="37"/>
      <c r="BO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</row>
    <row r="67" spans="1:83" ht="13">
      <c r="B67" s="143" t="s">
        <v>14</v>
      </c>
      <c r="C67" s="143"/>
      <c r="D67" s="143"/>
      <c r="E67" s="49"/>
      <c r="F67" s="144" t="s">
        <v>15</v>
      </c>
      <c r="G67" s="144"/>
      <c r="J67" s="8"/>
      <c r="K67" s="8"/>
      <c r="L67" s="35"/>
      <c r="M67" s="35"/>
      <c r="O67" s="36"/>
      <c r="P67" s="36"/>
      <c r="Q67" s="36"/>
      <c r="R67" s="143"/>
      <c r="S67" s="143"/>
      <c r="T67" s="143"/>
      <c r="U67" s="143"/>
      <c r="V67" s="144"/>
      <c r="W67" s="144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O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</row>
    <row r="68" spans="1:83" ht="13">
      <c r="B68" s="143" t="s">
        <v>16</v>
      </c>
      <c r="C68" s="143"/>
      <c r="D68" s="143"/>
      <c r="E68" s="48"/>
      <c r="F68" s="144" t="s">
        <v>17</v>
      </c>
      <c r="G68" s="144"/>
      <c r="H68" s="9"/>
      <c r="I68" s="9"/>
      <c r="J68" s="145" t="s">
        <v>18</v>
      </c>
      <c r="K68" s="145"/>
      <c r="L68" s="145"/>
      <c r="M68" s="145"/>
      <c r="N68" s="251">
        <f>(X61)*24</f>
        <v>31.749999999999996</v>
      </c>
      <c r="O68" s="251"/>
      <c r="P68" s="36"/>
      <c r="R68" s="143" t="s">
        <v>19</v>
      </c>
      <c r="S68" s="143"/>
      <c r="T68" s="143"/>
      <c r="U68" s="143"/>
      <c r="V68" s="248">
        <v>0</v>
      </c>
      <c r="W68" s="248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O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</row>
    <row r="69" spans="1:83">
      <c r="B69" s="143" t="s">
        <v>20</v>
      </c>
      <c r="C69" s="143"/>
      <c r="D69" s="143"/>
      <c r="E69" s="47"/>
      <c r="F69" s="8" t="s">
        <v>21</v>
      </c>
      <c r="I69" s="37" t="s">
        <v>22</v>
      </c>
      <c r="J69" s="148" t="s">
        <v>23</v>
      </c>
      <c r="K69" s="148"/>
      <c r="L69" s="148"/>
      <c r="M69" s="148"/>
      <c r="N69" s="249" t="e">
        <f>((#REF!*V68/100)+#REF!)/N68</f>
        <v>#REF!</v>
      </c>
      <c r="O69" s="249"/>
      <c r="P69" s="10"/>
      <c r="Q69" s="10"/>
      <c r="R69" s="142" t="s">
        <v>24</v>
      </c>
      <c r="S69" s="142"/>
      <c r="T69" s="142"/>
      <c r="U69" s="142"/>
      <c r="V69" s="250" t="e">
        <f>((#REF!*V68/100)+(#REF!))/#REF!</f>
        <v>#REF!</v>
      </c>
      <c r="W69" s="250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O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</row>
    <row r="70" spans="1:83">
      <c r="V70" s="11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O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</row>
    <row r="71" spans="1:83">
      <c r="B71" s="142" t="s">
        <v>25</v>
      </c>
      <c r="C71" s="142"/>
      <c r="D71" s="142"/>
      <c r="E71" s="142"/>
      <c r="F71" s="142"/>
      <c r="G71" s="142"/>
      <c r="H71" s="142"/>
      <c r="I71" s="142"/>
      <c r="J71" s="142"/>
      <c r="K71" s="142"/>
      <c r="L71" s="142"/>
      <c r="M71" s="142"/>
      <c r="N71" s="142"/>
      <c r="O71" s="142"/>
      <c r="P71" s="142"/>
      <c r="Q71" s="142"/>
      <c r="R71" s="142"/>
      <c r="S71" s="142"/>
      <c r="T71" s="142"/>
      <c r="U71" s="142"/>
      <c r="V71" s="142"/>
      <c r="W71" s="142"/>
      <c r="X71" s="142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O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</row>
    <row r="72" spans="1:83">
      <c r="M72" s="37" t="s">
        <v>26</v>
      </c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O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</row>
    <row r="73" spans="1:83">
      <c r="J73" s="36"/>
      <c r="K73" s="36"/>
      <c r="L73" s="36"/>
      <c r="M73" s="36"/>
      <c r="N73" s="36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O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</row>
    <row r="75" spans="1:83">
      <c r="A75" s="100" t="s">
        <v>77</v>
      </c>
    </row>
    <row r="76" spans="1:83">
      <c r="A76" s="100" t="s">
        <v>78</v>
      </c>
    </row>
    <row r="77" spans="1:83">
      <c r="A77" s="100" t="s">
        <v>79</v>
      </c>
    </row>
  </sheetData>
  <sheetProtection formatCells="0" sort="0" autoFilter="0"/>
  <autoFilter ref="A1:A69"/>
  <mergeCells count="3074">
    <mergeCell ref="AI15:AI16"/>
    <mergeCell ref="AI13:AI14"/>
    <mergeCell ref="AI11:AI12"/>
    <mergeCell ref="AI9:AI10"/>
    <mergeCell ref="AG5:AG6"/>
    <mergeCell ref="C2:D2"/>
    <mergeCell ref="AE47:AE48"/>
    <mergeCell ref="AF47:AF48"/>
    <mergeCell ref="AE49:AE50"/>
    <mergeCell ref="AF49:AF50"/>
    <mergeCell ref="AE51:AE52"/>
    <mergeCell ref="AF51:AF52"/>
    <mergeCell ref="AE53:AE54"/>
    <mergeCell ref="AF53:AF54"/>
    <mergeCell ref="AE55:AE56"/>
    <mergeCell ref="AF55:AF56"/>
    <mergeCell ref="AE29:AE30"/>
    <mergeCell ref="AF29:AF30"/>
    <mergeCell ref="AE31:AE32"/>
    <mergeCell ref="AF31:AF32"/>
    <mergeCell ref="AE33:AE34"/>
    <mergeCell ref="AF33:AF34"/>
    <mergeCell ref="AE35:AE36"/>
    <mergeCell ref="AF35:AF36"/>
    <mergeCell ref="AE37:AE38"/>
    <mergeCell ref="AF37:AF38"/>
    <mergeCell ref="AE39:AE40"/>
    <mergeCell ref="AF39:AF40"/>
    <mergeCell ref="AE41:AE42"/>
    <mergeCell ref="AF41:AF42"/>
    <mergeCell ref="AE43:AE44"/>
    <mergeCell ref="AF43:AF44"/>
    <mergeCell ref="AE45:AE46"/>
    <mergeCell ref="AF45:AF46"/>
    <mergeCell ref="AB29:AB30"/>
    <mergeCell ref="AC29:AC30"/>
    <mergeCell ref="AD29:AD30"/>
    <mergeCell ref="BC55:BC56"/>
    <mergeCell ref="BD55:BD56"/>
    <mergeCell ref="BE55:BE56"/>
    <mergeCell ref="BF55:BF56"/>
    <mergeCell ref="BG55:BG56"/>
    <mergeCell ref="BH55:BH56"/>
    <mergeCell ref="BI7:BI8"/>
    <mergeCell ref="BI9:BI10"/>
    <mergeCell ref="BI11:BI12"/>
    <mergeCell ref="BI13:BI14"/>
    <mergeCell ref="BI15:BI16"/>
    <mergeCell ref="BI17:BI18"/>
    <mergeCell ref="BI19:BI20"/>
    <mergeCell ref="BI21:BI22"/>
    <mergeCell ref="BI23:BI24"/>
    <mergeCell ref="BI25:BI26"/>
    <mergeCell ref="BI27:BI28"/>
    <mergeCell ref="BI29:BI30"/>
    <mergeCell ref="BI31:BI32"/>
    <mergeCell ref="BI33:BI34"/>
    <mergeCell ref="BI35:BI36"/>
    <mergeCell ref="BI37:BI38"/>
    <mergeCell ref="BI39:BI40"/>
    <mergeCell ref="BI41:BI42"/>
    <mergeCell ref="BI43:BI44"/>
    <mergeCell ref="BI45:BI46"/>
    <mergeCell ref="BI47:BI48"/>
    <mergeCell ref="BI49:BI50"/>
    <mergeCell ref="BI51:BI52"/>
    <mergeCell ref="BI53:BI54"/>
    <mergeCell ref="BI55:BI56"/>
    <mergeCell ref="BF47:BF48"/>
    <mergeCell ref="BG47:BG48"/>
    <mergeCell ref="BH47:BH48"/>
    <mergeCell ref="BC49:BC50"/>
    <mergeCell ref="BD49:BD50"/>
    <mergeCell ref="BE49:BE50"/>
    <mergeCell ref="BF49:BF50"/>
    <mergeCell ref="BG49:BG50"/>
    <mergeCell ref="BH49:BH50"/>
    <mergeCell ref="BC51:BC52"/>
    <mergeCell ref="BD51:BD52"/>
    <mergeCell ref="BE51:BE52"/>
    <mergeCell ref="BF51:BF52"/>
    <mergeCell ref="BG51:BG52"/>
    <mergeCell ref="BH51:BH52"/>
    <mergeCell ref="BC53:BC54"/>
    <mergeCell ref="BD53:BD54"/>
    <mergeCell ref="BE53:BE54"/>
    <mergeCell ref="BF53:BF54"/>
    <mergeCell ref="BG53:BG54"/>
    <mergeCell ref="BH53:BH54"/>
    <mergeCell ref="BF39:BF40"/>
    <mergeCell ref="BG39:BG40"/>
    <mergeCell ref="BH39:BH40"/>
    <mergeCell ref="BC41:BC42"/>
    <mergeCell ref="BD41:BD42"/>
    <mergeCell ref="BE41:BE42"/>
    <mergeCell ref="BF41:BF42"/>
    <mergeCell ref="BG41:BG42"/>
    <mergeCell ref="BH41:BH42"/>
    <mergeCell ref="BC43:BC44"/>
    <mergeCell ref="BD43:BD44"/>
    <mergeCell ref="BE43:BE44"/>
    <mergeCell ref="BF43:BF44"/>
    <mergeCell ref="BG43:BG44"/>
    <mergeCell ref="BH43:BH44"/>
    <mergeCell ref="BC45:BC46"/>
    <mergeCell ref="BD45:BD46"/>
    <mergeCell ref="BE45:BE46"/>
    <mergeCell ref="BF45:BF46"/>
    <mergeCell ref="BG45:BG46"/>
    <mergeCell ref="BH45:BH46"/>
    <mergeCell ref="BF31:BF32"/>
    <mergeCell ref="BG31:BG32"/>
    <mergeCell ref="BH31:BH32"/>
    <mergeCell ref="BC33:BC34"/>
    <mergeCell ref="BD33:BD34"/>
    <mergeCell ref="BE33:BE34"/>
    <mergeCell ref="BF33:BF34"/>
    <mergeCell ref="BG33:BG34"/>
    <mergeCell ref="BH33:BH34"/>
    <mergeCell ref="BC35:BC36"/>
    <mergeCell ref="BD35:BD36"/>
    <mergeCell ref="BE35:BE36"/>
    <mergeCell ref="BF35:BF36"/>
    <mergeCell ref="BG35:BG36"/>
    <mergeCell ref="BH35:BH36"/>
    <mergeCell ref="BC37:BC38"/>
    <mergeCell ref="BD37:BD38"/>
    <mergeCell ref="BE37:BE38"/>
    <mergeCell ref="BF37:BF38"/>
    <mergeCell ref="BG37:BG38"/>
    <mergeCell ref="BH37:BH38"/>
    <mergeCell ref="BF23:BF24"/>
    <mergeCell ref="BG23:BG24"/>
    <mergeCell ref="BH23:BH24"/>
    <mergeCell ref="BC25:BC26"/>
    <mergeCell ref="BD25:BD26"/>
    <mergeCell ref="BE25:BE26"/>
    <mergeCell ref="BF25:BF26"/>
    <mergeCell ref="BG25:BG26"/>
    <mergeCell ref="BH25:BH26"/>
    <mergeCell ref="BC27:BC28"/>
    <mergeCell ref="BD27:BD28"/>
    <mergeCell ref="BE27:BE28"/>
    <mergeCell ref="BF27:BF28"/>
    <mergeCell ref="BG27:BG28"/>
    <mergeCell ref="BH27:BH28"/>
    <mergeCell ref="BC29:BC30"/>
    <mergeCell ref="BD29:BD30"/>
    <mergeCell ref="BE29:BE30"/>
    <mergeCell ref="BF29:BF30"/>
    <mergeCell ref="BG29:BG30"/>
    <mergeCell ref="BH29:BH30"/>
    <mergeCell ref="BF15:BF16"/>
    <mergeCell ref="BG15:BG16"/>
    <mergeCell ref="BH15:BH16"/>
    <mergeCell ref="BC17:BC18"/>
    <mergeCell ref="BD17:BD18"/>
    <mergeCell ref="BE17:BE18"/>
    <mergeCell ref="BF17:BF18"/>
    <mergeCell ref="BG17:BG18"/>
    <mergeCell ref="BH17:BH18"/>
    <mergeCell ref="BC19:BC20"/>
    <mergeCell ref="BD19:BD20"/>
    <mergeCell ref="BE19:BE20"/>
    <mergeCell ref="BF19:BF20"/>
    <mergeCell ref="BG19:BG20"/>
    <mergeCell ref="BH19:BH20"/>
    <mergeCell ref="BC21:BC22"/>
    <mergeCell ref="BD21:BD22"/>
    <mergeCell ref="BE21:BE22"/>
    <mergeCell ref="BF21:BF22"/>
    <mergeCell ref="BG21:BG22"/>
    <mergeCell ref="BH21:BH22"/>
    <mergeCell ref="BF7:BF8"/>
    <mergeCell ref="BG7:BG8"/>
    <mergeCell ref="BH7:BH8"/>
    <mergeCell ref="BC9:BC10"/>
    <mergeCell ref="BD9:BD10"/>
    <mergeCell ref="BE9:BE10"/>
    <mergeCell ref="BF9:BF10"/>
    <mergeCell ref="BG9:BG10"/>
    <mergeCell ref="BH9:BH10"/>
    <mergeCell ref="BC11:BC12"/>
    <mergeCell ref="BD11:BD12"/>
    <mergeCell ref="BE11:BE12"/>
    <mergeCell ref="BF11:BF12"/>
    <mergeCell ref="BG11:BG12"/>
    <mergeCell ref="BH11:BH12"/>
    <mergeCell ref="BC13:BC14"/>
    <mergeCell ref="BD13:BD14"/>
    <mergeCell ref="BE13:BE14"/>
    <mergeCell ref="BF13:BF14"/>
    <mergeCell ref="BG13:BG14"/>
    <mergeCell ref="BH13:BH14"/>
    <mergeCell ref="BB29:BB30"/>
    <mergeCell ref="BB31:BB32"/>
    <mergeCell ref="BB33:BB34"/>
    <mergeCell ref="BB35:BB36"/>
    <mergeCell ref="BB37:BB38"/>
    <mergeCell ref="BB39:BB40"/>
    <mergeCell ref="BB41:BB42"/>
    <mergeCell ref="BB43:BB44"/>
    <mergeCell ref="BB45:BB46"/>
    <mergeCell ref="BB47:BB48"/>
    <mergeCell ref="BB49:BB50"/>
    <mergeCell ref="BB51:BB52"/>
    <mergeCell ref="BB53:BB54"/>
    <mergeCell ref="BB55:BB56"/>
    <mergeCell ref="BC7:BC8"/>
    <mergeCell ref="BD7:BD8"/>
    <mergeCell ref="BE7:BE8"/>
    <mergeCell ref="BC15:BC16"/>
    <mergeCell ref="BD15:BD16"/>
    <mergeCell ref="BE15:BE16"/>
    <mergeCell ref="BC23:BC24"/>
    <mergeCell ref="BD23:BD24"/>
    <mergeCell ref="BE23:BE24"/>
    <mergeCell ref="BC31:BC32"/>
    <mergeCell ref="BD31:BD32"/>
    <mergeCell ref="BE31:BE32"/>
    <mergeCell ref="BC39:BC40"/>
    <mergeCell ref="BD39:BD40"/>
    <mergeCell ref="BE39:BE40"/>
    <mergeCell ref="BC47:BC48"/>
    <mergeCell ref="BD47:BD48"/>
    <mergeCell ref="BE47:BE48"/>
    <mergeCell ref="BB9:BB10"/>
    <mergeCell ref="BB11:BB12"/>
    <mergeCell ref="BB13:BB14"/>
    <mergeCell ref="BB15:BB16"/>
    <mergeCell ref="BB17:BB18"/>
    <mergeCell ref="BB19:BB20"/>
    <mergeCell ref="BB21:BB22"/>
    <mergeCell ref="BB23:BB24"/>
    <mergeCell ref="BB25:BB26"/>
    <mergeCell ref="BB27:BB28"/>
    <mergeCell ref="AY19:AY20"/>
    <mergeCell ref="AZ19:AZ20"/>
    <mergeCell ref="AS21:AS22"/>
    <mergeCell ref="AT21:AT22"/>
    <mergeCell ref="AU21:AU22"/>
    <mergeCell ref="AV21:AV22"/>
    <mergeCell ref="AW21:AW22"/>
    <mergeCell ref="AX21:AX22"/>
    <mergeCell ref="AY21:AY22"/>
    <mergeCell ref="AZ21:AZ22"/>
    <mergeCell ref="AS19:AS20"/>
    <mergeCell ref="AT19:AT20"/>
    <mergeCell ref="AU19:AU20"/>
    <mergeCell ref="AV19:AV20"/>
    <mergeCell ref="AW19:AW20"/>
    <mergeCell ref="AX19:AX20"/>
    <mergeCell ref="AY15:AY16"/>
    <mergeCell ref="AZ15:AZ16"/>
    <mergeCell ref="AS17:AS18"/>
    <mergeCell ref="AT17:AT18"/>
    <mergeCell ref="AU17:AU18"/>
    <mergeCell ref="AV17:AV18"/>
    <mergeCell ref="DX53:DX54"/>
    <mergeCell ref="DY53:DY54"/>
    <mergeCell ref="DZ53:DZ54"/>
    <mergeCell ref="EA53:EA54"/>
    <mergeCell ref="EB53:EB54"/>
    <mergeCell ref="EC53:EC54"/>
    <mergeCell ref="ED53:ED54"/>
    <mergeCell ref="EE53:EE54"/>
    <mergeCell ref="EF53:EF54"/>
    <mergeCell ref="EG53:EG54"/>
    <mergeCell ref="DX55:DX56"/>
    <mergeCell ref="DY55:DY56"/>
    <mergeCell ref="DZ55:DZ56"/>
    <mergeCell ref="EA55:EA56"/>
    <mergeCell ref="EB55:EB56"/>
    <mergeCell ref="EC55:EC56"/>
    <mergeCell ref="ED55:ED56"/>
    <mergeCell ref="EE55:EE56"/>
    <mergeCell ref="EF55:EF56"/>
    <mergeCell ref="EG55:EG56"/>
    <mergeCell ref="DX49:DX50"/>
    <mergeCell ref="DY49:DY50"/>
    <mergeCell ref="DZ49:DZ50"/>
    <mergeCell ref="EA49:EA50"/>
    <mergeCell ref="EB49:EB50"/>
    <mergeCell ref="EC49:EC50"/>
    <mergeCell ref="ED49:ED50"/>
    <mergeCell ref="EE49:EE50"/>
    <mergeCell ref="EF49:EF50"/>
    <mergeCell ref="EG49:EG50"/>
    <mergeCell ref="DX51:DX52"/>
    <mergeCell ref="DY51:DY52"/>
    <mergeCell ref="DZ51:DZ52"/>
    <mergeCell ref="EA51:EA52"/>
    <mergeCell ref="EB51:EB52"/>
    <mergeCell ref="EC51:EC52"/>
    <mergeCell ref="ED51:ED52"/>
    <mergeCell ref="EE51:EE52"/>
    <mergeCell ref="EF51:EF52"/>
    <mergeCell ref="EG51:EG52"/>
    <mergeCell ref="DX45:DX46"/>
    <mergeCell ref="DY45:DY46"/>
    <mergeCell ref="DZ45:DZ46"/>
    <mergeCell ref="EA45:EA46"/>
    <mergeCell ref="EB45:EB46"/>
    <mergeCell ref="EC45:EC46"/>
    <mergeCell ref="ED45:ED46"/>
    <mergeCell ref="EE45:EE46"/>
    <mergeCell ref="EF45:EF46"/>
    <mergeCell ref="EG45:EG46"/>
    <mergeCell ref="DX47:DX48"/>
    <mergeCell ref="DY47:DY48"/>
    <mergeCell ref="DZ47:DZ48"/>
    <mergeCell ref="EA47:EA48"/>
    <mergeCell ref="EB47:EB48"/>
    <mergeCell ref="EC47:EC48"/>
    <mergeCell ref="ED47:ED48"/>
    <mergeCell ref="EE47:EE48"/>
    <mergeCell ref="EF47:EF48"/>
    <mergeCell ref="EG47:EG48"/>
    <mergeCell ref="DX41:DX42"/>
    <mergeCell ref="DY41:DY42"/>
    <mergeCell ref="DZ41:DZ42"/>
    <mergeCell ref="EA41:EA42"/>
    <mergeCell ref="EB41:EB42"/>
    <mergeCell ref="EC41:EC42"/>
    <mergeCell ref="ED41:ED42"/>
    <mergeCell ref="EE41:EE42"/>
    <mergeCell ref="EF41:EF42"/>
    <mergeCell ref="EG41:EG42"/>
    <mergeCell ref="DX43:DX44"/>
    <mergeCell ref="DY43:DY44"/>
    <mergeCell ref="DZ43:DZ44"/>
    <mergeCell ref="EA43:EA44"/>
    <mergeCell ref="EB43:EB44"/>
    <mergeCell ref="EC43:EC44"/>
    <mergeCell ref="ED43:ED44"/>
    <mergeCell ref="EE43:EE44"/>
    <mergeCell ref="EF43:EF44"/>
    <mergeCell ref="EG43:EG44"/>
    <mergeCell ref="DX37:DX38"/>
    <mergeCell ref="DY37:DY38"/>
    <mergeCell ref="DZ37:DZ38"/>
    <mergeCell ref="EA37:EA38"/>
    <mergeCell ref="EB37:EB38"/>
    <mergeCell ref="EC37:EC38"/>
    <mergeCell ref="ED37:ED38"/>
    <mergeCell ref="EE37:EE38"/>
    <mergeCell ref="EF37:EF38"/>
    <mergeCell ref="EG37:EG38"/>
    <mergeCell ref="DX39:DX40"/>
    <mergeCell ref="DY39:DY40"/>
    <mergeCell ref="DZ39:DZ40"/>
    <mergeCell ref="EA39:EA40"/>
    <mergeCell ref="EB39:EB40"/>
    <mergeCell ref="EC39:EC40"/>
    <mergeCell ref="ED39:ED40"/>
    <mergeCell ref="EE39:EE40"/>
    <mergeCell ref="EF39:EF40"/>
    <mergeCell ref="EG39:EG40"/>
    <mergeCell ref="DX33:DX34"/>
    <mergeCell ref="DY33:DY34"/>
    <mergeCell ref="DZ33:DZ34"/>
    <mergeCell ref="EA33:EA34"/>
    <mergeCell ref="EB33:EB34"/>
    <mergeCell ref="EC33:EC34"/>
    <mergeCell ref="ED33:ED34"/>
    <mergeCell ref="EE33:EE34"/>
    <mergeCell ref="EF33:EF34"/>
    <mergeCell ref="EG33:EG34"/>
    <mergeCell ref="DX35:DX36"/>
    <mergeCell ref="DY35:DY36"/>
    <mergeCell ref="DZ35:DZ36"/>
    <mergeCell ref="EA35:EA36"/>
    <mergeCell ref="EB35:EB36"/>
    <mergeCell ref="EC35:EC36"/>
    <mergeCell ref="ED35:ED36"/>
    <mergeCell ref="EE35:EE36"/>
    <mergeCell ref="EF35:EF36"/>
    <mergeCell ref="EG35:EG36"/>
    <mergeCell ref="DX29:DX30"/>
    <mergeCell ref="DY29:DY30"/>
    <mergeCell ref="DZ29:DZ30"/>
    <mergeCell ref="EA29:EA30"/>
    <mergeCell ref="EB29:EB30"/>
    <mergeCell ref="EC29:EC30"/>
    <mergeCell ref="ED29:ED30"/>
    <mergeCell ref="EE29:EE30"/>
    <mergeCell ref="EF29:EF30"/>
    <mergeCell ref="EG29:EG30"/>
    <mergeCell ref="DX31:DX32"/>
    <mergeCell ref="DY31:DY32"/>
    <mergeCell ref="DZ31:DZ32"/>
    <mergeCell ref="EA31:EA32"/>
    <mergeCell ref="EB31:EB32"/>
    <mergeCell ref="EC31:EC32"/>
    <mergeCell ref="ED31:ED32"/>
    <mergeCell ref="EE31:EE32"/>
    <mergeCell ref="EF31:EF32"/>
    <mergeCell ref="EG31:EG32"/>
    <mergeCell ref="DX25:DX26"/>
    <mergeCell ref="DY25:DY26"/>
    <mergeCell ref="DZ25:DZ26"/>
    <mergeCell ref="EA25:EA26"/>
    <mergeCell ref="EB25:EB26"/>
    <mergeCell ref="EC25:EC26"/>
    <mergeCell ref="ED25:ED26"/>
    <mergeCell ref="EE25:EE26"/>
    <mergeCell ref="EF25:EF26"/>
    <mergeCell ref="EG25:EG26"/>
    <mergeCell ref="DX27:DX28"/>
    <mergeCell ref="DY27:DY28"/>
    <mergeCell ref="DZ27:DZ28"/>
    <mergeCell ref="EA27:EA28"/>
    <mergeCell ref="EB27:EB28"/>
    <mergeCell ref="EC27:EC28"/>
    <mergeCell ref="ED27:ED28"/>
    <mergeCell ref="EE27:EE28"/>
    <mergeCell ref="EF27:EF28"/>
    <mergeCell ref="EG27:EG28"/>
    <mergeCell ref="DX21:DX22"/>
    <mergeCell ref="DY21:DY22"/>
    <mergeCell ref="DZ21:DZ22"/>
    <mergeCell ref="EA21:EA22"/>
    <mergeCell ref="EB21:EB22"/>
    <mergeCell ref="EC21:EC22"/>
    <mergeCell ref="ED21:ED22"/>
    <mergeCell ref="EE21:EE22"/>
    <mergeCell ref="EF21:EF22"/>
    <mergeCell ref="EG21:EG22"/>
    <mergeCell ref="DX23:DX24"/>
    <mergeCell ref="DY23:DY24"/>
    <mergeCell ref="DZ23:DZ24"/>
    <mergeCell ref="EA23:EA24"/>
    <mergeCell ref="EB23:EB24"/>
    <mergeCell ref="EC23:EC24"/>
    <mergeCell ref="ED23:ED24"/>
    <mergeCell ref="EE23:EE24"/>
    <mergeCell ref="EF23:EF24"/>
    <mergeCell ref="EG23:EG24"/>
    <mergeCell ref="DX17:DX18"/>
    <mergeCell ref="DY17:DY18"/>
    <mergeCell ref="DZ17:DZ18"/>
    <mergeCell ref="EA17:EA18"/>
    <mergeCell ref="EB17:EB18"/>
    <mergeCell ref="EC17:EC18"/>
    <mergeCell ref="ED17:ED18"/>
    <mergeCell ref="EE17:EE18"/>
    <mergeCell ref="EF17:EF18"/>
    <mergeCell ref="EG17:EG18"/>
    <mergeCell ref="DX19:DX20"/>
    <mergeCell ref="DY19:DY20"/>
    <mergeCell ref="DZ19:DZ20"/>
    <mergeCell ref="EA19:EA20"/>
    <mergeCell ref="EB19:EB20"/>
    <mergeCell ref="EC19:EC20"/>
    <mergeCell ref="ED19:ED20"/>
    <mergeCell ref="EE19:EE20"/>
    <mergeCell ref="EF19:EF20"/>
    <mergeCell ref="EG19:EG20"/>
    <mergeCell ref="DX13:DX14"/>
    <mergeCell ref="DY13:DY14"/>
    <mergeCell ref="DZ13:DZ14"/>
    <mergeCell ref="EA13:EA14"/>
    <mergeCell ref="EB13:EB14"/>
    <mergeCell ref="EC13:EC14"/>
    <mergeCell ref="ED13:ED14"/>
    <mergeCell ref="EE13:EE14"/>
    <mergeCell ref="EF13:EF14"/>
    <mergeCell ref="EG13:EG14"/>
    <mergeCell ref="DX15:DX16"/>
    <mergeCell ref="DY15:DY16"/>
    <mergeCell ref="DZ15:DZ16"/>
    <mergeCell ref="EA15:EA16"/>
    <mergeCell ref="EB15:EB16"/>
    <mergeCell ref="EC15:EC16"/>
    <mergeCell ref="ED15:ED16"/>
    <mergeCell ref="EE15:EE16"/>
    <mergeCell ref="EF15:EF16"/>
    <mergeCell ref="EG15:EG16"/>
    <mergeCell ref="DX9:DX10"/>
    <mergeCell ref="DY9:DY10"/>
    <mergeCell ref="DZ9:DZ10"/>
    <mergeCell ref="EA9:EA10"/>
    <mergeCell ref="EB9:EB10"/>
    <mergeCell ref="EC9:EC10"/>
    <mergeCell ref="ED9:ED10"/>
    <mergeCell ref="EE9:EE10"/>
    <mergeCell ref="EF9:EF10"/>
    <mergeCell ref="EG9:EG10"/>
    <mergeCell ref="DX11:DX12"/>
    <mergeCell ref="DY11:DY12"/>
    <mergeCell ref="DZ11:DZ12"/>
    <mergeCell ref="EA11:EA12"/>
    <mergeCell ref="EB11:EB12"/>
    <mergeCell ref="EC11:EC12"/>
    <mergeCell ref="ED11:ED12"/>
    <mergeCell ref="EE11:EE12"/>
    <mergeCell ref="EF11:EF12"/>
    <mergeCell ref="EG11:EG12"/>
    <mergeCell ref="DX3:EG4"/>
    <mergeCell ref="EH3:EH4"/>
    <mergeCell ref="DX5:DX6"/>
    <mergeCell ref="DY5:DY6"/>
    <mergeCell ref="DZ5:DZ6"/>
    <mergeCell ref="EA5:EA6"/>
    <mergeCell ref="EB5:EB6"/>
    <mergeCell ref="EC5:EC6"/>
    <mergeCell ref="ED5:ED6"/>
    <mergeCell ref="EE5:EE6"/>
    <mergeCell ref="EF5:EF6"/>
    <mergeCell ref="EG5:EG6"/>
    <mergeCell ref="DX7:DX8"/>
    <mergeCell ref="DY7:DY8"/>
    <mergeCell ref="DZ7:DZ8"/>
    <mergeCell ref="EA7:EA8"/>
    <mergeCell ref="EB7:EB8"/>
    <mergeCell ref="EC7:EC8"/>
    <mergeCell ref="ED7:ED8"/>
    <mergeCell ref="EE7:EE8"/>
    <mergeCell ref="EF7:EF8"/>
    <mergeCell ref="EG7:EG8"/>
    <mergeCell ref="DM53:DM54"/>
    <mergeCell ref="DN53:DN54"/>
    <mergeCell ref="DO53:DO54"/>
    <mergeCell ref="DP53:DP54"/>
    <mergeCell ref="DQ53:DQ54"/>
    <mergeCell ref="DR53:DR54"/>
    <mergeCell ref="DS53:DS54"/>
    <mergeCell ref="DT53:DT54"/>
    <mergeCell ref="DU53:DU54"/>
    <mergeCell ref="DV53:DV54"/>
    <mergeCell ref="DM55:DM56"/>
    <mergeCell ref="DN55:DN56"/>
    <mergeCell ref="DO55:DO56"/>
    <mergeCell ref="DP55:DP56"/>
    <mergeCell ref="DQ55:DQ56"/>
    <mergeCell ref="DR55:DR56"/>
    <mergeCell ref="DS55:DS56"/>
    <mergeCell ref="DT55:DT56"/>
    <mergeCell ref="DU55:DU56"/>
    <mergeCell ref="DV55:DV56"/>
    <mergeCell ref="DM49:DM50"/>
    <mergeCell ref="DN49:DN50"/>
    <mergeCell ref="DO49:DO50"/>
    <mergeCell ref="DP49:DP50"/>
    <mergeCell ref="DQ49:DQ50"/>
    <mergeCell ref="DR49:DR50"/>
    <mergeCell ref="DS49:DS50"/>
    <mergeCell ref="DT49:DT50"/>
    <mergeCell ref="DU49:DU50"/>
    <mergeCell ref="DV49:DV50"/>
    <mergeCell ref="DM51:DM52"/>
    <mergeCell ref="DN51:DN52"/>
    <mergeCell ref="DO51:DO52"/>
    <mergeCell ref="DP51:DP52"/>
    <mergeCell ref="DQ51:DQ52"/>
    <mergeCell ref="DR51:DR52"/>
    <mergeCell ref="DS51:DS52"/>
    <mergeCell ref="DT51:DT52"/>
    <mergeCell ref="DU51:DU52"/>
    <mergeCell ref="DV51:DV52"/>
    <mergeCell ref="DM45:DM46"/>
    <mergeCell ref="DN45:DN46"/>
    <mergeCell ref="DO45:DO46"/>
    <mergeCell ref="DP45:DP46"/>
    <mergeCell ref="DQ45:DQ46"/>
    <mergeCell ref="DR45:DR46"/>
    <mergeCell ref="DS45:DS46"/>
    <mergeCell ref="DT45:DT46"/>
    <mergeCell ref="DU45:DU46"/>
    <mergeCell ref="DV45:DV46"/>
    <mergeCell ref="DM47:DM48"/>
    <mergeCell ref="DN47:DN48"/>
    <mergeCell ref="DO47:DO48"/>
    <mergeCell ref="DP47:DP48"/>
    <mergeCell ref="DQ47:DQ48"/>
    <mergeCell ref="DR47:DR48"/>
    <mergeCell ref="DS47:DS48"/>
    <mergeCell ref="DT47:DT48"/>
    <mergeCell ref="DU47:DU48"/>
    <mergeCell ref="DV47:DV48"/>
    <mergeCell ref="DM41:DM42"/>
    <mergeCell ref="DN41:DN42"/>
    <mergeCell ref="DO41:DO42"/>
    <mergeCell ref="DP41:DP42"/>
    <mergeCell ref="DQ41:DQ42"/>
    <mergeCell ref="DR41:DR42"/>
    <mergeCell ref="DS41:DS42"/>
    <mergeCell ref="DT41:DT42"/>
    <mergeCell ref="DU41:DU42"/>
    <mergeCell ref="DV41:DV42"/>
    <mergeCell ref="DM43:DM44"/>
    <mergeCell ref="DN43:DN44"/>
    <mergeCell ref="DO43:DO44"/>
    <mergeCell ref="DP43:DP44"/>
    <mergeCell ref="DQ43:DQ44"/>
    <mergeCell ref="DR43:DR44"/>
    <mergeCell ref="DS43:DS44"/>
    <mergeCell ref="DT43:DT44"/>
    <mergeCell ref="DU43:DU44"/>
    <mergeCell ref="DV43:DV44"/>
    <mergeCell ref="DM37:DM38"/>
    <mergeCell ref="DN37:DN38"/>
    <mergeCell ref="DO37:DO38"/>
    <mergeCell ref="DP37:DP38"/>
    <mergeCell ref="DQ37:DQ38"/>
    <mergeCell ref="DR37:DR38"/>
    <mergeCell ref="DS37:DS38"/>
    <mergeCell ref="DT37:DT38"/>
    <mergeCell ref="DU37:DU38"/>
    <mergeCell ref="DV37:DV38"/>
    <mergeCell ref="DM39:DM40"/>
    <mergeCell ref="DN39:DN40"/>
    <mergeCell ref="DO39:DO40"/>
    <mergeCell ref="DP39:DP40"/>
    <mergeCell ref="DQ39:DQ40"/>
    <mergeCell ref="DR39:DR40"/>
    <mergeCell ref="DS39:DS40"/>
    <mergeCell ref="DT39:DT40"/>
    <mergeCell ref="DU39:DU40"/>
    <mergeCell ref="DV39:DV40"/>
    <mergeCell ref="DM33:DM34"/>
    <mergeCell ref="DN33:DN34"/>
    <mergeCell ref="DO33:DO34"/>
    <mergeCell ref="DP33:DP34"/>
    <mergeCell ref="DQ33:DQ34"/>
    <mergeCell ref="DR33:DR34"/>
    <mergeCell ref="DS33:DS34"/>
    <mergeCell ref="DT33:DT34"/>
    <mergeCell ref="DU33:DU34"/>
    <mergeCell ref="DV33:DV34"/>
    <mergeCell ref="DM35:DM36"/>
    <mergeCell ref="DN35:DN36"/>
    <mergeCell ref="DO35:DO36"/>
    <mergeCell ref="DP35:DP36"/>
    <mergeCell ref="DQ35:DQ36"/>
    <mergeCell ref="DR35:DR36"/>
    <mergeCell ref="DS35:DS36"/>
    <mergeCell ref="DT35:DT36"/>
    <mergeCell ref="DU35:DU36"/>
    <mergeCell ref="DV35:DV36"/>
    <mergeCell ref="DM29:DM30"/>
    <mergeCell ref="DN29:DN30"/>
    <mergeCell ref="DO29:DO30"/>
    <mergeCell ref="DP29:DP30"/>
    <mergeCell ref="DQ29:DQ30"/>
    <mergeCell ref="DR29:DR30"/>
    <mergeCell ref="DS29:DS30"/>
    <mergeCell ref="DT29:DT30"/>
    <mergeCell ref="DU29:DU30"/>
    <mergeCell ref="DV29:DV30"/>
    <mergeCell ref="DM31:DM32"/>
    <mergeCell ref="DN31:DN32"/>
    <mergeCell ref="DO31:DO32"/>
    <mergeCell ref="DP31:DP32"/>
    <mergeCell ref="DQ31:DQ32"/>
    <mergeCell ref="DR31:DR32"/>
    <mergeCell ref="DS31:DS32"/>
    <mergeCell ref="DT31:DT32"/>
    <mergeCell ref="DU31:DU32"/>
    <mergeCell ref="DV31:DV32"/>
    <mergeCell ref="DM25:DM26"/>
    <mergeCell ref="DN25:DN26"/>
    <mergeCell ref="DO25:DO26"/>
    <mergeCell ref="DP25:DP26"/>
    <mergeCell ref="DQ25:DQ26"/>
    <mergeCell ref="DR25:DR26"/>
    <mergeCell ref="DS25:DS26"/>
    <mergeCell ref="DT25:DT26"/>
    <mergeCell ref="DU25:DU26"/>
    <mergeCell ref="DV25:DV26"/>
    <mergeCell ref="DM27:DM28"/>
    <mergeCell ref="DN27:DN28"/>
    <mergeCell ref="DO27:DO28"/>
    <mergeCell ref="DP27:DP28"/>
    <mergeCell ref="DQ27:DQ28"/>
    <mergeCell ref="DR27:DR28"/>
    <mergeCell ref="DS27:DS28"/>
    <mergeCell ref="DT27:DT28"/>
    <mergeCell ref="DU27:DU28"/>
    <mergeCell ref="DV27:DV28"/>
    <mergeCell ref="DM21:DM22"/>
    <mergeCell ref="DN21:DN22"/>
    <mergeCell ref="DO21:DO22"/>
    <mergeCell ref="DP21:DP22"/>
    <mergeCell ref="DQ21:DQ22"/>
    <mergeCell ref="DR21:DR22"/>
    <mergeCell ref="DS21:DS22"/>
    <mergeCell ref="DT21:DT22"/>
    <mergeCell ref="DU21:DU22"/>
    <mergeCell ref="DV21:DV22"/>
    <mergeCell ref="DM23:DM24"/>
    <mergeCell ref="DN23:DN24"/>
    <mergeCell ref="DO23:DO24"/>
    <mergeCell ref="DP23:DP24"/>
    <mergeCell ref="DQ23:DQ24"/>
    <mergeCell ref="DR23:DR24"/>
    <mergeCell ref="DS23:DS24"/>
    <mergeCell ref="DT23:DT24"/>
    <mergeCell ref="DU23:DU24"/>
    <mergeCell ref="DV23:DV24"/>
    <mergeCell ref="DM17:DM18"/>
    <mergeCell ref="DN17:DN18"/>
    <mergeCell ref="DO17:DO18"/>
    <mergeCell ref="DP17:DP18"/>
    <mergeCell ref="DQ17:DQ18"/>
    <mergeCell ref="DR17:DR18"/>
    <mergeCell ref="DS17:DS18"/>
    <mergeCell ref="DT17:DT18"/>
    <mergeCell ref="DU17:DU18"/>
    <mergeCell ref="DV17:DV18"/>
    <mergeCell ref="DM19:DM20"/>
    <mergeCell ref="DN19:DN20"/>
    <mergeCell ref="DO19:DO20"/>
    <mergeCell ref="DP19:DP20"/>
    <mergeCell ref="DQ19:DQ20"/>
    <mergeCell ref="DR19:DR20"/>
    <mergeCell ref="DS19:DS20"/>
    <mergeCell ref="DT19:DT20"/>
    <mergeCell ref="DU19:DU20"/>
    <mergeCell ref="DV19:DV20"/>
    <mergeCell ref="DM13:DM14"/>
    <mergeCell ref="DN13:DN14"/>
    <mergeCell ref="DO13:DO14"/>
    <mergeCell ref="DP13:DP14"/>
    <mergeCell ref="DQ13:DQ14"/>
    <mergeCell ref="DR13:DR14"/>
    <mergeCell ref="DS13:DS14"/>
    <mergeCell ref="DT13:DT14"/>
    <mergeCell ref="DU13:DU14"/>
    <mergeCell ref="DV13:DV14"/>
    <mergeCell ref="DM15:DM16"/>
    <mergeCell ref="DN15:DN16"/>
    <mergeCell ref="DO15:DO16"/>
    <mergeCell ref="DP15:DP16"/>
    <mergeCell ref="DQ15:DQ16"/>
    <mergeCell ref="DR15:DR16"/>
    <mergeCell ref="DS15:DS16"/>
    <mergeCell ref="DT15:DT16"/>
    <mergeCell ref="DU15:DU16"/>
    <mergeCell ref="DV15:DV16"/>
    <mergeCell ref="DM9:DM10"/>
    <mergeCell ref="DN9:DN10"/>
    <mergeCell ref="DO9:DO10"/>
    <mergeCell ref="DP9:DP10"/>
    <mergeCell ref="DQ9:DQ10"/>
    <mergeCell ref="DR9:DR10"/>
    <mergeCell ref="DS9:DS10"/>
    <mergeCell ref="DT9:DT10"/>
    <mergeCell ref="DU9:DU10"/>
    <mergeCell ref="DV9:DV10"/>
    <mergeCell ref="DM11:DM12"/>
    <mergeCell ref="DN11:DN12"/>
    <mergeCell ref="DO11:DO12"/>
    <mergeCell ref="DP11:DP12"/>
    <mergeCell ref="DQ11:DQ12"/>
    <mergeCell ref="DR11:DR12"/>
    <mergeCell ref="DS11:DS12"/>
    <mergeCell ref="DT11:DT12"/>
    <mergeCell ref="DU11:DU12"/>
    <mergeCell ref="DV11:DV12"/>
    <mergeCell ref="DM3:DV4"/>
    <mergeCell ref="DW3:DW4"/>
    <mergeCell ref="DM5:DM6"/>
    <mergeCell ref="DN5:DN6"/>
    <mergeCell ref="DO5:DO6"/>
    <mergeCell ref="DP5:DP6"/>
    <mergeCell ref="DQ5:DQ6"/>
    <mergeCell ref="DR5:DR6"/>
    <mergeCell ref="DS5:DS6"/>
    <mergeCell ref="DT5:DT6"/>
    <mergeCell ref="DU5:DU6"/>
    <mergeCell ref="DV5:DV6"/>
    <mergeCell ref="DM7:DM8"/>
    <mergeCell ref="DN7:DN8"/>
    <mergeCell ref="DO7:DO8"/>
    <mergeCell ref="DP7:DP8"/>
    <mergeCell ref="DQ7:DQ8"/>
    <mergeCell ref="DR7:DR8"/>
    <mergeCell ref="DS7:DS8"/>
    <mergeCell ref="DT7:DT8"/>
    <mergeCell ref="DU7:DU8"/>
    <mergeCell ref="DV7:DV8"/>
    <mergeCell ref="DB53:DB54"/>
    <mergeCell ref="DC53:DC54"/>
    <mergeCell ref="DD53:DD54"/>
    <mergeCell ref="DE53:DE54"/>
    <mergeCell ref="DF53:DF54"/>
    <mergeCell ref="DG53:DG54"/>
    <mergeCell ref="DH53:DH54"/>
    <mergeCell ref="DI53:DI54"/>
    <mergeCell ref="DJ53:DJ54"/>
    <mergeCell ref="DK53:DK54"/>
    <mergeCell ref="DB55:DB56"/>
    <mergeCell ref="DC55:DC56"/>
    <mergeCell ref="DD55:DD56"/>
    <mergeCell ref="DE55:DE56"/>
    <mergeCell ref="DF55:DF56"/>
    <mergeCell ref="DG55:DG56"/>
    <mergeCell ref="DH55:DH56"/>
    <mergeCell ref="DI55:DI56"/>
    <mergeCell ref="DJ55:DJ56"/>
    <mergeCell ref="DK55:DK56"/>
    <mergeCell ref="DB49:DB50"/>
    <mergeCell ref="DC49:DC50"/>
    <mergeCell ref="DD49:DD50"/>
    <mergeCell ref="DE49:DE50"/>
    <mergeCell ref="DF49:DF50"/>
    <mergeCell ref="DG49:DG50"/>
    <mergeCell ref="DH49:DH50"/>
    <mergeCell ref="DI49:DI50"/>
    <mergeCell ref="DJ49:DJ50"/>
    <mergeCell ref="DK49:DK50"/>
    <mergeCell ref="DB51:DB52"/>
    <mergeCell ref="DC51:DC52"/>
    <mergeCell ref="DD51:DD52"/>
    <mergeCell ref="DE51:DE52"/>
    <mergeCell ref="DF51:DF52"/>
    <mergeCell ref="DG51:DG52"/>
    <mergeCell ref="DH51:DH52"/>
    <mergeCell ref="DI51:DI52"/>
    <mergeCell ref="DJ51:DJ52"/>
    <mergeCell ref="DK51:DK52"/>
    <mergeCell ref="DB45:DB46"/>
    <mergeCell ref="DC45:DC46"/>
    <mergeCell ref="DD45:DD46"/>
    <mergeCell ref="DE45:DE46"/>
    <mergeCell ref="DF45:DF46"/>
    <mergeCell ref="DG45:DG46"/>
    <mergeCell ref="DH45:DH46"/>
    <mergeCell ref="DI45:DI46"/>
    <mergeCell ref="DJ45:DJ46"/>
    <mergeCell ref="DK45:DK46"/>
    <mergeCell ref="DB47:DB48"/>
    <mergeCell ref="DC47:DC48"/>
    <mergeCell ref="DD47:DD48"/>
    <mergeCell ref="DE47:DE48"/>
    <mergeCell ref="DF47:DF48"/>
    <mergeCell ref="DG47:DG48"/>
    <mergeCell ref="DH47:DH48"/>
    <mergeCell ref="DI47:DI48"/>
    <mergeCell ref="DJ47:DJ48"/>
    <mergeCell ref="DK47:DK48"/>
    <mergeCell ref="DB41:DB42"/>
    <mergeCell ref="DC41:DC42"/>
    <mergeCell ref="DD41:DD42"/>
    <mergeCell ref="DE41:DE42"/>
    <mergeCell ref="DF41:DF42"/>
    <mergeCell ref="DG41:DG42"/>
    <mergeCell ref="DH41:DH42"/>
    <mergeCell ref="DI41:DI42"/>
    <mergeCell ref="DJ41:DJ42"/>
    <mergeCell ref="DK41:DK42"/>
    <mergeCell ref="DB43:DB44"/>
    <mergeCell ref="DC43:DC44"/>
    <mergeCell ref="DD43:DD44"/>
    <mergeCell ref="DE43:DE44"/>
    <mergeCell ref="DF43:DF44"/>
    <mergeCell ref="DG43:DG44"/>
    <mergeCell ref="DH43:DH44"/>
    <mergeCell ref="DI43:DI44"/>
    <mergeCell ref="DJ43:DJ44"/>
    <mergeCell ref="DK43:DK44"/>
    <mergeCell ref="DB37:DB38"/>
    <mergeCell ref="DC37:DC38"/>
    <mergeCell ref="DD37:DD38"/>
    <mergeCell ref="DE37:DE38"/>
    <mergeCell ref="DF37:DF38"/>
    <mergeCell ref="DG37:DG38"/>
    <mergeCell ref="DH37:DH38"/>
    <mergeCell ref="DI37:DI38"/>
    <mergeCell ref="DJ37:DJ38"/>
    <mergeCell ref="DK37:DK38"/>
    <mergeCell ref="DB39:DB40"/>
    <mergeCell ref="DC39:DC40"/>
    <mergeCell ref="DD39:DD40"/>
    <mergeCell ref="DE39:DE40"/>
    <mergeCell ref="DF39:DF40"/>
    <mergeCell ref="DG39:DG40"/>
    <mergeCell ref="DH39:DH40"/>
    <mergeCell ref="DI39:DI40"/>
    <mergeCell ref="DJ39:DJ40"/>
    <mergeCell ref="DK39:DK40"/>
    <mergeCell ref="DB33:DB34"/>
    <mergeCell ref="DC33:DC34"/>
    <mergeCell ref="DD33:DD34"/>
    <mergeCell ref="DE33:DE34"/>
    <mergeCell ref="DF33:DF34"/>
    <mergeCell ref="DG33:DG34"/>
    <mergeCell ref="DH33:DH34"/>
    <mergeCell ref="DI33:DI34"/>
    <mergeCell ref="DJ33:DJ34"/>
    <mergeCell ref="DK33:DK34"/>
    <mergeCell ref="DB35:DB36"/>
    <mergeCell ref="DC35:DC36"/>
    <mergeCell ref="DD35:DD36"/>
    <mergeCell ref="DE35:DE36"/>
    <mergeCell ref="DF35:DF36"/>
    <mergeCell ref="DG35:DG36"/>
    <mergeCell ref="DH35:DH36"/>
    <mergeCell ref="DI35:DI36"/>
    <mergeCell ref="DJ35:DJ36"/>
    <mergeCell ref="DK35:DK36"/>
    <mergeCell ref="DB29:DB30"/>
    <mergeCell ref="DC29:DC30"/>
    <mergeCell ref="DD29:DD30"/>
    <mergeCell ref="DE29:DE30"/>
    <mergeCell ref="DF29:DF30"/>
    <mergeCell ref="DG29:DG30"/>
    <mergeCell ref="DH29:DH30"/>
    <mergeCell ref="DI29:DI30"/>
    <mergeCell ref="DJ29:DJ30"/>
    <mergeCell ref="DK29:DK30"/>
    <mergeCell ref="DB31:DB32"/>
    <mergeCell ref="DC31:DC32"/>
    <mergeCell ref="DD31:DD32"/>
    <mergeCell ref="DE31:DE32"/>
    <mergeCell ref="DF31:DF32"/>
    <mergeCell ref="DG31:DG32"/>
    <mergeCell ref="DH31:DH32"/>
    <mergeCell ref="DI31:DI32"/>
    <mergeCell ref="DJ31:DJ32"/>
    <mergeCell ref="DK31:DK32"/>
    <mergeCell ref="DB25:DB26"/>
    <mergeCell ref="DC25:DC26"/>
    <mergeCell ref="DD25:DD26"/>
    <mergeCell ref="DE25:DE26"/>
    <mergeCell ref="DF25:DF26"/>
    <mergeCell ref="DG25:DG26"/>
    <mergeCell ref="DH25:DH26"/>
    <mergeCell ref="DI25:DI26"/>
    <mergeCell ref="DJ25:DJ26"/>
    <mergeCell ref="DK25:DK26"/>
    <mergeCell ref="DB27:DB28"/>
    <mergeCell ref="DC27:DC28"/>
    <mergeCell ref="DD27:DD28"/>
    <mergeCell ref="DE27:DE28"/>
    <mergeCell ref="DF27:DF28"/>
    <mergeCell ref="DG27:DG28"/>
    <mergeCell ref="DH27:DH28"/>
    <mergeCell ref="DI27:DI28"/>
    <mergeCell ref="DJ27:DJ28"/>
    <mergeCell ref="DK27:DK28"/>
    <mergeCell ref="DB21:DB22"/>
    <mergeCell ref="DC21:DC22"/>
    <mergeCell ref="DD21:DD22"/>
    <mergeCell ref="DE21:DE22"/>
    <mergeCell ref="DF21:DF22"/>
    <mergeCell ref="DG21:DG22"/>
    <mergeCell ref="DH21:DH22"/>
    <mergeCell ref="DI21:DI22"/>
    <mergeCell ref="DJ21:DJ22"/>
    <mergeCell ref="DK21:DK22"/>
    <mergeCell ref="DB23:DB24"/>
    <mergeCell ref="DC23:DC24"/>
    <mergeCell ref="DD23:DD24"/>
    <mergeCell ref="DE23:DE24"/>
    <mergeCell ref="DF23:DF24"/>
    <mergeCell ref="DG23:DG24"/>
    <mergeCell ref="DH23:DH24"/>
    <mergeCell ref="DI23:DI24"/>
    <mergeCell ref="DJ23:DJ24"/>
    <mergeCell ref="DK23:DK24"/>
    <mergeCell ref="DB17:DB18"/>
    <mergeCell ref="DC17:DC18"/>
    <mergeCell ref="DD17:DD18"/>
    <mergeCell ref="DE17:DE18"/>
    <mergeCell ref="DF17:DF18"/>
    <mergeCell ref="DG17:DG18"/>
    <mergeCell ref="DH17:DH18"/>
    <mergeCell ref="DI17:DI18"/>
    <mergeCell ref="DJ17:DJ18"/>
    <mergeCell ref="DK17:DK18"/>
    <mergeCell ref="DB19:DB20"/>
    <mergeCell ref="DC19:DC20"/>
    <mergeCell ref="DD19:DD20"/>
    <mergeCell ref="DE19:DE20"/>
    <mergeCell ref="DF19:DF20"/>
    <mergeCell ref="DG19:DG20"/>
    <mergeCell ref="DH19:DH20"/>
    <mergeCell ref="DI19:DI20"/>
    <mergeCell ref="DJ19:DJ20"/>
    <mergeCell ref="DK19:DK20"/>
    <mergeCell ref="DB13:DB14"/>
    <mergeCell ref="DC13:DC14"/>
    <mergeCell ref="DD13:DD14"/>
    <mergeCell ref="DE13:DE14"/>
    <mergeCell ref="DF13:DF14"/>
    <mergeCell ref="DG13:DG14"/>
    <mergeCell ref="DH13:DH14"/>
    <mergeCell ref="DI13:DI14"/>
    <mergeCell ref="DJ13:DJ14"/>
    <mergeCell ref="DK13:DK14"/>
    <mergeCell ref="DB15:DB16"/>
    <mergeCell ref="DC15:DC16"/>
    <mergeCell ref="DD15:DD16"/>
    <mergeCell ref="DE15:DE16"/>
    <mergeCell ref="DF15:DF16"/>
    <mergeCell ref="DG15:DG16"/>
    <mergeCell ref="DH15:DH16"/>
    <mergeCell ref="DI15:DI16"/>
    <mergeCell ref="DJ15:DJ16"/>
    <mergeCell ref="DK15:DK16"/>
    <mergeCell ref="DB9:DB10"/>
    <mergeCell ref="DC9:DC10"/>
    <mergeCell ref="DD9:DD10"/>
    <mergeCell ref="DE9:DE10"/>
    <mergeCell ref="DF9:DF10"/>
    <mergeCell ref="DG9:DG10"/>
    <mergeCell ref="DH9:DH10"/>
    <mergeCell ref="DI9:DI10"/>
    <mergeCell ref="DJ9:DJ10"/>
    <mergeCell ref="DK9:DK10"/>
    <mergeCell ref="DB11:DB12"/>
    <mergeCell ref="DC11:DC12"/>
    <mergeCell ref="DD11:DD12"/>
    <mergeCell ref="DE11:DE12"/>
    <mergeCell ref="DF11:DF12"/>
    <mergeCell ref="DG11:DG12"/>
    <mergeCell ref="DH11:DH12"/>
    <mergeCell ref="DI11:DI12"/>
    <mergeCell ref="DJ11:DJ12"/>
    <mergeCell ref="DK11:DK12"/>
    <mergeCell ref="DB3:DK4"/>
    <mergeCell ref="DL3:DL4"/>
    <mergeCell ref="DB5:DB6"/>
    <mergeCell ref="DC5:DC6"/>
    <mergeCell ref="DD5:DD6"/>
    <mergeCell ref="DE5:DE6"/>
    <mergeCell ref="DF5:DF6"/>
    <mergeCell ref="DG5:DG6"/>
    <mergeCell ref="DH5:DH6"/>
    <mergeCell ref="DI5:DI6"/>
    <mergeCell ref="DJ5:DJ6"/>
    <mergeCell ref="DK5:DK6"/>
    <mergeCell ref="DB7:DB8"/>
    <mergeCell ref="DC7:DC8"/>
    <mergeCell ref="DD7:DD8"/>
    <mergeCell ref="DE7:DE8"/>
    <mergeCell ref="DF7:DF8"/>
    <mergeCell ref="DG7:DG8"/>
    <mergeCell ref="DH7:DH8"/>
    <mergeCell ref="DI7:DI8"/>
    <mergeCell ref="DJ7:DJ8"/>
    <mergeCell ref="DK7:DK8"/>
    <mergeCell ref="CQ53:CQ54"/>
    <mergeCell ref="CR53:CR54"/>
    <mergeCell ref="CS53:CS54"/>
    <mergeCell ref="CT53:CT54"/>
    <mergeCell ref="CU53:CU54"/>
    <mergeCell ref="CV53:CV54"/>
    <mergeCell ref="CW53:CW54"/>
    <mergeCell ref="CX53:CX54"/>
    <mergeCell ref="CY53:CY54"/>
    <mergeCell ref="CZ53:CZ54"/>
    <mergeCell ref="CQ55:CQ56"/>
    <mergeCell ref="CR55:CR56"/>
    <mergeCell ref="CS55:CS56"/>
    <mergeCell ref="CT55:CT56"/>
    <mergeCell ref="CU55:CU56"/>
    <mergeCell ref="CV55:CV56"/>
    <mergeCell ref="CW55:CW56"/>
    <mergeCell ref="CX55:CX56"/>
    <mergeCell ref="CY55:CY56"/>
    <mergeCell ref="CZ55:CZ56"/>
    <mergeCell ref="CQ49:CQ50"/>
    <mergeCell ref="CR49:CR50"/>
    <mergeCell ref="CS49:CS50"/>
    <mergeCell ref="CT49:CT50"/>
    <mergeCell ref="CU49:CU50"/>
    <mergeCell ref="CV49:CV50"/>
    <mergeCell ref="CW49:CW50"/>
    <mergeCell ref="CX49:CX50"/>
    <mergeCell ref="CY49:CY50"/>
    <mergeCell ref="CZ49:CZ50"/>
    <mergeCell ref="CQ51:CQ52"/>
    <mergeCell ref="CR51:CR52"/>
    <mergeCell ref="CS51:CS52"/>
    <mergeCell ref="CT51:CT52"/>
    <mergeCell ref="CU51:CU52"/>
    <mergeCell ref="CV51:CV52"/>
    <mergeCell ref="CW51:CW52"/>
    <mergeCell ref="CX51:CX52"/>
    <mergeCell ref="CY51:CY52"/>
    <mergeCell ref="CZ51:CZ52"/>
    <mergeCell ref="CQ45:CQ46"/>
    <mergeCell ref="CR45:CR46"/>
    <mergeCell ref="CS45:CS46"/>
    <mergeCell ref="CT45:CT46"/>
    <mergeCell ref="CU45:CU46"/>
    <mergeCell ref="CV45:CV46"/>
    <mergeCell ref="CW45:CW46"/>
    <mergeCell ref="CX45:CX46"/>
    <mergeCell ref="CY45:CY46"/>
    <mergeCell ref="CZ45:CZ46"/>
    <mergeCell ref="CQ47:CQ48"/>
    <mergeCell ref="CR47:CR48"/>
    <mergeCell ref="CS47:CS48"/>
    <mergeCell ref="CT47:CT48"/>
    <mergeCell ref="CU47:CU48"/>
    <mergeCell ref="CV47:CV48"/>
    <mergeCell ref="CW47:CW48"/>
    <mergeCell ref="CX47:CX48"/>
    <mergeCell ref="CY47:CY48"/>
    <mergeCell ref="CZ47:CZ48"/>
    <mergeCell ref="CQ41:CQ42"/>
    <mergeCell ref="CR41:CR42"/>
    <mergeCell ref="CS41:CS42"/>
    <mergeCell ref="CT41:CT42"/>
    <mergeCell ref="CU41:CU42"/>
    <mergeCell ref="CV41:CV42"/>
    <mergeCell ref="CW41:CW42"/>
    <mergeCell ref="CX41:CX42"/>
    <mergeCell ref="CY41:CY42"/>
    <mergeCell ref="CZ41:CZ42"/>
    <mergeCell ref="CQ43:CQ44"/>
    <mergeCell ref="CR43:CR44"/>
    <mergeCell ref="CS43:CS44"/>
    <mergeCell ref="CT43:CT44"/>
    <mergeCell ref="CU43:CU44"/>
    <mergeCell ref="CV43:CV44"/>
    <mergeCell ref="CW43:CW44"/>
    <mergeCell ref="CX43:CX44"/>
    <mergeCell ref="CY43:CY44"/>
    <mergeCell ref="CZ43:CZ44"/>
    <mergeCell ref="CQ37:CQ38"/>
    <mergeCell ref="CR37:CR38"/>
    <mergeCell ref="CS37:CS38"/>
    <mergeCell ref="CT37:CT38"/>
    <mergeCell ref="CU37:CU38"/>
    <mergeCell ref="CV37:CV38"/>
    <mergeCell ref="CW37:CW38"/>
    <mergeCell ref="CX37:CX38"/>
    <mergeCell ref="CY37:CY38"/>
    <mergeCell ref="CZ37:CZ38"/>
    <mergeCell ref="CQ39:CQ40"/>
    <mergeCell ref="CR39:CR40"/>
    <mergeCell ref="CS39:CS40"/>
    <mergeCell ref="CT39:CT40"/>
    <mergeCell ref="CU39:CU40"/>
    <mergeCell ref="CV39:CV40"/>
    <mergeCell ref="CW39:CW40"/>
    <mergeCell ref="CX39:CX40"/>
    <mergeCell ref="CY39:CY40"/>
    <mergeCell ref="CZ39:CZ40"/>
    <mergeCell ref="CQ33:CQ34"/>
    <mergeCell ref="CR33:CR34"/>
    <mergeCell ref="CS33:CS34"/>
    <mergeCell ref="CT33:CT34"/>
    <mergeCell ref="CU33:CU34"/>
    <mergeCell ref="CV33:CV34"/>
    <mergeCell ref="CW33:CW34"/>
    <mergeCell ref="CX33:CX34"/>
    <mergeCell ref="CY33:CY34"/>
    <mergeCell ref="CZ33:CZ34"/>
    <mergeCell ref="CQ35:CQ36"/>
    <mergeCell ref="CR35:CR36"/>
    <mergeCell ref="CS35:CS36"/>
    <mergeCell ref="CT35:CT36"/>
    <mergeCell ref="CU35:CU36"/>
    <mergeCell ref="CV35:CV36"/>
    <mergeCell ref="CW35:CW36"/>
    <mergeCell ref="CX35:CX36"/>
    <mergeCell ref="CY35:CY36"/>
    <mergeCell ref="CZ35:CZ36"/>
    <mergeCell ref="CQ29:CQ30"/>
    <mergeCell ref="CR29:CR30"/>
    <mergeCell ref="CS29:CS30"/>
    <mergeCell ref="CT29:CT30"/>
    <mergeCell ref="CU29:CU30"/>
    <mergeCell ref="CV29:CV30"/>
    <mergeCell ref="CW29:CW30"/>
    <mergeCell ref="CX29:CX30"/>
    <mergeCell ref="CY29:CY30"/>
    <mergeCell ref="CZ29:CZ30"/>
    <mergeCell ref="CQ31:CQ32"/>
    <mergeCell ref="CR31:CR32"/>
    <mergeCell ref="CS31:CS32"/>
    <mergeCell ref="CT31:CT32"/>
    <mergeCell ref="CU31:CU32"/>
    <mergeCell ref="CV31:CV32"/>
    <mergeCell ref="CW31:CW32"/>
    <mergeCell ref="CX31:CX32"/>
    <mergeCell ref="CY31:CY32"/>
    <mergeCell ref="CZ31:CZ32"/>
    <mergeCell ref="CQ25:CQ26"/>
    <mergeCell ref="CR25:CR26"/>
    <mergeCell ref="CS25:CS26"/>
    <mergeCell ref="CT25:CT26"/>
    <mergeCell ref="CU25:CU26"/>
    <mergeCell ref="CV25:CV26"/>
    <mergeCell ref="CW25:CW26"/>
    <mergeCell ref="CX25:CX26"/>
    <mergeCell ref="CY25:CY26"/>
    <mergeCell ref="CZ25:CZ26"/>
    <mergeCell ref="CQ27:CQ28"/>
    <mergeCell ref="CR27:CR28"/>
    <mergeCell ref="CS27:CS28"/>
    <mergeCell ref="CT27:CT28"/>
    <mergeCell ref="CU27:CU28"/>
    <mergeCell ref="CV27:CV28"/>
    <mergeCell ref="CW27:CW28"/>
    <mergeCell ref="CX27:CX28"/>
    <mergeCell ref="CY27:CY28"/>
    <mergeCell ref="CZ27:CZ28"/>
    <mergeCell ref="CQ21:CQ22"/>
    <mergeCell ref="CR21:CR22"/>
    <mergeCell ref="CS21:CS22"/>
    <mergeCell ref="CT21:CT22"/>
    <mergeCell ref="CU21:CU22"/>
    <mergeCell ref="CV21:CV22"/>
    <mergeCell ref="CW21:CW22"/>
    <mergeCell ref="CX21:CX22"/>
    <mergeCell ref="CY21:CY22"/>
    <mergeCell ref="CZ21:CZ22"/>
    <mergeCell ref="CQ23:CQ24"/>
    <mergeCell ref="CR23:CR24"/>
    <mergeCell ref="CS23:CS24"/>
    <mergeCell ref="CT23:CT24"/>
    <mergeCell ref="CU23:CU24"/>
    <mergeCell ref="CV23:CV24"/>
    <mergeCell ref="CW23:CW24"/>
    <mergeCell ref="CX23:CX24"/>
    <mergeCell ref="CY23:CY24"/>
    <mergeCell ref="CZ23:CZ24"/>
    <mergeCell ref="CQ17:CQ18"/>
    <mergeCell ref="CR17:CR18"/>
    <mergeCell ref="CS17:CS18"/>
    <mergeCell ref="CT17:CT18"/>
    <mergeCell ref="CU17:CU18"/>
    <mergeCell ref="CV17:CV18"/>
    <mergeCell ref="CW17:CW18"/>
    <mergeCell ref="CX17:CX18"/>
    <mergeCell ref="CY17:CY18"/>
    <mergeCell ref="CZ17:CZ18"/>
    <mergeCell ref="CQ19:CQ20"/>
    <mergeCell ref="CR19:CR20"/>
    <mergeCell ref="CS19:CS20"/>
    <mergeCell ref="CT19:CT20"/>
    <mergeCell ref="CU19:CU20"/>
    <mergeCell ref="CV19:CV20"/>
    <mergeCell ref="CW19:CW20"/>
    <mergeCell ref="CX19:CX20"/>
    <mergeCell ref="CY19:CY20"/>
    <mergeCell ref="CZ19:CZ20"/>
    <mergeCell ref="CQ13:CQ14"/>
    <mergeCell ref="CR13:CR14"/>
    <mergeCell ref="CS13:CS14"/>
    <mergeCell ref="CT13:CT14"/>
    <mergeCell ref="CU13:CU14"/>
    <mergeCell ref="CV13:CV14"/>
    <mergeCell ref="CW13:CW14"/>
    <mergeCell ref="CX13:CX14"/>
    <mergeCell ref="CY13:CY14"/>
    <mergeCell ref="CZ13:CZ14"/>
    <mergeCell ref="CQ15:CQ16"/>
    <mergeCell ref="CR15:CR16"/>
    <mergeCell ref="CS15:CS16"/>
    <mergeCell ref="CT15:CT16"/>
    <mergeCell ref="CU15:CU16"/>
    <mergeCell ref="CV15:CV16"/>
    <mergeCell ref="CW15:CW16"/>
    <mergeCell ref="CX15:CX16"/>
    <mergeCell ref="CY15:CY16"/>
    <mergeCell ref="CZ15:CZ16"/>
    <mergeCell ref="CQ9:CQ10"/>
    <mergeCell ref="CR9:CR10"/>
    <mergeCell ref="CS9:CS10"/>
    <mergeCell ref="CT9:CT10"/>
    <mergeCell ref="CU9:CU10"/>
    <mergeCell ref="CV9:CV10"/>
    <mergeCell ref="CW9:CW10"/>
    <mergeCell ref="CX9:CX10"/>
    <mergeCell ref="CY9:CY10"/>
    <mergeCell ref="CZ9:CZ10"/>
    <mergeCell ref="CQ11:CQ12"/>
    <mergeCell ref="CR11:CR12"/>
    <mergeCell ref="CS11:CS12"/>
    <mergeCell ref="CT11:CT12"/>
    <mergeCell ref="CU11:CU12"/>
    <mergeCell ref="CV11:CV12"/>
    <mergeCell ref="CW11:CW12"/>
    <mergeCell ref="CX11:CX12"/>
    <mergeCell ref="CY11:CY12"/>
    <mergeCell ref="CZ11:CZ12"/>
    <mergeCell ref="CQ3:CZ4"/>
    <mergeCell ref="DA3:DA4"/>
    <mergeCell ref="CQ5:CQ6"/>
    <mergeCell ref="CR5:CR6"/>
    <mergeCell ref="CS5:CS6"/>
    <mergeCell ref="CT5:CT6"/>
    <mergeCell ref="CU5:CU6"/>
    <mergeCell ref="CV5:CV6"/>
    <mergeCell ref="CW5:CW6"/>
    <mergeCell ref="CX5:CX6"/>
    <mergeCell ref="CY5:CY6"/>
    <mergeCell ref="CZ5:CZ6"/>
    <mergeCell ref="CQ7:CQ8"/>
    <mergeCell ref="CR7:CR8"/>
    <mergeCell ref="CS7:CS8"/>
    <mergeCell ref="CT7:CT8"/>
    <mergeCell ref="CU7:CU8"/>
    <mergeCell ref="CV7:CV8"/>
    <mergeCell ref="CW7:CW8"/>
    <mergeCell ref="CX7:CX8"/>
    <mergeCell ref="CY7:CY8"/>
    <mergeCell ref="CZ7:CZ8"/>
    <mergeCell ref="CF53:CF54"/>
    <mergeCell ref="CG53:CG54"/>
    <mergeCell ref="CH53:CH54"/>
    <mergeCell ref="CI53:CI54"/>
    <mergeCell ref="CJ53:CJ54"/>
    <mergeCell ref="CK53:CK54"/>
    <mergeCell ref="CL53:CL54"/>
    <mergeCell ref="CM53:CM54"/>
    <mergeCell ref="CN53:CN54"/>
    <mergeCell ref="CO53:CO54"/>
    <mergeCell ref="CF55:CF56"/>
    <mergeCell ref="CG55:CG56"/>
    <mergeCell ref="CH55:CH56"/>
    <mergeCell ref="CI55:CI56"/>
    <mergeCell ref="CJ55:CJ56"/>
    <mergeCell ref="CK55:CK56"/>
    <mergeCell ref="CL55:CL56"/>
    <mergeCell ref="CM55:CM56"/>
    <mergeCell ref="CN55:CN56"/>
    <mergeCell ref="CO55:CO56"/>
    <mergeCell ref="CF49:CF50"/>
    <mergeCell ref="CG49:CG50"/>
    <mergeCell ref="CH49:CH50"/>
    <mergeCell ref="CI49:CI50"/>
    <mergeCell ref="CJ49:CJ50"/>
    <mergeCell ref="CK49:CK50"/>
    <mergeCell ref="CL49:CL50"/>
    <mergeCell ref="CM49:CM50"/>
    <mergeCell ref="CN49:CN50"/>
    <mergeCell ref="CO49:CO50"/>
    <mergeCell ref="CF51:CF52"/>
    <mergeCell ref="CG51:CG52"/>
    <mergeCell ref="CH51:CH52"/>
    <mergeCell ref="CI51:CI52"/>
    <mergeCell ref="CJ51:CJ52"/>
    <mergeCell ref="CK51:CK52"/>
    <mergeCell ref="CL51:CL52"/>
    <mergeCell ref="CM51:CM52"/>
    <mergeCell ref="CN51:CN52"/>
    <mergeCell ref="CO51:CO52"/>
    <mergeCell ref="CF45:CF46"/>
    <mergeCell ref="CG45:CG46"/>
    <mergeCell ref="CH45:CH46"/>
    <mergeCell ref="CI45:CI46"/>
    <mergeCell ref="CJ45:CJ46"/>
    <mergeCell ref="CK45:CK46"/>
    <mergeCell ref="CL45:CL46"/>
    <mergeCell ref="CM45:CM46"/>
    <mergeCell ref="CN45:CN46"/>
    <mergeCell ref="CO45:CO46"/>
    <mergeCell ref="CF47:CF48"/>
    <mergeCell ref="CG47:CG48"/>
    <mergeCell ref="CH47:CH48"/>
    <mergeCell ref="CI47:CI48"/>
    <mergeCell ref="CJ47:CJ48"/>
    <mergeCell ref="CK47:CK48"/>
    <mergeCell ref="CL47:CL48"/>
    <mergeCell ref="CM47:CM48"/>
    <mergeCell ref="CN47:CN48"/>
    <mergeCell ref="CO47:CO48"/>
    <mergeCell ref="CF41:CF42"/>
    <mergeCell ref="CG41:CG42"/>
    <mergeCell ref="CH41:CH42"/>
    <mergeCell ref="CI41:CI42"/>
    <mergeCell ref="CJ41:CJ42"/>
    <mergeCell ref="CK41:CK42"/>
    <mergeCell ref="CL41:CL42"/>
    <mergeCell ref="CM41:CM42"/>
    <mergeCell ref="CN41:CN42"/>
    <mergeCell ref="CO41:CO42"/>
    <mergeCell ref="CF43:CF44"/>
    <mergeCell ref="CG43:CG44"/>
    <mergeCell ref="CH43:CH44"/>
    <mergeCell ref="CI43:CI44"/>
    <mergeCell ref="CJ43:CJ44"/>
    <mergeCell ref="CK43:CK44"/>
    <mergeCell ref="CL43:CL44"/>
    <mergeCell ref="CM43:CM44"/>
    <mergeCell ref="CN43:CN44"/>
    <mergeCell ref="CO43:CO44"/>
    <mergeCell ref="CF37:CF38"/>
    <mergeCell ref="CG37:CG38"/>
    <mergeCell ref="CH37:CH38"/>
    <mergeCell ref="CI37:CI38"/>
    <mergeCell ref="CJ37:CJ38"/>
    <mergeCell ref="CK37:CK38"/>
    <mergeCell ref="CL37:CL38"/>
    <mergeCell ref="CM37:CM38"/>
    <mergeCell ref="CN37:CN38"/>
    <mergeCell ref="CO37:CO38"/>
    <mergeCell ref="CF39:CF40"/>
    <mergeCell ref="CG39:CG40"/>
    <mergeCell ref="CH39:CH40"/>
    <mergeCell ref="CI39:CI40"/>
    <mergeCell ref="CJ39:CJ40"/>
    <mergeCell ref="CK39:CK40"/>
    <mergeCell ref="CL39:CL40"/>
    <mergeCell ref="CM39:CM40"/>
    <mergeCell ref="CN39:CN40"/>
    <mergeCell ref="CO39:CO40"/>
    <mergeCell ref="CF33:CF34"/>
    <mergeCell ref="CG33:CG34"/>
    <mergeCell ref="CH33:CH34"/>
    <mergeCell ref="CI33:CI34"/>
    <mergeCell ref="CJ33:CJ34"/>
    <mergeCell ref="CK33:CK34"/>
    <mergeCell ref="CL33:CL34"/>
    <mergeCell ref="CM33:CM34"/>
    <mergeCell ref="CN33:CN34"/>
    <mergeCell ref="CO33:CO34"/>
    <mergeCell ref="CF35:CF36"/>
    <mergeCell ref="CG35:CG36"/>
    <mergeCell ref="CH35:CH36"/>
    <mergeCell ref="CI35:CI36"/>
    <mergeCell ref="CJ35:CJ36"/>
    <mergeCell ref="CK35:CK36"/>
    <mergeCell ref="CL35:CL36"/>
    <mergeCell ref="CM35:CM36"/>
    <mergeCell ref="CN35:CN36"/>
    <mergeCell ref="CO35:CO36"/>
    <mergeCell ref="CF29:CF30"/>
    <mergeCell ref="CG29:CG30"/>
    <mergeCell ref="CH29:CH30"/>
    <mergeCell ref="CI29:CI30"/>
    <mergeCell ref="CJ29:CJ30"/>
    <mergeCell ref="CK29:CK30"/>
    <mergeCell ref="CL29:CL30"/>
    <mergeCell ref="CM29:CM30"/>
    <mergeCell ref="CN29:CN30"/>
    <mergeCell ref="CO29:CO30"/>
    <mergeCell ref="CF31:CF32"/>
    <mergeCell ref="CG31:CG32"/>
    <mergeCell ref="CH31:CH32"/>
    <mergeCell ref="CI31:CI32"/>
    <mergeCell ref="CJ31:CJ32"/>
    <mergeCell ref="CK31:CK32"/>
    <mergeCell ref="CL31:CL32"/>
    <mergeCell ref="CM31:CM32"/>
    <mergeCell ref="CN31:CN32"/>
    <mergeCell ref="CO31:CO32"/>
    <mergeCell ref="CF25:CF26"/>
    <mergeCell ref="CG25:CG26"/>
    <mergeCell ref="CH25:CH26"/>
    <mergeCell ref="CI25:CI26"/>
    <mergeCell ref="CJ25:CJ26"/>
    <mergeCell ref="CK25:CK26"/>
    <mergeCell ref="CL25:CL26"/>
    <mergeCell ref="CM25:CM26"/>
    <mergeCell ref="CN25:CN26"/>
    <mergeCell ref="CO25:CO26"/>
    <mergeCell ref="CF27:CF28"/>
    <mergeCell ref="CG27:CG28"/>
    <mergeCell ref="CH27:CH28"/>
    <mergeCell ref="CI27:CI28"/>
    <mergeCell ref="CJ27:CJ28"/>
    <mergeCell ref="CK27:CK28"/>
    <mergeCell ref="CL27:CL28"/>
    <mergeCell ref="CM27:CM28"/>
    <mergeCell ref="CN27:CN28"/>
    <mergeCell ref="CO27:CO28"/>
    <mergeCell ref="CF21:CF22"/>
    <mergeCell ref="CG21:CG22"/>
    <mergeCell ref="CH21:CH22"/>
    <mergeCell ref="CI21:CI22"/>
    <mergeCell ref="CJ21:CJ22"/>
    <mergeCell ref="CK21:CK22"/>
    <mergeCell ref="CL21:CL22"/>
    <mergeCell ref="CM21:CM22"/>
    <mergeCell ref="CN21:CN22"/>
    <mergeCell ref="CO21:CO22"/>
    <mergeCell ref="CF23:CF24"/>
    <mergeCell ref="CG23:CG24"/>
    <mergeCell ref="CH23:CH24"/>
    <mergeCell ref="CI23:CI24"/>
    <mergeCell ref="CJ23:CJ24"/>
    <mergeCell ref="CK23:CK24"/>
    <mergeCell ref="CL23:CL24"/>
    <mergeCell ref="CM23:CM24"/>
    <mergeCell ref="CN23:CN24"/>
    <mergeCell ref="CO23:CO24"/>
    <mergeCell ref="CF17:CF18"/>
    <mergeCell ref="CG17:CG18"/>
    <mergeCell ref="CH17:CH18"/>
    <mergeCell ref="CI17:CI18"/>
    <mergeCell ref="CJ17:CJ18"/>
    <mergeCell ref="CK17:CK18"/>
    <mergeCell ref="CL17:CL18"/>
    <mergeCell ref="CM17:CM18"/>
    <mergeCell ref="CN17:CN18"/>
    <mergeCell ref="CO17:CO18"/>
    <mergeCell ref="CF19:CF20"/>
    <mergeCell ref="CG19:CG20"/>
    <mergeCell ref="CH19:CH20"/>
    <mergeCell ref="CI19:CI20"/>
    <mergeCell ref="CJ19:CJ20"/>
    <mergeCell ref="CK19:CK20"/>
    <mergeCell ref="CL19:CL20"/>
    <mergeCell ref="CM19:CM20"/>
    <mergeCell ref="CN19:CN20"/>
    <mergeCell ref="CO19:CO20"/>
    <mergeCell ref="CF13:CF14"/>
    <mergeCell ref="CG13:CG14"/>
    <mergeCell ref="CH13:CH14"/>
    <mergeCell ref="CI13:CI14"/>
    <mergeCell ref="CJ13:CJ14"/>
    <mergeCell ref="CK13:CK14"/>
    <mergeCell ref="CL13:CL14"/>
    <mergeCell ref="CM13:CM14"/>
    <mergeCell ref="CN13:CN14"/>
    <mergeCell ref="CO13:CO14"/>
    <mergeCell ref="CF15:CF16"/>
    <mergeCell ref="CG15:CG16"/>
    <mergeCell ref="CH15:CH16"/>
    <mergeCell ref="CI15:CI16"/>
    <mergeCell ref="CJ15:CJ16"/>
    <mergeCell ref="CK15:CK16"/>
    <mergeCell ref="CL15:CL16"/>
    <mergeCell ref="CM15:CM16"/>
    <mergeCell ref="CN15:CN16"/>
    <mergeCell ref="CO15:CO16"/>
    <mergeCell ref="CF9:CF10"/>
    <mergeCell ref="CG9:CG10"/>
    <mergeCell ref="CH9:CH10"/>
    <mergeCell ref="CI9:CI10"/>
    <mergeCell ref="CJ9:CJ10"/>
    <mergeCell ref="CK9:CK10"/>
    <mergeCell ref="CL9:CL10"/>
    <mergeCell ref="CM9:CM10"/>
    <mergeCell ref="CN9:CN10"/>
    <mergeCell ref="CO9:CO10"/>
    <mergeCell ref="CF11:CF12"/>
    <mergeCell ref="CG11:CG12"/>
    <mergeCell ref="CH11:CH12"/>
    <mergeCell ref="CI11:CI12"/>
    <mergeCell ref="CJ11:CJ12"/>
    <mergeCell ref="CK11:CK12"/>
    <mergeCell ref="CL11:CL12"/>
    <mergeCell ref="CM11:CM12"/>
    <mergeCell ref="CN11:CN12"/>
    <mergeCell ref="CO11:CO12"/>
    <mergeCell ref="CF3:CO4"/>
    <mergeCell ref="CP3:CP4"/>
    <mergeCell ref="CF5:CF6"/>
    <mergeCell ref="CG5:CG6"/>
    <mergeCell ref="CH5:CH6"/>
    <mergeCell ref="CI5:CI6"/>
    <mergeCell ref="CJ5:CJ6"/>
    <mergeCell ref="CK5:CK6"/>
    <mergeCell ref="CL5:CL6"/>
    <mergeCell ref="CM5:CM6"/>
    <mergeCell ref="CN5:CN6"/>
    <mergeCell ref="CO5:CO6"/>
    <mergeCell ref="CF7:CF8"/>
    <mergeCell ref="CG7:CG8"/>
    <mergeCell ref="CH7:CH8"/>
    <mergeCell ref="CI7:CI8"/>
    <mergeCell ref="CJ7:CJ8"/>
    <mergeCell ref="CK7:CK8"/>
    <mergeCell ref="CL7:CL8"/>
    <mergeCell ref="CM7:CM8"/>
    <mergeCell ref="CN7:CN8"/>
    <mergeCell ref="CO7:CO8"/>
    <mergeCell ref="CD55:CD56"/>
    <mergeCell ref="BJ3:BS4"/>
    <mergeCell ref="BU3:CD4"/>
    <mergeCell ref="CE3:CE4"/>
    <mergeCell ref="BU55:BU56"/>
    <mergeCell ref="BV55:BV56"/>
    <mergeCell ref="BW55:BW56"/>
    <mergeCell ref="BX55:BX56"/>
    <mergeCell ref="BY55:BY56"/>
    <mergeCell ref="BZ55:BZ56"/>
    <mergeCell ref="CA55:CA56"/>
    <mergeCell ref="CB55:CB56"/>
    <mergeCell ref="CC55:CC56"/>
    <mergeCell ref="CD51:CD52"/>
    <mergeCell ref="BU53:BU54"/>
    <mergeCell ref="BV53:BV54"/>
    <mergeCell ref="BW53:BW54"/>
    <mergeCell ref="BX53:BX54"/>
    <mergeCell ref="BY53:BY54"/>
    <mergeCell ref="BZ53:BZ54"/>
    <mergeCell ref="CA53:CA54"/>
    <mergeCell ref="CB53:CB54"/>
    <mergeCell ref="CC53:CC54"/>
    <mergeCell ref="CD53:CD54"/>
    <mergeCell ref="BU51:BU52"/>
    <mergeCell ref="BV51:BV52"/>
    <mergeCell ref="BW51:BW52"/>
    <mergeCell ref="BX51:BX52"/>
    <mergeCell ref="BY51:BY52"/>
    <mergeCell ref="BZ51:BZ52"/>
    <mergeCell ref="CA51:CA52"/>
    <mergeCell ref="CB51:CB52"/>
    <mergeCell ref="CC51:CC52"/>
    <mergeCell ref="CD47:CD48"/>
    <mergeCell ref="BU49:BU50"/>
    <mergeCell ref="BV49:BV50"/>
    <mergeCell ref="BW49:BW50"/>
    <mergeCell ref="BX49:BX50"/>
    <mergeCell ref="BY49:BY50"/>
    <mergeCell ref="BZ49:BZ50"/>
    <mergeCell ref="CA49:CA50"/>
    <mergeCell ref="CB49:CB50"/>
    <mergeCell ref="CC49:CC50"/>
    <mergeCell ref="CD49:CD50"/>
    <mergeCell ref="BU47:BU48"/>
    <mergeCell ref="BV47:BV48"/>
    <mergeCell ref="BW47:BW48"/>
    <mergeCell ref="BX47:BX48"/>
    <mergeCell ref="BY47:BY48"/>
    <mergeCell ref="BZ47:BZ48"/>
    <mergeCell ref="CA47:CA48"/>
    <mergeCell ref="CB47:CB48"/>
    <mergeCell ref="CC47:CC48"/>
    <mergeCell ref="CD43:CD44"/>
    <mergeCell ref="BU45:BU46"/>
    <mergeCell ref="BV45:BV46"/>
    <mergeCell ref="BW45:BW46"/>
    <mergeCell ref="BX45:BX46"/>
    <mergeCell ref="BY45:BY46"/>
    <mergeCell ref="BZ45:BZ46"/>
    <mergeCell ref="CA45:CA46"/>
    <mergeCell ref="CB45:CB46"/>
    <mergeCell ref="CC45:CC46"/>
    <mergeCell ref="CD45:CD46"/>
    <mergeCell ref="BU43:BU44"/>
    <mergeCell ref="BV43:BV44"/>
    <mergeCell ref="BW43:BW44"/>
    <mergeCell ref="BX43:BX44"/>
    <mergeCell ref="BY43:BY44"/>
    <mergeCell ref="BZ43:BZ44"/>
    <mergeCell ref="CA43:CA44"/>
    <mergeCell ref="CB43:CB44"/>
    <mergeCell ref="CC43:CC44"/>
    <mergeCell ref="CD39:CD40"/>
    <mergeCell ref="BU41:BU42"/>
    <mergeCell ref="BV41:BV42"/>
    <mergeCell ref="BW41:BW42"/>
    <mergeCell ref="BX41:BX42"/>
    <mergeCell ref="BY41:BY42"/>
    <mergeCell ref="BZ41:BZ42"/>
    <mergeCell ref="CA41:CA42"/>
    <mergeCell ref="CB41:CB42"/>
    <mergeCell ref="CC41:CC42"/>
    <mergeCell ref="CD41:CD42"/>
    <mergeCell ref="BU39:BU40"/>
    <mergeCell ref="BV39:BV40"/>
    <mergeCell ref="BW39:BW40"/>
    <mergeCell ref="BX39:BX40"/>
    <mergeCell ref="BY39:BY40"/>
    <mergeCell ref="BZ39:BZ40"/>
    <mergeCell ref="CA39:CA40"/>
    <mergeCell ref="CB39:CB40"/>
    <mergeCell ref="CC39:CC40"/>
    <mergeCell ref="CD35:CD36"/>
    <mergeCell ref="BU37:BU38"/>
    <mergeCell ref="BV37:BV38"/>
    <mergeCell ref="BW37:BW38"/>
    <mergeCell ref="BX37:BX38"/>
    <mergeCell ref="BY37:BY38"/>
    <mergeCell ref="BZ37:BZ38"/>
    <mergeCell ref="CA37:CA38"/>
    <mergeCell ref="CB37:CB38"/>
    <mergeCell ref="CC37:CC38"/>
    <mergeCell ref="CD37:CD38"/>
    <mergeCell ref="BU35:BU36"/>
    <mergeCell ref="BV35:BV36"/>
    <mergeCell ref="BW35:BW36"/>
    <mergeCell ref="BX35:BX36"/>
    <mergeCell ref="BY35:BY36"/>
    <mergeCell ref="BZ35:BZ36"/>
    <mergeCell ref="CA35:CA36"/>
    <mergeCell ref="CB35:CB36"/>
    <mergeCell ref="CC35:CC36"/>
    <mergeCell ref="CD31:CD32"/>
    <mergeCell ref="BU33:BU34"/>
    <mergeCell ref="BV33:BV34"/>
    <mergeCell ref="BW33:BW34"/>
    <mergeCell ref="BX33:BX34"/>
    <mergeCell ref="BY33:BY34"/>
    <mergeCell ref="BZ33:BZ34"/>
    <mergeCell ref="CA33:CA34"/>
    <mergeCell ref="CB33:CB34"/>
    <mergeCell ref="CC33:CC34"/>
    <mergeCell ref="CD33:CD34"/>
    <mergeCell ref="BU31:BU32"/>
    <mergeCell ref="BV31:BV32"/>
    <mergeCell ref="BW31:BW32"/>
    <mergeCell ref="BX31:BX32"/>
    <mergeCell ref="BY31:BY32"/>
    <mergeCell ref="BZ31:BZ32"/>
    <mergeCell ref="CA31:CA32"/>
    <mergeCell ref="CB31:CB32"/>
    <mergeCell ref="CC31:CC32"/>
    <mergeCell ref="CD27:CD28"/>
    <mergeCell ref="BU29:BU30"/>
    <mergeCell ref="BV29:BV30"/>
    <mergeCell ref="BW29:BW30"/>
    <mergeCell ref="BX29:BX30"/>
    <mergeCell ref="BY29:BY30"/>
    <mergeCell ref="BZ29:BZ30"/>
    <mergeCell ref="CA29:CA30"/>
    <mergeCell ref="CB29:CB30"/>
    <mergeCell ref="CC29:CC30"/>
    <mergeCell ref="CD29:CD30"/>
    <mergeCell ref="BU27:BU28"/>
    <mergeCell ref="BV27:BV28"/>
    <mergeCell ref="BW27:BW28"/>
    <mergeCell ref="BX27:BX28"/>
    <mergeCell ref="BY27:BY28"/>
    <mergeCell ref="BZ27:BZ28"/>
    <mergeCell ref="CA27:CA28"/>
    <mergeCell ref="CB27:CB28"/>
    <mergeCell ref="CC27:CC28"/>
    <mergeCell ref="CD23:CD24"/>
    <mergeCell ref="BU25:BU26"/>
    <mergeCell ref="BV25:BV26"/>
    <mergeCell ref="BW25:BW26"/>
    <mergeCell ref="BX25:BX26"/>
    <mergeCell ref="BY25:BY26"/>
    <mergeCell ref="BZ25:BZ26"/>
    <mergeCell ref="CA25:CA26"/>
    <mergeCell ref="CB25:CB26"/>
    <mergeCell ref="CC25:CC26"/>
    <mergeCell ref="CD25:CD26"/>
    <mergeCell ref="BU23:BU24"/>
    <mergeCell ref="BV23:BV24"/>
    <mergeCell ref="BW23:BW24"/>
    <mergeCell ref="BX23:BX24"/>
    <mergeCell ref="BY23:BY24"/>
    <mergeCell ref="BZ23:BZ24"/>
    <mergeCell ref="CA23:CA24"/>
    <mergeCell ref="CB23:CB24"/>
    <mergeCell ref="CC23:CC24"/>
    <mergeCell ref="CD19:CD20"/>
    <mergeCell ref="BU21:BU22"/>
    <mergeCell ref="BV21:BV22"/>
    <mergeCell ref="BW21:BW22"/>
    <mergeCell ref="BX21:BX22"/>
    <mergeCell ref="BY21:BY22"/>
    <mergeCell ref="BZ21:BZ22"/>
    <mergeCell ref="CA21:CA22"/>
    <mergeCell ref="CB21:CB22"/>
    <mergeCell ref="CC21:CC22"/>
    <mergeCell ref="CD21:CD22"/>
    <mergeCell ref="BU19:BU20"/>
    <mergeCell ref="BV19:BV20"/>
    <mergeCell ref="BW19:BW20"/>
    <mergeCell ref="BX19:BX20"/>
    <mergeCell ref="BY19:BY20"/>
    <mergeCell ref="BZ19:BZ20"/>
    <mergeCell ref="CA19:CA20"/>
    <mergeCell ref="CB19:CB20"/>
    <mergeCell ref="CC19:CC20"/>
    <mergeCell ref="CD15:CD16"/>
    <mergeCell ref="BU17:BU18"/>
    <mergeCell ref="BV17:BV18"/>
    <mergeCell ref="BW17:BW18"/>
    <mergeCell ref="BX17:BX18"/>
    <mergeCell ref="BY17:BY18"/>
    <mergeCell ref="BZ17:BZ18"/>
    <mergeCell ref="CA17:CA18"/>
    <mergeCell ref="CB17:CB18"/>
    <mergeCell ref="CC17:CC18"/>
    <mergeCell ref="CD17:CD18"/>
    <mergeCell ref="BU15:BU16"/>
    <mergeCell ref="BV15:BV16"/>
    <mergeCell ref="BW15:BW16"/>
    <mergeCell ref="BX15:BX16"/>
    <mergeCell ref="BY15:BY16"/>
    <mergeCell ref="BZ15:BZ16"/>
    <mergeCell ref="CA15:CA16"/>
    <mergeCell ref="CB15:CB16"/>
    <mergeCell ref="CC15:CC16"/>
    <mergeCell ref="CD11:CD12"/>
    <mergeCell ref="BU13:BU14"/>
    <mergeCell ref="BV13:BV14"/>
    <mergeCell ref="BW13:BW14"/>
    <mergeCell ref="BX13:BX14"/>
    <mergeCell ref="BY13:BY14"/>
    <mergeCell ref="BZ13:BZ14"/>
    <mergeCell ref="CA13:CA14"/>
    <mergeCell ref="CB13:CB14"/>
    <mergeCell ref="CC13:CC14"/>
    <mergeCell ref="CD13:CD14"/>
    <mergeCell ref="BU11:BU12"/>
    <mergeCell ref="BV11:BV12"/>
    <mergeCell ref="BW11:BW12"/>
    <mergeCell ref="BX11:BX12"/>
    <mergeCell ref="BY11:BY12"/>
    <mergeCell ref="BZ11:BZ12"/>
    <mergeCell ref="CA11:CA12"/>
    <mergeCell ref="CB11:CB12"/>
    <mergeCell ref="CC11:CC12"/>
    <mergeCell ref="CD7:CD8"/>
    <mergeCell ref="BU9:BU10"/>
    <mergeCell ref="BV9:BV10"/>
    <mergeCell ref="BW9:BW10"/>
    <mergeCell ref="BX9:BX10"/>
    <mergeCell ref="BY9:BY10"/>
    <mergeCell ref="BZ9:BZ10"/>
    <mergeCell ref="CA9:CA10"/>
    <mergeCell ref="CB9:CB10"/>
    <mergeCell ref="CC9:CC10"/>
    <mergeCell ref="CD9:CD10"/>
    <mergeCell ref="BU7:BU8"/>
    <mergeCell ref="BV7:BV8"/>
    <mergeCell ref="BW7:BW8"/>
    <mergeCell ref="BX7:BX8"/>
    <mergeCell ref="BY7:BY8"/>
    <mergeCell ref="BZ7:BZ8"/>
    <mergeCell ref="CA7:CA8"/>
    <mergeCell ref="CB7:CB8"/>
    <mergeCell ref="CC7:CC8"/>
    <mergeCell ref="BU5:BU6"/>
    <mergeCell ref="BV5:BV6"/>
    <mergeCell ref="BW5:BW6"/>
    <mergeCell ref="BX5:BX6"/>
    <mergeCell ref="BY5:BY6"/>
    <mergeCell ref="BZ5:BZ6"/>
    <mergeCell ref="CA5:CA6"/>
    <mergeCell ref="CB5:CB6"/>
    <mergeCell ref="CC5:CC6"/>
    <mergeCell ref="CD5:CD6"/>
    <mergeCell ref="BO53:BO54"/>
    <mergeCell ref="BP53:BP54"/>
    <mergeCell ref="BQ53:BQ54"/>
    <mergeCell ref="BR53:BR54"/>
    <mergeCell ref="BS53:BS54"/>
    <mergeCell ref="BO55:BO56"/>
    <mergeCell ref="BP55:BP56"/>
    <mergeCell ref="BQ55:BQ56"/>
    <mergeCell ref="BR55:BR56"/>
    <mergeCell ref="BS55:BS56"/>
    <mergeCell ref="BO49:BO50"/>
    <mergeCell ref="BP49:BP50"/>
    <mergeCell ref="BQ49:BQ50"/>
    <mergeCell ref="BR49:BR50"/>
    <mergeCell ref="BS49:BS50"/>
    <mergeCell ref="BO51:BO52"/>
    <mergeCell ref="BP51:BP52"/>
    <mergeCell ref="BQ51:BQ52"/>
    <mergeCell ref="BR51:BR52"/>
    <mergeCell ref="BS51:BS52"/>
    <mergeCell ref="BO45:BO46"/>
    <mergeCell ref="BP45:BP46"/>
    <mergeCell ref="BQ45:BQ46"/>
    <mergeCell ref="BR45:BR46"/>
    <mergeCell ref="BS45:BS46"/>
    <mergeCell ref="BO47:BO48"/>
    <mergeCell ref="BP47:BP48"/>
    <mergeCell ref="BQ47:BQ48"/>
    <mergeCell ref="BR47:BR48"/>
    <mergeCell ref="BS47:BS48"/>
    <mergeCell ref="BP41:BP42"/>
    <mergeCell ref="BQ41:BQ42"/>
    <mergeCell ref="BR41:BR42"/>
    <mergeCell ref="BS41:BS42"/>
    <mergeCell ref="BO43:BO44"/>
    <mergeCell ref="BP43:BP44"/>
    <mergeCell ref="BQ43:BQ44"/>
    <mergeCell ref="BR43:BR44"/>
    <mergeCell ref="BS43:BS44"/>
    <mergeCell ref="BQ37:BQ38"/>
    <mergeCell ref="BR37:BR38"/>
    <mergeCell ref="BS37:BS38"/>
    <mergeCell ref="BO39:BO40"/>
    <mergeCell ref="BP39:BP40"/>
    <mergeCell ref="BQ39:BQ40"/>
    <mergeCell ref="BR39:BR40"/>
    <mergeCell ref="BS39:BS40"/>
    <mergeCell ref="BQ33:BQ34"/>
    <mergeCell ref="BR33:BR34"/>
    <mergeCell ref="BS33:BS34"/>
    <mergeCell ref="BO35:BO36"/>
    <mergeCell ref="BP35:BP36"/>
    <mergeCell ref="BQ35:BQ36"/>
    <mergeCell ref="BR35:BR36"/>
    <mergeCell ref="BS35:BS36"/>
    <mergeCell ref="BQ29:BQ30"/>
    <mergeCell ref="BR29:BR30"/>
    <mergeCell ref="BS29:BS30"/>
    <mergeCell ref="BO31:BO32"/>
    <mergeCell ref="BP31:BP32"/>
    <mergeCell ref="BQ31:BQ32"/>
    <mergeCell ref="BR31:BR32"/>
    <mergeCell ref="BS31:BS32"/>
    <mergeCell ref="BQ25:BQ26"/>
    <mergeCell ref="BR25:BR26"/>
    <mergeCell ref="BS25:BS26"/>
    <mergeCell ref="BO27:BO28"/>
    <mergeCell ref="BP27:BP28"/>
    <mergeCell ref="BQ27:BQ28"/>
    <mergeCell ref="BR27:BR28"/>
    <mergeCell ref="BS27:BS28"/>
    <mergeCell ref="BQ21:BQ22"/>
    <mergeCell ref="BR21:BR22"/>
    <mergeCell ref="BS21:BS22"/>
    <mergeCell ref="BO23:BO24"/>
    <mergeCell ref="BP23:BP24"/>
    <mergeCell ref="BQ23:BQ24"/>
    <mergeCell ref="BR23:BR24"/>
    <mergeCell ref="BS23:BS24"/>
    <mergeCell ref="BQ17:BQ18"/>
    <mergeCell ref="BR17:BR18"/>
    <mergeCell ref="BS17:BS18"/>
    <mergeCell ref="BO19:BO20"/>
    <mergeCell ref="BP19:BP20"/>
    <mergeCell ref="BQ19:BQ20"/>
    <mergeCell ref="BR19:BR20"/>
    <mergeCell ref="BS19:BS20"/>
    <mergeCell ref="BQ13:BQ14"/>
    <mergeCell ref="BR13:BR14"/>
    <mergeCell ref="BS13:BS14"/>
    <mergeCell ref="BO15:BO16"/>
    <mergeCell ref="BP15:BP16"/>
    <mergeCell ref="BQ15:BQ16"/>
    <mergeCell ref="BR15:BR16"/>
    <mergeCell ref="BS15:BS16"/>
    <mergeCell ref="BT3:BT4"/>
    <mergeCell ref="BO5:BO6"/>
    <mergeCell ref="BO7:BO8"/>
    <mergeCell ref="BO9:BO10"/>
    <mergeCell ref="BO11:BO12"/>
    <mergeCell ref="BP11:BP12"/>
    <mergeCell ref="BQ11:BQ12"/>
    <mergeCell ref="BR11:BR12"/>
    <mergeCell ref="BS11:BS12"/>
    <mergeCell ref="BQ7:BQ8"/>
    <mergeCell ref="BR7:BR8"/>
    <mergeCell ref="BS7:BS8"/>
    <mergeCell ref="BK53:BK54"/>
    <mergeCell ref="BL53:BL54"/>
    <mergeCell ref="BM53:BM54"/>
    <mergeCell ref="BN53:BN54"/>
    <mergeCell ref="BK55:BK56"/>
    <mergeCell ref="BL55:BL56"/>
    <mergeCell ref="BM55:BM56"/>
    <mergeCell ref="BN55:BN56"/>
    <mergeCell ref="BP9:BP10"/>
    <mergeCell ref="BO13:BO14"/>
    <mergeCell ref="BP13:BP14"/>
    <mergeCell ref="BO17:BO18"/>
    <mergeCell ref="BP17:BP18"/>
    <mergeCell ref="BO21:BO22"/>
    <mergeCell ref="BP21:BP22"/>
    <mergeCell ref="BO25:BO26"/>
    <mergeCell ref="BP25:BP26"/>
    <mergeCell ref="BO29:BO30"/>
    <mergeCell ref="BP29:BP30"/>
    <mergeCell ref="BO33:BO34"/>
    <mergeCell ref="BP33:BP34"/>
    <mergeCell ref="BO37:BO38"/>
    <mergeCell ref="BP37:BP38"/>
    <mergeCell ref="BO41:BO42"/>
    <mergeCell ref="BK47:BK48"/>
    <mergeCell ref="BL47:BL48"/>
    <mergeCell ref="BM47:BM48"/>
    <mergeCell ref="BN47:BN48"/>
    <mergeCell ref="BK49:BK50"/>
    <mergeCell ref="BL49:BL50"/>
    <mergeCell ref="BM49:BM50"/>
    <mergeCell ref="BN49:BN50"/>
    <mergeCell ref="BK51:BK52"/>
    <mergeCell ref="BL51:BL52"/>
    <mergeCell ref="BM51:BM52"/>
    <mergeCell ref="BN51:BN52"/>
    <mergeCell ref="BK41:BK42"/>
    <mergeCell ref="BL41:BL42"/>
    <mergeCell ref="BM41:BM42"/>
    <mergeCell ref="BN41:BN42"/>
    <mergeCell ref="BK43:BK44"/>
    <mergeCell ref="BL43:BL44"/>
    <mergeCell ref="BM43:BM44"/>
    <mergeCell ref="BN43:BN44"/>
    <mergeCell ref="BK45:BK46"/>
    <mergeCell ref="BL45:BL46"/>
    <mergeCell ref="BM45:BM46"/>
    <mergeCell ref="BN45:BN46"/>
    <mergeCell ref="BK35:BK36"/>
    <mergeCell ref="BL35:BL36"/>
    <mergeCell ref="BM35:BM36"/>
    <mergeCell ref="BN35:BN36"/>
    <mergeCell ref="BK37:BK38"/>
    <mergeCell ref="BL37:BL38"/>
    <mergeCell ref="BM37:BM38"/>
    <mergeCell ref="BN37:BN38"/>
    <mergeCell ref="BK39:BK40"/>
    <mergeCell ref="BL39:BL40"/>
    <mergeCell ref="BM39:BM40"/>
    <mergeCell ref="BN39:BN40"/>
    <mergeCell ref="BK29:BK30"/>
    <mergeCell ref="BL29:BL30"/>
    <mergeCell ref="BM29:BM30"/>
    <mergeCell ref="BN29:BN30"/>
    <mergeCell ref="BK31:BK32"/>
    <mergeCell ref="BL31:BL32"/>
    <mergeCell ref="BM31:BM32"/>
    <mergeCell ref="BN31:BN32"/>
    <mergeCell ref="BK33:BK34"/>
    <mergeCell ref="BL33:BL34"/>
    <mergeCell ref="BM33:BM34"/>
    <mergeCell ref="BN33:BN34"/>
    <mergeCell ref="BK23:BK24"/>
    <mergeCell ref="BL23:BL24"/>
    <mergeCell ref="BM23:BM24"/>
    <mergeCell ref="BN23:BN24"/>
    <mergeCell ref="BK25:BK26"/>
    <mergeCell ref="BL25:BL26"/>
    <mergeCell ref="BM25:BM26"/>
    <mergeCell ref="BN25:BN26"/>
    <mergeCell ref="BK27:BK28"/>
    <mergeCell ref="BL27:BL28"/>
    <mergeCell ref="BM27:BM28"/>
    <mergeCell ref="BN27:BN28"/>
    <mergeCell ref="BK17:BK18"/>
    <mergeCell ref="BL17:BL18"/>
    <mergeCell ref="BM17:BM18"/>
    <mergeCell ref="BN17:BN18"/>
    <mergeCell ref="BK19:BK20"/>
    <mergeCell ref="BL19:BL20"/>
    <mergeCell ref="BM19:BM20"/>
    <mergeCell ref="BN19:BN20"/>
    <mergeCell ref="BK21:BK22"/>
    <mergeCell ref="BL21:BL22"/>
    <mergeCell ref="BM21:BM22"/>
    <mergeCell ref="BN21:BN22"/>
    <mergeCell ref="BK11:BK12"/>
    <mergeCell ref="BL11:BL12"/>
    <mergeCell ref="BM11:BM12"/>
    <mergeCell ref="BN11:BN12"/>
    <mergeCell ref="BK13:BK14"/>
    <mergeCell ref="BL13:BL14"/>
    <mergeCell ref="BM13:BM14"/>
    <mergeCell ref="BN13:BN14"/>
    <mergeCell ref="BK15:BK16"/>
    <mergeCell ref="BL15:BL16"/>
    <mergeCell ref="BM15:BM16"/>
    <mergeCell ref="BN15:BN16"/>
    <mergeCell ref="BK9:BK10"/>
    <mergeCell ref="BL9:BL10"/>
    <mergeCell ref="BM9:BM10"/>
    <mergeCell ref="BN9:BN10"/>
    <mergeCell ref="BQ9:BQ10"/>
    <mergeCell ref="BR9:BR10"/>
    <mergeCell ref="BS9:BS10"/>
    <mergeCell ref="BK5:BK6"/>
    <mergeCell ref="BL5:BL6"/>
    <mergeCell ref="BM5:BM6"/>
    <mergeCell ref="BN5:BN6"/>
    <mergeCell ref="BP5:BP6"/>
    <mergeCell ref="BQ5:BQ6"/>
    <mergeCell ref="BR5:BR6"/>
    <mergeCell ref="BS5:BS6"/>
    <mergeCell ref="BK7:BK8"/>
    <mergeCell ref="BL7:BL8"/>
    <mergeCell ref="BM7:BM8"/>
    <mergeCell ref="BN7:BN8"/>
    <mergeCell ref="BP7:BP8"/>
    <mergeCell ref="AY53:AY54"/>
    <mergeCell ref="AZ53:AZ54"/>
    <mergeCell ref="AS55:AS56"/>
    <mergeCell ref="AT55:AT56"/>
    <mergeCell ref="AU55:AU56"/>
    <mergeCell ref="AV55:AV56"/>
    <mergeCell ref="AW55:AW56"/>
    <mergeCell ref="AX55:AX56"/>
    <mergeCell ref="AY55:AY56"/>
    <mergeCell ref="AZ55:AZ56"/>
    <mergeCell ref="AS53:AS54"/>
    <mergeCell ref="AT53:AT54"/>
    <mergeCell ref="AU53:AU54"/>
    <mergeCell ref="AV53:AV54"/>
    <mergeCell ref="AW53:AW54"/>
    <mergeCell ref="AX53:AX54"/>
    <mergeCell ref="AY49:AY50"/>
    <mergeCell ref="AZ49:AZ50"/>
    <mergeCell ref="AS51:AS52"/>
    <mergeCell ref="AT51:AT52"/>
    <mergeCell ref="AU51:AU52"/>
    <mergeCell ref="AV51:AV52"/>
    <mergeCell ref="AW51:AW52"/>
    <mergeCell ref="AX51:AX52"/>
    <mergeCell ref="AY51:AY52"/>
    <mergeCell ref="AZ51:AZ52"/>
    <mergeCell ref="AS49:AS50"/>
    <mergeCell ref="AT49:AT50"/>
    <mergeCell ref="AU49:AU50"/>
    <mergeCell ref="AV49:AV50"/>
    <mergeCell ref="AW49:AW50"/>
    <mergeCell ref="AX49:AX50"/>
    <mergeCell ref="AY45:AY46"/>
    <mergeCell ref="AZ45:AZ46"/>
    <mergeCell ref="AS47:AS48"/>
    <mergeCell ref="AT47:AT48"/>
    <mergeCell ref="AU47:AU48"/>
    <mergeCell ref="AV47:AV48"/>
    <mergeCell ref="AW47:AW48"/>
    <mergeCell ref="AX47:AX48"/>
    <mergeCell ref="AY47:AY48"/>
    <mergeCell ref="AZ47:AZ48"/>
    <mergeCell ref="AS45:AS46"/>
    <mergeCell ref="AT45:AT46"/>
    <mergeCell ref="AU45:AU46"/>
    <mergeCell ref="AV45:AV46"/>
    <mergeCell ref="AW45:AW46"/>
    <mergeCell ref="AX45:AX46"/>
    <mergeCell ref="AY41:AY42"/>
    <mergeCell ref="AZ41:AZ42"/>
    <mergeCell ref="AS43:AS44"/>
    <mergeCell ref="AT43:AT44"/>
    <mergeCell ref="AU43:AU44"/>
    <mergeCell ref="AV43:AV44"/>
    <mergeCell ref="AW43:AW44"/>
    <mergeCell ref="AX43:AX44"/>
    <mergeCell ref="AY43:AY44"/>
    <mergeCell ref="AZ43:AZ44"/>
    <mergeCell ref="AS41:AS42"/>
    <mergeCell ref="AT41:AT42"/>
    <mergeCell ref="AU41:AU42"/>
    <mergeCell ref="AV41:AV42"/>
    <mergeCell ref="AW41:AW42"/>
    <mergeCell ref="AX41:AX42"/>
    <mergeCell ref="AY37:AY38"/>
    <mergeCell ref="AZ37:AZ38"/>
    <mergeCell ref="AS39:AS40"/>
    <mergeCell ref="AT39:AT40"/>
    <mergeCell ref="AU39:AU40"/>
    <mergeCell ref="AV39:AV40"/>
    <mergeCell ref="AW39:AW40"/>
    <mergeCell ref="AX39:AX40"/>
    <mergeCell ref="AY39:AY40"/>
    <mergeCell ref="AZ39:AZ40"/>
    <mergeCell ref="AS37:AS38"/>
    <mergeCell ref="AT37:AT38"/>
    <mergeCell ref="AU37:AU38"/>
    <mergeCell ref="AV37:AV38"/>
    <mergeCell ref="AW37:AW38"/>
    <mergeCell ref="AX37:AX38"/>
    <mergeCell ref="AY33:AY34"/>
    <mergeCell ref="AZ33:AZ34"/>
    <mergeCell ref="AS35:AS36"/>
    <mergeCell ref="AT35:AT36"/>
    <mergeCell ref="AU35:AU36"/>
    <mergeCell ref="AV35:AV36"/>
    <mergeCell ref="AW35:AW36"/>
    <mergeCell ref="AX35:AX36"/>
    <mergeCell ref="AY35:AY36"/>
    <mergeCell ref="AZ35:AZ36"/>
    <mergeCell ref="AS33:AS34"/>
    <mergeCell ref="AT33:AT34"/>
    <mergeCell ref="AU33:AU34"/>
    <mergeCell ref="AV33:AV34"/>
    <mergeCell ref="AW33:AW34"/>
    <mergeCell ref="AX33:AX34"/>
    <mergeCell ref="AV29:AV30"/>
    <mergeCell ref="AW29:AW30"/>
    <mergeCell ref="AX29:AX30"/>
    <mergeCell ref="AY29:AY30"/>
    <mergeCell ref="AZ29:AZ30"/>
    <mergeCell ref="AS31:AS32"/>
    <mergeCell ref="AT31:AT32"/>
    <mergeCell ref="AU31:AU32"/>
    <mergeCell ref="AV31:AV32"/>
    <mergeCell ref="AW31:AW32"/>
    <mergeCell ref="AX31:AX32"/>
    <mergeCell ref="AY31:AY32"/>
    <mergeCell ref="AZ31:AZ32"/>
    <mergeCell ref="AY23:AY24"/>
    <mergeCell ref="AZ23:AZ24"/>
    <mergeCell ref="AS25:AS26"/>
    <mergeCell ref="AT25:AT26"/>
    <mergeCell ref="AU25:AU26"/>
    <mergeCell ref="AV25:AV26"/>
    <mergeCell ref="AW25:AW26"/>
    <mergeCell ref="AX25:AX26"/>
    <mergeCell ref="AY25:AY26"/>
    <mergeCell ref="AZ25:AZ26"/>
    <mergeCell ref="AS23:AS24"/>
    <mergeCell ref="AT23:AT24"/>
    <mergeCell ref="AU23:AU24"/>
    <mergeCell ref="AV23:AV24"/>
    <mergeCell ref="AW23:AW24"/>
    <mergeCell ref="AX23:AX24"/>
    <mergeCell ref="AT27:AT28"/>
    <mergeCell ref="AU27:AU28"/>
    <mergeCell ref="AV27:AV28"/>
    <mergeCell ref="AW17:AW18"/>
    <mergeCell ref="AX17:AX18"/>
    <mergeCell ref="AY17:AY18"/>
    <mergeCell ref="AZ17:AZ18"/>
    <mergeCell ref="AS15:AS16"/>
    <mergeCell ref="AT15:AT16"/>
    <mergeCell ref="AU15:AU16"/>
    <mergeCell ref="AV15:AV16"/>
    <mergeCell ref="AW15:AW16"/>
    <mergeCell ref="AX15:AX16"/>
    <mergeCell ref="AZ9:AZ10"/>
    <mergeCell ref="AY11:AY12"/>
    <mergeCell ref="AZ11:AZ12"/>
    <mergeCell ref="AS13:AS14"/>
    <mergeCell ref="AT13:AT14"/>
    <mergeCell ref="AU13:AU14"/>
    <mergeCell ref="AV13:AV14"/>
    <mergeCell ref="AW13:AW14"/>
    <mergeCell ref="AX13:AX14"/>
    <mergeCell ref="AY13:AY14"/>
    <mergeCell ref="AZ13:AZ14"/>
    <mergeCell ref="AS11:AS12"/>
    <mergeCell ref="AT11:AT12"/>
    <mergeCell ref="AU11:AU12"/>
    <mergeCell ref="AV11:AV12"/>
    <mergeCell ref="AW11:AW12"/>
    <mergeCell ref="AX11:AX12"/>
    <mergeCell ref="AU9:AU10"/>
    <mergeCell ref="AV9:AV10"/>
    <mergeCell ref="AW9:AW10"/>
    <mergeCell ref="AX9:AX10"/>
    <mergeCell ref="AY9:AY10"/>
    <mergeCell ref="B71:X71"/>
    <mergeCell ref="AZ5:AZ6"/>
    <mergeCell ref="AS7:AS8"/>
    <mergeCell ref="AT7:AT8"/>
    <mergeCell ref="AU7:AU8"/>
    <mergeCell ref="AV7:AV8"/>
    <mergeCell ref="AW7:AW8"/>
    <mergeCell ref="AX7:AX8"/>
    <mergeCell ref="V68:W68"/>
    <mergeCell ref="B69:D69"/>
    <mergeCell ref="J69:M69"/>
    <mergeCell ref="N69:O69"/>
    <mergeCell ref="R69:U69"/>
    <mergeCell ref="V69:W69"/>
    <mergeCell ref="B68:D68"/>
    <mergeCell ref="F68:G68"/>
    <mergeCell ref="J68:M68"/>
    <mergeCell ref="N68:O68"/>
    <mergeCell ref="R68:U68"/>
    <mergeCell ref="U64:W65"/>
    <mergeCell ref="AY7:AY8"/>
    <mergeCell ref="AZ7:AZ8"/>
    <mergeCell ref="AS9:AS10"/>
    <mergeCell ref="AT9:AT10"/>
    <mergeCell ref="X64:Y65"/>
    <mergeCell ref="P66:V66"/>
    <mergeCell ref="B67:D67"/>
    <mergeCell ref="F67:G67"/>
    <mergeCell ref="R67:U67"/>
    <mergeCell ref="V67:W67"/>
    <mergeCell ref="D64:E65"/>
    <mergeCell ref="F64:H65"/>
    <mergeCell ref="I64:K65"/>
    <mergeCell ref="L64:N65"/>
    <mergeCell ref="O64:Q65"/>
    <mergeCell ref="R64:T65"/>
    <mergeCell ref="AQ61:AQ62"/>
    <mergeCell ref="D62:E63"/>
    <mergeCell ref="F62:H63"/>
    <mergeCell ref="I62:K63"/>
    <mergeCell ref="L62:N63"/>
    <mergeCell ref="O62:Q63"/>
    <mergeCell ref="R62:T63"/>
    <mergeCell ref="U62:W63"/>
    <mergeCell ref="X62:Y63"/>
    <mergeCell ref="AK61:AK62"/>
    <mergeCell ref="AL61:AL62"/>
    <mergeCell ref="AM61:AM62"/>
    <mergeCell ref="AN61:AN62"/>
    <mergeCell ref="AO61:AO62"/>
    <mergeCell ref="AP61:AP62"/>
    <mergeCell ref="R57:S57"/>
    <mergeCell ref="AP59:AP60"/>
    <mergeCell ref="AQ59:AQ60"/>
    <mergeCell ref="F60:G60"/>
    <mergeCell ref="I60:J60"/>
    <mergeCell ref="L60:M60"/>
    <mergeCell ref="O60:P60"/>
    <mergeCell ref="R60:S60"/>
    <mergeCell ref="U60:V60"/>
    <mergeCell ref="U59:V59"/>
    <mergeCell ref="AK59:AK60"/>
    <mergeCell ref="AL59:AL60"/>
    <mergeCell ref="AM59:AM60"/>
    <mergeCell ref="AN59:AN60"/>
    <mergeCell ref="AO59:AO60"/>
    <mergeCell ref="F59:G59"/>
    <mergeCell ref="I59:J59"/>
    <mergeCell ref="L59:M59"/>
    <mergeCell ref="O59:P59"/>
    <mergeCell ref="R59:S59"/>
    <mergeCell ref="AP55:AP56"/>
    <mergeCell ref="AQ55:AQ56"/>
    <mergeCell ref="AB55:AB56"/>
    <mergeCell ref="AC55:AC56"/>
    <mergeCell ref="AD55:AD56"/>
    <mergeCell ref="AG55:AG56"/>
    <mergeCell ref="AH55:AH56"/>
    <mergeCell ref="AK55:AK56"/>
    <mergeCell ref="R55:S56"/>
    <mergeCell ref="U55:V56"/>
    <mergeCell ref="X55:X56"/>
    <mergeCell ref="Y55:Y56"/>
    <mergeCell ref="Z55:Z56"/>
    <mergeCell ref="AA55:AA56"/>
    <mergeCell ref="AP57:AP58"/>
    <mergeCell ref="AQ57:AQ58"/>
    <mergeCell ref="F58:G58"/>
    <mergeCell ref="I58:J58"/>
    <mergeCell ref="L58:M58"/>
    <mergeCell ref="O58:P58"/>
    <mergeCell ref="R58:S58"/>
    <mergeCell ref="U58:V58"/>
    <mergeCell ref="U57:V57"/>
    <mergeCell ref="AK57:AK58"/>
    <mergeCell ref="AL57:AL58"/>
    <mergeCell ref="AM57:AM58"/>
    <mergeCell ref="AN57:AN58"/>
    <mergeCell ref="AO57:AO58"/>
    <mergeCell ref="F57:G57"/>
    <mergeCell ref="I57:J57"/>
    <mergeCell ref="L57:M57"/>
    <mergeCell ref="O57:P57"/>
    <mergeCell ref="AK53:AK54"/>
    <mergeCell ref="R53:S54"/>
    <mergeCell ref="U53:V54"/>
    <mergeCell ref="X53:X54"/>
    <mergeCell ref="Y53:Y54"/>
    <mergeCell ref="Z53:Z54"/>
    <mergeCell ref="AA53:AA54"/>
    <mergeCell ref="B53:B54"/>
    <mergeCell ref="F53:G54"/>
    <mergeCell ref="I53:J54"/>
    <mergeCell ref="L53:M54"/>
    <mergeCell ref="O53:P54"/>
    <mergeCell ref="C53:D54"/>
    <mergeCell ref="AL55:AL56"/>
    <mergeCell ref="AM55:AM56"/>
    <mergeCell ref="AN55:AN56"/>
    <mergeCell ref="AO55:AO56"/>
    <mergeCell ref="AO51:AO52"/>
    <mergeCell ref="AP51:AP52"/>
    <mergeCell ref="AQ51:AQ52"/>
    <mergeCell ref="AB51:AB52"/>
    <mergeCell ref="AC51:AC52"/>
    <mergeCell ref="AD51:AD52"/>
    <mergeCell ref="AG51:AG52"/>
    <mergeCell ref="AH51:AH52"/>
    <mergeCell ref="AK51:AK52"/>
    <mergeCell ref="R51:S52"/>
    <mergeCell ref="U51:V52"/>
    <mergeCell ref="X51:X52"/>
    <mergeCell ref="Y51:Y52"/>
    <mergeCell ref="Z51:Z52"/>
    <mergeCell ref="AA51:AA52"/>
    <mergeCell ref="B55:B56"/>
    <mergeCell ref="F55:G56"/>
    <mergeCell ref="I55:J56"/>
    <mergeCell ref="L55:M56"/>
    <mergeCell ref="O55:P56"/>
    <mergeCell ref="C55:D56"/>
    <mergeCell ref="AL53:AL54"/>
    <mergeCell ref="AM53:AM54"/>
    <mergeCell ref="AN53:AN54"/>
    <mergeCell ref="AO53:AO54"/>
    <mergeCell ref="AP53:AP54"/>
    <mergeCell ref="AQ53:AQ54"/>
    <mergeCell ref="AB53:AB54"/>
    <mergeCell ref="AC53:AC54"/>
    <mergeCell ref="AD53:AD54"/>
    <mergeCell ref="AG53:AG54"/>
    <mergeCell ref="AH53:AH54"/>
    <mergeCell ref="AH49:AH50"/>
    <mergeCell ref="AK49:AK50"/>
    <mergeCell ref="R49:S50"/>
    <mergeCell ref="U49:V50"/>
    <mergeCell ref="X49:X50"/>
    <mergeCell ref="Y49:Y50"/>
    <mergeCell ref="Z49:Z50"/>
    <mergeCell ref="AA49:AA50"/>
    <mergeCell ref="B49:B50"/>
    <mergeCell ref="F49:G50"/>
    <mergeCell ref="I49:J50"/>
    <mergeCell ref="L49:M50"/>
    <mergeCell ref="O49:P50"/>
    <mergeCell ref="C49:D50"/>
    <mergeCell ref="AL51:AL52"/>
    <mergeCell ref="AM51:AM52"/>
    <mergeCell ref="AN51:AN52"/>
    <mergeCell ref="AN47:AN48"/>
    <mergeCell ref="AO47:AO48"/>
    <mergeCell ref="AP47:AP48"/>
    <mergeCell ref="AQ47:AQ48"/>
    <mergeCell ref="AB47:AB48"/>
    <mergeCell ref="AC47:AC48"/>
    <mergeCell ref="AD47:AD48"/>
    <mergeCell ref="AG47:AG48"/>
    <mergeCell ref="AH47:AH48"/>
    <mergeCell ref="AK47:AK48"/>
    <mergeCell ref="R47:S48"/>
    <mergeCell ref="U47:V48"/>
    <mergeCell ref="X47:X48"/>
    <mergeCell ref="Y47:Y48"/>
    <mergeCell ref="Z47:Z48"/>
    <mergeCell ref="AA47:AA48"/>
    <mergeCell ref="B51:B52"/>
    <mergeCell ref="F51:G52"/>
    <mergeCell ref="I51:J52"/>
    <mergeCell ref="L51:M52"/>
    <mergeCell ref="O51:P52"/>
    <mergeCell ref="C51:D52"/>
    <mergeCell ref="AL49:AL50"/>
    <mergeCell ref="AM49:AM50"/>
    <mergeCell ref="AN49:AN50"/>
    <mergeCell ref="AO49:AO50"/>
    <mergeCell ref="AP49:AP50"/>
    <mergeCell ref="AQ49:AQ50"/>
    <mergeCell ref="AB49:AB50"/>
    <mergeCell ref="AC49:AC50"/>
    <mergeCell ref="AD49:AD50"/>
    <mergeCell ref="AG49:AG50"/>
    <mergeCell ref="B47:B48"/>
    <mergeCell ref="F47:G48"/>
    <mergeCell ref="I47:J48"/>
    <mergeCell ref="L47:M48"/>
    <mergeCell ref="O47:P48"/>
    <mergeCell ref="C47:D48"/>
    <mergeCell ref="AL45:AL46"/>
    <mergeCell ref="AM45:AM46"/>
    <mergeCell ref="AN45:AN46"/>
    <mergeCell ref="AO45:AO46"/>
    <mergeCell ref="AP45:AP46"/>
    <mergeCell ref="AQ45:AQ46"/>
    <mergeCell ref="AB45:AB46"/>
    <mergeCell ref="AC45:AC46"/>
    <mergeCell ref="AD45:AD46"/>
    <mergeCell ref="AG45:AG46"/>
    <mergeCell ref="AH45:AH46"/>
    <mergeCell ref="AK45:AK46"/>
    <mergeCell ref="R45:S46"/>
    <mergeCell ref="U45:V46"/>
    <mergeCell ref="X45:X46"/>
    <mergeCell ref="Y45:Y46"/>
    <mergeCell ref="Z45:Z46"/>
    <mergeCell ref="AA45:AA46"/>
    <mergeCell ref="B45:B46"/>
    <mergeCell ref="F45:G46"/>
    <mergeCell ref="I45:J46"/>
    <mergeCell ref="L45:M46"/>
    <mergeCell ref="O45:P46"/>
    <mergeCell ref="C45:D46"/>
    <mergeCell ref="AL47:AL48"/>
    <mergeCell ref="AM47:AM48"/>
    <mergeCell ref="AL43:AL44"/>
    <mergeCell ref="AM43:AM44"/>
    <mergeCell ref="AN43:AN44"/>
    <mergeCell ref="AO43:AO44"/>
    <mergeCell ref="AP43:AP44"/>
    <mergeCell ref="AQ43:AQ44"/>
    <mergeCell ref="AB43:AB44"/>
    <mergeCell ref="AC43:AC44"/>
    <mergeCell ref="AD43:AD44"/>
    <mergeCell ref="AG43:AG44"/>
    <mergeCell ref="AH43:AH44"/>
    <mergeCell ref="AK43:AK44"/>
    <mergeCell ref="R43:S44"/>
    <mergeCell ref="U43:V44"/>
    <mergeCell ref="X43:X44"/>
    <mergeCell ref="Y43:Y44"/>
    <mergeCell ref="Z43:Z44"/>
    <mergeCell ref="AA43:AA44"/>
    <mergeCell ref="AL41:AL42"/>
    <mergeCell ref="AM41:AM42"/>
    <mergeCell ref="AN41:AN42"/>
    <mergeCell ref="AO41:AO42"/>
    <mergeCell ref="AP41:AP42"/>
    <mergeCell ref="AQ41:AQ42"/>
    <mergeCell ref="AB41:AB42"/>
    <mergeCell ref="AC41:AC42"/>
    <mergeCell ref="AD41:AD42"/>
    <mergeCell ref="AG41:AG42"/>
    <mergeCell ref="AH41:AH42"/>
    <mergeCell ref="AK41:AK42"/>
    <mergeCell ref="R41:S42"/>
    <mergeCell ref="U41:V42"/>
    <mergeCell ref="X41:X42"/>
    <mergeCell ref="Y41:Y42"/>
    <mergeCell ref="Z41:Z42"/>
    <mergeCell ref="AA41:AA42"/>
    <mergeCell ref="B43:B44"/>
    <mergeCell ref="F43:G44"/>
    <mergeCell ref="I43:J44"/>
    <mergeCell ref="L43:M44"/>
    <mergeCell ref="O43:P44"/>
    <mergeCell ref="C43:D44"/>
    <mergeCell ref="B41:B42"/>
    <mergeCell ref="F41:G42"/>
    <mergeCell ref="I41:J42"/>
    <mergeCell ref="L41:M42"/>
    <mergeCell ref="O41:P42"/>
    <mergeCell ref="C41:D42"/>
    <mergeCell ref="B39:B40"/>
    <mergeCell ref="F39:G40"/>
    <mergeCell ref="I39:J40"/>
    <mergeCell ref="L39:M40"/>
    <mergeCell ref="O39:P40"/>
    <mergeCell ref="C39:D40"/>
    <mergeCell ref="AP37:AP38"/>
    <mergeCell ref="AQ37:AQ38"/>
    <mergeCell ref="AB37:AB38"/>
    <mergeCell ref="AC37:AC38"/>
    <mergeCell ref="AD37:AD38"/>
    <mergeCell ref="AG37:AG38"/>
    <mergeCell ref="AH37:AH38"/>
    <mergeCell ref="AK37:AK38"/>
    <mergeCell ref="X37:X38"/>
    <mergeCell ref="Y37:Y38"/>
    <mergeCell ref="Z37:Z38"/>
    <mergeCell ref="AA37:AA38"/>
    <mergeCell ref="B37:B38"/>
    <mergeCell ref="F37:G38"/>
    <mergeCell ref="I37:J38"/>
    <mergeCell ref="L37:M38"/>
    <mergeCell ref="O37:P38"/>
    <mergeCell ref="C37:D38"/>
    <mergeCell ref="R37:S38"/>
    <mergeCell ref="U37:V38"/>
    <mergeCell ref="AN39:AN40"/>
    <mergeCell ref="AO39:AO40"/>
    <mergeCell ref="AC39:AC40"/>
    <mergeCell ref="AD39:AD40"/>
    <mergeCell ref="AG39:AG40"/>
    <mergeCell ref="AH39:AH40"/>
    <mergeCell ref="AK39:AK40"/>
    <mergeCell ref="R39:S40"/>
    <mergeCell ref="U39:V40"/>
    <mergeCell ref="X39:X40"/>
    <mergeCell ref="Y39:Y40"/>
    <mergeCell ref="Z39:Z40"/>
    <mergeCell ref="AA39:AA40"/>
    <mergeCell ref="B35:B36"/>
    <mergeCell ref="F35:G36"/>
    <mergeCell ref="I35:J36"/>
    <mergeCell ref="L35:M36"/>
    <mergeCell ref="O35:P36"/>
    <mergeCell ref="AL35:AL36"/>
    <mergeCell ref="AM35:AM36"/>
    <mergeCell ref="AN35:AN36"/>
    <mergeCell ref="AO35:AO36"/>
    <mergeCell ref="AB35:AB36"/>
    <mergeCell ref="AC35:AC36"/>
    <mergeCell ref="AD35:AD36"/>
    <mergeCell ref="AG35:AG36"/>
    <mergeCell ref="AH35:AH36"/>
    <mergeCell ref="AK35:AK36"/>
    <mergeCell ref="AL37:AL38"/>
    <mergeCell ref="AM37:AM38"/>
    <mergeCell ref="AN37:AN38"/>
    <mergeCell ref="AO37:AO38"/>
    <mergeCell ref="B33:B34"/>
    <mergeCell ref="F33:G34"/>
    <mergeCell ref="I33:J34"/>
    <mergeCell ref="R33:S34"/>
    <mergeCell ref="U33:V34"/>
    <mergeCell ref="X33:X34"/>
    <mergeCell ref="Y33:Y34"/>
    <mergeCell ref="Z33:Z34"/>
    <mergeCell ref="AA33:AA34"/>
    <mergeCell ref="R35:S36"/>
    <mergeCell ref="U35:V36"/>
    <mergeCell ref="X35:X36"/>
    <mergeCell ref="Y35:Y36"/>
    <mergeCell ref="Z35:Z36"/>
    <mergeCell ref="AA35:AA36"/>
    <mergeCell ref="AL39:AL40"/>
    <mergeCell ref="AM39:AM40"/>
    <mergeCell ref="C35:D36"/>
    <mergeCell ref="C33:D34"/>
    <mergeCell ref="L33:M34"/>
    <mergeCell ref="O33:P34"/>
    <mergeCell ref="B31:B32"/>
    <mergeCell ref="F31:G32"/>
    <mergeCell ref="I31:J32"/>
    <mergeCell ref="L31:M32"/>
    <mergeCell ref="O31:P32"/>
    <mergeCell ref="AL31:AL32"/>
    <mergeCell ref="AM31:AM32"/>
    <mergeCell ref="AN31:AN32"/>
    <mergeCell ref="AO31:AO32"/>
    <mergeCell ref="AB31:AB32"/>
    <mergeCell ref="AC31:AC32"/>
    <mergeCell ref="AD31:AD32"/>
    <mergeCell ref="AG31:AG32"/>
    <mergeCell ref="AH31:AH32"/>
    <mergeCell ref="AK31:AK32"/>
    <mergeCell ref="R31:S32"/>
    <mergeCell ref="U31:V32"/>
    <mergeCell ref="X31:X32"/>
    <mergeCell ref="Y31:Y32"/>
    <mergeCell ref="Z31:Z32"/>
    <mergeCell ref="AA31:AA32"/>
    <mergeCell ref="C31:D32"/>
    <mergeCell ref="AG29:AG30"/>
    <mergeCell ref="AH29:AH30"/>
    <mergeCell ref="AK29:AK30"/>
    <mergeCell ref="AP31:AP32"/>
    <mergeCell ref="AQ31:AQ32"/>
    <mergeCell ref="AP33:AP34"/>
    <mergeCell ref="AQ33:AQ34"/>
    <mergeCell ref="AO33:AO34"/>
    <mergeCell ref="AB33:AB34"/>
    <mergeCell ref="AC33:AC34"/>
    <mergeCell ref="AD33:AD34"/>
    <mergeCell ref="AG33:AG34"/>
    <mergeCell ref="AH33:AH34"/>
    <mergeCell ref="AK33:AK34"/>
    <mergeCell ref="AL33:AL34"/>
    <mergeCell ref="AM33:AM34"/>
    <mergeCell ref="AN33:AN34"/>
    <mergeCell ref="AW27:AW28"/>
    <mergeCell ref="AX27:AX28"/>
    <mergeCell ref="AY27:AY28"/>
    <mergeCell ref="AZ27:AZ28"/>
    <mergeCell ref="AR27:AR28"/>
    <mergeCell ref="B27:B28"/>
    <mergeCell ref="F27:G28"/>
    <mergeCell ref="I27:J28"/>
    <mergeCell ref="L27:M28"/>
    <mergeCell ref="O27:P28"/>
    <mergeCell ref="R27:S28"/>
    <mergeCell ref="R29:S30"/>
    <mergeCell ref="U29:V30"/>
    <mergeCell ref="X29:X30"/>
    <mergeCell ref="Y29:Y30"/>
    <mergeCell ref="Z29:Z30"/>
    <mergeCell ref="AA29:AA30"/>
    <mergeCell ref="B29:B30"/>
    <mergeCell ref="F29:G30"/>
    <mergeCell ref="I29:J30"/>
    <mergeCell ref="L29:M30"/>
    <mergeCell ref="O29:P30"/>
    <mergeCell ref="C29:D30"/>
    <mergeCell ref="AL29:AL30"/>
    <mergeCell ref="AM29:AM30"/>
    <mergeCell ref="AN29:AN30"/>
    <mergeCell ref="AS29:AS30"/>
    <mergeCell ref="AT29:AT30"/>
    <mergeCell ref="AU29:AU30"/>
    <mergeCell ref="AO29:AO30"/>
    <mergeCell ref="AP29:AP30"/>
    <mergeCell ref="AQ29:AQ30"/>
    <mergeCell ref="AG25:AG26"/>
    <mergeCell ref="AH25:AH26"/>
    <mergeCell ref="AK25:AK26"/>
    <mergeCell ref="Y25:Y26"/>
    <mergeCell ref="Z25:Z26"/>
    <mergeCell ref="AA25:AA26"/>
    <mergeCell ref="AB25:AB26"/>
    <mergeCell ref="AC25:AC26"/>
    <mergeCell ref="AD25:AD26"/>
    <mergeCell ref="AC27:AC28"/>
    <mergeCell ref="AD27:AD28"/>
    <mergeCell ref="AG27:AG28"/>
    <mergeCell ref="AH27:AH28"/>
    <mergeCell ref="AK27:AK28"/>
    <mergeCell ref="U27:V28"/>
    <mergeCell ref="X27:X28"/>
    <mergeCell ref="B25:B26"/>
    <mergeCell ref="AF25:AF26"/>
    <mergeCell ref="C25:D26"/>
    <mergeCell ref="C27:D28"/>
    <mergeCell ref="Y27:Y28"/>
    <mergeCell ref="U21:V22"/>
    <mergeCell ref="X21:X22"/>
    <mergeCell ref="Y21:Y22"/>
    <mergeCell ref="Z21:Z22"/>
    <mergeCell ref="U23:V24"/>
    <mergeCell ref="F25:G26"/>
    <mergeCell ref="I25:J26"/>
    <mergeCell ref="L25:M26"/>
    <mergeCell ref="O25:P26"/>
    <mergeCell ref="R25:S26"/>
    <mergeCell ref="U25:V26"/>
    <mergeCell ref="X25:X26"/>
    <mergeCell ref="B23:B24"/>
    <mergeCell ref="F23:G24"/>
    <mergeCell ref="I23:J24"/>
    <mergeCell ref="L23:M24"/>
    <mergeCell ref="O23:P24"/>
    <mergeCell ref="R23:S24"/>
    <mergeCell ref="C23:D24"/>
    <mergeCell ref="X23:X24"/>
    <mergeCell ref="Y23:Y24"/>
    <mergeCell ref="Z23:Z24"/>
    <mergeCell ref="B21:B22"/>
    <mergeCell ref="B15:B16"/>
    <mergeCell ref="F15:G16"/>
    <mergeCell ref="I15:J16"/>
    <mergeCell ref="F21:G22"/>
    <mergeCell ref="I21:J22"/>
    <mergeCell ref="L21:M22"/>
    <mergeCell ref="O21:P22"/>
    <mergeCell ref="R21:S22"/>
    <mergeCell ref="AG19:AG20"/>
    <mergeCell ref="AH19:AH20"/>
    <mergeCell ref="AK19:AK20"/>
    <mergeCell ref="AL19:AL20"/>
    <mergeCell ref="AM19:AM20"/>
    <mergeCell ref="AN19:AN20"/>
    <mergeCell ref="Y19:Y20"/>
    <mergeCell ref="Z19:Z20"/>
    <mergeCell ref="AA19:AA20"/>
    <mergeCell ref="AB19:AB20"/>
    <mergeCell ref="AC19:AC20"/>
    <mergeCell ref="AD19:AD20"/>
    <mergeCell ref="AM21:AM22"/>
    <mergeCell ref="AN21:AN22"/>
    <mergeCell ref="AB21:AB22"/>
    <mergeCell ref="AD17:AD18"/>
    <mergeCell ref="AG17:AG18"/>
    <mergeCell ref="AH17:AH18"/>
    <mergeCell ref="B17:B18"/>
    <mergeCell ref="F17:G18"/>
    <mergeCell ref="I17:J18"/>
    <mergeCell ref="AE17:AE18"/>
    <mergeCell ref="AE19:AE20"/>
    <mergeCell ref="AE21:AE22"/>
    <mergeCell ref="L17:M18"/>
    <mergeCell ref="O17:P18"/>
    <mergeCell ref="R17:S18"/>
    <mergeCell ref="B19:B20"/>
    <mergeCell ref="F19:G20"/>
    <mergeCell ref="I19:J20"/>
    <mergeCell ref="L19:M20"/>
    <mergeCell ref="O19:P20"/>
    <mergeCell ref="R19:S20"/>
    <mergeCell ref="U19:V20"/>
    <mergeCell ref="X19:X20"/>
    <mergeCell ref="AK17:AK18"/>
    <mergeCell ref="AL17:AL18"/>
    <mergeCell ref="AM17:AM18"/>
    <mergeCell ref="AN17:AN18"/>
    <mergeCell ref="AO17:AO18"/>
    <mergeCell ref="AP17:AP18"/>
    <mergeCell ref="AA17:AA18"/>
    <mergeCell ref="AB17:AB18"/>
    <mergeCell ref="AC17:AC18"/>
    <mergeCell ref="AO19:AO20"/>
    <mergeCell ref="AP19:AP20"/>
    <mergeCell ref="Z17:Z18"/>
    <mergeCell ref="AF17:AF18"/>
    <mergeCell ref="AF19:AF20"/>
    <mergeCell ref="L15:M16"/>
    <mergeCell ref="O15:P16"/>
    <mergeCell ref="R15:S16"/>
    <mergeCell ref="AG13:AG14"/>
    <mergeCell ref="AH13:AH14"/>
    <mergeCell ref="AL13:AL14"/>
    <mergeCell ref="AM13:AM14"/>
    <mergeCell ref="AN13:AN14"/>
    <mergeCell ref="Y13:Y14"/>
    <mergeCell ref="Z13:Z14"/>
    <mergeCell ref="AA13:AA14"/>
    <mergeCell ref="AB13:AB14"/>
    <mergeCell ref="AC13:AC14"/>
    <mergeCell ref="AD13:AD14"/>
    <mergeCell ref="AM15:AM16"/>
    <mergeCell ref="AN15:AN16"/>
    <mergeCell ref="B13:B14"/>
    <mergeCell ref="F13:G14"/>
    <mergeCell ref="I13:J14"/>
    <mergeCell ref="L13:M14"/>
    <mergeCell ref="O13:P14"/>
    <mergeCell ref="R13:S14"/>
    <mergeCell ref="U13:V14"/>
    <mergeCell ref="X13:X14"/>
    <mergeCell ref="U15:V16"/>
    <mergeCell ref="X15:X16"/>
    <mergeCell ref="Y15:Y16"/>
    <mergeCell ref="Z15:Z16"/>
    <mergeCell ref="AA15:AA16"/>
    <mergeCell ref="AC15:AC16"/>
    <mergeCell ref="AD15:AD16"/>
    <mergeCell ref="AG15:AG16"/>
    <mergeCell ref="F7:G8"/>
    <mergeCell ref="I7:J8"/>
    <mergeCell ref="L7:M8"/>
    <mergeCell ref="O7:P8"/>
    <mergeCell ref="R7:S8"/>
    <mergeCell ref="U7:V8"/>
    <mergeCell ref="X7:X8"/>
    <mergeCell ref="C11:D12"/>
    <mergeCell ref="AC9:AC10"/>
    <mergeCell ref="AD9:AD10"/>
    <mergeCell ref="AG9:AG10"/>
    <mergeCell ref="AH9:AH10"/>
    <mergeCell ref="U9:V10"/>
    <mergeCell ref="X9:X10"/>
    <mergeCell ref="Y9:Y10"/>
    <mergeCell ref="B9:B10"/>
    <mergeCell ref="F9:G10"/>
    <mergeCell ref="I9:J10"/>
    <mergeCell ref="L9:M10"/>
    <mergeCell ref="O9:P10"/>
    <mergeCell ref="R9:S10"/>
    <mergeCell ref="AG7:AG8"/>
    <mergeCell ref="AA11:AA12"/>
    <mergeCell ref="AB11:AB12"/>
    <mergeCell ref="AC11:AC12"/>
    <mergeCell ref="B11:B12"/>
    <mergeCell ref="F11:G12"/>
    <mergeCell ref="I11:J12"/>
    <mergeCell ref="L11:M12"/>
    <mergeCell ref="U11:V12"/>
    <mergeCell ref="O11:P12"/>
    <mergeCell ref="R11:S12"/>
    <mergeCell ref="B5:B6"/>
    <mergeCell ref="F5:G6"/>
    <mergeCell ref="I5:J6"/>
    <mergeCell ref="L5:M6"/>
    <mergeCell ref="O5:P6"/>
    <mergeCell ref="R5:S6"/>
    <mergeCell ref="U5:V6"/>
    <mergeCell ref="X5:X6"/>
    <mergeCell ref="Y5:Y6"/>
    <mergeCell ref="C5:D6"/>
    <mergeCell ref="C7:D8"/>
    <mergeCell ref="C9:D10"/>
    <mergeCell ref="Z9:Z10"/>
    <mergeCell ref="AA9:AA10"/>
    <mergeCell ref="AB9:AB10"/>
    <mergeCell ref="I1:N2"/>
    <mergeCell ref="W1:Y1"/>
    <mergeCell ref="B3:B4"/>
    <mergeCell ref="E3:E4"/>
    <mergeCell ref="F3:G4"/>
    <mergeCell ref="H3:H4"/>
    <mergeCell ref="I3:J4"/>
    <mergeCell ref="K3:K4"/>
    <mergeCell ref="L3:M4"/>
    <mergeCell ref="C3:D4"/>
    <mergeCell ref="W3:W4"/>
    <mergeCell ref="X3:X4"/>
    <mergeCell ref="Y3:Y4"/>
    <mergeCell ref="N3:N4"/>
    <mergeCell ref="O3:P4"/>
    <mergeCell ref="Q3:Q4"/>
    <mergeCell ref="B7:B8"/>
    <mergeCell ref="R3:S4"/>
    <mergeCell ref="BB5:BB6"/>
    <mergeCell ref="AI7:AI8"/>
    <mergeCell ref="AE7:AE8"/>
    <mergeCell ref="T3:T4"/>
    <mergeCell ref="U3:V4"/>
    <mergeCell ref="AO9:AO10"/>
    <mergeCell ref="AP9:AP10"/>
    <mergeCell ref="AQ9:AQ10"/>
    <mergeCell ref="AK9:AK10"/>
    <mergeCell ref="AL9:AL10"/>
    <mergeCell ref="AQ11:AQ12"/>
    <mergeCell ref="AL11:AL12"/>
    <mergeCell ref="AM11:AM12"/>
    <mergeCell ref="AN11:AN12"/>
    <mergeCell ref="AO11:AO12"/>
    <mergeCell ref="AP11:AP12"/>
    <mergeCell ref="Z5:Z6"/>
    <mergeCell ref="AA5:AA6"/>
    <mergeCell ref="AR7:AR8"/>
    <mergeCell ref="AO7:AO8"/>
    <mergeCell ref="AP7:AP8"/>
    <mergeCell ref="AQ7:AQ8"/>
    <mergeCell ref="AK7:AK8"/>
    <mergeCell ref="AL7:AL8"/>
    <mergeCell ref="AM7:AM8"/>
    <mergeCell ref="AN7:AN8"/>
    <mergeCell ref="AH7:AH8"/>
    <mergeCell ref="Z7:Z8"/>
    <mergeCell ref="AA7:AA8"/>
    <mergeCell ref="AB7:AB8"/>
    <mergeCell ref="AC7:AC8"/>
    <mergeCell ref="AK2:AR2"/>
    <mergeCell ref="AS2:AZ2"/>
    <mergeCell ref="AR3:AR4"/>
    <mergeCell ref="AS3:AS4"/>
    <mergeCell ref="AT3:AZ3"/>
    <mergeCell ref="AK3:AQ3"/>
    <mergeCell ref="AK5:AK6"/>
    <mergeCell ref="AL5:AL6"/>
    <mergeCell ref="AV5:AV6"/>
    <mergeCell ref="AW5:AW6"/>
    <mergeCell ref="AX5:AX6"/>
    <mergeCell ref="AM5:AM6"/>
    <mergeCell ref="AN5:AN6"/>
    <mergeCell ref="AO5:AO6"/>
    <mergeCell ref="AP5:AP6"/>
    <mergeCell ref="AQ5:AQ6"/>
    <mergeCell ref="AB3:AB4"/>
    <mergeCell ref="AH5:AH6"/>
    <mergeCell ref="AB5:AB6"/>
    <mergeCell ref="AC3:AC4"/>
    <mergeCell ref="AD3:AD4"/>
    <mergeCell ref="AC5:AC6"/>
    <mergeCell ref="AD5:AD6"/>
    <mergeCell ref="AE3:AE4"/>
    <mergeCell ref="AE5:AE6"/>
    <mergeCell ref="AF3:AF4"/>
    <mergeCell ref="AF5:AF6"/>
    <mergeCell ref="AR5:AR6"/>
    <mergeCell ref="AR53:AR54"/>
    <mergeCell ref="AM25:AM26"/>
    <mergeCell ref="AN25:AN26"/>
    <mergeCell ref="AL27:AL28"/>
    <mergeCell ref="AA27:AA28"/>
    <mergeCell ref="AB27:AB28"/>
    <mergeCell ref="AM27:AM28"/>
    <mergeCell ref="AN27:AN28"/>
    <mergeCell ref="AO27:AO28"/>
    <mergeCell ref="AP27:AP28"/>
    <mergeCell ref="AR21:AR22"/>
    <mergeCell ref="AR23:AR24"/>
    <mergeCell ref="AR25:AR26"/>
    <mergeCell ref="AR29:AR30"/>
    <mergeCell ref="AR31:AR32"/>
    <mergeCell ref="AK21:AK22"/>
    <mergeCell ref="AL21:AL22"/>
    <mergeCell ref="AQ23:AQ24"/>
    <mergeCell ref="AC21:AC22"/>
    <mergeCell ref="AD21:AD22"/>
    <mergeCell ref="AG21:AG22"/>
    <mergeCell ref="AH21:AH22"/>
    <mergeCell ref="AA21:AA22"/>
    <mergeCell ref="AF23:AF24"/>
    <mergeCell ref="AF27:AF28"/>
    <mergeCell ref="AQ25:AQ26"/>
    <mergeCell ref="AL25:AL26"/>
    <mergeCell ref="AM23:AM24"/>
    <mergeCell ref="AQ27:AQ28"/>
    <mergeCell ref="AK23:AK24"/>
    <mergeCell ref="AL23:AL24"/>
    <mergeCell ref="AD23:AD24"/>
    <mergeCell ref="AF11:AF12"/>
    <mergeCell ref="AE13:AE14"/>
    <mergeCell ref="AD7:AD8"/>
    <mergeCell ref="X11:X12"/>
    <mergeCell ref="AO13:AO14"/>
    <mergeCell ref="AP13:AP14"/>
    <mergeCell ref="AP15:AP16"/>
    <mergeCell ref="AQ15:AQ16"/>
    <mergeCell ref="AK15:AK16"/>
    <mergeCell ref="AL15:AL16"/>
    <mergeCell ref="AJ7:AJ8"/>
    <mergeCell ref="Y17:Y18"/>
    <mergeCell ref="AR41:AR42"/>
    <mergeCell ref="AR43:AR44"/>
    <mergeCell ref="Z3:Z4"/>
    <mergeCell ref="AA3:AA4"/>
    <mergeCell ref="AR51:AR52"/>
    <mergeCell ref="AH15:AH16"/>
    <mergeCell ref="AQ13:AQ14"/>
    <mergeCell ref="AK13:AK14"/>
    <mergeCell ref="AO15:AO16"/>
    <mergeCell ref="AB15:AB16"/>
    <mergeCell ref="AF7:AF8"/>
    <mergeCell ref="AG23:AG24"/>
    <mergeCell ref="AH23:AH24"/>
    <mergeCell ref="AE23:AE24"/>
    <mergeCell ref="AE25:AE26"/>
    <mergeCell ref="AE27:AE28"/>
    <mergeCell ref="AF21:AF22"/>
    <mergeCell ref="AQ19:AQ20"/>
    <mergeCell ref="AP35:AP36"/>
    <mergeCell ref="AQ35:AQ36"/>
    <mergeCell ref="AR45:AR46"/>
    <mergeCell ref="AP39:AP40"/>
    <mergeCell ref="AQ39:AQ40"/>
    <mergeCell ref="AB39:AB40"/>
    <mergeCell ref="AY5:AY6"/>
    <mergeCell ref="AS5:AS6"/>
    <mergeCell ref="AT5:AT6"/>
    <mergeCell ref="AU5:AU6"/>
    <mergeCell ref="AN9:AN10"/>
    <mergeCell ref="Y7:Y8"/>
    <mergeCell ref="AK11:AK12"/>
    <mergeCell ref="Y11:Y12"/>
    <mergeCell ref="Z11:Z12"/>
    <mergeCell ref="AD11:AD12"/>
    <mergeCell ref="AG11:AG12"/>
    <mergeCell ref="AH11:AH12"/>
    <mergeCell ref="AO21:AO22"/>
    <mergeCell ref="AP21:AP22"/>
    <mergeCell ref="AQ21:AQ22"/>
    <mergeCell ref="AQ17:AQ18"/>
    <mergeCell ref="Z27:Z28"/>
    <mergeCell ref="AN23:AN24"/>
    <mergeCell ref="AO23:AO24"/>
    <mergeCell ref="AP23:AP24"/>
    <mergeCell ref="AA23:AA24"/>
    <mergeCell ref="AB23:AB24"/>
    <mergeCell ref="AC23:AC24"/>
    <mergeCell ref="AO25:AO26"/>
    <mergeCell ref="AP25:AP26"/>
    <mergeCell ref="AE9:AE10"/>
    <mergeCell ref="AF9:AF10"/>
    <mergeCell ref="AE11:AE12"/>
    <mergeCell ref="BJ55:BJ56"/>
    <mergeCell ref="BJ21:BJ22"/>
    <mergeCell ref="BJ23:BJ24"/>
    <mergeCell ref="BJ25:BJ26"/>
    <mergeCell ref="BJ27:BJ28"/>
    <mergeCell ref="BJ29:BJ30"/>
    <mergeCell ref="BJ31:BJ32"/>
    <mergeCell ref="BJ33:BJ34"/>
    <mergeCell ref="BJ35:BJ36"/>
    <mergeCell ref="BJ37:BJ38"/>
    <mergeCell ref="BJ39:BJ40"/>
    <mergeCell ref="BJ41:BJ42"/>
    <mergeCell ref="BJ43:BJ44"/>
    <mergeCell ref="BJ45:BJ46"/>
    <mergeCell ref="BJ47:BJ48"/>
    <mergeCell ref="BJ49:BJ50"/>
    <mergeCell ref="AF13:AF14"/>
    <mergeCell ref="AF15:AF16"/>
    <mergeCell ref="BJ13:BJ14"/>
    <mergeCell ref="BJ15:BJ16"/>
    <mergeCell ref="BJ17:BJ18"/>
    <mergeCell ref="BJ19:BJ20"/>
    <mergeCell ref="AR55:AR56"/>
    <mergeCell ref="AR33:AR34"/>
    <mergeCell ref="AR35:AR36"/>
    <mergeCell ref="AR37:AR38"/>
    <mergeCell ref="AR39:AR40"/>
    <mergeCell ref="AR15:AR16"/>
    <mergeCell ref="AR17:AR18"/>
    <mergeCell ref="AR19:AR20"/>
    <mergeCell ref="AR13:AR14"/>
    <mergeCell ref="AS27:AS28"/>
    <mergeCell ref="BJ51:BJ52"/>
    <mergeCell ref="BJ53:BJ54"/>
    <mergeCell ref="BJ5:BJ6"/>
    <mergeCell ref="AR47:AR48"/>
    <mergeCell ref="AR49:AR50"/>
    <mergeCell ref="C21:D22"/>
    <mergeCell ref="BB2:BI2"/>
    <mergeCell ref="BB3:BH3"/>
    <mergeCell ref="BI3:BI4"/>
    <mergeCell ref="BC5:BC6"/>
    <mergeCell ref="BD5:BD6"/>
    <mergeCell ref="BE5:BE6"/>
    <mergeCell ref="BF5:BF6"/>
    <mergeCell ref="BG5:BG6"/>
    <mergeCell ref="BH5:BH6"/>
    <mergeCell ref="BI5:BI6"/>
    <mergeCell ref="BB7:BB8"/>
    <mergeCell ref="AJ5:AJ6"/>
    <mergeCell ref="V2:Y2"/>
    <mergeCell ref="AE15:AE16"/>
    <mergeCell ref="BJ7:BJ8"/>
    <mergeCell ref="BJ9:BJ10"/>
    <mergeCell ref="BJ11:BJ12"/>
    <mergeCell ref="C13:D14"/>
    <mergeCell ref="C15:D16"/>
    <mergeCell ref="C17:D18"/>
    <mergeCell ref="C19:D20"/>
    <mergeCell ref="AR9:AR10"/>
    <mergeCell ref="AR11:AR12"/>
    <mergeCell ref="AM9:AM10"/>
    <mergeCell ref="U17:V18"/>
    <mergeCell ref="X17:X18"/>
  </mergeCells>
  <conditionalFormatting sqref="C21 C23 C25 C27 C29 C31 C33 C35 C37 C39 C41 C43 C45 C47 C49 C51 C53 C55 C7 C9 C19 C11 C13 C15 C17">
    <cfRule type="cellIs" dxfId="103" priority="103" operator="equal">
      <formula>"CP Base 7h"</formula>
    </cfRule>
    <cfRule type="cellIs" dxfId="102" priority="104" operator="equal">
      <formula>"CP base 6h"</formula>
    </cfRule>
    <cfRule type="cellIs" dxfId="101" priority="105" operator="equal">
      <formula>"MALADIE"</formula>
    </cfRule>
    <cfRule type="cellIs" dxfId="100" priority="106" operator="equal">
      <formula>"FORQ"</formula>
    </cfRule>
    <cfRule type="cellIs" dxfId="99" priority="107" operator="equal">
      <formula>"REPOS"</formula>
    </cfRule>
  </conditionalFormatting>
  <conditionalFormatting sqref="C21 C23 C25 C27 C29 C31 C33 C35 C37 C39 C41 C43 C45 C47 C49 C51 C53 C55 C7 C9 C19 C11 C13 C15 C17">
    <cfRule type="cellIs" dxfId="98" priority="102" operator="equal">
      <formula>"OFF"</formula>
    </cfRule>
  </conditionalFormatting>
  <conditionalFormatting sqref="E10 E14 E16 E18 E20 E22 E24 E26 E28 E30 E32 E34 E36 E38 E40 E42 E44 E46 E48 E50 E52 E54 E56 E6 E8 E12">
    <cfRule type="cellIs" dxfId="97" priority="101" operator="greaterThan">
      <formula>0</formula>
    </cfRule>
  </conditionalFormatting>
  <conditionalFormatting sqref="F5:G6 F9:G56 F7">
    <cfRule type="cellIs" dxfId="96" priority="96" operator="equal">
      <formula>"CP Base 7h"</formula>
    </cfRule>
    <cfRule type="cellIs" dxfId="95" priority="97" operator="equal">
      <formula>"CP base 6h"</formula>
    </cfRule>
    <cfRule type="cellIs" dxfId="94" priority="98" operator="equal">
      <formula>"MALADIE"</formula>
    </cfRule>
    <cfRule type="cellIs" dxfId="93" priority="99" operator="equal">
      <formula>"FORQ"</formula>
    </cfRule>
    <cfRule type="cellIs" dxfId="92" priority="100" operator="equal">
      <formula>"REPOS"</formula>
    </cfRule>
  </conditionalFormatting>
  <conditionalFormatting sqref="F5:G6 F9:G56 F7">
    <cfRule type="cellIs" dxfId="91" priority="95" operator="equal">
      <formula>"OFF"</formula>
    </cfRule>
  </conditionalFormatting>
  <conditionalFormatting sqref="I5:J6 I9:J56 I7">
    <cfRule type="cellIs" dxfId="90" priority="90" operator="equal">
      <formula>"CP Base 7h"</formula>
    </cfRule>
    <cfRule type="cellIs" dxfId="89" priority="91" operator="equal">
      <formula>"CP base 6h"</formula>
    </cfRule>
    <cfRule type="cellIs" dxfId="88" priority="92" operator="equal">
      <formula>"MALADIE"</formula>
    </cfRule>
    <cfRule type="cellIs" dxfId="87" priority="93" operator="equal">
      <formula>"FORQ"</formula>
    </cfRule>
    <cfRule type="cellIs" dxfId="86" priority="94" operator="equal">
      <formula>"REPOS"</formula>
    </cfRule>
  </conditionalFormatting>
  <conditionalFormatting sqref="I5:J6 I9:J56 I7">
    <cfRule type="cellIs" dxfId="85" priority="89" operator="equal">
      <formula>"OFF"</formula>
    </cfRule>
  </conditionalFormatting>
  <conditionalFormatting sqref="L9:M56 L7">
    <cfRule type="cellIs" dxfId="84" priority="84" operator="equal">
      <formula>"CP Base 7h"</formula>
    </cfRule>
    <cfRule type="cellIs" dxfId="83" priority="85" operator="equal">
      <formula>"CP base 6h"</formula>
    </cfRule>
    <cfRule type="cellIs" dxfId="82" priority="86" operator="equal">
      <formula>"MALADIE"</formula>
    </cfRule>
    <cfRule type="cellIs" dxfId="81" priority="87" operator="equal">
      <formula>"FORQ"</formula>
    </cfRule>
    <cfRule type="cellIs" dxfId="80" priority="88" operator="equal">
      <formula>"REPOS"</formula>
    </cfRule>
  </conditionalFormatting>
  <conditionalFormatting sqref="L9:M56 L7">
    <cfRule type="cellIs" dxfId="79" priority="83" operator="equal">
      <formula>"OFF"</formula>
    </cfRule>
  </conditionalFormatting>
  <conditionalFormatting sqref="O5:P6 O9:P56 O7">
    <cfRule type="cellIs" dxfId="78" priority="78" operator="equal">
      <formula>"CP Base 7h"</formula>
    </cfRule>
    <cfRule type="cellIs" dxfId="77" priority="79" operator="equal">
      <formula>"CP base 6h"</formula>
    </cfRule>
    <cfRule type="cellIs" dxfId="76" priority="80" operator="equal">
      <formula>"MALADIE"</formula>
    </cfRule>
    <cfRule type="cellIs" dxfId="75" priority="81" operator="equal">
      <formula>"FORQ"</formula>
    </cfRule>
    <cfRule type="cellIs" dxfId="74" priority="82" operator="equal">
      <formula>"REPOS"</formula>
    </cfRule>
  </conditionalFormatting>
  <conditionalFormatting sqref="O5:P6 O9:P56 O7">
    <cfRule type="cellIs" dxfId="73" priority="77" operator="equal">
      <formula>"OFF"</formula>
    </cfRule>
  </conditionalFormatting>
  <conditionalFormatting sqref="R5:S6 R9:S56 R7">
    <cfRule type="cellIs" dxfId="72" priority="72" operator="equal">
      <formula>"CP Base 7h"</formula>
    </cfRule>
    <cfRule type="cellIs" dxfId="71" priority="73" operator="equal">
      <formula>"CP base 6h"</formula>
    </cfRule>
    <cfRule type="cellIs" dxfId="70" priority="74" operator="equal">
      <formula>"MALADIE"</formula>
    </cfRule>
    <cfRule type="cellIs" dxfId="69" priority="75" operator="equal">
      <formula>"FORQ"</formula>
    </cfRule>
    <cfRule type="cellIs" dxfId="68" priority="76" operator="equal">
      <formula>"REPOS"</formula>
    </cfRule>
  </conditionalFormatting>
  <conditionalFormatting sqref="R5:S6 R9:S56 R7">
    <cfRule type="cellIs" dxfId="67" priority="71" operator="equal">
      <formula>"OFF"</formula>
    </cfRule>
  </conditionalFormatting>
  <conditionalFormatting sqref="U5:V56">
    <cfRule type="cellIs" dxfId="66" priority="66" operator="equal">
      <formula>"CP Base 7h"</formula>
    </cfRule>
    <cfRule type="cellIs" dxfId="65" priority="67" operator="equal">
      <formula>"CP base 6h"</formula>
    </cfRule>
    <cfRule type="cellIs" dxfId="64" priority="68" operator="equal">
      <formula>"MALADIE"</formula>
    </cfRule>
    <cfRule type="cellIs" dxfId="63" priority="69" operator="equal">
      <formula>"FORQ"</formula>
    </cfRule>
    <cfRule type="cellIs" dxfId="62" priority="70" operator="equal">
      <formula>"REPOS"</formula>
    </cfRule>
  </conditionalFormatting>
  <conditionalFormatting sqref="U5:V56">
    <cfRule type="cellIs" dxfId="61" priority="65" operator="equal">
      <formula>"OFF"</formula>
    </cfRule>
  </conditionalFormatting>
  <conditionalFormatting sqref="H16 H18 H20 H22 H24 H26 H28 H30 H32 H34 H36 H38 H40 H42 H44 H46 H48 H50 H52 H54 H56 H6 H10 H12 H14 H8">
    <cfRule type="cellIs" dxfId="60" priority="64" operator="greaterThan">
      <formula>0</formula>
    </cfRule>
  </conditionalFormatting>
  <conditionalFormatting sqref="K6 K8 K10 K12 K14 K16 K18 K20 K22 K24 K26 K28 K30 K32 K34 K36 K38 K40 K42 K44 K46 K48 K50 K52 K54 K56">
    <cfRule type="cellIs" dxfId="59" priority="63" operator="greaterThan">
      <formula>0</formula>
    </cfRule>
  </conditionalFormatting>
  <conditionalFormatting sqref="N6 N8 N10 N12 N14 N16 N18 N20 N22 N24 N26 N28 N30 N32 N34 N36 N38 N40 N42 N44 N46 N48 N50 N52 N54 N56">
    <cfRule type="cellIs" dxfId="58" priority="62" operator="greaterThan">
      <formula>0</formula>
    </cfRule>
  </conditionalFormatting>
  <conditionalFormatting sqref="Q6 Q8 Q10 Q12 Q14 Q16 Q18 Q20 Q22 Q24 Q26 Q28 Q30 Q32 Q34 Q36 Q38 Q40 Q42 Q44 Q46 Q48 Q50 Q52 Q54 Q56">
    <cfRule type="cellIs" dxfId="57" priority="61" operator="greaterThan">
      <formula>0</formula>
    </cfRule>
  </conditionalFormatting>
  <conditionalFormatting sqref="T6 T8 T10 T12 T14 T16 T18 T20 T22 T24 T26 T28 T30 T32 T34 T36 T38 T40 T42 T44 T46 T48 T50 T52 T54 T56">
    <cfRule type="cellIs" dxfId="56" priority="60" operator="greaterThan">
      <formula>0</formula>
    </cfRule>
  </conditionalFormatting>
  <conditionalFormatting sqref="C5:D6 C9:D56 C7">
    <cfRule type="cellIs" dxfId="55" priority="54" operator="equal">
      <formula>"CP Base 7h"</formula>
    </cfRule>
    <cfRule type="cellIs" dxfId="54" priority="55" operator="equal">
      <formula>"CP base 6h"</formula>
    </cfRule>
    <cfRule type="cellIs" dxfId="53" priority="56" operator="equal">
      <formula>"MALADIE"</formula>
    </cfRule>
    <cfRule type="cellIs" dxfId="52" priority="57" operator="equal">
      <formula>"FORQ"</formula>
    </cfRule>
    <cfRule type="cellIs" dxfId="51" priority="58" operator="equal">
      <formula>"REPOS"</formula>
    </cfRule>
  </conditionalFormatting>
  <conditionalFormatting sqref="C5:D6 C9:D56 C7">
    <cfRule type="cellIs" dxfId="50" priority="53" operator="equal">
      <formula>"OFF"</formula>
    </cfRule>
  </conditionalFormatting>
  <conditionalFormatting sqref="L5:M6 L9:M56 L7">
    <cfRule type="cellIs" dxfId="49" priority="47" operator="equal">
      <formula>"CP Base 7h"</formula>
    </cfRule>
    <cfRule type="cellIs" dxfId="48" priority="48" operator="equal">
      <formula>"CP base 6h"</formula>
    </cfRule>
    <cfRule type="cellIs" dxfId="47" priority="49" operator="equal">
      <formula>"MALADIE"</formula>
    </cfRule>
    <cfRule type="cellIs" dxfId="46" priority="50" operator="equal">
      <formula>"FORQ"</formula>
    </cfRule>
    <cfRule type="cellIs" dxfId="45" priority="51" operator="equal">
      <formula>"REPOS"</formula>
    </cfRule>
  </conditionalFormatting>
  <conditionalFormatting sqref="L5:M6 L9:M56 L7">
    <cfRule type="cellIs" dxfId="44" priority="46" operator="equal">
      <formula>"OFF"</formula>
    </cfRule>
  </conditionalFormatting>
  <conditionalFormatting sqref="H61 T7:V8 C5:D6 C7 F7 I7 K7:L7 K8 N7:O7 N8 Q7:R7 Q8 F5:V6 E5:E8 C9:V56 H7:H8">
    <cfRule type="cellIs" dxfId="43" priority="44" operator="equal">
      <formula>"FERIÉ Base 6h"</formula>
    </cfRule>
    <cfRule type="cellIs" dxfId="42" priority="52" operator="equal">
      <formula>"FERIÉ Base 7h"</formula>
    </cfRule>
  </conditionalFormatting>
  <conditionalFormatting sqref="F5:G6 F9:G56 F7">
    <cfRule type="cellIs" dxfId="41" priority="39" operator="equal">
      <formula>"CP Base 7h"</formula>
    </cfRule>
    <cfRule type="cellIs" dxfId="40" priority="40" operator="equal">
      <formula>"CP base 6h"</formula>
    </cfRule>
    <cfRule type="cellIs" dxfId="39" priority="41" operator="equal">
      <formula>"MALADIE"</formula>
    </cfRule>
    <cfRule type="cellIs" dxfId="38" priority="42" operator="equal">
      <formula>"FORQ"</formula>
    </cfRule>
    <cfRule type="cellIs" dxfId="37" priority="43" operator="equal">
      <formula>"REPOS"</formula>
    </cfRule>
  </conditionalFormatting>
  <conditionalFormatting sqref="F5:G6 F9:G56 F7">
    <cfRule type="cellIs" dxfId="36" priority="38" operator="equal">
      <formula>"OFF"</formula>
    </cfRule>
  </conditionalFormatting>
  <conditionalFormatting sqref="I5:J6 I9:J56 I7">
    <cfRule type="cellIs" dxfId="35" priority="33" operator="equal">
      <formula>"CP Base 7h"</formula>
    </cfRule>
    <cfRule type="cellIs" dxfId="34" priority="34" operator="equal">
      <formula>"CP base 6h"</formula>
    </cfRule>
    <cfRule type="cellIs" dxfId="33" priority="35" operator="equal">
      <formula>"MALADIE"</formula>
    </cfRule>
    <cfRule type="cellIs" dxfId="32" priority="36" operator="equal">
      <formula>"FORQ"</formula>
    </cfRule>
    <cfRule type="cellIs" dxfId="31" priority="37" operator="equal">
      <formula>"REPOS"</formula>
    </cfRule>
  </conditionalFormatting>
  <conditionalFormatting sqref="I5:J6 I9:J56 I7">
    <cfRule type="cellIs" dxfId="30" priority="32" operator="equal">
      <formula>"OFF"</formula>
    </cfRule>
  </conditionalFormatting>
  <conditionalFormatting sqref="L5:M6 L9:M56 L7">
    <cfRule type="cellIs" dxfId="29" priority="27" operator="equal">
      <formula>"CP Base 7h"</formula>
    </cfRule>
    <cfRule type="cellIs" dxfId="28" priority="28" operator="equal">
      <formula>"CP base 6h"</formula>
    </cfRule>
    <cfRule type="cellIs" dxfId="27" priority="29" operator="equal">
      <formula>"MALADIE"</formula>
    </cfRule>
    <cfRule type="cellIs" dxfId="26" priority="30" operator="equal">
      <formula>"FORQ"</formula>
    </cfRule>
    <cfRule type="cellIs" dxfId="25" priority="31" operator="equal">
      <formula>"REPOS"</formula>
    </cfRule>
  </conditionalFormatting>
  <conditionalFormatting sqref="L5:M6 L9:M56 L7">
    <cfRule type="cellIs" dxfId="24" priority="26" operator="equal">
      <formula>"OFF"</formula>
    </cfRule>
  </conditionalFormatting>
  <conditionalFormatting sqref="O5:P6 O9:P56 O7">
    <cfRule type="cellIs" dxfId="23" priority="21" operator="equal">
      <formula>"CP Base 7h"</formula>
    </cfRule>
    <cfRule type="cellIs" dxfId="22" priority="22" operator="equal">
      <formula>"CP base 6h"</formula>
    </cfRule>
    <cfRule type="cellIs" dxfId="21" priority="23" operator="equal">
      <formula>"MALADIE"</formula>
    </cfRule>
    <cfRule type="cellIs" dxfId="20" priority="24" operator="equal">
      <formula>"FORQ"</formula>
    </cfRule>
    <cfRule type="cellIs" dxfId="19" priority="25" operator="equal">
      <formula>"REPOS"</formula>
    </cfRule>
  </conditionalFormatting>
  <conditionalFormatting sqref="O5:P6 O9:P56 O7">
    <cfRule type="cellIs" dxfId="18" priority="20" operator="equal">
      <formula>"OFF"</formula>
    </cfRule>
  </conditionalFormatting>
  <conditionalFormatting sqref="R5:S6 R9:S56 R7">
    <cfRule type="cellIs" dxfId="17" priority="15" operator="equal">
      <formula>"CP Base 7h"</formula>
    </cfRule>
    <cfRule type="cellIs" dxfId="16" priority="16" operator="equal">
      <formula>"CP base 6h"</formula>
    </cfRule>
    <cfRule type="cellIs" dxfId="15" priority="18" operator="equal">
      <formula>"FORQ"</formula>
    </cfRule>
    <cfRule type="cellIs" dxfId="14" priority="19" operator="equal">
      <formula>"REPOS"</formula>
    </cfRule>
  </conditionalFormatting>
  <conditionalFormatting sqref="R5:S6 R9:S56 R7">
    <cfRule type="cellIs" dxfId="13" priority="14" operator="equal">
      <formula>"OFF"</formula>
    </cfRule>
  </conditionalFormatting>
  <conditionalFormatting sqref="U5:V56">
    <cfRule type="cellIs" dxfId="12" priority="9" operator="equal">
      <formula>"CP Base 7h"</formula>
    </cfRule>
    <cfRule type="cellIs" dxfId="11" priority="10" operator="equal">
      <formula>"CP base 6h"</formula>
    </cfRule>
    <cfRule type="cellIs" dxfId="10" priority="11" operator="equal">
      <formula>"MALADIE"</formula>
    </cfRule>
    <cfRule type="cellIs" dxfId="9" priority="12" operator="equal">
      <formula>"FORQ"</formula>
    </cfRule>
    <cfRule type="cellIs" dxfId="8" priority="13" operator="equal">
      <formula>"REPOS"</formula>
    </cfRule>
  </conditionalFormatting>
  <conditionalFormatting sqref="U5:V56">
    <cfRule type="cellIs" dxfId="7" priority="8" operator="equal">
      <formula>"OFF"</formula>
    </cfRule>
  </conditionalFormatting>
  <conditionalFormatting sqref="H6 H8">
    <cfRule type="cellIs" dxfId="6" priority="7" operator="greaterThan">
      <formula>0</formula>
    </cfRule>
  </conditionalFormatting>
  <conditionalFormatting sqref="W6 W8 W10 W12 W14 W16 W18 W20 W22 W24 W26 W28 W30 W32 W34 W36 W38 W40 W42 W44 W46 W48 W50 W52 W54 W56">
    <cfRule type="cellIs" dxfId="5" priority="6" operator="greaterThan">
      <formula>0</formula>
    </cfRule>
  </conditionalFormatting>
  <conditionalFormatting sqref="W6 W8 W10 W12 W14 W16 W18 W20 W22 W24 W26 W28 W30 W32 W34 W36 W38 W40 W42 W44 W46 W48 W50 W52 W54 W56">
    <cfRule type="cellIs" dxfId="4" priority="4" operator="equal">
      <formula>"FERIÉ Base 6h"</formula>
    </cfRule>
    <cfRule type="cellIs" dxfId="3" priority="5" operator="equal">
      <formula>"FERIÉ Base 7h"</formula>
    </cfRule>
  </conditionalFormatting>
  <conditionalFormatting sqref="A1">
    <cfRule type="expression" dxfId="2" priority="2">
      <formula>INT(MOD(INT((B4-2)/7)+0.6,52+5/28))+1</formula>
    </cfRule>
  </conditionalFormatting>
  <conditionalFormatting sqref="C5:V60">
    <cfRule type="cellIs" dxfId="1" priority="1" operator="equal">
      <formula>"CP"</formula>
    </cfRule>
  </conditionalFormatting>
  <dataValidations count="3">
    <dataValidation type="list" errorStyle="warning" allowBlank="1" showInputMessage="1" showErrorMessage="1" error="Cette tranche horaire n'existe pas, voulez-vous la CREER?" sqref="U5:V56 R9:S56 S5:S6 R5:R7 C9:D56 D5:D6 C5:C7 F9:G56 G5:G6 F5:F7 I9:J56 J5:J6 I5:I7 L9:M56 M5:M6 L5:L7 P5:P6 O5:O7 O9:P56">
      <formula1>HEURE</formula1>
    </dataValidation>
    <dataValidation type="list" allowBlank="1" showInputMessage="1" showErrorMessage="1" sqref="EM1">
      <formula1>HEURE</formula1>
    </dataValidation>
    <dataValidation type="list" errorStyle="warning" allowBlank="1" showInputMessage="1" showErrorMessage="1" error="Cette tranche horaire n'existe pas, Souhaitez vous l'ajouter?" sqref="V2:Y2">
      <formula1>HEURE</formula1>
    </dataValidation>
  </dataValidation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3" name="Button 1">
              <controlPr locked="0" defaultSize="0" print="0" autoFill="0" autoPict="0" macro="[0]!PATISSERIE">
                <anchor moveWithCells="1">
                  <from>
                    <xdr:col>4</xdr:col>
                    <xdr:colOff>12700</xdr:colOff>
                    <xdr:row>0</xdr:row>
                    <xdr:rowOff>38100</xdr:rowOff>
                  </from>
                  <to>
                    <xdr:col>7</xdr:col>
                    <xdr:colOff>12700</xdr:colOff>
                    <xdr:row>1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2770" r:id="rId4" name="Button 2">
              <controlPr locked="0" defaultSize="0" print="0" autoFill="0" autoPict="0" macro="[0]!VENTE">
                <anchor moveWithCells="1">
                  <from>
                    <xdr:col>10</xdr:col>
                    <xdr:colOff>101600</xdr:colOff>
                    <xdr:row>0</xdr:row>
                    <xdr:rowOff>38100</xdr:rowOff>
                  </from>
                  <to>
                    <xdr:col>13</xdr:col>
                    <xdr:colOff>165100</xdr:colOff>
                    <xdr:row>1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2772" r:id="rId5" name="Button 4">
              <controlPr locked="0" defaultSize="0" print="0" autoFill="0" autoPict="0" macro="[0]!BOUL">
                <anchor moveWithCells="1">
                  <from>
                    <xdr:col>7</xdr:col>
                    <xdr:colOff>25400</xdr:colOff>
                    <xdr:row>0</xdr:row>
                    <xdr:rowOff>38100</xdr:rowOff>
                  </from>
                  <to>
                    <xdr:col>10</xdr:col>
                    <xdr:colOff>88900</xdr:colOff>
                    <xdr:row>1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2773" r:id="rId6" name="Button 5">
              <controlPr locked="0" defaultSize="0" print="0" autoFill="0" autoPict="0" macro="[0]!EFFACER">
                <anchor moveWithCells="1">
                  <from>
                    <xdr:col>16</xdr:col>
                    <xdr:colOff>254000</xdr:colOff>
                    <xdr:row>0</xdr:row>
                    <xdr:rowOff>38100</xdr:rowOff>
                  </from>
                  <to>
                    <xdr:col>19</xdr:col>
                    <xdr:colOff>317500</xdr:colOff>
                    <xdr:row>1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2774" r:id="rId7" name="Button 9889">
              <controlPr locked="0" defaultSize="0" print="0" autoFill="0" autoPict="0" macro="[0]!EFFACERTOUT">
                <anchor moveWithCells="1">
                  <from>
                    <xdr:col>26</xdr:col>
                    <xdr:colOff>165100</xdr:colOff>
                    <xdr:row>0</xdr:row>
                    <xdr:rowOff>63500</xdr:rowOff>
                  </from>
                  <to>
                    <xdr:col>27</xdr:col>
                    <xdr:colOff>317500</xdr:colOff>
                    <xdr:row>1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2777" r:id="rId8" name="Button 9">
              <controlPr locked="0" defaultSize="0" print="0" autoFill="0" autoPict="0" macro="[0]!MOISENCOURS2">
                <anchor moveWithCells="1" sizeWithCells="1">
                  <from>
                    <xdr:col>28</xdr:col>
                    <xdr:colOff>38100</xdr:colOff>
                    <xdr:row>0</xdr:row>
                    <xdr:rowOff>165100</xdr:rowOff>
                  </from>
                  <to>
                    <xdr:col>28</xdr:col>
                    <xdr:colOff>228600</xdr:colOff>
                    <xdr:row>1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2778" r:id="rId9" name="Button 10">
              <controlPr locked="0" defaultSize="0" print="0" autoFill="0" autoPict="0" macro="[0]!MoisSuivant2">
                <anchor moveWithCells="1" sizeWithCells="1">
                  <from>
                    <xdr:col>28</xdr:col>
                    <xdr:colOff>266700</xdr:colOff>
                    <xdr:row>0</xdr:row>
                    <xdr:rowOff>165100</xdr:rowOff>
                  </from>
                  <to>
                    <xdr:col>28</xdr:col>
                    <xdr:colOff>457200</xdr:colOff>
                    <xdr:row>1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2781" r:id="rId10" name="Button 13">
              <controlPr locked="0" defaultSize="0" print="0" autoFill="0" autoPict="0" macro="[0]!CopySheetRename">
                <anchor moveWithCells="1">
                  <from>
                    <xdr:col>29</xdr:col>
                    <xdr:colOff>0</xdr:colOff>
                    <xdr:row>0</xdr:row>
                    <xdr:rowOff>76200</xdr:rowOff>
                  </from>
                  <to>
                    <xdr:col>29</xdr:col>
                    <xdr:colOff>495300</xdr:colOff>
                    <xdr:row>1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2775" r:id="rId11" name="Button 7">
              <controlPr locked="0" defaultSize="0" print="0" autoFill="0" autoPict="0" macro="[0]!CREERCOPIERCONVERTIR">
                <anchor moveWithCells="1" sizeWithCells="1">
                  <from>
                    <xdr:col>20</xdr:col>
                    <xdr:colOff>381000</xdr:colOff>
                    <xdr:row>0</xdr:row>
                    <xdr:rowOff>25400</xdr:rowOff>
                  </from>
                  <to>
                    <xdr:col>22</xdr:col>
                    <xdr:colOff>101600</xdr:colOff>
                    <xdr:row>0</xdr:row>
                    <xdr:rowOff>228600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2771" r:id="rId12" name="Button 3">
              <controlPr locked="0" defaultSize="0" print="0" autoFill="0" autoPict="0" macro="[0]!RESTAURATION">
                <anchor moveWithCells="1">
                  <from>
                    <xdr:col>13</xdr:col>
                    <xdr:colOff>177800</xdr:colOff>
                    <xdr:row>0</xdr:row>
                    <xdr:rowOff>38100</xdr:rowOff>
                  </from>
                  <to>
                    <xdr:col>16</xdr:col>
                    <xdr:colOff>241300</xdr:colOff>
                    <xdr:row>1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E1E52356-D47C-3842-92B8-B9703DB676E7}">
            <xm:f>IF(ISEVEN(Admin!A6),1,0)</xm:f>
            <x14:dxf>
              <font>
                <color auto="1"/>
              </font>
              <fill>
                <patternFill patternType="solid">
                  <fgColor indexed="64"/>
                  <bgColor rgb="FFFCE4D0"/>
                </patternFill>
              </fill>
            </x14:dxf>
          </x14:cfRule>
          <xm:sqref>B5:B56</xm:sqref>
        </x14:conditionalFormatting>
      </x14:conditionalFormattings>
    </ex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Admin</vt:lpstr>
      <vt:lpstr>HEURE</vt:lpstr>
      <vt:lpstr>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bureau</dc:creator>
  <cp:keywords/>
  <cp:lastModifiedBy>Christophe BERNARD</cp:lastModifiedBy>
  <cp:lastPrinted>2016-04-20T20:38:56Z</cp:lastPrinted>
  <dcterms:created xsi:type="dcterms:W3CDTF">2016-04-19T10:56:13Z</dcterms:created>
  <dcterms:modified xsi:type="dcterms:W3CDTF">2016-06-23T19:15:23Z</dcterms:modified>
</cp:coreProperties>
</file>