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28800" windowHeight="11910" firstSheet="2" activeTab="2" xr2:uid="{00000000-000D-0000-FFFF-FFFF00000000}"/>
  </bookViews>
  <sheets>
    <sheet name="Règles d'utilsation" sheetId="10" state="hidden" r:id="rId1"/>
    <sheet name="Deploiement" sheetId="1" state="hidden" r:id="rId2"/>
    <sheet name="Merchandising" sheetId="5" r:id="rId3"/>
    <sheet name="Analyse V2" sheetId="11" r:id="rId4"/>
  </sheets>
  <definedNames>
    <definedName name="_xlnm._FilterDatabase" localSheetId="1" hidden="1">Deploiement!$A$5:$Y$441</definedName>
    <definedName name="_xlnm._FilterDatabase" localSheetId="2" hidden="1">Merchandising!$A$5:$H$437</definedName>
    <definedName name="BDD.Depl">Deploiement!$A$5:$Y$441</definedName>
    <definedName name="BDD.Merch">Merchandising!$A$5:$H$437</definedName>
    <definedName name="concept">#REF!</definedName>
    <definedName name="lightbox">#REF!</definedName>
    <definedName name="ligthbox">#REF!</definedName>
    <definedName name="maquillage">#REF!</definedName>
    <definedName name="meubles">#REF!</definedName>
    <definedName name="non_age">Merchandising!$H$6:$H$437</definedName>
    <definedName name="TA">#REF!</definedName>
    <definedName name="Table.Iso">#REF!</definedName>
    <definedName name="zone">Merchandising!$E$6:$E$437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5" l="1" a="1"/>
  <c r="K7" i="5" s="1"/>
  <c r="K8" i="5" s="1" a="1"/>
  <c r="K8" i="5" s="1"/>
  <c r="K6" i="5" a="1"/>
  <c r="K6" i="5" s="1"/>
  <c r="A418" i="5" l="1"/>
  <c r="B418" i="5"/>
  <c r="C418" i="5"/>
  <c r="D418" i="5"/>
  <c r="E418" i="5"/>
  <c r="F418" i="5"/>
  <c r="A419" i="5"/>
  <c r="B419" i="5"/>
  <c r="C419" i="5"/>
  <c r="D419" i="5"/>
  <c r="E419" i="5"/>
  <c r="F419" i="5"/>
  <c r="A420" i="5"/>
  <c r="B420" i="5"/>
  <c r="C420" i="5"/>
  <c r="D420" i="5"/>
  <c r="E420" i="5"/>
  <c r="F420" i="5"/>
  <c r="A421" i="5"/>
  <c r="B421" i="5"/>
  <c r="C421" i="5"/>
  <c r="D421" i="5"/>
  <c r="E421" i="5"/>
  <c r="F421" i="5"/>
  <c r="E437" i="5" l="1"/>
  <c r="C437" i="5"/>
  <c r="A437" i="5"/>
  <c r="F436" i="5"/>
  <c r="E436" i="5"/>
  <c r="D436" i="5"/>
  <c r="C436" i="5"/>
  <c r="B436" i="5"/>
  <c r="A436" i="5"/>
  <c r="F435" i="5"/>
  <c r="E435" i="5"/>
  <c r="D435" i="5"/>
  <c r="C435" i="5"/>
  <c r="B435" i="5"/>
  <c r="A435" i="5"/>
  <c r="F434" i="5"/>
  <c r="E434" i="5"/>
  <c r="D434" i="5"/>
  <c r="C434" i="5"/>
  <c r="B434" i="5"/>
  <c r="A434" i="5"/>
  <c r="F433" i="5"/>
  <c r="E433" i="5"/>
  <c r="D433" i="5"/>
  <c r="C433" i="5"/>
  <c r="B433" i="5"/>
  <c r="A433" i="5"/>
  <c r="F432" i="5"/>
  <c r="E432" i="5"/>
  <c r="D432" i="5"/>
  <c r="C432" i="5"/>
  <c r="B432" i="5"/>
  <c r="A432" i="5"/>
  <c r="F431" i="5"/>
  <c r="E431" i="5"/>
  <c r="D431" i="5"/>
  <c r="C431" i="5"/>
  <c r="B431" i="5"/>
  <c r="A431" i="5"/>
  <c r="F430" i="5"/>
  <c r="E430" i="5"/>
  <c r="D430" i="5"/>
  <c r="C430" i="5"/>
  <c r="B430" i="5"/>
  <c r="A430" i="5"/>
  <c r="F429" i="5"/>
  <c r="E429" i="5"/>
  <c r="D429" i="5"/>
  <c r="C429" i="5"/>
  <c r="B429" i="5"/>
  <c r="A429" i="5"/>
  <c r="F428" i="5"/>
  <c r="E428" i="5"/>
  <c r="D428" i="5"/>
  <c r="C428" i="5"/>
  <c r="B428" i="5"/>
  <c r="A428" i="5"/>
  <c r="F427" i="5"/>
  <c r="E427" i="5"/>
  <c r="D427" i="5"/>
  <c r="C427" i="5"/>
  <c r="B427" i="5"/>
  <c r="A427" i="5"/>
  <c r="F426" i="5"/>
  <c r="E426" i="5"/>
  <c r="D426" i="5"/>
  <c r="C426" i="5"/>
  <c r="B426" i="5"/>
  <c r="A426" i="5"/>
  <c r="F425" i="5"/>
  <c r="E425" i="5"/>
  <c r="D425" i="5"/>
  <c r="C425" i="5"/>
  <c r="B425" i="5"/>
  <c r="A425" i="5"/>
  <c r="F424" i="5"/>
  <c r="E424" i="5"/>
  <c r="D424" i="5"/>
  <c r="C424" i="5"/>
  <c r="B424" i="5"/>
  <c r="A424" i="5"/>
  <c r="F423" i="5"/>
  <c r="E423" i="5"/>
  <c r="D423" i="5"/>
  <c r="C423" i="5"/>
  <c r="B423" i="5"/>
  <c r="A423" i="5"/>
  <c r="F422" i="5"/>
  <c r="E422" i="5"/>
  <c r="D422" i="5"/>
  <c r="C422" i="5"/>
  <c r="B422" i="5"/>
  <c r="A422" i="5"/>
  <c r="F417" i="5"/>
  <c r="E417" i="5"/>
  <c r="D417" i="5"/>
  <c r="C417" i="5"/>
  <c r="B417" i="5"/>
  <c r="A417" i="5"/>
  <c r="F416" i="5"/>
  <c r="E416" i="5"/>
  <c r="D416" i="5"/>
  <c r="C416" i="5"/>
  <c r="B416" i="5"/>
  <c r="A416" i="5"/>
  <c r="F415" i="5"/>
  <c r="E415" i="5"/>
  <c r="D415" i="5"/>
  <c r="C415" i="5"/>
  <c r="B415" i="5"/>
  <c r="A415" i="5"/>
  <c r="F414" i="5"/>
  <c r="E414" i="5"/>
  <c r="D414" i="5"/>
  <c r="C414" i="5"/>
  <c r="B414" i="5"/>
  <c r="A414" i="5"/>
  <c r="F413" i="5"/>
  <c r="E413" i="5"/>
  <c r="D413" i="5"/>
  <c r="C413" i="5"/>
  <c r="B413" i="5"/>
  <c r="A413" i="5"/>
  <c r="F412" i="5"/>
  <c r="E412" i="5"/>
  <c r="D412" i="5"/>
  <c r="C412" i="5"/>
  <c r="B412" i="5"/>
  <c r="A412" i="5"/>
  <c r="F411" i="5"/>
  <c r="E411" i="5"/>
  <c r="D411" i="5"/>
  <c r="C411" i="5"/>
  <c r="B411" i="5"/>
  <c r="A411" i="5"/>
  <c r="F410" i="5"/>
  <c r="E410" i="5"/>
  <c r="D410" i="5"/>
  <c r="C410" i="5"/>
  <c r="B410" i="5"/>
  <c r="A410" i="5"/>
  <c r="F409" i="5"/>
  <c r="E409" i="5"/>
  <c r="D409" i="5"/>
  <c r="C409" i="5"/>
  <c r="B409" i="5"/>
  <c r="A409" i="5"/>
  <c r="F408" i="5"/>
  <c r="E408" i="5"/>
  <c r="D408" i="5"/>
  <c r="C408" i="5"/>
  <c r="B408" i="5"/>
  <c r="A408" i="5"/>
  <c r="F407" i="5"/>
  <c r="E407" i="5"/>
  <c r="D407" i="5"/>
  <c r="C407" i="5"/>
  <c r="B407" i="5"/>
  <c r="A407" i="5"/>
  <c r="F406" i="5"/>
  <c r="E406" i="5"/>
  <c r="D406" i="5"/>
  <c r="C406" i="5"/>
  <c r="B406" i="5"/>
  <c r="A406" i="5"/>
  <c r="F405" i="5"/>
  <c r="E405" i="5"/>
  <c r="D405" i="5"/>
  <c r="C405" i="5"/>
  <c r="B405" i="5"/>
  <c r="A405" i="5"/>
  <c r="F404" i="5"/>
  <c r="E404" i="5"/>
  <c r="D404" i="5"/>
  <c r="C404" i="5"/>
  <c r="B404" i="5"/>
  <c r="A404" i="5"/>
  <c r="F403" i="5"/>
  <c r="E403" i="5"/>
  <c r="D403" i="5"/>
  <c r="C403" i="5"/>
  <c r="B403" i="5"/>
  <c r="A403" i="5"/>
  <c r="F402" i="5"/>
  <c r="E402" i="5"/>
  <c r="D402" i="5"/>
  <c r="C402" i="5"/>
  <c r="B402" i="5"/>
  <c r="A402" i="5"/>
  <c r="F401" i="5"/>
  <c r="E401" i="5"/>
  <c r="D401" i="5"/>
  <c r="C401" i="5"/>
  <c r="B401" i="5"/>
  <c r="A401" i="5"/>
  <c r="F400" i="5"/>
  <c r="E400" i="5"/>
  <c r="D400" i="5"/>
  <c r="C400" i="5"/>
  <c r="B400" i="5"/>
  <c r="A400" i="5"/>
  <c r="F399" i="5"/>
  <c r="E399" i="5"/>
  <c r="D399" i="5"/>
  <c r="C399" i="5"/>
  <c r="B399" i="5"/>
  <c r="A399" i="5"/>
  <c r="F398" i="5"/>
  <c r="E398" i="5"/>
  <c r="D398" i="5"/>
  <c r="C398" i="5"/>
  <c r="B398" i="5"/>
  <c r="A398" i="5"/>
  <c r="F397" i="5"/>
  <c r="E397" i="5"/>
  <c r="D397" i="5"/>
  <c r="C397" i="5"/>
  <c r="B397" i="5"/>
  <c r="A397" i="5"/>
  <c r="F396" i="5"/>
  <c r="E396" i="5"/>
  <c r="D396" i="5"/>
  <c r="C396" i="5"/>
  <c r="B396" i="5"/>
  <c r="A396" i="5"/>
  <c r="F395" i="5"/>
  <c r="E395" i="5"/>
  <c r="D395" i="5"/>
  <c r="C395" i="5"/>
  <c r="B395" i="5"/>
  <c r="A395" i="5"/>
  <c r="F394" i="5"/>
  <c r="E394" i="5"/>
  <c r="D394" i="5"/>
  <c r="C394" i="5"/>
  <c r="B394" i="5"/>
  <c r="A394" i="5"/>
  <c r="F393" i="5"/>
  <c r="E393" i="5"/>
  <c r="D393" i="5"/>
  <c r="C393" i="5"/>
  <c r="B393" i="5"/>
  <c r="A393" i="5"/>
  <c r="F392" i="5"/>
  <c r="E392" i="5"/>
  <c r="D392" i="5"/>
  <c r="C392" i="5"/>
  <c r="B392" i="5"/>
  <c r="A392" i="5"/>
  <c r="F391" i="5"/>
  <c r="E391" i="5"/>
  <c r="D391" i="5"/>
  <c r="C391" i="5"/>
  <c r="B391" i="5"/>
  <c r="A391" i="5"/>
  <c r="F390" i="5"/>
  <c r="E390" i="5"/>
  <c r="D390" i="5"/>
  <c r="C390" i="5"/>
  <c r="B390" i="5"/>
  <c r="A390" i="5"/>
  <c r="F389" i="5"/>
  <c r="E389" i="5"/>
  <c r="D389" i="5"/>
  <c r="C389" i="5"/>
  <c r="B389" i="5"/>
  <c r="A389" i="5"/>
  <c r="F388" i="5"/>
  <c r="E388" i="5"/>
  <c r="D388" i="5"/>
  <c r="C388" i="5"/>
  <c r="B388" i="5"/>
  <c r="A388" i="5"/>
  <c r="F387" i="5"/>
  <c r="E387" i="5"/>
  <c r="D387" i="5"/>
  <c r="C387" i="5"/>
  <c r="B387" i="5"/>
  <c r="A387" i="5"/>
  <c r="F386" i="5"/>
  <c r="E386" i="5"/>
  <c r="D386" i="5"/>
  <c r="C386" i="5"/>
  <c r="B386" i="5"/>
  <c r="A386" i="5"/>
  <c r="F385" i="5"/>
  <c r="E385" i="5"/>
  <c r="D385" i="5"/>
  <c r="C385" i="5"/>
  <c r="B385" i="5"/>
  <c r="A385" i="5"/>
  <c r="F384" i="5"/>
  <c r="E384" i="5"/>
  <c r="D384" i="5"/>
  <c r="C384" i="5"/>
  <c r="B384" i="5"/>
  <c r="A384" i="5"/>
  <c r="F383" i="5"/>
  <c r="E383" i="5"/>
  <c r="D383" i="5"/>
  <c r="C383" i="5"/>
  <c r="B383" i="5"/>
  <c r="A383" i="5"/>
  <c r="F382" i="5"/>
  <c r="E382" i="5"/>
  <c r="D382" i="5"/>
  <c r="C382" i="5"/>
  <c r="B382" i="5"/>
  <c r="A382" i="5"/>
  <c r="F381" i="5"/>
  <c r="E381" i="5"/>
  <c r="D381" i="5"/>
  <c r="C381" i="5"/>
  <c r="B381" i="5"/>
  <c r="A381" i="5"/>
  <c r="F380" i="5"/>
  <c r="E380" i="5"/>
  <c r="D380" i="5"/>
  <c r="C380" i="5"/>
  <c r="B380" i="5"/>
  <c r="A380" i="5"/>
  <c r="F379" i="5"/>
  <c r="E379" i="5"/>
  <c r="D379" i="5"/>
  <c r="C379" i="5"/>
  <c r="B379" i="5"/>
  <c r="A379" i="5"/>
  <c r="F378" i="5"/>
  <c r="E378" i="5"/>
  <c r="D378" i="5"/>
  <c r="C378" i="5"/>
  <c r="B378" i="5"/>
  <c r="A378" i="5"/>
  <c r="F377" i="5"/>
  <c r="E377" i="5"/>
  <c r="D377" i="5"/>
  <c r="C377" i="5"/>
  <c r="B377" i="5"/>
  <c r="A377" i="5"/>
  <c r="F376" i="5"/>
  <c r="E376" i="5"/>
  <c r="D376" i="5"/>
  <c r="C376" i="5"/>
  <c r="B376" i="5"/>
  <c r="A376" i="5"/>
  <c r="F375" i="5"/>
  <c r="E375" i="5"/>
  <c r="D375" i="5"/>
  <c r="C375" i="5"/>
  <c r="B375" i="5"/>
  <c r="A375" i="5"/>
  <c r="F374" i="5"/>
  <c r="E374" i="5"/>
  <c r="D374" i="5"/>
  <c r="C374" i="5"/>
  <c r="B374" i="5"/>
  <c r="A374" i="5"/>
  <c r="F373" i="5"/>
  <c r="E373" i="5"/>
  <c r="D373" i="5"/>
  <c r="C373" i="5"/>
  <c r="B373" i="5"/>
  <c r="A373" i="5"/>
  <c r="F372" i="5"/>
  <c r="E372" i="5"/>
  <c r="D372" i="5"/>
  <c r="C372" i="5"/>
  <c r="B372" i="5"/>
  <c r="A372" i="5"/>
  <c r="F371" i="5"/>
  <c r="E371" i="5"/>
  <c r="D371" i="5"/>
  <c r="C371" i="5"/>
  <c r="B371" i="5"/>
  <c r="A371" i="5"/>
  <c r="F370" i="5"/>
  <c r="E370" i="5"/>
  <c r="D370" i="5"/>
  <c r="C370" i="5"/>
  <c r="B370" i="5"/>
  <c r="A370" i="5"/>
  <c r="F369" i="5"/>
  <c r="E369" i="5"/>
  <c r="D369" i="5"/>
  <c r="C369" i="5"/>
  <c r="B369" i="5"/>
  <c r="A369" i="5"/>
  <c r="F368" i="5"/>
  <c r="E368" i="5"/>
  <c r="D368" i="5"/>
  <c r="C368" i="5"/>
  <c r="B368" i="5"/>
  <c r="A368" i="5"/>
  <c r="F367" i="5"/>
  <c r="E367" i="5"/>
  <c r="D367" i="5"/>
  <c r="C367" i="5"/>
  <c r="B367" i="5"/>
  <c r="A367" i="5"/>
  <c r="F366" i="5"/>
  <c r="E366" i="5"/>
  <c r="D366" i="5"/>
  <c r="C366" i="5"/>
  <c r="B366" i="5"/>
  <c r="A366" i="5"/>
  <c r="F365" i="5"/>
  <c r="E365" i="5"/>
  <c r="D365" i="5"/>
  <c r="C365" i="5"/>
  <c r="B365" i="5"/>
  <c r="A365" i="5"/>
  <c r="F364" i="5"/>
  <c r="E364" i="5"/>
  <c r="D364" i="5"/>
  <c r="C364" i="5"/>
  <c r="B364" i="5"/>
  <c r="A364" i="5"/>
  <c r="F363" i="5"/>
  <c r="E363" i="5"/>
  <c r="D363" i="5"/>
  <c r="C363" i="5"/>
  <c r="B363" i="5"/>
  <c r="A363" i="5"/>
  <c r="F362" i="5"/>
  <c r="E362" i="5"/>
  <c r="D362" i="5"/>
  <c r="C362" i="5"/>
  <c r="B362" i="5"/>
  <c r="A362" i="5"/>
  <c r="F361" i="5"/>
  <c r="E361" i="5"/>
  <c r="D361" i="5"/>
  <c r="C361" i="5"/>
  <c r="B361" i="5"/>
  <c r="A361" i="5"/>
  <c r="F360" i="5"/>
  <c r="E360" i="5"/>
  <c r="D360" i="5"/>
  <c r="C360" i="5"/>
  <c r="B360" i="5"/>
  <c r="A360" i="5"/>
  <c r="F359" i="5"/>
  <c r="E359" i="5"/>
  <c r="D359" i="5"/>
  <c r="C359" i="5"/>
  <c r="B359" i="5"/>
  <c r="A359" i="5"/>
  <c r="F358" i="5"/>
  <c r="E358" i="5"/>
  <c r="D358" i="5"/>
  <c r="C358" i="5"/>
  <c r="B358" i="5"/>
  <c r="A358" i="5"/>
  <c r="F357" i="5"/>
  <c r="E357" i="5"/>
  <c r="D357" i="5"/>
  <c r="C357" i="5"/>
  <c r="B357" i="5"/>
  <c r="A357" i="5"/>
  <c r="F356" i="5"/>
  <c r="E356" i="5"/>
  <c r="D356" i="5"/>
  <c r="C356" i="5"/>
  <c r="B356" i="5"/>
  <c r="A356" i="5"/>
  <c r="F355" i="5"/>
  <c r="E355" i="5"/>
  <c r="D355" i="5"/>
  <c r="C355" i="5"/>
  <c r="B355" i="5"/>
  <c r="A355" i="5"/>
  <c r="F354" i="5"/>
  <c r="E354" i="5"/>
  <c r="D354" i="5"/>
  <c r="C354" i="5"/>
  <c r="B354" i="5"/>
  <c r="A354" i="5"/>
  <c r="F353" i="5"/>
  <c r="E353" i="5"/>
  <c r="D353" i="5"/>
  <c r="C353" i="5"/>
  <c r="B353" i="5"/>
  <c r="A353" i="5"/>
  <c r="F352" i="5"/>
  <c r="E352" i="5"/>
  <c r="D352" i="5"/>
  <c r="C352" i="5"/>
  <c r="B352" i="5"/>
  <c r="A352" i="5"/>
  <c r="F351" i="5"/>
  <c r="E351" i="5"/>
  <c r="D351" i="5"/>
  <c r="C351" i="5"/>
  <c r="B351" i="5"/>
  <c r="A351" i="5"/>
  <c r="F350" i="5"/>
  <c r="E350" i="5"/>
  <c r="D350" i="5"/>
  <c r="C350" i="5"/>
  <c r="B350" i="5"/>
  <c r="A350" i="5"/>
  <c r="F349" i="5"/>
  <c r="E349" i="5"/>
  <c r="D349" i="5"/>
  <c r="C349" i="5"/>
  <c r="B349" i="5"/>
  <c r="A349" i="5"/>
  <c r="F348" i="5"/>
  <c r="E348" i="5"/>
  <c r="D348" i="5"/>
  <c r="C348" i="5"/>
  <c r="B348" i="5"/>
  <c r="A348" i="5"/>
  <c r="F347" i="5"/>
  <c r="E347" i="5"/>
  <c r="D347" i="5"/>
  <c r="C347" i="5"/>
  <c r="B347" i="5"/>
  <c r="A347" i="5"/>
  <c r="F346" i="5"/>
  <c r="E346" i="5"/>
  <c r="D346" i="5"/>
  <c r="C346" i="5"/>
  <c r="B346" i="5"/>
  <c r="A346" i="5"/>
  <c r="F345" i="5"/>
  <c r="E345" i="5"/>
  <c r="D345" i="5"/>
  <c r="C345" i="5"/>
  <c r="B345" i="5"/>
  <c r="A345" i="5"/>
  <c r="F344" i="5"/>
  <c r="E344" i="5"/>
  <c r="D344" i="5"/>
  <c r="C344" i="5"/>
  <c r="B344" i="5"/>
  <c r="A344" i="5"/>
  <c r="F343" i="5"/>
  <c r="E343" i="5"/>
  <c r="D343" i="5"/>
  <c r="C343" i="5"/>
  <c r="B343" i="5"/>
  <c r="A343" i="5"/>
  <c r="F342" i="5"/>
  <c r="E342" i="5"/>
  <c r="D342" i="5"/>
  <c r="C342" i="5"/>
  <c r="B342" i="5"/>
  <c r="A342" i="5"/>
  <c r="F341" i="5"/>
  <c r="E341" i="5"/>
  <c r="D341" i="5"/>
  <c r="C341" i="5"/>
  <c r="B341" i="5"/>
  <c r="A341" i="5"/>
  <c r="F340" i="5"/>
  <c r="E340" i="5"/>
  <c r="D340" i="5"/>
  <c r="C340" i="5"/>
  <c r="B340" i="5"/>
  <c r="A340" i="5"/>
  <c r="F339" i="5"/>
  <c r="E339" i="5"/>
  <c r="D339" i="5"/>
  <c r="C339" i="5"/>
  <c r="B339" i="5"/>
  <c r="A339" i="5"/>
  <c r="F338" i="5"/>
  <c r="E338" i="5"/>
  <c r="D338" i="5"/>
  <c r="C338" i="5"/>
  <c r="B338" i="5"/>
  <c r="A338" i="5"/>
  <c r="F337" i="5"/>
  <c r="E337" i="5"/>
  <c r="D337" i="5"/>
  <c r="C337" i="5"/>
  <c r="B337" i="5"/>
  <c r="A337" i="5"/>
  <c r="F336" i="5"/>
  <c r="E336" i="5"/>
  <c r="D336" i="5"/>
  <c r="C336" i="5"/>
  <c r="B336" i="5"/>
  <c r="A336" i="5"/>
  <c r="F335" i="5"/>
  <c r="E335" i="5"/>
  <c r="D335" i="5"/>
  <c r="C335" i="5"/>
  <c r="B335" i="5"/>
  <c r="A335" i="5"/>
  <c r="F334" i="5"/>
  <c r="E334" i="5"/>
  <c r="D334" i="5"/>
  <c r="C334" i="5"/>
  <c r="B334" i="5"/>
  <c r="A334" i="5"/>
  <c r="F333" i="5"/>
  <c r="E333" i="5"/>
  <c r="D333" i="5"/>
  <c r="C333" i="5"/>
  <c r="B333" i="5"/>
  <c r="A333" i="5"/>
  <c r="F332" i="5"/>
  <c r="E332" i="5"/>
  <c r="D332" i="5"/>
  <c r="C332" i="5"/>
  <c r="B332" i="5"/>
  <c r="A332" i="5"/>
  <c r="F331" i="5"/>
  <c r="E331" i="5"/>
  <c r="D331" i="5"/>
  <c r="C331" i="5"/>
  <c r="B331" i="5"/>
  <c r="A331" i="5"/>
  <c r="F330" i="5"/>
  <c r="E330" i="5"/>
  <c r="D330" i="5"/>
  <c r="C330" i="5"/>
  <c r="B330" i="5"/>
  <c r="A330" i="5"/>
  <c r="F329" i="5"/>
  <c r="E329" i="5"/>
  <c r="D329" i="5"/>
  <c r="C329" i="5"/>
  <c r="B329" i="5"/>
  <c r="A329" i="5"/>
  <c r="F328" i="5"/>
  <c r="E328" i="5"/>
  <c r="D328" i="5"/>
  <c r="C328" i="5"/>
  <c r="B328" i="5"/>
  <c r="A328" i="5"/>
  <c r="F327" i="5"/>
  <c r="E327" i="5"/>
  <c r="D327" i="5"/>
  <c r="C327" i="5"/>
  <c r="B327" i="5"/>
  <c r="A327" i="5"/>
  <c r="F326" i="5"/>
  <c r="E326" i="5"/>
  <c r="D326" i="5"/>
  <c r="C326" i="5"/>
  <c r="B326" i="5"/>
  <c r="A326" i="5"/>
  <c r="F325" i="5"/>
  <c r="E325" i="5"/>
  <c r="D325" i="5"/>
  <c r="C325" i="5"/>
  <c r="B325" i="5"/>
  <c r="A325" i="5"/>
  <c r="F324" i="5"/>
  <c r="E324" i="5"/>
  <c r="D324" i="5"/>
  <c r="C324" i="5"/>
  <c r="B324" i="5"/>
  <c r="A324" i="5"/>
  <c r="F323" i="5"/>
  <c r="E323" i="5"/>
  <c r="D323" i="5"/>
  <c r="C323" i="5"/>
  <c r="B323" i="5"/>
  <c r="A323" i="5"/>
  <c r="F322" i="5"/>
  <c r="E322" i="5"/>
  <c r="D322" i="5"/>
  <c r="C322" i="5"/>
  <c r="B322" i="5"/>
  <c r="A322" i="5"/>
  <c r="F321" i="5"/>
  <c r="E321" i="5"/>
  <c r="D321" i="5"/>
  <c r="C321" i="5"/>
  <c r="B321" i="5"/>
  <c r="A321" i="5"/>
  <c r="F320" i="5"/>
  <c r="E320" i="5"/>
  <c r="D320" i="5"/>
  <c r="C320" i="5"/>
  <c r="B320" i="5"/>
  <c r="A320" i="5"/>
  <c r="F319" i="5"/>
  <c r="E319" i="5"/>
  <c r="D319" i="5"/>
  <c r="C319" i="5"/>
  <c r="B319" i="5"/>
  <c r="A319" i="5"/>
  <c r="F318" i="5"/>
  <c r="E318" i="5"/>
  <c r="D318" i="5"/>
  <c r="C318" i="5"/>
  <c r="B318" i="5"/>
  <c r="A318" i="5"/>
  <c r="F317" i="5"/>
  <c r="E317" i="5"/>
  <c r="D317" i="5"/>
  <c r="C317" i="5"/>
  <c r="B317" i="5"/>
  <c r="A317" i="5"/>
  <c r="F316" i="5"/>
  <c r="E316" i="5"/>
  <c r="D316" i="5"/>
  <c r="C316" i="5"/>
  <c r="B316" i="5"/>
  <c r="A316" i="5"/>
  <c r="F315" i="5"/>
  <c r="E315" i="5"/>
  <c r="D315" i="5"/>
  <c r="C315" i="5"/>
  <c r="B315" i="5"/>
  <c r="A315" i="5"/>
  <c r="F314" i="5"/>
  <c r="E314" i="5"/>
  <c r="D314" i="5"/>
  <c r="C314" i="5"/>
  <c r="B314" i="5"/>
  <c r="A314" i="5"/>
  <c r="F313" i="5"/>
  <c r="E313" i="5"/>
  <c r="D313" i="5"/>
  <c r="C313" i="5"/>
  <c r="B313" i="5"/>
  <c r="A313" i="5"/>
  <c r="F312" i="5"/>
  <c r="E312" i="5"/>
  <c r="D312" i="5"/>
  <c r="C312" i="5"/>
  <c r="B312" i="5"/>
  <c r="A312" i="5"/>
  <c r="F311" i="5"/>
  <c r="E311" i="5"/>
  <c r="D311" i="5"/>
  <c r="C311" i="5"/>
  <c r="B311" i="5"/>
  <c r="A311" i="5"/>
  <c r="F310" i="5"/>
  <c r="E310" i="5"/>
  <c r="D310" i="5"/>
  <c r="C310" i="5"/>
  <c r="B310" i="5"/>
  <c r="A310" i="5"/>
  <c r="F309" i="5"/>
  <c r="E309" i="5"/>
  <c r="D309" i="5"/>
  <c r="C309" i="5"/>
  <c r="B309" i="5"/>
  <c r="A309" i="5"/>
  <c r="F308" i="5"/>
  <c r="E308" i="5"/>
  <c r="D308" i="5"/>
  <c r="C308" i="5"/>
  <c r="B308" i="5"/>
  <c r="A308" i="5"/>
  <c r="F307" i="5"/>
  <c r="E307" i="5"/>
  <c r="D307" i="5"/>
  <c r="C307" i="5"/>
  <c r="B307" i="5"/>
  <c r="A307" i="5"/>
  <c r="F306" i="5"/>
  <c r="E306" i="5"/>
  <c r="D306" i="5"/>
  <c r="C306" i="5"/>
  <c r="B306" i="5"/>
  <c r="A306" i="5"/>
  <c r="F305" i="5"/>
  <c r="E305" i="5"/>
  <c r="D305" i="5"/>
  <c r="C305" i="5"/>
  <c r="B305" i="5"/>
  <c r="A305" i="5"/>
  <c r="F304" i="5"/>
  <c r="E304" i="5"/>
  <c r="D304" i="5"/>
  <c r="C304" i="5"/>
  <c r="B304" i="5"/>
  <c r="A304" i="5"/>
  <c r="F303" i="5"/>
  <c r="E303" i="5"/>
  <c r="D303" i="5"/>
  <c r="C303" i="5"/>
  <c r="B303" i="5"/>
  <c r="A303" i="5"/>
  <c r="F302" i="5"/>
  <c r="E302" i="5"/>
  <c r="D302" i="5"/>
  <c r="C302" i="5"/>
  <c r="B302" i="5"/>
  <c r="A302" i="5"/>
  <c r="F301" i="5"/>
  <c r="E301" i="5"/>
  <c r="D301" i="5"/>
  <c r="C301" i="5"/>
  <c r="B301" i="5"/>
  <c r="A301" i="5"/>
  <c r="F300" i="5"/>
  <c r="E300" i="5"/>
  <c r="D300" i="5"/>
  <c r="C300" i="5"/>
  <c r="B300" i="5"/>
  <c r="A300" i="5"/>
  <c r="F299" i="5"/>
  <c r="E299" i="5"/>
  <c r="D299" i="5"/>
  <c r="C299" i="5"/>
  <c r="B299" i="5"/>
  <c r="A299" i="5"/>
  <c r="F298" i="5"/>
  <c r="E298" i="5"/>
  <c r="D298" i="5"/>
  <c r="C298" i="5"/>
  <c r="B298" i="5"/>
  <c r="A298" i="5"/>
  <c r="F297" i="5"/>
  <c r="E297" i="5"/>
  <c r="D297" i="5"/>
  <c r="C297" i="5"/>
  <c r="B297" i="5"/>
  <c r="A297" i="5"/>
  <c r="F296" i="5"/>
  <c r="E296" i="5"/>
  <c r="D296" i="5"/>
  <c r="C296" i="5"/>
  <c r="B296" i="5"/>
  <c r="A296" i="5"/>
  <c r="F295" i="5"/>
  <c r="E295" i="5"/>
  <c r="D295" i="5"/>
  <c r="C295" i="5"/>
  <c r="B295" i="5"/>
  <c r="A295" i="5"/>
  <c r="F294" i="5"/>
  <c r="E294" i="5"/>
  <c r="D294" i="5"/>
  <c r="C294" i="5"/>
  <c r="B294" i="5"/>
  <c r="A294" i="5"/>
  <c r="F293" i="5"/>
  <c r="E293" i="5"/>
  <c r="D293" i="5"/>
  <c r="C293" i="5"/>
  <c r="B293" i="5"/>
  <c r="A293" i="5"/>
  <c r="F292" i="5"/>
  <c r="E292" i="5"/>
  <c r="D292" i="5"/>
  <c r="C292" i="5"/>
  <c r="B292" i="5"/>
  <c r="A292" i="5"/>
  <c r="F291" i="5"/>
  <c r="E291" i="5"/>
  <c r="D291" i="5"/>
  <c r="C291" i="5"/>
  <c r="B291" i="5"/>
  <c r="A291" i="5"/>
  <c r="F290" i="5"/>
  <c r="E290" i="5"/>
  <c r="D290" i="5"/>
  <c r="C290" i="5"/>
  <c r="B290" i="5"/>
  <c r="A290" i="5"/>
  <c r="F289" i="5"/>
  <c r="E289" i="5"/>
  <c r="D289" i="5"/>
  <c r="C289" i="5"/>
  <c r="B289" i="5"/>
  <c r="A289" i="5"/>
  <c r="F288" i="5"/>
  <c r="E288" i="5"/>
  <c r="D288" i="5"/>
  <c r="C288" i="5"/>
  <c r="B288" i="5"/>
  <c r="A288" i="5"/>
  <c r="F287" i="5"/>
  <c r="E287" i="5"/>
  <c r="D287" i="5"/>
  <c r="C287" i="5"/>
  <c r="B287" i="5"/>
  <c r="A287" i="5"/>
  <c r="F286" i="5"/>
  <c r="E286" i="5"/>
  <c r="D286" i="5"/>
  <c r="C286" i="5"/>
  <c r="B286" i="5"/>
  <c r="A286" i="5"/>
  <c r="F285" i="5"/>
  <c r="E285" i="5"/>
  <c r="D285" i="5"/>
  <c r="C285" i="5"/>
  <c r="B285" i="5"/>
  <c r="A285" i="5"/>
  <c r="F284" i="5"/>
  <c r="E284" i="5"/>
  <c r="D284" i="5"/>
  <c r="C284" i="5"/>
  <c r="B284" i="5"/>
  <c r="A284" i="5"/>
  <c r="F283" i="5"/>
  <c r="E283" i="5"/>
  <c r="D283" i="5"/>
  <c r="C283" i="5"/>
  <c r="B283" i="5"/>
  <c r="A283" i="5"/>
  <c r="F282" i="5"/>
  <c r="E282" i="5"/>
  <c r="D282" i="5"/>
  <c r="C282" i="5"/>
  <c r="B282" i="5"/>
  <c r="A282" i="5"/>
  <c r="F281" i="5"/>
  <c r="E281" i="5"/>
  <c r="D281" i="5"/>
  <c r="C281" i="5"/>
  <c r="B281" i="5"/>
  <c r="A281" i="5"/>
  <c r="F280" i="5"/>
  <c r="E280" i="5"/>
  <c r="D280" i="5"/>
  <c r="C280" i="5"/>
  <c r="B280" i="5"/>
  <c r="A280" i="5"/>
  <c r="F279" i="5"/>
  <c r="E279" i="5"/>
  <c r="D279" i="5"/>
  <c r="C279" i="5"/>
  <c r="B279" i="5"/>
  <c r="A279" i="5"/>
  <c r="F278" i="5"/>
  <c r="E278" i="5"/>
  <c r="D278" i="5"/>
  <c r="C278" i="5"/>
  <c r="B278" i="5"/>
  <c r="A278" i="5"/>
  <c r="F277" i="5"/>
  <c r="E277" i="5"/>
  <c r="D277" i="5"/>
  <c r="C277" i="5"/>
  <c r="B277" i="5"/>
  <c r="A277" i="5"/>
  <c r="F276" i="5"/>
  <c r="E276" i="5"/>
  <c r="D276" i="5"/>
  <c r="C276" i="5"/>
  <c r="B276" i="5"/>
  <c r="A276" i="5"/>
  <c r="F275" i="5"/>
  <c r="E275" i="5"/>
  <c r="D275" i="5"/>
  <c r="C275" i="5"/>
  <c r="B275" i="5"/>
  <c r="A275" i="5"/>
  <c r="F274" i="5"/>
  <c r="E274" i="5"/>
  <c r="D274" i="5"/>
  <c r="C274" i="5"/>
  <c r="B274" i="5"/>
  <c r="A274" i="5"/>
  <c r="F273" i="5"/>
  <c r="E273" i="5"/>
  <c r="D273" i="5"/>
  <c r="C273" i="5"/>
  <c r="B273" i="5"/>
  <c r="A273" i="5"/>
  <c r="F272" i="5"/>
  <c r="E272" i="5"/>
  <c r="D272" i="5"/>
  <c r="C272" i="5"/>
  <c r="B272" i="5"/>
  <c r="A272" i="5"/>
  <c r="F271" i="5"/>
  <c r="E271" i="5"/>
  <c r="D271" i="5"/>
  <c r="C271" i="5"/>
  <c r="B271" i="5"/>
  <c r="A271" i="5"/>
  <c r="F270" i="5"/>
  <c r="E270" i="5"/>
  <c r="D270" i="5"/>
  <c r="C270" i="5"/>
  <c r="B270" i="5"/>
  <c r="A270" i="5"/>
  <c r="F269" i="5"/>
  <c r="E269" i="5"/>
  <c r="D269" i="5"/>
  <c r="C269" i="5"/>
  <c r="B269" i="5"/>
  <c r="A269" i="5"/>
  <c r="F268" i="5"/>
  <c r="E268" i="5"/>
  <c r="D268" i="5"/>
  <c r="C268" i="5"/>
  <c r="B268" i="5"/>
  <c r="A268" i="5"/>
  <c r="F267" i="5"/>
  <c r="E267" i="5"/>
  <c r="D267" i="5"/>
  <c r="C267" i="5"/>
  <c r="B267" i="5"/>
  <c r="A267" i="5"/>
  <c r="F266" i="5"/>
  <c r="E266" i="5"/>
  <c r="D266" i="5"/>
  <c r="C266" i="5"/>
  <c r="B266" i="5"/>
  <c r="A266" i="5"/>
  <c r="F265" i="5"/>
  <c r="E265" i="5"/>
  <c r="D265" i="5"/>
  <c r="C265" i="5"/>
  <c r="B265" i="5"/>
  <c r="A265" i="5"/>
  <c r="F264" i="5"/>
  <c r="E264" i="5"/>
  <c r="D264" i="5"/>
  <c r="C264" i="5"/>
  <c r="B264" i="5"/>
  <c r="A264" i="5"/>
  <c r="F263" i="5"/>
  <c r="E263" i="5"/>
  <c r="D263" i="5"/>
  <c r="C263" i="5"/>
  <c r="B263" i="5"/>
  <c r="A263" i="5"/>
  <c r="F262" i="5"/>
  <c r="E262" i="5"/>
  <c r="D262" i="5"/>
  <c r="C262" i="5"/>
  <c r="B262" i="5"/>
  <c r="A262" i="5"/>
  <c r="F261" i="5"/>
  <c r="E261" i="5"/>
  <c r="D261" i="5"/>
  <c r="C261" i="5"/>
  <c r="B261" i="5"/>
  <c r="A261" i="5"/>
  <c r="F260" i="5"/>
  <c r="E260" i="5"/>
  <c r="D260" i="5"/>
  <c r="C260" i="5"/>
  <c r="B260" i="5"/>
  <c r="A260" i="5"/>
  <c r="F259" i="5"/>
  <c r="E259" i="5"/>
  <c r="D259" i="5"/>
  <c r="C259" i="5"/>
  <c r="B259" i="5"/>
  <c r="A259" i="5"/>
  <c r="F258" i="5"/>
  <c r="E258" i="5"/>
  <c r="D258" i="5"/>
  <c r="C258" i="5"/>
  <c r="B258" i="5"/>
  <c r="A258" i="5"/>
  <c r="F257" i="5"/>
  <c r="E257" i="5"/>
  <c r="D257" i="5"/>
  <c r="C257" i="5"/>
  <c r="B257" i="5"/>
  <c r="A257" i="5"/>
  <c r="F256" i="5"/>
  <c r="E256" i="5"/>
  <c r="D256" i="5"/>
  <c r="C256" i="5"/>
  <c r="B256" i="5"/>
  <c r="A256" i="5"/>
  <c r="F255" i="5"/>
  <c r="E255" i="5"/>
  <c r="D255" i="5"/>
  <c r="C255" i="5"/>
  <c r="B255" i="5"/>
  <c r="A255" i="5"/>
  <c r="F254" i="5"/>
  <c r="E254" i="5"/>
  <c r="D254" i="5"/>
  <c r="C254" i="5"/>
  <c r="B254" i="5"/>
  <c r="A254" i="5"/>
  <c r="F253" i="5"/>
  <c r="E253" i="5"/>
  <c r="D253" i="5"/>
  <c r="C253" i="5"/>
  <c r="B253" i="5"/>
  <c r="A253" i="5"/>
  <c r="F252" i="5"/>
  <c r="E252" i="5"/>
  <c r="D252" i="5"/>
  <c r="C252" i="5"/>
  <c r="B252" i="5"/>
  <c r="A252" i="5"/>
  <c r="F251" i="5"/>
  <c r="E251" i="5"/>
  <c r="D251" i="5"/>
  <c r="C251" i="5"/>
  <c r="B251" i="5"/>
  <c r="A251" i="5"/>
  <c r="F250" i="5"/>
  <c r="E250" i="5"/>
  <c r="D250" i="5"/>
  <c r="C250" i="5"/>
  <c r="B250" i="5"/>
  <c r="A250" i="5"/>
  <c r="F249" i="5"/>
  <c r="E249" i="5"/>
  <c r="D249" i="5"/>
  <c r="C249" i="5"/>
  <c r="B249" i="5"/>
  <c r="A249" i="5"/>
  <c r="F248" i="5"/>
  <c r="E248" i="5"/>
  <c r="D248" i="5"/>
  <c r="C248" i="5"/>
  <c r="B248" i="5"/>
  <c r="A248" i="5"/>
  <c r="F247" i="5"/>
  <c r="E247" i="5"/>
  <c r="D247" i="5"/>
  <c r="C247" i="5"/>
  <c r="B247" i="5"/>
  <c r="A247" i="5"/>
  <c r="F246" i="5"/>
  <c r="E246" i="5"/>
  <c r="D246" i="5"/>
  <c r="C246" i="5"/>
  <c r="B246" i="5"/>
  <c r="A246" i="5"/>
  <c r="F245" i="5"/>
  <c r="E245" i="5"/>
  <c r="D245" i="5"/>
  <c r="C245" i="5"/>
  <c r="B245" i="5"/>
  <c r="A245" i="5"/>
  <c r="F244" i="5"/>
  <c r="E244" i="5"/>
  <c r="D244" i="5"/>
  <c r="C244" i="5"/>
  <c r="B244" i="5"/>
  <c r="A244" i="5"/>
  <c r="F243" i="5"/>
  <c r="E243" i="5"/>
  <c r="D243" i="5"/>
  <c r="C243" i="5"/>
  <c r="B243" i="5"/>
  <c r="A243" i="5"/>
  <c r="F242" i="5"/>
  <c r="E242" i="5"/>
  <c r="D242" i="5"/>
  <c r="C242" i="5"/>
  <c r="B242" i="5"/>
  <c r="A242" i="5"/>
  <c r="F241" i="5"/>
  <c r="E241" i="5"/>
  <c r="D241" i="5"/>
  <c r="C241" i="5"/>
  <c r="B241" i="5"/>
  <c r="A241" i="5"/>
  <c r="F240" i="5"/>
  <c r="E240" i="5"/>
  <c r="D240" i="5"/>
  <c r="C240" i="5"/>
  <c r="B240" i="5"/>
  <c r="A240" i="5"/>
  <c r="F239" i="5"/>
  <c r="E239" i="5"/>
  <c r="D239" i="5"/>
  <c r="C239" i="5"/>
  <c r="B239" i="5"/>
  <c r="A239" i="5"/>
  <c r="F238" i="5"/>
  <c r="E238" i="5"/>
  <c r="D238" i="5"/>
  <c r="C238" i="5"/>
  <c r="B238" i="5"/>
  <c r="A238" i="5"/>
  <c r="F237" i="5"/>
  <c r="E237" i="5"/>
  <c r="D237" i="5"/>
  <c r="C237" i="5"/>
  <c r="B237" i="5"/>
  <c r="A237" i="5"/>
  <c r="F236" i="5"/>
  <c r="E236" i="5"/>
  <c r="D236" i="5"/>
  <c r="C236" i="5"/>
  <c r="B236" i="5"/>
  <c r="A236" i="5"/>
  <c r="F235" i="5"/>
  <c r="E235" i="5"/>
  <c r="D235" i="5"/>
  <c r="C235" i="5"/>
  <c r="B235" i="5"/>
  <c r="A235" i="5"/>
  <c r="F234" i="5"/>
  <c r="E234" i="5"/>
  <c r="D234" i="5"/>
  <c r="C234" i="5"/>
  <c r="B234" i="5"/>
  <c r="A234" i="5"/>
  <c r="F233" i="5"/>
  <c r="E233" i="5"/>
  <c r="D233" i="5"/>
  <c r="C233" i="5"/>
  <c r="B233" i="5"/>
  <c r="A233" i="5"/>
  <c r="F232" i="5"/>
  <c r="E232" i="5"/>
  <c r="D232" i="5"/>
  <c r="C232" i="5"/>
  <c r="B232" i="5"/>
  <c r="A232" i="5"/>
  <c r="F231" i="5"/>
  <c r="E231" i="5"/>
  <c r="D231" i="5"/>
  <c r="C231" i="5"/>
  <c r="B231" i="5"/>
  <c r="A231" i="5"/>
  <c r="F230" i="5"/>
  <c r="E230" i="5"/>
  <c r="D230" i="5"/>
  <c r="C230" i="5"/>
  <c r="B230" i="5"/>
  <c r="A230" i="5"/>
  <c r="F229" i="5"/>
  <c r="E229" i="5"/>
  <c r="D229" i="5"/>
  <c r="C229" i="5"/>
  <c r="B229" i="5"/>
  <c r="A229" i="5"/>
  <c r="F228" i="5"/>
  <c r="E228" i="5"/>
  <c r="D228" i="5"/>
  <c r="C228" i="5"/>
  <c r="B228" i="5"/>
  <c r="A228" i="5"/>
  <c r="F227" i="5"/>
  <c r="E227" i="5"/>
  <c r="D227" i="5"/>
  <c r="C227" i="5"/>
  <c r="B227" i="5"/>
  <c r="A227" i="5"/>
  <c r="F226" i="5"/>
  <c r="E226" i="5"/>
  <c r="D226" i="5"/>
  <c r="C226" i="5"/>
  <c r="B226" i="5"/>
  <c r="A226" i="5"/>
  <c r="F225" i="5"/>
  <c r="E225" i="5"/>
  <c r="D225" i="5"/>
  <c r="C225" i="5"/>
  <c r="B225" i="5"/>
  <c r="A225" i="5"/>
  <c r="F224" i="5"/>
  <c r="E224" i="5"/>
  <c r="D224" i="5"/>
  <c r="C224" i="5"/>
  <c r="B224" i="5"/>
  <c r="A224" i="5"/>
  <c r="F223" i="5"/>
  <c r="E223" i="5"/>
  <c r="D223" i="5"/>
  <c r="C223" i="5"/>
  <c r="B223" i="5"/>
  <c r="A223" i="5"/>
  <c r="F222" i="5"/>
  <c r="E222" i="5"/>
  <c r="D222" i="5"/>
  <c r="C222" i="5"/>
  <c r="B222" i="5"/>
  <c r="A222" i="5"/>
  <c r="F221" i="5"/>
  <c r="E221" i="5"/>
  <c r="D221" i="5"/>
  <c r="C221" i="5"/>
  <c r="B221" i="5"/>
  <c r="A221" i="5"/>
  <c r="F220" i="5"/>
  <c r="E220" i="5"/>
  <c r="D220" i="5"/>
  <c r="C220" i="5"/>
  <c r="B220" i="5"/>
  <c r="A220" i="5"/>
  <c r="F219" i="5"/>
  <c r="E219" i="5"/>
  <c r="D219" i="5"/>
  <c r="C219" i="5"/>
  <c r="B219" i="5"/>
  <c r="A219" i="5"/>
  <c r="F218" i="5"/>
  <c r="E218" i="5"/>
  <c r="D218" i="5"/>
  <c r="C218" i="5"/>
  <c r="B218" i="5"/>
  <c r="A218" i="5"/>
  <c r="F217" i="5"/>
  <c r="E217" i="5"/>
  <c r="D217" i="5"/>
  <c r="C217" i="5"/>
  <c r="B217" i="5"/>
  <c r="A217" i="5"/>
  <c r="F216" i="5"/>
  <c r="E216" i="5"/>
  <c r="D216" i="5"/>
  <c r="C216" i="5"/>
  <c r="B216" i="5"/>
  <c r="A216" i="5"/>
  <c r="F215" i="5"/>
  <c r="E215" i="5"/>
  <c r="D215" i="5"/>
  <c r="C215" i="5"/>
  <c r="B215" i="5"/>
  <c r="A215" i="5"/>
  <c r="F214" i="5"/>
  <c r="E214" i="5"/>
  <c r="D214" i="5"/>
  <c r="C214" i="5"/>
  <c r="B214" i="5"/>
  <c r="A214" i="5"/>
  <c r="F213" i="5"/>
  <c r="E213" i="5"/>
  <c r="D213" i="5"/>
  <c r="C213" i="5"/>
  <c r="B213" i="5"/>
  <c r="A213" i="5"/>
  <c r="F212" i="5"/>
  <c r="E212" i="5"/>
  <c r="D212" i="5"/>
  <c r="C212" i="5"/>
  <c r="B212" i="5"/>
  <c r="A212" i="5"/>
  <c r="F211" i="5"/>
  <c r="E211" i="5"/>
  <c r="D211" i="5"/>
  <c r="C211" i="5"/>
  <c r="B211" i="5"/>
  <c r="A211" i="5"/>
  <c r="F210" i="5"/>
  <c r="E210" i="5"/>
  <c r="D210" i="5"/>
  <c r="C210" i="5"/>
  <c r="B210" i="5"/>
  <c r="A210" i="5"/>
  <c r="F209" i="5"/>
  <c r="E209" i="5"/>
  <c r="D209" i="5"/>
  <c r="C209" i="5"/>
  <c r="B209" i="5"/>
  <c r="A209" i="5"/>
  <c r="F208" i="5"/>
  <c r="E208" i="5"/>
  <c r="D208" i="5"/>
  <c r="C208" i="5"/>
  <c r="B208" i="5"/>
  <c r="A208" i="5"/>
  <c r="F207" i="5"/>
  <c r="E207" i="5"/>
  <c r="D207" i="5"/>
  <c r="C207" i="5"/>
  <c r="B207" i="5"/>
  <c r="A207" i="5"/>
  <c r="F206" i="5"/>
  <c r="E206" i="5"/>
  <c r="D206" i="5"/>
  <c r="C206" i="5"/>
  <c r="B206" i="5"/>
  <c r="A206" i="5"/>
  <c r="F205" i="5"/>
  <c r="E205" i="5"/>
  <c r="D205" i="5"/>
  <c r="C205" i="5"/>
  <c r="B205" i="5"/>
  <c r="A205" i="5"/>
  <c r="F204" i="5"/>
  <c r="E204" i="5"/>
  <c r="D204" i="5"/>
  <c r="C204" i="5"/>
  <c r="B204" i="5"/>
  <c r="A204" i="5"/>
  <c r="F203" i="5"/>
  <c r="E203" i="5"/>
  <c r="D203" i="5"/>
  <c r="C203" i="5"/>
  <c r="B203" i="5"/>
  <c r="A203" i="5"/>
  <c r="F202" i="5"/>
  <c r="E202" i="5"/>
  <c r="D202" i="5"/>
  <c r="C202" i="5"/>
  <c r="B202" i="5"/>
  <c r="A202" i="5"/>
  <c r="F201" i="5"/>
  <c r="E201" i="5"/>
  <c r="D201" i="5"/>
  <c r="C201" i="5"/>
  <c r="B201" i="5"/>
  <c r="A201" i="5"/>
  <c r="F200" i="5"/>
  <c r="E200" i="5"/>
  <c r="D200" i="5"/>
  <c r="C200" i="5"/>
  <c r="B200" i="5"/>
  <c r="A200" i="5"/>
  <c r="F199" i="5"/>
  <c r="E199" i="5"/>
  <c r="D199" i="5"/>
  <c r="C199" i="5"/>
  <c r="B199" i="5"/>
  <c r="A199" i="5"/>
  <c r="F198" i="5"/>
  <c r="E198" i="5"/>
  <c r="D198" i="5"/>
  <c r="C198" i="5"/>
  <c r="B198" i="5"/>
  <c r="A198" i="5"/>
  <c r="F197" i="5"/>
  <c r="E197" i="5"/>
  <c r="D197" i="5"/>
  <c r="C197" i="5"/>
  <c r="B197" i="5"/>
  <c r="A197" i="5"/>
  <c r="F196" i="5"/>
  <c r="E196" i="5"/>
  <c r="D196" i="5"/>
  <c r="C196" i="5"/>
  <c r="B196" i="5"/>
  <c r="A196" i="5"/>
  <c r="F195" i="5"/>
  <c r="E195" i="5"/>
  <c r="D195" i="5"/>
  <c r="C195" i="5"/>
  <c r="B195" i="5"/>
  <c r="A195" i="5"/>
  <c r="F194" i="5"/>
  <c r="E194" i="5"/>
  <c r="D194" i="5"/>
  <c r="C194" i="5"/>
  <c r="B194" i="5"/>
  <c r="A194" i="5"/>
  <c r="F193" i="5"/>
  <c r="E193" i="5"/>
  <c r="D193" i="5"/>
  <c r="C193" i="5"/>
  <c r="B193" i="5"/>
  <c r="A193" i="5"/>
  <c r="F192" i="5"/>
  <c r="E192" i="5"/>
  <c r="D192" i="5"/>
  <c r="C192" i="5"/>
  <c r="B192" i="5"/>
  <c r="A192" i="5"/>
  <c r="F191" i="5"/>
  <c r="E191" i="5"/>
  <c r="D191" i="5"/>
  <c r="C191" i="5"/>
  <c r="B191" i="5"/>
  <c r="A191" i="5"/>
  <c r="F190" i="5"/>
  <c r="E190" i="5"/>
  <c r="D190" i="5"/>
  <c r="C190" i="5"/>
  <c r="B190" i="5"/>
  <c r="A190" i="5"/>
  <c r="F189" i="5"/>
  <c r="E189" i="5"/>
  <c r="D189" i="5"/>
  <c r="C189" i="5"/>
  <c r="B189" i="5"/>
  <c r="A189" i="5"/>
  <c r="F188" i="5"/>
  <c r="E188" i="5"/>
  <c r="D188" i="5"/>
  <c r="C188" i="5"/>
  <c r="B188" i="5"/>
  <c r="A188" i="5"/>
  <c r="F187" i="5"/>
  <c r="E187" i="5"/>
  <c r="D187" i="5"/>
  <c r="C187" i="5"/>
  <c r="B187" i="5"/>
  <c r="A187" i="5"/>
  <c r="F186" i="5"/>
  <c r="E186" i="5"/>
  <c r="D186" i="5"/>
  <c r="C186" i="5"/>
  <c r="B186" i="5"/>
  <c r="A186" i="5"/>
  <c r="F185" i="5"/>
  <c r="E185" i="5"/>
  <c r="D185" i="5"/>
  <c r="C185" i="5"/>
  <c r="B185" i="5"/>
  <c r="A185" i="5"/>
  <c r="F184" i="5"/>
  <c r="E184" i="5"/>
  <c r="D184" i="5"/>
  <c r="C184" i="5"/>
  <c r="B184" i="5"/>
  <c r="A184" i="5"/>
  <c r="F183" i="5"/>
  <c r="E183" i="5"/>
  <c r="D183" i="5"/>
  <c r="C183" i="5"/>
  <c r="B183" i="5"/>
  <c r="A183" i="5"/>
  <c r="F182" i="5"/>
  <c r="E182" i="5"/>
  <c r="D182" i="5"/>
  <c r="C182" i="5"/>
  <c r="B182" i="5"/>
  <c r="A182" i="5"/>
  <c r="F181" i="5"/>
  <c r="E181" i="5"/>
  <c r="D181" i="5"/>
  <c r="C181" i="5"/>
  <c r="B181" i="5"/>
  <c r="A181" i="5"/>
  <c r="F180" i="5"/>
  <c r="E180" i="5"/>
  <c r="D180" i="5"/>
  <c r="C180" i="5"/>
  <c r="B180" i="5"/>
  <c r="A180" i="5"/>
  <c r="F179" i="5"/>
  <c r="E179" i="5"/>
  <c r="D179" i="5"/>
  <c r="C179" i="5"/>
  <c r="B179" i="5"/>
  <c r="A179" i="5"/>
  <c r="F178" i="5"/>
  <c r="E178" i="5"/>
  <c r="D178" i="5"/>
  <c r="C178" i="5"/>
  <c r="B178" i="5"/>
  <c r="A178" i="5"/>
  <c r="F177" i="5"/>
  <c r="E177" i="5"/>
  <c r="D177" i="5"/>
  <c r="C177" i="5"/>
  <c r="B177" i="5"/>
  <c r="A177" i="5"/>
  <c r="F176" i="5"/>
  <c r="E176" i="5"/>
  <c r="D176" i="5"/>
  <c r="C176" i="5"/>
  <c r="B176" i="5"/>
  <c r="A176" i="5"/>
  <c r="F175" i="5"/>
  <c r="E175" i="5"/>
  <c r="D175" i="5"/>
  <c r="C175" i="5"/>
  <c r="B175" i="5"/>
  <c r="A175" i="5"/>
  <c r="F174" i="5"/>
  <c r="E174" i="5"/>
  <c r="D174" i="5"/>
  <c r="C174" i="5"/>
  <c r="B174" i="5"/>
  <c r="A174" i="5"/>
  <c r="F173" i="5"/>
  <c r="E173" i="5"/>
  <c r="D173" i="5"/>
  <c r="C173" i="5"/>
  <c r="B173" i="5"/>
  <c r="A173" i="5"/>
  <c r="F172" i="5"/>
  <c r="E172" i="5"/>
  <c r="D172" i="5"/>
  <c r="C172" i="5"/>
  <c r="B172" i="5"/>
  <c r="A172" i="5"/>
  <c r="F171" i="5"/>
  <c r="E171" i="5"/>
  <c r="D171" i="5"/>
  <c r="C171" i="5"/>
  <c r="B171" i="5"/>
  <c r="A171" i="5"/>
  <c r="F170" i="5"/>
  <c r="E170" i="5"/>
  <c r="D170" i="5"/>
  <c r="C170" i="5"/>
  <c r="B170" i="5"/>
  <c r="A170" i="5"/>
  <c r="F169" i="5"/>
  <c r="E169" i="5"/>
  <c r="D169" i="5"/>
  <c r="C169" i="5"/>
  <c r="B169" i="5"/>
  <c r="A169" i="5"/>
  <c r="F168" i="5"/>
  <c r="E168" i="5"/>
  <c r="D168" i="5"/>
  <c r="C168" i="5"/>
  <c r="B168" i="5"/>
  <c r="A168" i="5"/>
  <c r="F167" i="5"/>
  <c r="E167" i="5"/>
  <c r="D167" i="5"/>
  <c r="C167" i="5"/>
  <c r="B167" i="5"/>
  <c r="A167" i="5"/>
  <c r="F166" i="5"/>
  <c r="E166" i="5"/>
  <c r="D166" i="5"/>
  <c r="C166" i="5"/>
  <c r="B166" i="5"/>
  <c r="A166" i="5"/>
  <c r="F165" i="5"/>
  <c r="E165" i="5"/>
  <c r="D165" i="5"/>
  <c r="C165" i="5"/>
  <c r="B165" i="5"/>
  <c r="A165" i="5"/>
  <c r="F164" i="5"/>
  <c r="E164" i="5"/>
  <c r="D164" i="5"/>
  <c r="C164" i="5"/>
  <c r="B164" i="5"/>
  <c r="A164" i="5"/>
  <c r="F163" i="5"/>
  <c r="E163" i="5"/>
  <c r="D163" i="5"/>
  <c r="C163" i="5"/>
  <c r="B163" i="5"/>
  <c r="A163" i="5"/>
  <c r="F162" i="5"/>
  <c r="E162" i="5"/>
  <c r="D162" i="5"/>
  <c r="C162" i="5"/>
  <c r="B162" i="5"/>
  <c r="A162" i="5"/>
  <c r="F161" i="5"/>
  <c r="E161" i="5"/>
  <c r="D161" i="5"/>
  <c r="C161" i="5"/>
  <c r="B161" i="5"/>
  <c r="A161" i="5"/>
  <c r="F160" i="5"/>
  <c r="E160" i="5"/>
  <c r="D160" i="5"/>
  <c r="C160" i="5"/>
  <c r="B160" i="5"/>
  <c r="A160" i="5"/>
  <c r="F159" i="5"/>
  <c r="E159" i="5"/>
  <c r="D159" i="5"/>
  <c r="C159" i="5"/>
  <c r="B159" i="5"/>
  <c r="A159" i="5"/>
  <c r="F158" i="5"/>
  <c r="E158" i="5"/>
  <c r="D158" i="5"/>
  <c r="C158" i="5"/>
  <c r="B158" i="5"/>
  <c r="A158" i="5"/>
  <c r="F157" i="5"/>
  <c r="E157" i="5"/>
  <c r="D157" i="5"/>
  <c r="C157" i="5"/>
  <c r="B157" i="5"/>
  <c r="A157" i="5"/>
  <c r="F156" i="5"/>
  <c r="E156" i="5"/>
  <c r="D156" i="5"/>
  <c r="C156" i="5"/>
  <c r="B156" i="5"/>
  <c r="A156" i="5"/>
  <c r="F155" i="5"/>
  <c r="E155" i="5"/>
  <c r="D155" i="5"/>
  <c r="C155" i="5"/>
  <c r="B155" i="5"/>
  <c r="A155" i="5"/>
  <c r="F154" i="5"/>
  <c r="E154" i="5"/>
  <c r="D154" i="5"/>
  <c r="C154" i="5"/>
  <c r="B154" i="5"/>
  <c r="A154" i="5"/>
  <c r="F153" i="5"/>
  <c r="E153" i="5"/>
  <c r="D153" i="5"/>
  <c r="C153" i="5"/>
  <c r="B153" i="5"/>
  <c r="A153" i="5"/>
  <c r="F152" i="5"/>
  <c r="E152" i="5"/>
  <c r="D152" i="5"/>
  <c r="C152" i="5"/>
  <c r="B152" i="5"/>
  <c r="A152" i="5"/>
  <c r="F151" i="5"/>
  <c r="E151" i="5"/>
  <c r="D151" i="5"/>
  <c r="C151" i="5"/>
  <c r="B151" i="5"/>
  <c r="A151" i="5"/>
  <c r="F150" i="5"/>
  <c r="E150" i="5"/>
  <c r="D150" i="5"/>
  <c r="C150" i="5"/>
  <c r="B150" i="5"/>
  <c r="A150" i="5"/>
  <c r="F149" i="5"/>
  <c r="E149" i="5"/>
  <c r="D149" i="5"/>
  <c r="C149" i="5"/>
  <c r="B149" i="5"/>
  <c r="A149" i="5"/>
  <c r="F148" i="5"/>
  <c r="E148" i="5"/>
  <c r="D148" i="5"/>
  <c r="C148" i="5"/>
  <c r="B148" i="5"/>
  <c r="A148" i="5"/>
  <c r="F147" i="5"/>
  <c r="E147" i="5"/>
  <c r="D147" i="5"/>
  <c r="C147" i="5"/>
  <c r="B147" i="5"/>
  <c r="A147" i="5"/>
  <c r="F146" i="5"/>
  <c r="E146" i="5"/>
  <c r="D146" i="5"/>
  <c r="C146" i="5"/>
  <c r="B146" i="5"/>
  <c r="A146" i="5"/>
  <c r="F145" i="5"/>
  <c r="E145" i="5"/>
  <c r="D145" i="5"/>
  <c r="C145" i="5"/>
  <c r="B145" i="5"/>
  <c r="A145" i="5"/>
  <c r="F144" i="5"/>
  <c r="E144" i="5"/>
  <c r="D144" i="5"/>
  <c r="C144" i="5"/>
  <c r="B144" i="5"/>
  <c r="A144" i="5"/>
  <c r="F143" i="5"/>
  <c r="E143" i="5"/>
  <c r="D143" i="5"/>
  <c r="C143" i="5"/>
  <c r="B143" i="5"/>
  <c r="A143" i="5"/>
  <c r="F142" i="5"/>
  <c r="E142" i="5"/>
  <c r="D142" i="5"/>
  <c r="C142" i="5"/>
  <c r="B142" i="5"/>
  <c r="A142" i="5"/>
  <c r="F141" i="5"/>
  <c r="E141" i="5"/>
  <c r="D141" i="5"/>
  <c r="C141" i="5"/>
  <c r="B141" i="5"/>
  <c r="A141" i="5"/>
  <c r="F140" i="5"/>
  <c r="E140" i="5"/>
  <c r="D140" i="5"/>
  <c r="C140" i="5"/>
  <c r="B140" i="5"/>
  <c r="A140" i="5"/>
  <c r="F139" i="5"/>
  <c r="E139" i="5"/>
  <c r="D139" i="5"/>
  <c r="C139" i="5"/>
  <c r="B139" i="5"/>
  <c r="A139" i="5"/>
  <c r="F138" i="5"/>
  <c r="E138" i="5"/>
  <c r="D138" i="5"/>
  <c r="C138" i="5"/>
  <c r="B138" i="5"/>
  <c r="A138" i="5"/>
  <c r="F137" i="5"/>
  <c r="E137" i="5"/>
  <c r="D137" i="5"/>
  <c r="C137" i="5"/>
  <c r="B137" i="5"/>
  <c r="A137" i="5"/>
  <c r="F136" i="5"/>
  <c r="E136" i="5"/>
  <c r="D136" i="5"/>
  <c r="C136" i="5"/>
  <c r="B136" i="5"/>
  <c r="A136" i="5"/>
  <c r="F135" i="5"/>
  <c r="E135" i="5"/>
  <c r="D135" i="5"/>
  <c r="C135" i="5"/>
  <c r="B135" i="5"/>
  <c r="A135" i="5"/>
  <c r="F134" i="5"/>
  <c r="E134" i="5"/>
  <c r="D134" i="5"/>
  <c r="C134" i="5"/>
  <c r="B134" i="5"/>
  <c r="A134" i="5"/>
  <c r="F133" i="5"/>
  <c r="E133" i="5"/>
  <c r="D133" i="5"/>
  <c r="C133" i="5"/>
  <c r="B133" i="5"/>
  <c r="A133" i="5"/>
  <c r="F132" i="5"/>
  <c r="E132" i="5"/>
  <c r="D132" i="5"/>
  <c r="C132" i="5"/>
  <c r="B132" i="5"/>
  <c r="A132" i="5"/>
  <c r="F131" i="5"/>
  <c r="E131" i="5"/>
  <c r="D131" i="5"/>
  <c r="C131" i="5"/>
  <c r="B131" i="5"/>
  <c r="A131" i="5"/>
  <c r="F130" i="5"/>
  <c r="E130" i="5"/>
  <c r="D130" i="5"/>
  <c r="C130" i="5"/>
  <c r="B130" i="5"/>
  <c r="A130" i="5"/>
  <c r="F129" i="5"/>
  <c r="E129" i="5"/>
  <c r="D129" i="5"/>
  <c r="C129" i="5"/>
  <c r="B129" i="5"/>
  <c r="A129" i="5"/>
  <c r="F128" i="5"/>
  <c r="E128" i="5"/>
  <c r="D128" i="5"/>
  <c r="C128" i="5"/>
  <c r="B128" i="5"/>
  <c r="A128" i="5"/>
  <c r="F127" i="5"/>
  <c r="E127" i="5"/>
  <c r="D127" i="5"/>
  <c r="C127" i="5"/>
  <c r="B127" i="5"/>
  <c r="A127" i="5"/>
  <c r="F126" i="5"/>
  <c r="E126" i="5"/>
  <c r="D126" i="5"/>
  <c r="C126" i="5"/>
  <c r="B126" i="5"/>
  <c r="A126" i="5"/>
  <c r="F125" i="5"/>
  <c r="E125" i="5"/>
  <c r="D125" i="5"/>
  <c r="C125" i="5"/>
  <c r="B125" i="5"/>
  <c r="A125" i="5"/>
  <c r="F124" i="5"/>
  <c r="E124" i="5"/>
  <c r="D124" i="5"/>
  <c r="C124" i="5"/>
  <c r="B124" i="5"/>
  <c r="A124" i="5"/>
  <c r="F123" i="5"/>
  <c r="E123" i="5"/>
  <c r="D123" i="5"/>
  <c r="C123" i="5"/>
  <c r="B123" i="5"/>
  <c r="A123" i="5"/>
  <c r="F122" i="5"/>
  <c r="E122" i="5"/>
  <c r="D122" i="5"/>
  <c r="C122" i="5"/>
  <c r="B122" i="5"/>
  <c r="A122" i="5"/>
  <c r="F121" i="5"/>
  <c r="E121" i="5"/>
  <c r="D121" i="5"/>
  <c r="C121" i="5"/>
  <c r="B121" i="5"/>
  <c r="A121" i="5"/>
  <c r="F120" i="5"/>
  <c r="E120" i="5"/>
  <c r="D120" i="5"/>
  <c r="C120" i="5"/>
  <c r="B120" i="5"/>
  <c r="A120" i="5"/>
  <c r="F119" i="5"/>
  <c r="E119" i="5"/>
  <c r="D119" i="5"/>
  <c r="C119" i="5"/>
  <c r="B119" i="5"/>
  <c r="A119" i="5"/>
  <c r="F118" i="5"/>
  <c r="E118" i="5"/>
  <c r="D118" i="5"/>
  <c r="C118" i="5"/>
  <c r="B118" i="5"/>
  <c r="A118" i="5"/>
  <c r="F117" i="5"/>
  <c r="E117" i="5"/>
  <c r="D117" i="5"/>
  <c r="C117" i="5"/>
  <c r="B117" i="5"/>
  <c r="A117" i="5"/>
  <c r="F116" i="5"/>
  <c r="E116" i="5"/>
  <c r="D116" i="5"/>
  <c r="C116" i="5"/>
  <c r="B116" i="5"/>
  <c r="A116" i="5"/>
  <c r="F115" i="5"/>
  <c r="E115" i="5"/>
  <c r="D115" i="5"/>
  <c r="C115" i="5"/>
  <c r="B115" i="5"/>
  <c r="A115" i="5"/>
  <c r="F114" i="5"/>
  <c r="E114" i="5"/>
  <c r="D114" i="5"/>
  <c r="C114" i="5"/>
  <c r="B114" i="5"/>
  <c r="A114" i="5"/>
  <c r="F113" i="5"/>
  <c r="E113" i="5"/>
  <c r="D113" i="5"/>
  <c r="C113" i="5"/>
  <c r="B113" i="5"/>
  <c r="A113" i="5"/>
  <c r="F112" i="5"/>
  <c r="E112" i="5"/>
  <c r="D112" i="5"/>
  <c r="C112" i="5"/>
  <c r="B112" i="5"/>
  <c r="A112" i="5"/>
  <c r="F111" i="5"/>
  <c r="E111" i="5"/>
  <c r="D111" i="5"/>
  <c r="C111" i="5"/>
  <c r="B111" i="5"/>
  <c r="A111" i="5"/>
  <c r="F110" i="5"/>
  <c r="E110" i="5"/>
  <c r="D110" i="5"/>
  <c r="C110" i="5"/>
  <c r="B110" i="5"/>
  <c r="A110" i="5"/>
  <c r="F109" i="5"/>
  <c r="E109" i="5"/>
  <c r="D109" i="5"/>
  <c r="C109" i="5"/>
  <c r="B109" i="5"/>
  <c r="A109" i="5"/>
  <c r="F108" i="5"/>
  <c r="E108" i="5"/>
  <c r="D108" i="5"/>
  <c r="C108" i="5"/>
  <c r="B108" i="5"/>
  <c r="A108" i="5"/>
  <c r="F107" i="5"/>
  <c r="E107" i="5"/>
  <c r="D107" i="5"/>
  <c r="C107" i="5"/>
  <c r="B107" i="5"/>
  <c r="A107" i="5"/>
  <c r="F106" i="5"/>
  <c r="E106" i="5"/>
  <c r="D106" i="5"/>
  <c r="C106" i="5"/>
  <c r="B106" i="5"/>
  <c r="A106" i="5"/>
  <c r="F105" i="5"/>
  <c r="E105" i="5"/>
  <c r="D105" i="5"/>
  <c r="C105" i="5"/>
  <c r="B105" i="5"/>
  <c r="A105" i="5"/>
  <c r="F104" i="5"/>
  <c r="E104" i="5"/>
  <c r="D104" i="5"/>
  <c r="C104" i="5"/>
  <c r="B104" i="5"/>
  <c r="A104" i="5"/>
  <c r="F103" i="5"/>
  <c r="E103" i="5"/>
  <c r="D103" i="5"/>
  <c r="C103" i="5"/>
  <c r="B103" i="5"/>
  <c r="A103" i="5"/>
  <c r="F102" i="5"/>
  <c r="E102" i="5"/>
  <c r="D102" i="5"/>
  <c r="C102" i="5"/>
  <c r="B102" i="5"/>
  <c r="A102" i="5"/>
  <c r="F101" i="5"/>
  <c r="E101" i="5"/>
  <c r="D101" i="5"/>
  <c r="C101" i="5"/>
  <c r="B101" i="5"/>
  <c r="A101" i="5"/>
  <c r="F100" i="5"/>
  <c r="E100" i="5"/>
  <c r="D100" i="5"/>
  <c r="C100" i="5"/>
  <c r="B100" i="5"/>
  <c r="A100" i="5"/>
  <c r="F99" i="5"/>
  <c r="E99" i="5"/>
  <c r="D99" i="5"/>
  <c r="C99" i="5"/>
  <c r="B99" i="5"/>
  <c r="A99" i="5"/>
  <c r="F98" i="5"/>
  <c r="E98" i="5"/>
  <c r="D98" i="5"/>
  <c r="C98" i="5"/>
  <c r="B98" i="5"/>
  <c r="A98" i="5"/>
  <c r="F97" i="5"/>
  <c r="E97" i="5"/>
  <c r="D97" i="5"/>
  <c r="C97" i="5"/>
  <c r="B97" i="5"/>
  <c r="A97" i="5"/>
  <c r="F96" i="5"/>
  <c r="E96" i="5"/>
  <c r="D96" i="5"/>
  <c r="C96" i="5"/>
  <c r="B96" i="5"/>
  <c r="A96" i="5"/>
  <c r="F95" i="5"/>
  <c r="E95" i="5"/>
  <c r="D95" i="5"/>
  <c r="C95" i="5"/>
  <c r="B95" i="5"/>
  <c r="A95" i="5"/>
  <c r="F94" i="5"/>
  <c r="E94" i="5"/>
  <c r="D94" i="5"/>
  <c r="C94" i="5"/>
  <c r="B94" i="5"/>
  <c r="A94" i="5"/>
  <c r="F93" i="5"/>
  <c r="E93" i="5"/>
  <c r="D93" i="5"/>
  <c r="C93" i="5"/>
  <c r="B93" i="5"/>
  <c r="A93" i="5"/>
  <c r="F92" i="5"/>
  <c r="E92" i="5"/>
  <c r="D92" i="5"/>
  <c r="C92" i="5"/>
  <c r="B92" i="5"/>
  <c r="A92" i="5"/>
  <c r="F91" i="5"/>
  <c r="E91" i="5"/>
  <c r="D91" i="5"/>
  <c r="C91" i="5"/>
  <c r="B91" i="5"/>
  <c r="A91" i="5"/>
  <c r="F90" i="5"/>
  <c r="E90" i="5"/>
  <c r="D90" i="5"/>
  <c r="C90" i="5"/>
  <c r="B90" i="5"/>
  <c r="A90" i="5"/>
  <c r="F89" i="5"/>
  <c r="E89" i="5"/>
  <c r="D89" i="5"/>
  <c r="C89" i="5"/>
  <c r="B89" i="5"/>
  <c r="A89" i="5"/>
  <c r="F88" i="5"/>
  <c r="E88" i="5"/>
  <c r="D88" i="5"/>
  <c r="C88" i="5"/>
  <c r="B88" i="5"/>
  <c r="A88" i="5"/>
  <c r="F87" i="5"/>
  <c r="E87" i="5"/>
  <c r="D87" i="5"/>
  <c r="C87" i="5"/>
  <c r="B87" i="5"/>
  <c r="A87" i="5"/>
  <c r="F86" i="5"/>
  <c r="E86" i="5"/>
  <c r="D86" i="5"/>
  <c r="C86" i="5"/>
  <c r="B86" i="5"/>
  <c r="A86" i="5"/>
  <c r="F85" i="5"/>
  <c r="E85" i="5"/>
  <c r="D85" i="5"/>
  <c r="C85" i="5"/>
  <c r="B85" i="5"/>
  <c r="A85" i="5"/>
  <c r="F84" i="5"/>
  <c r="E84" i="5"/>
  <c r="D84" i="5"/>
  <c r="C84" i="5"/>
  <c r="B84" i="5"/>
  <c r="A84" i="5"/>
  <c r="F83" i="5"/>
  <c r="E83" i="5"/>
  <c r="D83" i="5"/>
  <c r="C83" i="5"/>
  <c r="B83" i="5"/>
  <c r="A83" i="5"/>
  <c r="F82" i="5"/>
  <c r="E82" i="5"/>
  <c r="D82" i="5"/>
  <c r="C82" i="5"/>
  <c r="B82" i="5"/>
  <c r="A82" i="5"/>
  <c r="F81" i="5"/>
  <c r="E81" i="5"/>
  <c r="D81" i="5"/>
  <c r="C81" i="5"/>
  <c r="B81" i="5"/>
  <c r="A81" i="5"/>
  <c r="F80" i="5"/>
  <c r="E80" i="5"/>
  <c r="D80" i="5"/>
  <c r="C80" i="5"/>
  <c r="B80" i="5"/>
  <c r="A80" i="5"/>
  <c r="F79" i="5"/>
  <c r="E79" i="5"/>
  <c r="D79" i="5"/>
  <c r="C79" i="5"/>
  <c r="B79" i="5"/>
  <c r="A79" i="5"/>
  <c r="F78" i="5"/>
  <c r="E78" i="5"/>
  <c r="D78" i="5"/>
  <c r="C78" i="5"/>
  <c r="B78" i="5"/>
  <c r="A78" i="5"/>
  <c r="F77" i="5"/>
  <c r="E77" i="5"/>
  <c r="D77" i="5"/>
  <c r="C77" i="5"/>
  <c r="B77" i="5"/>
  <c r="A77" i="5"/>
  <c r="F76" i="5"/>
  <c r="E76" i="5"/>
  <c r="D76" i="5"/>
  <c r="C76" i="5"/>
  <c r="B76" i="5"/>
  <c r="A76" i="5"/>
  <c r="F75" i="5"/>
  <c r="E75" i="5"/>
  <c r="D75" i="5"/>
  <c r="C75" i="5"/>
  <c r="B75" i="5"/>
  <c r="A75" i="5"/>
  <c r="F74" i="5"/>
  <c r="E74" i="5"/>
  <c r="D74" i="5"/>
  <c r="C74" i="5"/>
  <c r="B74" i="5"/>
  <c r="A74" i="5"/>
  <c r="F73" i="5"/>
  <c r="E73" i="5"/>
  <c r="D73" i="5"/>
  <c r="C73" i="5"/>
  <c r="B73" i="5"/>
  <c r="A73" i="5"/>
  <c r="F72" i="5"/>
  <c r="E72" i="5"/>
  <c r="D72" i="5"/>
  <c r="C72" i="5"/>
  <c r="B72" i="5"/>
  <c r="A72" i="5"/>
  <c r="F71" i="5"/>
  <c r="E71" i="5"/>
  <c r="D71" i="5"/>
  <c r="C71" i="5"/>
  <c r="B71" i="5"/>
  <c r="A71" i="5"/>
  <c r="F70" i="5"/>
  <c r="E70" i="5"/>
  <c r="D70" i="5"/>
  <c r="C70" i="5"/>
  <c r="B70" i="5"/>
  <c r="A70" i="5"/>
  <c r="F69" i="5"/>
  <c r="E69" i="5"/>
  <c r="D69" i="5"/>
  <c r="C69" i="5"/>
  <c r="B69" i="5"/>
  <c r="A69" i="5"/>
  <c r="F68" i="5"/>
  <c r="E68" i="5"/>
  <c r="D68" i="5"/>
  <c r="C68" i="5"/>
  <c r="B68" i="5"/>
  <c r="A68" i="5"/>
  <c r="F67" i="5"/>
  <c r="E67" i="5"/>
  <c r="D67" i="5"/>
  <c r="C67" i="5"/>
  <c r="B67" i="5"/>
  <c r="A67" i="5"/>
  <c r="F66" i="5"/>
  <c r="E66" i="5"/>
  <c r="D66" i="5"/>
  <c r="C66" i="5"/>
  <c r="B66" i="5"/>
  <c r="A66" i="5"/>
  <c r="F65" i="5"/>
  <c r="E65" i="5"/>
  <c r="D65" i="5"/>
  <c r="C65" i="5"/>
  <c r="B65" i="5"/>
  <c r="A65" i="5"/>
  <c r="F64" i="5"/>
  <c r="E64" i="5"/>
  <c r="D64" i="5"/>
  <c r="C64" i="5"/>
  <c r="B64" i="5"/>
  <c r="A64" i="5"/>
  <c r="F63" i="5"/>
  <c r="E63" i="5"/>
  <c r="D63" i="5"/>
  <c r="C63" i="5"/>
  <c r="B63" i="5"/>
  <c r="A63" i="5"/>
  <c r="F62" i="5"/>
  <c r="E62" i="5"/>
  <c r="D62" i="5"/>
  <c r="C62" i="5"/>
  <c r="B62" i="5"/>
  <c r="A62" i="5"/>
  <c r="F61" i="5"/>
  <c r="E61" i="5"/>
  <c r="D61" i="5"/>
  <c r="C61" i="5"/>
  <c r="B61" i="5"/>
  <c r="A61" i="5"/>
  <c r="F60" i="5"/>
  <c r="E60" i="5"/>
  <c r="D60" i="5"/>
  <c r="C60" i="5"/>
  <c r="B60" i="5"/>
  <c r="A60" i="5"/>
  <c r="F59" i="5"/>
  <c r="E59" i="5"/>
  <c r="D59" i="5"/>
  <c r="C59" i="5"/>
  <c r="B59" i="5"/>
  <c r="A59" i="5"/>
  <c r="F58" i="5"/>
  <c r="E58" i="5"/>
  <c r="D58" i="5"/>
  <c r="C58" i="5"/>
  <c r="B58" i="5"/>
  <c r="A58" i="5"/>
  <c r="F57" i="5"/>
  <c r="E57" i="5"/>
  <c r="D57" i="5"/>
  <c r="C57" i="5"/>
  <c r="B57" i="5"/>
  <c r="A57" i="5"/>
  <c r="F56" i="5"/>
  <c r="E56" i="5"/>
  <c r="D56" i="5"/>
  <c r="C56" i="5"/>
  <c r="B56" i="5"/>
  <c r="A56" i="5"/>
  <c r="F55" i="5"/>
  <c r="E55" i="5"/>
  <c r="D55" i="5"/>
  <c r="C55" i="5"/>
  <c r="B55" i="5"/>
  <c r="A55" i="5"/>
  <c r="F54" i="5"/>
  <c r="E54" i="5"/>
  <c r="D54" i="5"/>
  <c r="C54" i="5"/>
  <c r="B54" i="5"/>
  <c r="A54" i="5"/>
  <c r="F53" i="5"/>
  <c r="E53" i="5"/>
  <c r="D53" i="5"/>
  <c r="C53" i="5"/>
  <c r="B53" i="5"/>
  <c r="A53" i="5"/>
  <c r="F52" i="5"/>
  <c r="E52" i="5"/>
  <c r="D52" i="5"/>
  <c r="C52" i="5"/>
  <c r="B52" i="5"/>
  <c r="A52" i="5"/>
  <c r="F51" i="5"/>
  <c r="E51" i="5"/>
  <c r="D51" i="5"/>
  <c r="C51" i="5"/>
  <c r="B51" i="5"/>
  <c r="A51" i="5"/>
  <c r="F50" i="5"/>
  <c r="E50" i="5"/>
  <c r="D50" i="5"/>
  <c r="C50" i="5"/>
  <c r="B50" i="5"/>
  <c r="A50" i="5"/>
  <c r="F49" i="5"/>
  <c r="E49" i="5"/>
  <c r="D49" i="5"/>
  <c r="C49" i="5"/>
  <c r="B49" i="5"/>
  <c r="A49" i="5"/>
  <c r="F48" i="5"/>
  <c r="E48" i="5"/>
  <c r="D48" i="5"/>
  <c r="C48" i="5"/>
  <c r="B48" i="5"/>
  <c r="A48" i="5"/>
  <c r="F47" i="5"/>
  <c r="E47" i="5"/>
  <c r="D47" i="5"/>
  <c r="C47" i="5"/>
  <c r="B47" i="5"/>
  <c r="A47" i="5"/>
  <c r="F46" i="5"/>
  <c r="E46" i="5"/>
  <c r="D46" i="5"/>
  <c r="C46" i="5"/>
  <c r="B46" i="5"/>
  <c r="A46" i="5"/>
  <c r="F45" i="5"/>
  <c r="E45" i="5"/>
  <c r="D45" i="5"/>
  <c r="C45" i="5"/>
  <c r="B45" i="5"/>
  <c r="A45" i="5"/>
  <c r="F44" i="5"/>
  <c r="E44" i="5"/>
  <c r="D44" i="5"/>
  <c r="C44" i="5"/>
  <c r="B44" i="5"/>
  <c r="A44" i="5"/>
  <c r="F43" i="5"/>
  <c r="E43" i="5"/>
  <c r="D43" i="5"/>
  <c r="C43" i="5"/>
  <c r="B43" i="5"/>
  <c r="A43" i="5"/>
  <c r="F42" i="5"/>
  <c r="E42" i="5"/>
  <c r="D42" i="5"/>
  <c r="C42" i="5"/>
  <c r="B42" i="5"/>
  <c r="A42" i="5"/>
  <c r="F41" i="5"/>
  <c r="E41" i="5"/>
  <c r="D41" i="5"/>
  <c r="C41" i="5"/>
  <c r="B41" i="5"/>
  <c r="A41" i="5"/>
  <c r="F40" i="5"/>
  <c r="E40" i="5"/>
  <c r="D40" i="5"/>
  <c r="C40" i="5"/>
  <c r="B40" i="5"/>
  <c r="A40" i="5"/>
  <c r="F39" i="5"/>
  <c r="E39" i="5"/>
  <c r="D39" i="5"/>
  <c r="C39" i="5"/>
  <c r="B39" i="5"/>
  <c r="A39" i="5"/>
  <c r="F38" i="5"/>
  <c r="E38" i="5"/>
  <c r="D38" i="5"/>
  <c r="C38" i="5"/>
  <c r="B38" i="5"/>
  <c r="A38" i="5"/>
  <c r="F37" i="5"/>
  <c r="E37" i="5"/>
  <c r="D37" i="5"/>
  <c r="C37" i="5"/>
  <c r="B37" i="5"/>
  <c r="A37" i="5"/>
  <c r="F36" i="5"/>
  <c r="E36" i="5"/>
  <c r="D36" i="5"/>
  <c r="C36" i="5"/>
  <c r="B36" i="5"/>
  <c r="A36" i="5"/>
  <c r="F35" i="5"/>
  <c r="E35" i="5"/>
  <c r="D35" i="5"/>
  <c r="C35" i="5"/>
  <c r="B35" i="5"/>
  <c r="A35" i="5"/>
  <c r="F34" i="5"/>
  <c r="E34" i="5"/>
  <c r="D34" i="5"/>
  <c r="C34" i="5"/>
  <c r="B34" i="5"/>
  <c r="A34" i="5"/>
  <c r="F33" i="5"/>
  <c r="E33" i="5"/>
  <c r="D33" i="5"/>
  <c r="C33" i="5"/>
  <c r="B33" i="5"/>
  <c r="A33" i="5"/>
  <c r="F32" i="5"/>
  <c r="E32" i="5"/>
  <c r="D32" i="5"/>
  <c r="C32" i="5"/>
  <c r="B32" i="5"/>
  <c r="A32" i="5"/>
  <c r="F31" i="5"/>
  <c r="E31" i="5"/>
  <c r="D31" i="5"/>
  <c r="C31" i="5"/>
  <c r="B31" i="5"/>
  <c r="A31" i="5"/>
  <c r="F30" i="5"/>
  <c r="E30" i="5"/>
  <c r="D30" i="5"/>
  <c r="C30" i="5"/>
  <c r="B30" i="5"/>
  <c r="A30" i="5"/>
  <c r="F29" i="5"/>
  <c r="E29" i="5"/>
  <c r="D29" i="5"/>
  <c r="C29" i="5"/>
  <c r="B29" i="5"/>
  <c r="A29" i="5"/>
  <c r="F28" i="5"/>
  <c r="E28" i="5"/>
  <c r="D28" i="5"/>
  <c r="C28" i="5"/>
  <c r="B28" i="5"/>
  <c r="A28" i="5"/>
  <c r="F27" i="5"/>
  <c r="E27" i="5"/>
  <c r="D27" i="5"/>
  <c r="C27" i="5"/>
  <c r="B27" i="5"/>
  <c r="A27" i="5"/>
  <c r="F26" i="5"/>
  <c r="E26" i="5"/>
  <c r="D26" i="5"/>
  <c r="C26" i="5"/>
  <c r="B26" i="5"/>
  <c r="A26" i="5"/>
  <c r="F25" i="5"/>
  <c r="E25" i="5"/>
  <c r="D25" i="5"/>
  <c r="C25" i="5"/>
  <c r="B25" i="5"/>
  <c r="A25" i="5"/>
  <c r="F24" i="5"/>
  <c r="E24" i="5"/>
  <c r="D24" i="5"/>
  <c r="C24" i="5"/>
  <c r="B24" i="5"/>
  <c r="A24" i="5"/>
  <c r="F23" i="5"/>
  <c r="E23" i="5"/>
  <c r="D23" i="5"/>
  <c r="C23" i="5"/>
  <c r="B23" i="5"/>
  <c r="A23" i="5"/>
  <c r="F22" i="5"/>
  <c r="E22" i="5"/>
  <c r="D22" i="5"/>
  <c r="C22" i="5"/>
  <c r="B22" i="5"/>
  <c r="A22" i="5"/>
  <c r="F21" i="5"/>
  <c r="E21" i="5"/>
  <c r="D21" i="5"/>
  <c r="C21" i="5"/>
  <c r="B21" i="5"/>
  <c r="A21" i="5"/>
  <c r="F20" i="5"/>
  <c r="E20" i="5"/>
  <c r="D20" i="5"/>
  <c r="C20" i="5"/>
  <c r="B20" i="5"/>
  <c r="A20" i="5"/>
  <c r="F19" i="5"/>
  <c r="E19" i="5"/>
  <c r="D19" i="5"/>
  <c r="C19" i="5"/>
  <c r="B19" i="5"/>
  <c r="A19" i="5"/>
  <c r="F18" i="5"/>
  <c r="E18" i="5"/>
  <c r="D18" i="5"/>
  <c r="C18" i="5"/>
  <c r="B18" i="5"/>
  <c r="A18" i="5"/>
  <c r="F17" i="5"/>
  <c r="E17" i="5"/>
  <c r="D17" i="5"/>
  <c r="C17" i="5"/>
  <c r="B17" i="5"/>
  <c r="A17" i="5"/>
  <c r="F16" i="5"/>
  <c r="E16" i="5"/>
  <c r="D16" i="5"/>
  <c r="C16" i="5"/>
  <c r="B16" i="5"/>
  <c r="A16" i="5"/>
  <c r="F15" i="5"/>
  <c r="E15" i="5"/>
  <c r="D15" i="5"/>
  <c r="C15" i="5"/>
  <c r="B15" i="5"/>
  <c r="A15" i="5"/>
  <c r="F14" i="5"/>
  <c r="E14" i="5"/>
  <c r="D14" i="5"/>
  <c r="C14" i="5"/>
  <c r="B14" i="5"/>
  <c r="A14" i="5"/>
  <c r="F13" i="5"/>
  <c r="E13" i="5"/>
  <c r="D13" i="5"/>
  <c r="C13" i="5"/>
  <c r="B13" i="5"/>
  <c r="A13" i="5"/>
  <c r="F12" i="5"/>
  <c r="E12" i="5"/>
  <c r="D12" i="5"/>
  <c r="C12" i="5"/>
  <c r="B12" i="5"/>
  <c r="A12" i="5"/>
  <c r="F11" i="5"/>
  <c r="E11" i="5"/>
  <c r="D11" i="5"/>
  <c r="C11" i="5"/>
  <c r="B11" i="5"/>
  <c r="A11" i="5"/>
  <c r="F10" i="5"/>
  <c r="E10" i="5"/>
  <c r="D10" i="5"/>
  <c r="C10" i="5"/>
  <c r="B10" i="5"/>
  <c r="A10" i="5"/>
  <c r="F9" i="5"/>
  <c r="E9" i="5"/>
  <c r="D9" i="5"/>
  <c r="C9" i="5"/>
  <c r="B9" i="5"/>
  <c r="A9" i="5"/>
  <c r="F8" i="5"/>
  <c r="E8" i="5"/>
  <c r="D8" i="5"/>
  <c r="C8" i="5"/>
  <c r="B8" i="5"/>
  <c r="A8" i="5"/>
  <c r="F7" i="5"/>
  <c r="E7" i="5"/>
  <c r="D7" i="5"/>
  <c r="C7" i="5"/>
  <c r="B7" i="5"/>
  <c r="A7" i="5"/>
  <c r="F6" i="5"/>
  <c r="E6" i="5"/>
  <c r="D6" i="5"/>
  <c r="C6" i="5"/>
  <c r="B6" i="5"/>
  <c r="A6" i="5"/>
  <c r="E6" i="11"/>
  <c r="D77" i="11" l="1" a="1"/>
  <c r="D77" i="11" s="1"/>
  <c r="D78" i="11" s="1" a="1"/>
  <c r="D78" i="11" s="1"/>
  <c r="D71" i="11" a="1"/>
  <c r="D71" i="11" s="1"/>
  <c r="D23" i="11" a="1"/>
  <c r="D23" i="11" s="1"/>
  <c r="D47" i="11" a="1"/>
  <c r="D47" i="11" s="1"/>
  <c r="D53" i="11" a="1"/>
  <c r="D53" i="11" s="1"/>
  <c r="D65" i="11" a="1"/>
  <c r="D65" i="11" s="1"/>
  <c r="D29" i="11" a="1"/>
  <c r="D29" i="11" s="1"/>
  <c r="D11" i="11" a="1"/>
  <c r="D11" i="11" s="1"/>
  <c r="D35" i="11" a="1"/>
  <c r="D35" i="11" s="1"/>
  <c r="D59" i="11" a="1"/>
  <c r="D59" i="11" s="1"/>
  <c r="D17" i="11" a="1"/>
  <c r="D17" i="11" s="1"/>
  <c r="D41" i="11" a="1"/>
  <c r="D41" i="11" s="1"/>
  <c r="H23" i="11"/>
  <c r="H51" i="11"/>
  <c r="H25" i="11"/>
  <c r="G6" i="11"/>
  <c r="H72" i="11"/>
  <c r="H60" i="11"/>
  <c r="H48" i="11"/>
  <c r="H36" i="11"/>
  <c r="H24" i="11"/>
  <c r="H12" i="11"/>
  <c r="H78" i="11"/>
  <c r="H66" i="11"/>
  <c r="H54" i="11"/>
  <c r="H42" i="11"/>
  <c r="H30" i="11"/>
  <c r="H18" i="11"/>
  <c r="H17" i="11"/>
  <c r="H33" i="11"/>
  <c r="H39" i="11"/>
  <c r="H76" i="11"/>
  <c r="H64" i="11"/>
  <c r="H52" i="11"/>
  <c r="H40" i="11"/>
  <c r="H28" i="11"/>
  <c r="H16" i="11"/>
  <c r="H70" i="11"/>
  <c r="H58" i="11"/>
  <c r="H46" i="11"/>
  <c r="H34" i="11"/>
  <c r="H22" i="11"/>
  <c r="H10" i="11"/>
  <c r="H73" i="11"/>
  <c r="H61" i="11"/>
  <c r="H49" i="11"/>
  <c r="H55" i="11"/>
  <c r="H79" i="11"/>
  <c r="H67" i="11"/>
  <c r="H9" i="11"/>
  <c r="H15" i="11"/>
  <c r="H31" i="11"/>
  <c r="H69" i="11"/>
  <c r="H57" i="11"/>
  <c r="H45" i="11"/>
  <c r="H75" i="11"/>
  <c r="H63" i="11"/>
  <c r="H77" i="11"/>
  <c r="H65" i="11"/>
  <c r="H53" i="11"/>
  <c r="H41" i="11"/>
  <c r="H71" i="11"/>
  <c r="H59" i="11"/>
  <c r="H68" i="11"/>
  <c r="H56" i="11"/>
  <c r="H44" i="11"/>
  <c r="H32" i="11"/>
  <c r="H20" i="11"/>
  <c r="H80" i="11"/>
  <c r="H74" i="11"/>
  <c r="H62" i="11"/>
  <c r="H50" i="11"/>
  <c r="H38" i="11"/>
  <c r="H26" i="11"/>
  <c r="H14" i="11"/>
  <c r="H13" i="11"/>
  <c r="H21" i="11"/>
  <c r="H29" i="11"/>
  <c r="H37" i="11"/>
  <c r="H47" i="11"/>
  <c r="H11" i="11"/>
  <c r="H19" i="11"/>
  <c r="H27" i="11"/>
  <c r="H35" i="11"/>
  <c r="H43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Manon MARCHAIS-MARIOTTE</author>
    <author>Angelique MAREY</author>
  </authors>
  <commentList>
    <comment ref="F6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Manon MARCHAIS-MARIOTTE:</t>
        </r>
        <r>
          <rPr>
            <sz val="9"/>
            <color indexed="81"/>
            <rFont val="Tahoma"/>
            <family val="2"/>
          </rPr>
          <t xml:space="preserve">
avec Trylab</t>
        </r>
      </text>
    </comment>
    <comment ref="F89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Manon MARCHAIS-MARIOTTE:</t>
        </r>
        <r>
          <rPr>
            <sz val="9"/>
            <color indexed="81"/>
            <rFont val="Tahoma"/>
            <family val="2"/>
          </rPr>
          <t xml:space="preserve">
MUP station/ espace diag en mural</t>
        </r>
      </text>
    </comment>
    <comment ref="F186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Manon MARCHAIS-MARIOTTE:</t>
        </r>
        <r>
          <rPr>
            <sz val="9"/>
            <color indexed="81"/>
            <rFont val="Tahoma"/>
            <family val="2"/>
          </rPr>
          <t xml:space="preserve">
certains codes flagship : Trylab à venir </t>
        </r>
      </text>
    </comment>
    <comment ref="C322" authorId="1" shapeId="0" xr:uid="{00000000-0006-0000-0200-000004000000}">
      <text>
        <r>
          <rPr>
            <b/>
            <sz val="9"/>
            <color indexed="81"/>
            <rFont val="Tahoma"/>
            <family val="2"/>
          </rPr>
          <t>Angelique MAREY:</t>
        </r>
        <r>
          <rPr>
            <sz val="9"/>
            <color indexed="81"/>
            <rFont val="Tahoma"/>
            <family val="2"/>
          </rPr>
          <t xml:space="preserve">
checker les R/V avec Manon</t>
        </r>
      </text>
    </comment>
    <comment ref="F322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Manon MARCHAIS-MARIOTTE:</t>
        </r>
        <r>
          <rPr>
            <sz val="9"/>
            <color indexed="81"/>
            <rFont val="Tahoma"/>
            <family val="2"/>
          </rPr>
          <t xml:space="preserve">
Arrière caisse mousse
</t>
        </r>
      </text>
    </comment>
  </commentList>
</comments>
</file>

<file path=xl/sharedStrings.xml><?xml version="1.0" encoding="utf-8"?>
<sst xmlns="http://schemas.openxmlformats.org/spreadsheetml/2006/main" count="5685" uniqueCount="1272">
  <si>
    <t>Mexique</t>
  </si>
  <si>
    <t>Italie</t>
  </si>
  <si>
    <t>Maroc</t>
  </si>
  <si>
    <t>Hongrie</t>
  </si>
  <si>
    <t>PAYS</t>
  </si>
  <si>
    <t>Espagne</t>
  </si>
  <si>
    <t>CHEF DE PROJET</t>
  </si>
  <si>
    <t>CONTACTS</t>
  </si>
  <si>
    <t>Canada</t>
  </si>
  <si>
    <t>Mongolie</t>
  </si>
  <si>
    <t xml:space="preserve">Chine </t>
  </si>
  <si>
    <t>Albanie</t>
  </si>
  <si>
    <t>STD</t>
  </si>
  <si>
    <t>PLANNING PROJET</t>
  </si>
  <si>
    <t>RECEPTION FS</t>
  </si>
  <si>
    <t>ZINEB HOURRI</t>
  </si>
  <si>
    <t>NICOLAS GILLET</t>
  </si>
  <si>
    <t>RENO</t>
  </si>
  <si>
    <t>local</t>
  </si>
  <si>
    <t>central</t>
  </si>
  <si>
    <t>Algérie</t>
  </si>
  <si>
    <t xml:space="preserve">CREA  </t>
  </si>
  <si>
    <t>NC</t>
  </si>
  <si>
    <t>Angola</t>
  </si>
  <si>
    <t>IZAR HYACINTHE</t>
  </si>
  <si>
    <t>SABINE CEYRAC</t>
  </si>
  <si>
    <t>RYM AYACH</t>
  </si>
  <si>
    <t>ANDREEA IVAN</t>
  </si>
  <si>
    <t xml:space="preserve">RANIA NAFDOU </t>
  </si>
  <si>
    <t>CREA</t>
  </si>
  <si>
    <t>Nigeria</t>
  </si>
  <si>
    <t>HB</t>
  </si>
  <si>
    <t>Sénégal</t>
  </si>
  <si>
    <t>JEANNE FUSTER</t>
  </si>
  <si>
    <t>CORNELIA NITU</t>
  </si>
  <si>
    <t>ANGELIQUE HERNANDEZ</t>
  </si>
  <si>
    <t>MARGARITA HERRMANN</t>
  </si>
  <si>
    <t xml:space="preserve">Retour central RECO ou APS </t>
  </si>
  <si>
    <t xml:space="preserve">Virginie SPIERO-MINIER </t>
  </si>
  <si>
    <t>OK OUVERT</t>
  </si>
  <si>
    <t>Tunisie</t>
  </si>
  <si>
    <t>YVES TANGUY</t>
  </si>
  <si>
    <t>OMAR CHTAYNA</t>
  </si>
  <si>
    <t>Cambodge</t>
  </si>
  <si>
    <t>GILLES BEROUD</t>
  </si>
  <si>
    <t>STD SPE</t>
  </si>
  <si>
    <t>NATALIA ZLOBINA</t>
  </si>
  <si>
    <t>ANASTASIYA TARABAY</t>
  </si>
  <si>
    <t>DANLI PAN</t>
  </si>
  <si>
    <t>Philippines</t>
  </si>
  <si>
    <t xml:space="preserve"> MERCH</t>
  </si>
  <si>
    <t>Biélorussie</t>
  </si>
  <si>
    <t>MARIA OSTROUKHOVA</t>
  </si>
  <si>
    <t>Kosovo</t>
  </si>
  <si>
    <t>Bulgarie</t>
  </si>
  <si>
    <t>Géorgie</t>
  </si>
  <si>
    <t>Pas de sell out</t>
  </si>
  <si>
    <t xml:space="preserve">NOK </t>
  </si>
  <si>
    <t xml:space="preserve">OK  </t>
  </si>
  <si>
    <t>OK</t>
  </si>
  <si>
    <t xml:space="preserve">OK   </t>
  </si>
  <si>
    <t>Belgique</t>
  </si>
  <si>
    <t>Bruxelles Docks</t>
  </si>
  <si>
    <t>INGRID HOLVOET</t>
  </si>
  <si>
    <t>CECILIA NUNES DA SILVA</t>
  </si>
  <si>
    <t>Réception matrice</t>
  </si>
  <si>
    <t>THOMAS BLENEAU</t>
  </si>
  <si>
    <t>DELIA BENAZZO</t>
  </si>
  <si>
    <t>ANTONIO BONGIOVANNI</t>
  </si>
  <si>
    <t>CECILIA DELAHALLE</t>
  </si>
  <si>
    <t>BUSINESS MANAGER / DIRECTEUR RETAIL</t>
  </si>
  <si>
    <t>Egypte</t>
  </si>
  <si>
    <t>Pologne</t>
  </si>
  <si>
    <t>KAROLINA KLIMKO</t>
  </si>
  <si>
    <t>ELZBIETA LUCKA</t>
  </si>
  <si>
    <t>TR</t>
  </si>
  <si>
    <t>FLORIAN GERMAIN</t>
  </si>
  <si>
    <t>Roumanie</t>
  </si>
  <si>
    <t>Slovaquie</t>
  </si>
  <si>
    <t>IMAGE</t>
  </si>
  <si>
    <t>ZUZANA VYBIRALOVA</t>
  </si>
  <si>
    <t>BEATRIZ AGUADO</t>
  </si>
  <si>
    <t>Espérance</t>
  </si>
  <si>
    <t>Ouverture marché, poids estimés</t>
  </si>
  <si>
    <t>MARIEM LAMSOUBER</t>
  </si>
  <si>
    <t>CREA-TR-RENO</t>
  </si>
  <si>
    <t>ETAT</t>
  </si>
  <si>
    <t>Thailande</t>
  </si>
  <si>
    <t>NICOLAS GILLET/NATHAPOL</t>
  </si>
  <si>
    <t>Serbie</t>
  </si>
  <si>
    <t>Suisse</t>
  </si>
  <si>
    <t>NOK</t>
  </si>
  <si>
    <t>EXP</t>
  </si>
  <si>
    <t>ODILE PERROZET</t>
  </si>
  <si>
    <t>CARSTEN SEUPKE</t>
  </si>
  <si>
    <t>Irak</t>
  </si>
  <si>
    <t>FATEMEH MEMARIAN</t>
  </si>
  <si>
    <t>Timur Tuleuzhanov</t>
  </si>
  <si>
    <t>Russie</t>
  </si>
  <si>
    <t>Turquie</t>
  </si>
  <si>
    <t>SHOPINSHOP</t>
  </si>
  <si>
    <t>OLIVIER TALLOT</t>
  </si>
  <si>
    <t>ENRICO CIOFFI</t>
  </si>
  <si>
    <t>Liban</t>
  </si>
  <si>
    <t>ANASTASIYA HERON-TARABAY</t>
  </si>
  <si>
    <t>Chypre</t>
  </si>
  <si>
    <t>VALENTINE TOUSSAINT</t>
  </si>
  <si>
    <t xml:space="preserve">REALISATION PLANS </t>
  </si>
  <si>
    <t>CABINES</t>
  </si>
  <si>
    <t>Zakopane Galeria Krupówki</t>
  </si>
  <si>
    <t>GIZEM URKMEZ</t>
  </si>
  <si>
    <t>ANNULE</t>
  </si>
  <si>
    <t>Charleroi</t>
  </si>
  <si>
    <t>Iran</t>
  </si>
  <si>
    <t>Alena Záhorská</t>
  </si>
  <si>
    <t>Pierre-Alexandre Chenel</t>
  </si>
  <si>
    <t>VIRGINIE OGE</t>
  </si>
  <si>
    <t>Ukraine</t>
  </si>
  <si>
    <t>IRYNA KOZINA</t>
  </si>
  <si>
    <t>Liudmyla Semenenko</t>
  </si>
  <si>
    <t>Eugeny Likhoded</t>
  </si>
  <si>
    <t>Guadeloupe</t>
  </si>
  <si>
    <t>Virginie SPIERO-MINIER</t>
  </si>
  <si>
    <t>Virginie OGE</t>
  </si>
  <si>
    <t>Destreland</t>
  </si>
  <si>
    <t>Qatar</t>
  </si>
  <si>
    <t>IÑIGO RUANES</t>
  </si>
  <si>
    <t>Ingrid Holvoet</t>
  </si>
  <si>
    <t>Cecilia Nunes DA Silva</t>
  </si>
  <si>
    <t>CARSTEN SPEUKE</t>
  </si>
  <si>
    <t>ALEJANDRA RIVERA</t>
  </si>
  <si>
    <t>ATELIER</t>
  </si>
  <si>
    <t>DEPLOIEMENT LAB' - 2016/2017</t>
  </si>
  <si>
    <t>STORE LEVEL</t>
  </si>
  <si>
    <t>CONCEPT LEVEL</t>
  </si>
  <si>
    <t>TOP STORE</t>
  </si>
  <si>
    <t>hors France</t>
  </si>
  <si>
    <t>ZONE</t>
  </si>
  <si>
    <t>PECO</t>
  </si>
  <si>
    <t>AGENT OU FILIALE</t>
  </si>
  <si>
    <t>F</t>
  </si>
  <si>
    <t>A</t>
  </si>
  <si>
    <t>SSA</t>
  </si>
  <si>
    <t>Méditerranée</t>
  </si>
  <si>
    <t>SEA</t>
  </si>
  <si>
    <t>Middle East</t>
  </si>
  <si>
    <t>AL/AUT/SUI</t>
  </si>
  <si>
    <t>Jerzy Zapasnik</t>
  </si>
  <si>
    <t>Arabie Saoudite</t>
  </si>
  <si>
    <t>VALENTINE VINCENT</t>
  </si>
  <si>
    <t>STEPAHNIE BRUNI</t>
  </si>
  <si>
    <t>Pays-Bas</t>
  </si>
  <si>
    <t>Ytrecht Hoog Catherijne</t>
  </si>
  <si>
    <t>Cecilia Nunes da Silva</t>
  </si>
  <si>
    <t>Guillaume Lecointre</t>
  </si>
  <si>
    <t>&gt;1500</t>
  </si>
  <si>
    <t>RIM AYACH</t>
  </si>
  <si>
    <t>Presov Eperia Shopping Mall</t>
  </si>
  <si>
    <t>ZUZANA PILNAJOVA</t>
  </si>
  <si>
    <t>ALENA ZAHORSKA</t>
  </si>
  <si>
    <t>BEATRIZ ADUADO</t>
  </si>
  <si>
    <t>INIGO RUANES</t>
  </si>
  <si>
    <t>HongKong</t>
  </si>
  <si>
    <t>DECK LOY</t>
  </si>
  <si>
    <t>NA</t>
  </si>
  <si>
    <t>Alicante - Alfonso X</t>
  </si>
  <si>
    <t>HAJNALKA TAKACS</t>
  </si>
  <si>
    <t>JUDIT VENCZEL</t>
  </si>
  <si>
    <t>RECEPTION PHOTOS</t>
  </si>
  <si>
    <t>LAURA TACCORI</t>
  </si>
  <si>
    <t>Maria Ostroukhova</t>
  </si>
  <si>
    <t>Côte d'Ivoire</t>
  </si>
  <si>
    <t>Zuzana Pilnajova</t>
  </si>
  <si>
    <t>Andreea Ivan</t>
  </si>
  <si>
    <t>Alena Zahorska</t>
  </si>
  <si>
    <t>Ethiopie</t>
  </si>
  <si>
    <t>Izar Hyacinthe</t>
  </si>
  <si>
    <t>Jacek Roznowickz</t>
  </si>
  <si>
    <t>Reporté à 2018</t>
  </si>
  <si>
    <t>Sitanun</t>
  </si>
  <si>
    <t>Prachya</t>
  </si>
  <si>
    <t>40.32</t>
  </si>
  <si>
    <t>Galeria Martin</t>
  </si>
  <si>
    <t>Zuzana Pilnajová</t>
  </si>
  <si>
    <t>Rania NAFDOU</t>
  </si>
  <si>
    <t xml:space="preserve">Contact /suivi </t>
  </si>
  <si>
    <t>Envoyé</t>
  </si>
  <si>
    <t>envoyé</t>
  </si>
  <si>
    <t>FATEMEH MERMARIAN</t>
  </si>
  <si>
    <t xml:space="preserve">central </t>
  </si>
  <si>
    <t xml:space="preserve">Nicolas Gillet </t>
  </si>
  <si>
    <t>Deck Loy</t>
  </si>
  <si>
    <t>Suède</t>
  </si>
  <si>
    <t>Susanne Gustafsson /Sara Bertram</t>
  </si>
  <si>
    <t>Hamid Dabestani</t>
  </si>
  <si>
    <t xml:space="preserve">Nordic </t>
  </si>
  <si>
    <t>lauriane catabel</t>
  </si>
  <si>
    <t>Local</t>
  </si>
  <si>
    <t xml:space="preserve">magasin verifié via liste pays ok </t>
  </si>
  <si>
    <t>TRANS</t>
  </si>
  <si>
    <t>Iulius Mall Timisoara</t>
  </si>
  <si>
    <t>Kaposvár</t>
  </si>
  <si>
    <t>Light</t>
  </si>
  <si>
    <t>STD expérientiel</t>
  </si>
  <si>
    <t xml:space="preserve">local </t>
  </si>
  <si>
    <t>Rama 3</t>
  </si>
  <si>
    <t>Luxembourg</t>
  </si>
  <si>
    <t>Differdange</t>
  </si>
  <si>
    <t>XX</t>
  </si>
  <si>
    <t>Bad Oeynhausen</t>
  </si>
  <si>
    <t>Bruxelles Gare Centrale</t>
  </si>
  <si>
    <t>Bruxelles Gare Du Nord</t>
  </si>
  <si>
    <t>Lekki Mall</t>
  </si>
  <si>
    <t>Szczecin Galaxy</t>
  </si>
  <si>
    <t>Liberece Gecko</t>
  </si>
  <si>
    <t>České Budějovice Igy</t>
  </si>
  <si>
    <t>Hoyerswerda - DE0260</t>
  </si>
  <si>
    <t>Bautzen - DE0209</t>
  </si>
  <si>
    <r>
      <t xml:space="preserve">SDV </t>
    </r>
    <r>
      <rPr>
        <sz val="10"/>
        <color theme="3"/>
        <rFont val="Calibri"/>
        <family val="2"/>
        <scheme val="minor"/>
      </rPr>
      <t>(m²)</t>
    </r>
  </si>
  <si>
    <r>
      <t>CA PDTS ESTIME 3ans</t>
    </r>
    <r>
      <rPr>
        <sz val="10"/>
        <color theme="3"/>
        <rFont val="Calibri"/>
        <family val="2"/>
        <scheme val="minor"/>
      </rPr>
      <t>(K€)</t>
    </r>
  </si>
  <si>
    <t>Généraliste</t>
  </si>
  <si>
    <t>Prešov Eperia Shopping Mall</t>
  </si>
  <si>
    <t>Prague Václavské</t>
  </si>
  <si>
    <t>Ostrava Novakarolina</t>
  </si>
  <si>
    <t>Abuja Jabi Lak Mall</t>
  </si>
  <si>
    <t>Marrakech - Carré Eden + Institut Gueliz</t>
  </si>
  <si>
    <t>Spécialiste</t>
  </si>
  <si>
    <t>NON AGE ML</t>
  </si>
  <si>
    <t>GENERALISTE / SPECIALISTE</t>
  </si>
  <si>
    <t>NIVEAU DE CONCEPT</t>
  </si>
  <si>
    <t>DIVERS</t>
  </si>
  <si>
    <t>NON AGE</t>
  </si>
  <si>
    <t>Allemagne</t>
  </si>
  <si>
    <t>Chine</t>
  </si>
  <si>
    <t>Alicante - Plaza</t>
  </si>
  <si>
    <t>Autriche</t>
  </si>
  <si>
    <t>Croatie</t>
  </si>
  <si>
    <t>République dominicaine</t>
  </si>
  <si>
    <t>France</t>
  </si>
  <si>
    <t>Hong Kong</t>
  </si>
  <si>
    <t>Indonésie</t>
  </si>
  <si>
    <t>Israël</t>
  </si>
  <si>
    <t>Kazakhstan</t>
  </si>
  <si>
    <t>Kirghizistan</t>
  </si>
  <si>
    <t>Malaisie</t>
  </si>
  <si>
    <t>Saint-Martin</t>
  </si>
  <si>
    <t>Singapour</t>
  </si>
  <si>
    <t>Thaïlande</t>
  </si>
  <si>
    <t>Viêt Nam</t>
  </si>
  <si>
    <t>CODE MAG</t>
  </si>
  <si>
    <t>AL001</t>
  </si>
  <si>
    <t>DZ001</t>
  </si>
  <si>
    <t>DE001</t>
  </si>
  <si>
    <t>AO001</t>
  </si>
  <si>
    <t>SA001</t>
  </si>
  <si>
    <t>BE001</t>
  </si>
  <si>
    <t>BY001</t>
  </si>
  <si>
    <t>BG001</t>
  </si>
  <si>
    <t>KH001</t>
  </si>
  <si>
    <t>CA001</t>
  </si>
  <si>
    <t>CN001</t>
  </si>
  <si>
    <t>CY001</t>
  </si>
  <si>
    <t>CI001</t>
  </si>
  <si>
    <t>EG001</t>
  </si>
  <si>
    <t>ES001</t>
  </si>
  <si>
    <t>ET001</t>
  </si>
  <si>
    <t>GE001</t>
  </si>
  <si>
    <t>GP001</t>
  </si>
  <si>
    <t>HK001</t>
  </si>
  <si>
    <t>HU001</t>
  </si>
  <si>
    <t>ID001</t>
  </si>
  <si>
    <t>IQ001</t>
  </si>
  <si>
    <t>IR001</t>
  </si>
  <si>
    <t>IL001</t>
  </si>
  <si>
    <t>IT001</t>
  </si>
  <si>
    <t>KZ001</t>
  </si>
  <si>
    <t>XK001</t>
  </si>
  <si>
    <t>KG001</t>
  </si>
  <si>
    <t>LB001</t>
  </si>
  <si>
    <t>LU001</t>
  </si>
  <si>
    <t>MY001</t>
  </si>
  <si>
    <t>MA001</t>
  </si>
  <si>
    <t>MX001</t>
  </si>
  <si>
    <t>MN001</t>
  </si>
  <si>
    <t>NG001</t>
  </si>
  <si>
    <t>NL001</t>
  </si>
  <si>
    <t>PH001</t>
  </si>
  <si>
    <t>PL001</t>
  </si>
  <si>
    <t>QA001</t>
  </si>
  <si>
    <t>DO001</t>
  </si>
  <si>
    <t>RO001</t>
  </si>
  <si>
    <t>RU001</t>
  </si>
  <si>
    <t>SN001</t>
  </si>
  <si>
    <t>RS001</t>
  </si>
  <si>
    <t>SK001</t>
  </si>
  <si>
    <t>MF001</t>
  </si>
  <si>
    <t>SE001</t>
  </si>
  <si>
    <t>CH001</t>
  </si>
  <si>
    <t>CZ001</t>
  </si>
  <si>
    <t>TH001</t>
  </si>
  <si>
    <t>TN001</t>
  </si>
  <si>
    <t>TR001</t>
  </si>
  <si>
    <t>UA001</t>
  </si>
  <si>
    <t>VN001</t>
  </si>
  <si>
    <t>DZ002</t>
  </si>
  <si>
    <t>DZ003</t>
  </si>
  <si>
    <t>DZ004</t>
  </si>
  <si>
    <t>DE002</t>
  </si>
  <si>
    <t>DE003</t>
  </si>
  <si>
    <t>DE004</t>
  </si>
  <si>
    <t>AO002</t>
  </si>
  <si>
    <t>SA002</t>
  </si>
  <si>
    <t>BE002</t>
  </si>
  <si>
    <t>BE003</t>
  </si>
  <si>
    <t>BE004</t>
  </si>
  <si>
    <t>BE005</t>
  </si>
  <si>
    <t>BE006</t>
  </si>
  <si>
    <t>BE007</t>
  </si>
  <si>
    <t>BE008</t>
  </si>
  <si>
    <t>BE009</t>
  </si>
  <si>
    <t>BE010</t>
  </si>
  <si>
    <t>BE011</t>
  </si>
  <si>
    <t>BY002</t>
  </si>
  <si>
    <t>BY003</t>
  </si>
  <si>
    <t>CA002</t>
  </si>
  <si>
    <t>CA003</t>
  </si>
  <si>
    <t>CA004</t>
  </si>
  <si>
    <t>CA005</t>
  </si>
  <si>
    <t>CA006</t>
  </si>
  <si>
    <t>CA007</t>
  </si>
  <si>
    <t>CA008</t>
  </si>
  <si>
    <t>CY002</t>
  </si>
  <si>
    <t>CI002</t>
  </si>
  <si>
    <t>EG002</t>
  </si>
  <si>
    <t>EG003</t>
  </si>
  <si>
    <t>ES002</t>
  </si>
  <si>
    <t>ES003</t>
  </si>
  <si>
    <t>ES004</t>
  </si>
  <si>
    <t>ES005</t>
  </si>
  <si>
    <t>ES006</t>
  </si>
  <si>
    <t>ES007</t>
  </si>
  <si>
    <t>ES008</t>
  </si>
  <si>
    <t>ES009</t>
  </si>
  <si>
    <t>ES010</t>
  </si>
  <si>
    <t>ES011</t>
  </si>
  <si>
    <t>ES012</t>
  </si>
  <si>
    <t>ES013</t>
  </si>
  <si>
    <t>ES014</t>
  </si>
  <si>
    <t>ES015</t>
  </si>
  <si>
    <t>ES016</t>
  </si>
  <si>
    <t>ES017</t>
  </si>
  <si>
    <t>ES018</t>
  </si>
  <si>
    <t>ES019</t>
  </si>
  <si>
    <t>ES020</t>
  </si>
  <si>
    <t>ES021</t>
  </si>
  <si>
    <t>ES022</t>
  </si>
  <si>
    <t>ES023</t>
  </si>
  <si>
    <t>ES024</t>
  </si>
  <si>
    <t>ES025</t>
  </si>
  <si>
    <t>ET002</t>
  </si>
  <si>
    <t>ET003</t>
  </si>
  <si>
    <t>GE002</t>
  </si>
  <si>
    <t>HK002</t>
  </si>
  <si>
    <t>HU002</t>
  </si>
  <si>
    <t>HU003</t>
  </si>
  <si>
    <t>HU004</t>
  </si>
  <si>
    <t>HU005</t>
  </si>
  <si>
    <t>HU006</t>
  </si>
  <si>
    <t>HU007</t>
  </si>
  <si>
    <t>HU008</t>
  </si>
  <si>
    <t>HU009</t>
  </si>
  <si>
    <t>HU010</t>
  </si>
  <si>
    <t>ID002</t>
  </si>
  <si>
    <t>ID003</t>
  </si>
  <si>
    <t>ID004</t>
  </si>
  <si>
    <t>ID005</t>
  </si>
  <si>
    <t>IQ002</t>
  </si>
  <si>
    <t>IQ003</t>
  </si>
  <si>
    <t>IQ004</t>
  </si>
  <si>
    <t>IR002</t>
  </si>
  <si>
    <t>IL002</t>
  </si>
  <si>
    <t>IL003</t>
  </si>
  <si>
    <t>IL004</t>
  </si>
  <si>
    <t>IL005</t>
  </si>
  <si>
    <t>IT002</t>
  </si>
  <si>
    <t>IT003</t>
  </si>
  <si>
    <t>IT004</t>
  </si>
  <si>
    <t>IT005</t>
  </si>
  <si>
    <t>IT006</t>
  </si>
  <si>
    <t>IT007</t>
  </si>
  <si>
    <t>IT008</t>
  </si>
  <si>
    <t>IT009</t>
  </si>
  <si>
    <t>IT010</t>
  </si>
  <si>
    <t>IT011</t>
  </si>
  <si>
    <t>IT012</t>
  </si>
  <si>
    <t>IT013</t>
  </si>
  <si>
    <t>KZ002</t>
  </si>
  <si>
    <t>KZ003</t>
  </si>
  <si>
    <t>KZ004</t>
  </si>
  <si>
    <t>LB002</t>
  </si>
  <si>
    <t>MA002</t>
  </si>
  <si>
    <t>MA003</t>
  </si>
  <si>
    <t>MA004</t>
  </si>
  <si>
    <t>MA005</t>
  </si>
  <si>
    <t>MA006</t>
  </si>
  <si>
    <t>MA007</t>
  </si>
  <si>
    <t>MA008</t>
  </si>
  <si>
    <t>MA009</t>
  </si>
  <si>
    <t>MA010</t>
  </si>
  <si>
    <t>MA011</t>
  </si>
  <si>
    <t>MA012</t>
  </si>
  <si>
    <t>MX002</t>
  </si>
  <si>
    <t>MX003</t>
  </si>
  <si>
    <t>MX004</t>
  </si>
  <si>
    <t>MX005</t>
  </si>
  <si>
    <t>MN002</t>
  </si>
  <si>
    <t>NG002</t>
  </si>
  <si>
    <t>NG003</t>
  </si>
  <si>
    <t>PH002</t>
  </si>
  <si>
    <t>PH003</t>
  </si>
  <si>
    <t>PH004</t>
  </si>
  <si>
    <t>PL002</t>
  </si>
  <si>
    <t>PL003</t>
  </si>
  <si>
    <t>PL004</t>
  </si>
  <si>
    <t>PL005</t>
  </si>
  <si>
    <t>PL006</t>
  </si>
  <si>
    <t>PL007</t>
  </si>
  <si>
    <t>DO002</t>
  </si>
  <si>
    <t>DO003</t>
  </si>
  <si>
    <t>DO004</t>
  </si>
  <si>
    <t>RO002</t>
  </si>
  <si>
    <t>RO003</t>
  </si>
  <si>
    <t>RO004</t>
  </si>
  <si>
    <t>RO005</t>
  </si>
  <si>
    <t>RO006</t>
  </si>
  <si>
    <t>RO007</t>
  </si>
  <si>
    <t>RO008</t>
  </si>
  <si>
    <t>RU002</t>
  </si>
  <si>
    <t>RU003</t>
  </si>
  <si>
    <t>RU004</t>
  </si>
  <si>
    <t>RU005</t>
  </si>
  <si>
    <t>RU006</t>
  </si>
  <si>
    <t>RU007</t>
  </si>
  <si>
    <t>RU008</t>
  </si>
  <si>
    <t>RU009</t>
  </si>
  <si>
    <t>RU010</t>
  </si>
  <si>
    <t>RU011</t>
  </si>
  <si>
    <t>RU012</t>
  </si>
  <si>
    <t>RS002</t>
  </si>
  <si>
    <t>SK002</t>
  </si>
  <si>
    <t>SK003</t>
  </si>
  <si>
    <t>SK004</t>
  </si>
  <si>
    <t>SK005</t>
  </si>
  <si>
    <t>SK006</t>
  </si>
  <si>
    <t>SK007</t>
  </si>
  <si>
    <t>SE002</t>
  </si>
  <si>
    <t>CH002</t>
  </si>
  <si>
    <t>CZ002</t>
  </si>
  <si>
    <t>CZ003</t>
  </si>
  <si>
    <t>CZ004</t>
  </si>
  <si>
    <t>CZ005</t>
  </si>
  <si>
    <t>CZ006</t>
  </si>
  <si>
    <t>CZ007</t>
  </si>
  <si>
    <t>CZ008</t>
  </si>
  <si>
    <t>CZ009</t>
  </si>
  <si>
    <t>CZ010</t>
  </si>
  <si>
    <t>CZ011</t>
  </si>
  <si>
    <t>CZ012</t>
  </si>
  <si>
    <t>CZ013</t>
  </si>
  <si>
    <t>CZ014</t>
  </si>
  <si>
    <t>CZ015</t>
  </si>
  <si>
    <t>CZ016</t>
  </si>
  <si>
    <t>CZ017</t>
  </si>
  <si>
    <t>CZ018</t>
  </si>
  <si>
    <t>CZ019</t>
  </si>
  <si>
    <t>TH002</t>
  </si>
  <si>
    <t>TH003</t>
  </si>
  <si>
    <t>TH004</t>
  </si>
  <si>
    <t>TH005</t>
  </si>
  <si>
    <t>TH006</t>
  </si>
  <si>
    <t>TH007</t>
  </si>
  <si>
    <t>TH008</t>
  </si>
  <si>
    <t>TH009</t>
  </si>
  <si>
    <t>TH010</t>
  </si>
  <si>
    <t>TH011</t>
  </si>
  <si>
    <t>TH012</t>
  </si>
  <si>
    <t>TH013</t>
  </si>
  <si>
    <t>TH014</t>
  </si>
  <si>
    <t>TN002</t>
  </si>
  <si>
    <t>TN003</t>
  </si>
  <si>
    <t>TN004</t>
  </si>
  <si>
    <t>UA002</t>
  </si>
  <si>
    <t>UA003</t>
  </si>
  <si>
    <t>UA004</t>
  </si>
  <si>
    <t>VN002</t>
  </si>
  <si>
    <t>Lietovsky</t>
  </si>
  <si>
    <r>
      <t xml:space="preserve">CA INSTITUT ESTIME
 3ans </t>
    </r>
    <r>
      <rPr>
        <sz val="10"/>
        <color theme="3"/>
        <rFont val="Calibri"/>
        <family val="2"/>
        <scheme val="minor"/>
      </rPr>
      <t>(K€)</t>
    </r>
  </si>
  <si>
    <t xml:space="preserve">ligne </t>
  </si>
  <si>
    <t>IT014</t>
  </si>
  <si>
    <t>BG002</t>
  </si>
  <si>
    <t>RU013</t>
  </si>
  <si>
    <t>TH015</t>
  </si>
  <si>
    <t>TH016</t>
  </si>
  <si>
    <t>RU014</t>
  </si>
  <si>
    <t>BONGIOVANNI ANTONIO</t>
  </si>
  <si>
    <t>BENAZZO DELIA</t>
  </si>
  <si>
    <t>CIOFFI ENRICO</t>
  </si>
  <si>
    <t>CZ020</t>
  </si>
  <si>
    <t>Karlovy Vary - T.G.Masaryka</t>
  </si>
  <si>
    <t>XX/11/17</t>
  </si>
  <si>
    <t>Miroslav Kubricht</t>
  </si>
  <si>
    <t>Manon MARCHAIS-MARIOTTE</t>
  </si>
  <si>
    <t>LU002</t>
  </si>
  <si>
    <t>Luxembourg Gare</t>
  </si>
  <si>
    <t>3 ou 4</t>
  </si>
  <si>
    <t>XX/04/18</t>
  </si>
  <si>
    <t>RU015</t>
  </si>
  <si>
    <t>AT001</t>
  </si>
  <si>
    <t xml:space="preserve">Heike Jäckle </t>
  </si>
  <si>
    <t xml:space="preserve">Barbara Klein </t>
  </si>
  <si>
    <t>Thomas Chatain</t>
  </si>
  <si>
    <t>PH005</t>
  </si>
  <si>
    <t>PH006</t>
  </si>
  <si>
    <t>TR002</t>
  </si>
  <si>
    <t xml:space="preserve">Istanbul - Kucukyali Hilltown </t>
  </si>
  <si>
    <t>Ezgi Eğinlioğlu</t>
  </si>
  <si>
    <t>Erman Tutkun</t>
  </si>
  <si>
    <t>VN003</t>
  </si>
  <si>
    <t>Hanoi - Hang Trong</t>
  </si>
  <si>
    <t>Nicolas Gillet</t>
  </si>
  <si>
    <t>Deck Loy (Singapore)</t>
  </si>
  <si>
    <t>VN004</t>
  </si>
  <si>
    <t>Ho Chi Minh - Thao Dien</t>
  </si>
  <si>
    <t>XX/11/18</t>
  </si>
  <si>
    <t>IT015</t>
  </si>
  <si>
    <t>Cornelia Nitu</t>
  </si>
  <si>
    <t>TR003</t>
  </si>
  <si>
    <t xml:space="preserve">Istanbul - Sirinevler </t>
  </si>
  <si>
    <t>DE005</t>
  </si>
  <si>
    <t>Gera - Gera Arcaden</t>
  </si>
  <si>
    <t xml:space="preserve">Catharina Transier </t>
  </si>
  <si>
    <t>Barbara Klein</t>
  </si>
  <si>
    <t>Antoine Robert du Boilouveau</t>
  </si>
  <si>
    <t>Dunareanu Gabriel</t>
  </si>
  <si>
    <t>AL002</t>
  </si>
  <si>
    <t>DE006</t>
  </si>
  <si>
    <t>Berlin - DE0273 Berlin Alexa</t>
  </si>
  <si>
    <t>Vienne - SCS</t>
  </si>
  <si>
    <t>Sofia - Paradise center</t>
  </si>
  <si>
    <t>ES026</t>
  </si>
  <si>
    <t>Alcala de Henares - La Dehesa</t>
  </si>
  <si>
    <t>IT016</t>
  </si>
  <si>
    <t>MA013</t>
  </si>
  <si>
    <t>Meknes - Meknes Marjane</t>
  </si>
  <si>
    <t>MA014</t>
  </si>
  <si>
    <t>Khouribga - Kourigba Marjane</t>
  </si>
  <si>
    <t>Moscou - CC Avenue SouthWest</t>
  </si>
  <si>
    <t>Saint Petersbourg - Kirovskiy</t>
  </si>
  <si>
    <t>RU016</t>
  </si>
  <si>
    <t>Moscou - CC Kashirskaya</t>
  </si>
  <si>
    <t>1Q 2018</t>
  </si>
  <si>
    <t>Elena Zabrodchenko</t>
  </si>
  <si>
    <t>SK008</t>
  </si>
  <si>
    <t>XX/12/17</t>
  </si>
  <si>
    <t>TH017</t>
  </si>
  <si>
    <t>TH018</t>
  </si>
  <si>
    <t>TH019</t>
  </si>
  <si>
    <t>TH020</t>
  </si>
  <si>
    <t>Bangkok - Incon Siam</t>
  </si>
  <si>
    <t>XX/08/17</t>
  </si>
  <si>
    <t>CZ021</t>
  </si>
  <si>
    <t>Brno Vaňkovka</t>
  </si>
  <si>
    <t>TR004</t>
  </si>
  <si>
    <t>Istanbul - Akbati</t>
  </si>
  <si>
    <t>XX/09/17</t>
  </si>
  <si>
    <t>Monterrey - Galerias Monterrey</t>
  </si>
  <si>
    <t>Guadalajara - Galerias Guadalajara</t>
  </si>
  <si>
    <t>Mexico City - Parque Lindavista</t>
  </si>
  <si>
    <t>Puebla - Galerias Serdan</t>
  </si>
  <si>
    <t>Mexico City - Madero Torre Latino</t>
  </si>
  <si>
    <t>CZ022</t>
  </si>
  <si>
    <t>Hradec Králové - Futurum</t>
  </si>
  <si>
    <t>Bratislava - Aupark</t>
  </si>
  <si>
    <t>CZ023</t>
  </si>
  <si>
    <t xml:space="preserve">Plzeň Plaza </t>
  </si>
  <si>
    <t>UA005</t>
  </si>
  <si>
    <t>LIUDMYLA SEMENENKO</t>
  </si>
  <si>
    <t>TATYANA STUZHUK</t>
  </si>
  <si>
    <t>EUGENY LIKHODED</t>
  </si>
  <si>
    <t>UA006</t>
  </si>
  <si>
    <t xml:space="preserve">Italie </t>
  </si>
  <si>
    <t>IT017</t>
  </si>
  <si>
    <t>CZ024</t>
  </si>
  <si>
    <t>Teplice Olympia</t>
  </si>
  <si>
    <t>XX/06/17</t>
  </si>
  <si>
    <t>Lausanne - Kosten Bodenbelag</t>
  </si>
  <si>
    <t>Zurich - Kuttelgasse</t>
  </si>
  <si>
    <t>XX/10/17</t>
  </si>
  <si>
    <t>XX/02/17</t>
  </si>
  <si>
    <t>Anvers - Korte Gasthuisstraat</t>
  </si>
  <si>
    <t>Bruxelles - Fort Jaco</t>
  </si>
  <si>
    <t>XX/03/17</t>
  </si>
  <si>
    <t>Mol - CV</t>
  </si>
  <si>
    <t>Anvers - Mortsel</t>
  </si>
  <si>
    <t>Namur - CV</t>
  </si>
  <si>
    <t>Avers - Wijnegem</t>
  </si>
  <si>
    <t>Anvers - Wilrijk</t>
  </si>
  <si>
    <t xml:space="preserve">STD </t>
  </si>
  <si>
    <t>XX/06/2017</t>
  </si>
  <si>
    <t>XX/12/16</t>
  </si>
  <si>
    <t>Fuengirola - CC Miramar</t>
  </si>
  <si>
    <t>Barcelone - Portaferrisa</t>
  </si>
  <si>
    <t>Barcelone - Ramblas Cataluna</t>
  </si>
  <si>
    <t>Barcelone - Maremagnum</t>
  </si>
  <si>
    <t>Barcelone - Las Glories</t>
  </si>
  <si>
    <t>Gijon - Corrida</t>
  </si>
  <si>
    <t>Granada - Cc Nevada Shopping</t>
  </si>
  <si>
    <t>Irun - CC Txingudi</t>
  </si>
  <si>
    <t>Madrid - Arenal</t>
  </si>
  <si>
    <t>Madrid - Goya</t>
  </si>
  <si>
    <t>Madrid - La Gavia</t>
  </si>
  <si>
    <t>Madrid - Plenilunio</t>
  </si>
  <si>
    <t>Madrid - Xanadu (Arroyolomolinos)</t>
  </si>
  <si>
    <t>Ondara - Cc Portal De La Marina</t>
  </si>
  <si>
    <t>Oviedo - Uria</t>
  </si>
  <si>
    <t>Palma - CC Fan</t>
  </si>
  <si>
    <t>Palma - San Miguel</t>
  </si>
  <si>
    <t>Valencia - Colon</t>
  </si>
  <si>
    <t>Vigo - Urzaiz</t>
  </si>
  <si>
    <t>Vigo - CC Gran Via</t>
  </si>
  <si>
    <t>Tenerife - CC Meridiano</t>
  </si>
  <si>
    <t>XX/04/17</t>
  </si>
  <si>
    <t>FR001</t>
  </si>
  <si>
    <t>FR002</t>
  </si>
  <si>
    <t>FR003</t>
  </si>
  <si>
    <t>FR004</t>
  </si>
  <si>
    <t>FR005</t>
  </si>
  <si>
    <t>FR006</t>
  </si>
  <si>
    <t>FR007</t>
  </si>
  <si>
    <t>FR008</t>
  </si>
  <si>
    <t>Saint Maur des Fosses</t>
  </si>
  <si>
    <t>Paris - FBG St Antoine</t>
  </si>
  <si>
    <t>Nice - Medecin</t>
  </si>
  <si>
    <t>La Gacilly - Vegetarium</t>
  </si>
  <si>
    <t>FR009</t>
  </si>
  <si>
    <t>FR010</t>
  </si>
  <si>
    <t>FR011</t>
  </si>
  <si>
    <t>FR012</t>
  </si>
  <si>
    <t>FR013</t>
  </si>
  <si>
    <t>FR014</t>
  </si>
  <si>
    <t>FR015</t>
  </si>
  <si>
    <t>FR016</t>
  </si>
  <si>
    <t>FR017</t>
  </si>
  <si>
    <t>FR018</t>
  </si>
  <si>
    <t>FR019</t>
  </si>
  <si>
    <t>FR020</t>
  </si>
  <si>
    <t>FR021</t>
  </si>
  <si>
    <t>FR022</t>
  </si>
  <si>
    <t>FR023</t>
  </si>
  <si>
    <t>FR024</t>
  </si>
  <si>
    <t>FR025</t>
  </si>
  <si>
    <t>Enghien les Bains</t>
  </si>
  <si>
    <t>Lyon - Part Dieu institut</t>
  </si>
  <si>
    <t>Neufchatel en Bray</t>
  </si>
  <si>
    <t>Strasboug - Arcades</t>
  </si>
  <si>
    <t>FR026</t>
  </si>
  <si>
    <t>FR027</t>
  </si>
  <si>
    <t>FR028</t>
  </si>
  <si>
    <t>FR029</t>
  </si>
  <si>
    <t>FR030</t>
  </si>
  <si>
    <t>FR031</t>
  </si>
  <si>
    <t>FR032</t>
  </si>
  <si>
    <t>FR033</t>
  </si>
  <si>
    <t>FR034</t>
  </si>
  <si>
    <t>FR035</t>
  </si>
  <si>
    <t>Varennes sur Seine - CC</t>
  </si>
  <si>
    <t>Rennes - Gare</t>
  </si>
  <si>
    <t>Rouen - St Sever Institut</t>
  </si>
  <si>
    <t>Dijon - Bourg</t>
  </si>
  <si>
    <t>FR036</t>
  </si>
  <si>
    <t>FR037</t>
  </si>
  <si>
    <t>FR038</t>
  </si>
  <si>
    <t>Avignon - CC Le Pontet</t>
  </si>
  <si>
    <t>Ajaccio - CC Atrium</t>
  </si>
  <si>
    <t>Marseille - CC Avant Cap</t>
  </si>
  <si>
    <t>Lievin - CC Carrefour</t>
  </si>
  <si>
    <t>Metz - CC Muse</t>
  </si>
  <si>
    <t>Trelissac - CC Leclerc</t>
  </si>
  <si>
    <t>Paris - Institut CC forum des Halles</t>
  </si>
  <si>
    <t>GUILLAUME LECOINTRE</t>
  </si>
  <si>
    <t>BE012</t>
  </si>
  <si>
    <t>BE013</t>
  </si>
  <si>
    <t>Anvers - Grand Bazar</t>
  </si>
  <si>
    <t>Knocke</t>
  </si>
  <si>
    <t>St Gallen</t>
  </si>
  <si>
    <t>CH003</t>
  </si>
  <si>
    <t>ES027</t>
  </si>
  <si>
    <t>ES028</t>
  </si>
  <si>
    <t>ES029</t>
  </si>
  <si>
    <t xml:space="preserve">Huelva - Palacio </t>
  </si>
  <si>
    <t>Vilanova i La Geltru – Rambla Principal</t>
  </si>
  <si>
    <t xml:space="preserve">Almeria – Paseo de almeria </t>
  </si>
  <si>
    <t>VILLE - NOM DU MAGASIN</t>
  </si>
  <si>
    <t>DE007</t>
  </si>
  <si>
    <t>Oberhauffsen</t>
  </si>
  <si>
    <t>Frankfurt</t>
  </si>
  <si>
    <t>XX/07/17</t>
  </si>
  <si>
    <t>KH002</t>
  </si>
  <si>
    <t>Phnom Penh - Aeon</t>
  </si>
  <si>
    <t>Phnom Penh - Exchange Square</t>
  </si>
  <si>
    <t>DIRECTION</t>
  </si>
  <si>
    <t>NCE</t>
  </si>
  <si>
    <t>Szekesfehervar - Alba Plaza</t>
  </si>
  <si>
    <t xml:space="preserve">Békéscsaba </t>
  </si>
  <si>
    <t>Budapest - Eurocenter</t>
  </si>
  <si>
    <t>Budapest - Obuda</t>
  </si>
  <si>
    <t>Budapest - Vaci Utca</t>
  </si>
  <si>
    <t>Győr - Arkad</t>
  </si>
  <si>
    <t>Nyiregyhaza - Korzo</t>
  </si>
  <si>
    <t>Budapest - Soroksar Auchan</t>
  </si>
  <si>
    <t>Budapest - Westend</t>
  </si>
  <si>
    <t>BRICS</t>
  </si>
  <si>
    <t>Israel</t>
  </si>
  <si>
    <t>Bologna - Gran Reno</t>
  </si>
  <si>
    <t>Firenze - Panzani</t>
  </si>
  <si>
    <t>Livorno - CV</t>
  </si>
  <si>
    <t>XX/11/16</t>
  </si>
  <si>
    <t>Napoli - Via Toledo</t>
  </si>
  <si>
    <t>Novate - CC Malenese</t>
  </si>
  <si>
    <t>Parma - CV</t>
  </si>
  <si>
    <t>Pesaro - CV</t>
  </si>
  <si>
    <t>Reggio Emilia - CV</t>
  </si>
  <si>
    <t>Roma - Tuscolana</t>
  </si>
  <si>
    <t>Salerno - CV</t>
  </si>
  <si>
    <t>Savignano - CV</t>
  </si>
  <si>
    <t>Terni - CV</t>
  </si>
  <si>
    <t>Torino - Torino Garibaldi</t>
  </si>
  <si>
    <t>Foggia - Corso Vittorio Emanuele 4</t>
  </si>
  <si>
    <t>Roma - Via Libia</t>
  </si>
  <si>
    <t>Ferrara - Via Mazzini</t>
  </si>
  <si>
    <t>Foggia - CV</t>
  </si>
  <si>
    <t>Milano - Corso genova</t>
  </si>
  <si>
    <t>IT018</t>
  </si>
  <si>
    <t>IT019</t>
  </si>
  <si>
    <t>IT020</t>
  </si>
  <si>
    <t>Trapani - Via Fardella</t>
  </si>
  <si>
    <t>IT021</t>
  </si>
  <si>
    <t>IT022</t>
  </si>
  <si>
    <t>IT023</t>
  </si>
  <si>
    <t>IT024</t>
  </si>
  <si>
    <t>Grugliasco - CC Le Gru</t>
  </si>
  <si>
    <t>AMERIQUES</t>
  </si>
  <si>
    <t>Europe du Sud</t>
  </si>
  <si>
    <t>North Asia</t>
  </si>
  <si>
    <t>Oulan Bator - Shangrila</t>
  </si>
  <si>
    <t>Ulan Bator - Naran Place</t>
  </si>
  <si>
    <t>SEE</t>
  </si>
  <si>
    <t>ex-CEI étendu</t>
  </si>
  <si>
    <t>OVERSEAS</t>
  </si>
  <si>
    <t>HU011</t>
  </si>
  <si>
    <t>Győr - Plaza</t>
  </si>
  <si>
    <t>XX/10/16</t>
  </si>
  <si>
    <t>XX/05/17</t>
  </si>
  <si>
    <t>SZOVO BOGLARKA</t>
  </si>
  <si>
    <t>VENCZEL JUDIT</t>
  </si>
  <si>
    <t>-</t>
  </si>
  <si>
    <t>Cordoba - CC La Sierra</t>
  </si>
  <si>
    <t>XX/05/16</t>
  </si>
  <si>
    <t>Milano - Via Turino</t>
  </si>
  <si>
    <t>Bologna - Via Indipendenza</t>
  </si>
  <si>
    <t>La Spezia - CV</t>
  </si>
  <si>
    <t>Napoli Afragola - Porte di Napoli</t>
  </si>
  <si>
    <t>PH007</t>
  </si>
  <si>
    <t>TN005</t>
  </si>
  <si>
    <t>Tanger - Pasteur</t>
  </si>
  <si>
    <t>Tanger - Socco Alto</t>
  </si>
  <si>
    <t>Tanger - Mly Ismail</t>
  </si>
  <si>
    <t>Rabat - Prince</t>
  </si>
  <si>
    <t>Rabat - Marjane Bouregrag Cc</t>
  </si>
  <si>
    <t>Mohammedia - Marjane</t>
  </si>
  <si>
    <t>Marrakech - Daoudiate</t>
  </si>
  <si>
    <t>Casa - Mohamed ( Casa Med)</t>
  </si>
  <si>
    <t>Casa - Marjane Derb Sultan</t>
  </si>
  <si>
    <t>Casa - Ibn Tachfine Cc</t>
  </si>
  <si>
    <t>Casa - Ben Omar</t>
  </si>
  <si>
    <t>FR039</t>
  </si>
  <si>
    <t>XX/02/16</t>
  </si>
  <si>
    <t>Albert - Rue Jeanne d'Harcourt</t>
  </si>
  <si>
    <t>FR040</t>
  </si>
  <si>
    <t>Ancenis - Rue d'Anjou</t>
  </si>
  <si>
    <t>FR041</t>
  </si>
  <si>
    <t>Arles - CC Geant</t>
  </si>
  <si>
    <t>XX/09/16</t>
  </si>
  <si>
    <t>FR042</t>
  </si>
  <si>
    <t>FR043</t>
  </si>
  <si>
    <t>Beziers - CC Polygone</t>
  </si>
  <si>
    <t>FR044</t>
  </si>
  <si>
    <t>FR045</t>
  </si>
  <si>
    <t>Beziers - CV</t>
  </si>
  <si>
    <t>Boulogne Billancourt - Bd Jean Jaures</t>
  </si>
  <si>
    <t>FR046</t>
  </si>
  <si>
    <t>Brest - CC Carrefour</t>
  </si>
  <si>
    <t>FR047</t>
  </si>
  <si>
    <t>Crépy en Valois - Rue Nationnale</t>
  </si>
  <si>
    <t>FR048</t>
  </si>
  <si>
    <t>Foix - Rue Bayle</t>
  </si>
  <si>
    <t>FR049</t>
  </si>
  <si>
    <t>Juvisy sur Orge</t>
  </si>
  <si>
    <t>FR050</t>
  </si>
  <si>
    <t>Lille - Rue Neuve</t>
  </si>
  <si>
    <t>FR051</t>
  </si>
  <si>
    <t>Mantes Buchelay - CC Auchan</t>
  </si>
  <si>
    <t>XX/04/16</t>
  </si>
  <si>
    <t>FR052</t>
  </si>
  <si>
    <t>XX/03/16</t>
  </si>
  <si>
    <t>Marseille - CC Bourse</t>
  </si>
  <si>
    <t>Meaux - Rue du Général Leclerc</t>
  </si>
  <si>
    <t>FR053</t>
  </si>
  <si>
    <t>Montbrison - CV</t>
  </si>
  <si>
    <t>FR054</t>
  </si>
  <si>
    <t>Nantes - CC Beaulieu</t>
  </si>
  <si>
    <t>FR055</t>
  </si>
  <si>
    <t>FR056</t>
  </si>
  <si>
    <t>FR057</t>
  </si>
  <si>
    <t>Paris - Nation</t>
  </si>
  <si>
    <t>FR058</t>
  </si>
  <si>
    <t>Rennes - Beaumont</t>
  </si>
  <si>
    <t>Roanne - CC Carrefour Mably</t>
  </si>
  <si>
    <t>FR059</t>
  </si>
  <si>
    <t>Saint Etienne Villars - CC Auchan</t>
  </si>
  <si>
    <t>Ste Foy La Grande - Rue de la République</t>
  </si>
  <si>
    <t>FR060</t>
  </si>
  <si>
    <t>Toulouse - Fenouillet</t>
  </si>
  <si>
    <t>FR061</t>
  </si>
  <si>
    <t>Vannes le Fourchene - CC Carrefour</t>
  </si>
  <si>
    <t>FR062</t>
  </si>
  <si>
    <t>Vierzon - CV</t>
  </si>
  <si>
    <t>FR063</t>
  </si>
  <si>
    <t>Villefranche sur Saone</t>
  </si>
  <si>
    <t>FR064</t>
  </si>
  <si>
    <t>Vire</t>
  </si>
  <si>
    <t>Wittenheim - CC Cora</t>
  </si>
  <si>
    <t>Le Touquet - Rue St Jean</t>
  </si>
  <si>
    <t>Saint Pourcain sur Sioule - Rue Alsace Lorraine</t>
  </si>
  <si>
    <t>Le Mans - CC Nord</t>
  </si>
  <si>
    <t>Levallois Perret - Rue du Président Wilson</t>
  </si>
  <si>
    <t>Orleans - Republique</t>
  </si>
  <si>
    <t>Tourville la Rivière - ZAC du Clos aux Antes</t>
  </si>
  <si>
    <t>Lens - Rue du Maréchal Leclerc</t>
  </si>
  <si>
    <t>Nice - CC Lingostière</t>
  </si>
  <si>
    <t>Orange - CC Carrefour Le Coudoulet</t>
  </si>
  <si>
    <t>Colmar - Rue des Clefs</t>
  </si>
  <si>
    <t>Grenoble - CC Grand Place</t>
  </si>
  <si>
    <t>Belfort - Faubourg de France</t>
  </si>
  <si>
    <t>Moulins - CC Carrefour</t>
  </si>
  <si>
    <t>Crèches sur Saone - CC des Bouchardes</t>
  </si>
  <si>
    <t>La Ciotat - CC Carrefour</t>
  </si>
  <si>
    <t>Morlaix - CC Bretagnia</t>
  </si>
  <si>
    <t>XX/08/2017</t>
  </si>
  <si>
    <t>XX/07/2017</t>
  </si>
  <si>
    <t>XX/05/2017</t>
  </si>
  <si>
    <t>XX/04/2017</t>
  </si>
  <si>
    <t>XX/03/2017</t>
  </si>
  <si>
    <t>XX/02/2017</t>
  </si>
  <si>
    <t>XX/01/2017</t>
  </si>
  <si>
    <t>Bayonne - CC Inter Ikea</t>
  </si>
  <si>
    <t>Jointville le Pont - Rue de Paris</t>
  </si>
  <si>
    <t>Pristina - Albi</t>
  </si>
  <si>
    <t>Laval - Centre Laval</t>
  </si>
  <si>
    <t>Kitchener - Fairview Park</t>
  </si>
  <si>
    <t>Barrie - Georgian Mall</t>
  </si>
  <si>
    <t>Sherbrooke - Carrefour De L'Estrie</t>
  </si>
  <si>
    <t>Montréal - Carrefour Angrignon</t>
  </si>
  <si>
    <t>Toronto - Dufferin Mall</t>
  </si>
  <si>
    <t>XX/10/2016</t>
  </si>
  <si>
    <t>Toronto - Eaton</t>
  </si>
  <si>
    <t>XX/08/16</t>
  </si>
  <si>
    <t>MX006</t>
  </si>
  <si>
    <t>Mexico City - Parque Toreo</t>
  </si>
  <si>
    <t>Minsk - Dana Mall</t>
  </si>
  <si>
    <t>Minsk - Green City</t>
  </si>
  <si>
    <t>Minsk - Zamok</t>
  </si>
  <si>
    <t>Batumi - Metro Mall</t>
  </si>
  <si>
    <t>Tbilissi - Gldanij Mall</t>
  </si>
  <si>
    <t>Beirut - City Mall</t>
  </si>
  <si>
    <t>Beirut - Zalka Street</t>
  </si>
  <si>
    <t>Tel Aviv - Dizengoff Center</t>
  </si>
  <si>
    <t>Alger - Didouche Mourad</t>
  </si>
  <si>
    <t>Bouira - Bouira</t>
  </si>
  <si>
    <t>Alger - Carrefour City Center</t>
  </si>
  <si>
    <t>Khobar - Al Rashid Mall</t>
  </si>
  <si>
    <t>SA003</t>
  </si>
  <si>
    <t>Le Caire - Point 90</t>
  </si>
  <si>
    <t>Doha - City Center</t>
  </si>
  <si>
    <t>KH003</t>
  </si>
  <si>
    <t>Phnom Penh - Street 51</t>
  </si>
  <si>
    <t>XX/01/17</t>
  </si>
  <si>
    <t>Kuala Lumpur - Sunway Pyramid</t>
  </si>
  <si>
    <t>Bali - Kuta</t>
  </si>
  <si>
    <t>Abidjan - Cap Sud</t>
  </si>
  <si>
    <t>Abidjan - CC Cap Nord</t>
  </si>
  <si>
    <t>Dakar - Saly</t>
  </si>
  <si>
    <t>Nakhon Ratchsima - Terminal 21 Korat</t>
  </si>
  <si>
    <t>Chanthaburi - RBS Chanthaburi</t>
  </si>
  <si>
    <t>Chiangmai - Central Airport Chiangmai</t>
  </si>
  <si>
    <t>TH021</t>
  </si>
  <si>
    <t>TH022</t>
  </si>
  <si>
    <t>Bangkok - Tesco Bangkapi</t>
  </si>
  <si>
    <t>Nakhon Ratchsima - Tesco Pakchong</t>
  </si>
  <si>
    <t xml:space="preserve">Kiev - SM Cosmopolite </t>
  </si>
  <si>
    <t>Kiev - SM OCEAN PLAZA</t>
  </si>
  <si>
    <t>Kiev - Gatnoe - SM Megamarket</t>
  </si>
  <si>
    <t>Kiev - SM Sky Mall</t>
  </si>
  <si>
    <t>Kiev - Darynok</t>
  </si>
  <si>
    <t>Kiev - Arkadia</t>
  </si>
  <si>
    <t xml:space="preserve">Istanbul - Besiktas </t>
  </si>
  <si>
    <t>Stockholm - Täby Centrum</t>
  </si>
  <si>
    <t>Stockholm - Kista Galleria</t>
  </si>
  <si>
    <t>République Tchèque</t>
  </si>
  <si>
    <t>Karviná / OC Karviná</t>
  </si>
  <si>
    <t>Prerov - Galerie</t>
  </si>
  <si>
    <t>Brno - Campus</t>
  </si>
  <si>
    <t>Prague - Chodov</t>
  </si>
  <si>
    <t>Hradec Kralove - Aupark</t>
  </si>
  <si>
    <t>Prague - Milady Horákové</t>
  </si>
  <si>
    <t>Prague - Štefánikova</t>
  </si>
  <si>
    <t>Pisek - Tesco</t>
  </si>
  <si>
    <t>Cheb - Tesco</t>
  </si>
  <si>
    <t>Kolín - Futurum</t>
  </si>
  <si>
    <t>Prague - Smichov</t>
  </si>
  <si>
    <t>Jablonec N. Nisou - Central</t>
  </si>
  <si>
    <t>Prague - Eden</t>
  </si>
  <si>
    <t>Mlada Boleslav - Bondy</t>
  </si>
  <si>
    <t>Bucharest - Veranda</t>
  </si>
  <si>
    <t>Bucharest - Park Lake</t>
  </si>
  <si>
    <t>Piatra Neamt - Shopping City PN</t>
  </si>
  <si>
    <t>Bucharest - Afi Cotroceni</t>
  </si>
  <si>
    <t>RO010</t>
  </si>
  <si>
    <t>RO009</t>
  </si>
  <si>
    <t>Bucharest - Orchideea</t>
  </si>
  <si>
    <t>Lucenec - Galeria</t>
  </si>
  <si>
    <t>Bratislava - Obchodná</t>
  </si>
  <si>
    <t>Bratislava Poštova</t>
  </si>
  <si>
    <t>Prievidza - Korzo</t>
  </si>
  <si>
    <t>SK009</t>
  </si>
  <si>
    <t>Liptovský mikuláš - Centrál</t>
  </si>
  <si>
    <t>SK010</t>
  </si>
  <si>
    <t>Nitra - Galeria</t>
  </si>
  <si>
    <t>Bratislava - Avion</t>
  </si>
  <si>
    <t>SK011</t>
  </si>
  <si>
    <t>Poznań - Posnania</t>
  </si>
  <si>
    <t>Krakow - Galeria Krakowska</t>
  </si>
  <si>
    <t>Lomza - Veneda</t>
  </si>
  <si>
    <t>Varsovie - Sadyba Best Mall</t>
  </si>
  <si>
    <t>Varsovie - Galeria Polnocina</t>
  </si>
  <si>
    <t>PL008</t>
  </si>
  <si>
    <t>PL009</t>
  </si>
  <si>
    <t>Varsovie - Zlote Tarasy</t>
  </si>
  <si>
    <t>Varsovie - Arkadia</t>
  </si>
  <si>
    <t>Montréal - Rockland</t>
  </si>
  <si>
    <t>Rostov - Rostov sur le Don, № 72</t>
  </si>
  <si>
    <t>Moscou - Prospekt Mira</t>
  </si>
  <si>
    <t>Saint Petersbourg - Mega Parnas</t>
  </si>
  <si>
    <t>Saint Petersbourg - Grand Kanyon</t>
  </si>
  <si>
    <t>Moscou - Gagarinsky</t>
  </si>
  <si>
    <t xml:space="preserve">OUVERTURE INITIALE PREVUE </t>
  </si>
  <si>
    <t xml:space="preserve">Riyad - Al Faisaliyah </t>
  </si>
  <si>
    <t>Le Caire - Mall of Egypt</t>
  </si>
  <si>
    <t>CA009</t>
  </si>
  <si>
    <t>CA010</t>
  </si>
  <si>
    <t>Beloeil - Mail Montenach</t>
  </si>
  <si>
    <t>Quebec - Galerie de la Capitale</t>
  </si>
  <si>
    <t>Almaty - Almaty Forum Mall</t>
  </si>
  <si>
    <t>Astana - CC Mega Silk Way</t>
  </si>
  <si>
    <t>Shymkent - CC Mega Planet</t>
  </si>
  <si>
    <t>KZ005</t>
  </si>
  <si>
    <t>KZ006</t>
  </si>
  <si>
    <t>Aktau - Aktau Mall</t>
  </si>
  <si>
    <t>Aktobe - Keruen City</t>
  </si>
  <si>
    <t>Karaganda - Karanda Prospect</t>
  </si>
  <si>
    <t>KZ007</t>
  </si>
  <si>
    <t>KZ008</t>
  </si>
  <si>
    <t>Kostanay - Almaty Forum</t>
  </si>
  <si>
    <t>Pavlodar - Batyr Mall</t>
  </si>
  <si>
    <t>Bishkek - Gum Mall</t>
  </si>
  <si>
    <t>Haifa - Haifa Grand Mall</t>
  </si>
  <si>
    <t>Q1 2017</t>
  </si>
  <si>
    <t>Kiryat Bialik - Kirion Mall</t>
  </si>
  <si>
    <t>Nazareth - Nazareth</t>
  </si>
  <si>
    <t>Tiberias - Tiberias</t>
  </si>
  <si>
    <t>IL006</t>
  </si>
  <si>
    <t>Ashkelon - Zalka Street</t>
  </si>
  <si>
    <t>Alger - Hassiba ben Bouali</t>
  </si>
  <si>
    <t>Limassol - My Mall</t>
  </si>
  <si>
    <t>Limassol - Anexartisias</t>
  </si>
  <si>
    <t>TN006</t>
  </si>
  <si>
    <t>TN007</t>
  </si>
  <si>
    <t>TN008</t>
  </si>
  <si>
    <t>Kairouan - Kairouan Mall</t>
  </si>
  <si>
    <t>Nabeul - CV</t>
  </si>
  <si>
    <t>Sfax - CC</t>
  </si>
  <si>
    <t xml:space="preserve">La Marsa - CC </t>
  </si>
  <si>
    <t>Ariana - CC</t>
  </si>
  <si>
    <t>Tunis - Habib Bourguiba</t>
  </si>
  <si>
    <t xml:space="preserve">Tunis - Passage </t>
  </si>
  <si>
    <t>SA004</t>
  </si>
  <si>
    <t>SA005</t>
  </si>
  <si>
    <t>SA006</t>
  </si>
  <si>
    <t>SA007</t>
  </si>
  <si>
    <t>SA008</t>
  </si>
  <si>
    <t>Riyadh - Al Nakheel Mall</t>
  </si>
  <si>
    <t xml:space="preserve">Djeddah - Al Saalam Mall </t>
  </si>
  <si>
    <t>Djeddah - Roshan Mall</t>
  </si>
  <si>
    <t>Tabuk - Park Mall</t>
  </si>
  <si>
    <t>Riyadh - Tala Mall</t>
  </si>
  <si>
    <t>Dammam - West Avenue Mall</t>
  </si>
  <si>
    <t>EG004</t>
  </si>
  <si>
    <t>EG005</t>
  </si>
  <si>
    <t>Alexandria - City Stars</t>
  </si>
  <si>
    <t>Le Caire - Maadi</t>
  </si>
  <si>
    <t>Le Caire - Mohy El Dien Abu Al Ezz Street</t>
  </si>
  <si>
    <t>Q3 2017</t>
  </si>
  <si>
    <t>Baghdad - Zayoona</t>
  </si>
  <si>
    <t>Erbil - Majidi mall </t>
  </si>
  <si>
    <t>Soleimaniye - Soleimaniye</t>
  </si>
  <si>
    <t>Baghdad - Town Mall</t>
  </si>
  <si>
    <t>IR003</t>
  </si>
  <si>
    <t>IR004</t>
  </si>
  <si>
    <t>IR005</t>
  </si>
  <si>
    <t>IR006</t>
  </si>
  <si>
    <t>Rasht - Golsar</t>
  </si>
  <si>
    <t>Esfahan - Isfahan Park</t>
  </si>
  <si>
    <t>Q4 2017</t>
  </si>
  <si>
    <t>Teheran - Hiland Beauty</t>
  </si>
  <si>
    <t>Teheran - Andidesh</t>
  </si>
  <si>
    <t>Teheran - Gisha Street</t>
  </si>
  <si>
    <t>Q1 2018</t>
  </si>
  <si>
    <t>Teheran - Sepid</t>
  </si>
  <si>
    <t>Saint-Domingue - Plaza Duarte</t>
  </si>
  <si>
    <t>Saint-Domingue - Domingue Downtown</t>
  </si>
  <si>
    <t>Saint-Domingue - Saint Domingue Mall</t>
  </si>
  <si>
    <t>Punta Cana - BlueMall Punta Cana</t>
  </si>
  <si>
    <t>FERME</t>
  </si>
  <si>
    <t>Moscou - Mega Belaya Dacha</t>
  </si>
  <si>
    <t>Moscou - Manej</t>
  </si>
  <si>
    <t>Moscou - Mega Ikea</t>
  </si>
  <si>
    <t>Moscou - Mega Khimki</t>
  </si>
  <si>
    <t>Moscou - Kurskaia</t>
  </si>
  <si>
    <t>Moscou - Marosseika</t>
  </si>
  <si>
    <t>Saint Petersbourg - Raduga</t>
  </si>
  <si>
    <t>Saint Petersbourg - Kontinent</t>
  </si>
  <si>
    <t>KH004</t>
  </si>
  <si>
    <t>Siem Reap - Heritage Walk</t>
  </si>
  <si>
    <t>ID006</t>
  </si>
  <si>
    <t>Bali - CC Beach Walk</t>
  </si>
  <si>
    <t>Bali - CC Mal Galeria</t>
  </si>
  <si>
    <t>Jakarta - CC Kelapa Gading</t>
  </si>
  <si>
    <t xml:space="preserve">Surabaya - CC Pakumwon </t>
  </si>
  <si>
    <t xml:space="preserve">Surabaya - CC Tunjungan Plaza 6 </t>
  </si>
  <si>
    <t>PH008</t>
  </si>
  <si>
    <t>PH009</t>
  </si>
  <si>
    <t>PH010</t>
  </si>
  <si>
    <t>Muntinlupa City - CC Festival Mall</t>
  </si>
  <si>
    <t>Manille - CC Glorietta Mall</t>
  </si>
  <si>
    <t>Manille - CC East Ortigas</t>
  </si>
  <si>
    <t>Manille - CC Ermita Mall</t>
  </si>
  <si>
    <t>Manille - CC U.P. Town Mall</t>
  </si>
  <si>
    <t>Manille - CC Marquee Mall</t>
  </si>
  <si>
    <t>Cebu - CC SM Seaside</t>
  </si>
  <si>
    <t>Manille - CC North EDSA</t>
  </si>
  <si>
    <t>Manille - CC Mall of Asia</t>
  </si>
  <si>
    <t>Manille - CC Magnolia Mall</t>
  </si>
  <si>
    <t>VN005</t>
  </si>
  <si>
    <t>VN006</t>
  </si>
  <si>
    <t>Da Nang - Le Duan</t>
  </si>
  <si>
    <t>Hanoi - Hong Bong Mall</t>
  </si>
  <si>
    <t>Ho Chi Minh - Hai Ba Trung</t>
  </si>
  <si>
    <t>Ho Chi Minh - Le Van Sy</t>
  </si>
  <si>
    <t>Shkodra - Shkodra</t>
  </si>
  <si>
    <t>Tirana - Toptani</t>
  </si>
  <si>
    <t>Plovdiv - Markovo Tepe Mall</t>
  </si>
  <si>
    <t>Luanda - Shopping Centre Kilamba</t>
  </si>
  <si>
    <t xml:space="preserve">Lubango - Xyami </t>
  </si>
  <si>
    <t>Addis Abeba - Lebu Mall</t>
  </si>
  <si>
    <t>Addis Abeba - Mexico</t>
  </si>
  <si>
    <t>Addis Abeba - Rakkan Mall</t>
  </si>
  <si>
    <t>Chonburi - Robinson Sriracha</t>
  </si>
  <si>
    <t>Surin - Robinson Surin</t>
  </si>
  <si>
    <t>Bangkok - Big C Rajdamri</t>
  </si>
  <si>
    <t>TH023</t>
  </si>
  <si>
    <t>Bangkok - Lotus Srinakarin Mall</t>
  </si>
  <si>
    <t>Lopburi - Robinson Lopburi</t>
  </si>
  <si>
    <t>Ratchburi - Robinson Ratchburi</t>
  </si>
  <si>
    <t>Phetchburi - Robinson Petchburi</t>
  </si>
  <si>
    <t>Korat - Korat</t>
  </si>
  <si>
    <t>Mahachai - Mahachai</t>
  </si>
  <si>
    <t>Pak Chong - Lotus Pak Chong</t>
  </si>
  <si>
    <t>Sakonnakhon - Robinson Sakonnakhon</t>
  </si>
  <si>
    <t>Bangkok - Central Festival EastVille</t>
  </si>
  <si>
    <t>Bangkok - Century the Movie Plaza</t>
  </si>
  <si>
    <t>Bangkok - Central World</t>
  </si>
  <si>
    <t>Bangkok - Lotus Bangkapi</t>
  </si>
  <si>
    <t>Surat - Big C Surat</t>
  </si>
  <si>
    <t>Bucharest - Militari Shopping Center</t>
  </si>
  <si>
    <t>RO011</t>
  </si>
  <si>
    <t>Pitesti - Pitesti Mall</t>
  </si>
  <si>
    <t>Drobeta Turnu Severin - Severin Shopping Center</t>
  </si>
  <si>
    <t>Valcea - Shopping City Valcea</t>
  </si>
  <si>
    <t>Cluj-Napoca - Vivo Cluj Napoca</t>
  </si>
  <si>
    <t xml:space="preserve">El Manar - CC Centre El Manar </t>
  </si>
  <si>
    <t>SE003</t>
  </si>
  <si>
    <t>Nacka - Nacka</t>
  </si>
  <si>
    <t>BY004</t>
  </si>
  <si>
    <t>BY005</t>
  </si>
  <si>
    <t>Gomel - Mandarine Plaza</t>
  </si>
  <si>
    <t>Vitebsk - Vitebsk Kirova</t>
  </si>
  <si>
    <t>Shanghai - Xinzhuang</t>
  </si>
  <si>
    <t>Hong Kong - Plaza Hollywood</t>
  </si>
  <si>
    <t>Hong Kong - Wong Tai Sin</t>
  </si>
  <si>
    <t>HK003</t>
  </si>
  <si>
    <t>Hong Kong - East Point City</t>
  </si>
  <si>
    <t>GE003</t>
  </si>
  <si>
    <t>GE004</t>
  </si>
  <si>
    <t>GE005</t>
  </si>
  <si>
    <t>Batoumi - Mall</t>
  </si>
  <si>
    <t>Tbilissi - Galera</t>
  </si>
  <si>
    <t>Tbilissi - Goodvil Mall</t>
  </si>
  <si>
    <t>Belgrade - Plaza Shopping Mall</t>
  </si>
  <si>
    <t>Kragujevac - Kragujevac Plaza</t>
  </si>
  <si>
    <t>Lagos - Lagos Palms Lekki Mall</t>
  </si>
  <si>
    <t>Fonction</t>
  </si>
  <si>
    <t>UTILISATION DE LA BASE DE DONNEES</t>
  </si>
  <si>
    <t>Toutes les ouvertures, rénovations, transferts LAB' du monde entier y sont référencés.</t>
  </si>
  <si>
    <t>Déroulement</t>
  </si>
  <si>
    <t>1 -</t>
  </si>
  <si>
    <t>Réception de la "project sheet"</t>
  </si>
  <si>
    <t>Il s'agit d'un document regroupant les premières informations relatives au projet.</t>
  </si>
  <si>
    <t xml:space="preserve">2- </t>
  </si>
  <si>
    <t>Remplissage de l'onglet "Déploiement"</t>
  </si>
  <si>
    <t>Pour trouver cette project sheet :</t>
  </si>
  <si>
    <t xml:space="preserve">1) </t>
  </si>
  <si>
    <t xml:space="preserve">2) </t>
  </si>
  <si>
    <r>
      <t xml:space="preserve">Ce document te permettra de </t>
    </r>
    <r>
      <rPr>
        <b/>
        <sz val="11"/>
        <color theme="1"/>
        <rFont val="Calibri"/>
        <family val="2"/>
        <scheme val="minor"/>
      </rPr>
      <t>remplir l'onglet "Déploiement".</t>
    </r>
  </si>
  <si>
    <t>1)</t>
  </si>
  <si>
    <t>2)</t>
  </si>
  <si>
    <r>
      <t>Lorsque tu remplis la case "</t>
    </r>
    <r>
      <rPr>
        <b/>
        <sz val="11"/>
        <color theme="1"/>
        <rFont val="Calibri"/>
        <family val="2"/>
        <scheme val="minor"/>
      </rPr>
      <t>VILLE - NOM DU MAGASIN</t>
    </r>
    <r>
      <rPr>
        <sz val="11"/>
        <color theme="1"/>
        <rFont val="Calibri"/>
        <family val="2"/>
        <scheme val="minor"/>
      </rPr>
      <t>", ne pas oublier de référencer la ville !</t>
    </r>
  </si>
  <si>
    <t>3)</t>
  </si>
  <si>
    <t>4)</t>
  </si>
  <si>
    <t>Si présence d'un TryLAB = EXP</t>
  </si>
  <si>
    <t>Si pas de TryLAB = STD</t>
  </si>
  <si>
    <t xml:space="preserve">5) </t>
  </si>
  <si>
    <t>Cependant il y a souvent des erreurs aussi je te conseille de vérifier avec Manon ou Marie lorsque tu as un doute.</t>
  </si>
  <si>
    <t xml:space="preserve">Elle permet de faire le suivi global du déploiement du LAB'. </t>
  </si>
  <si>
    <t xml:space="preserve">3- </t>
  </si>
  <si>
    <t>Remplissage de l'onglet "Merchandising"</t>
  </si>
  <si>
    <r>
      <t>Le "</t>
    </r>
    <r>
      <rPr>
        <b/>
        <sz val="11"/>
        <rFont val="Calibri"/>
        <family val="2"/>
        <scheme val="minor"/>
      </rPr>
      <t>STORE LEVEL</t>
    </r>
    <r>
      <rPr>
        <sz val="11"/>
        <rFont val="Calibri"/>
        <family val="2"/>
        <scheme val="minor"/>
      </rPr>
      <t xml:space="preserve">" est normalement indiqué dans la project sheet. </t>
    </r>
  </si>
  <si>
    <t>Pour trouver le plan APD :</t>
  </si>
  <si>
    <r>
      <rPr>
        <b/>
        <sz val="11"/>
        <color theme="1"/>
        <rFont val="Calibri"/>
        <family val="2"/>
        <scheme val="minor"/>
      </rPr>
      <t>Si le pays est un Agent :</t>
    </r>
    <r>
      <rPr>
        <sz val="11"/>
        <color theme="1"/>
        <rFont val="Calibri"/>
        <family val="2"/>
        <scheme val="minor"/>
      </rPr>
      <t xml:space="preserve"> tu trouveras la project sheet en suivant le lien suivant : </t>
    </r>
    <r>
      <rPr>
        <i/>
        <sz val="11"/>
        <color theme="3" tint="0.39997558519241921"/>
        <rFont val="Calibri"/>
        <family val="2"/>
        <scheme val="minor"/>
      </rPr>
      <t/>
    </r>
  </si>
  <si>
    <r>
      <rPr>
        <i/>
        <sz val="11"/>
        <color theme="4"/>
        <rFont val="Calibri"/>
        <family val="2"/>
        <scheme val="minor"/>
      </rPr>
      <t>G:\GDM_INTERNATIONAL\1-PROJETS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Wingdings"/>
        <charset val="2"/>
      </rPr>
      <t>à</t>
    </r>
    <r>
      <rPr>
        <sz val="11"/>
        <color theme="1"/>
        <rFont val="Calibri"/>
        <family val="2"/>
        <scheme val="minor"/>
      </rPr>
      <t xml:space="preserve"> rentre dans un projet puis va dans le dossier "DOCS"</t>
    </r>
  </si>
  <si>
    <t>POUR LE REMPLIR :</t>
  </si>
  <si>
    <t xml:space="preserve">Pour remplir l'onglet "Déploiement", il te suffit de suivre les informations données par la project sheet. </t>
  </si>
  <si>
    <r>
      <t xml:space="preserve">Pour définir le </t>
    </r>
    <r>
      <rPr>
        <b/>
        <sz val="11"/>
        <color theme="1"/>
        <rFont val="Calibri"/>
        <family val="2"/>
        <scheme val="minor"/>
      </rPr>
      <t>CODE MAG</t>
    </r>
    <r>
      <rPr>
        <sz val="11"/>
        <color theme="1"/>
        <rFont val="Calibri"/>
        <family val="2"/>
        <scheme val="minor"/>
      </rPr>
      <t xml:space="preserve"> tu dois regarder les codes précèdemment attribués au pays et ajouter +1 au dernier listé. </t>
    </r>
  </si>
  <si>
    <t>S'il s'agit du premier magasin dans ce pays, il faut regarder le code ISO du pays (onglet ISO). Son numéro sera alors 001.</t>
  </si>
  <si>
    <r>
      <rPr>
        <i/>
        <u/>
        <sz val="11"/>
        <color theme="5" tint="-0.249977111117893"/>
        <rFont val="Calibri"/>
        <family val="2"/>
        <scheme val="minor"/>
      </rPr>
      <t>Exemple :</t>
    </r>
    <r>
      <rPr>
        <i/>
        <sz val="11"/>
        <color theme="5" tint="-0.249977111117893"/>
        <rFont val="Calibri"/>
        <family val="2"/>
        <scheme val="minor"/>
      </rPr>
      <t xml:space="preserve"> Je cherche à intégrer un magasin en Allemagne. En regardant le dernier magasin référencé en Allemagne je vois que son code est DE011. </t>
    </r>
  </si>
  <si>
    <t>Je dois donc donner à mon nouveau magasin le code DE012.</t>
  </si>
  <si>
    <t>N'hésite pas à jeter un coup d'oeuil sur Google si celle-ci n'est pas indiquée dans la project sheet.</t>
  </si>
  <si>
    <r>
      <t>Pour remplir les cases "</t>
    </r>
    <r>
      <rPr>
        <b/>
        <sz val="11"/>
        <color theme="1"/>
        <rFont val="Calibri"/>
        <family val="2"/>
        <scheme val="minor"/>
      </rPr>
      <t>DIRECTION</t>
    </r>
    <r>
      <rPr>
        <sz val="11"/>
        <color theme="1"/>
        <rFont val="Calibri"/>
        <family val="2"/>
        <scheme val="minor"/>
      </rPr>
      <t>", "</t>
    </r>
    <r>
      <rPr>
        <b/>
        <sz val="11"/>
        <color theme="1"/>
        <rFont val="Calibri"/>
        <family val="2"/>
        <scheme val="minor"/>
      </rPr>
      <t>ZONE</t>
    </r>
    <r>
      <rPr>
        <sz val="11"/>
        <color theme="1"/>
        <rFont val="Calibri"/>
        <family val="2"/>
        <scheme val="minor"/>
      </rPr>
      <t>" et "</t>
    </r>
    <r>
      <rPr>
        <b/>
        <sz val="11"/>
        <color theme="1"/>
        <rFont val="Calibri"/>
        <family val="2"/>
        <scheme val="minor"/>
      </rPr>
      <t>AGENT OU FILIALE</t>
    </r>
    <r>
      <rPr>
        <sz val="11"/>
        <color theme="1"/>
        <rFont val="Calibri"/>
        <family val="2"/>
        <scheme val="minor"/>
      </rPr>
      <t>", réfère toi aux attributions précèdement données au pays concerné.</t>
    </r>
  </si>
  <si>
    <t>Ce n'est cependant pas toujours le cas de l'EXP. Pour confirmer qu'il s'agit bien d'un LAB' standard ou experientiel, regarde les plans :</t>
  </si>
  <si>
    <r>
      <t xml:space="preserve">Tu dois bien faire attention à ce que le plan soit à l'état </t>
    </r>
    <r>
      <rPr>
        <b/>
        <sz val="11"/>
        <color theme="1"/>
        <rFont val="Calibri"/>
        <family val="2"/>
        <scheme val="minor"/>
      </rPr>
      <t>APD</t>
    </r>
    <r>
      <rPr>
        <sz val="11"/>
        <color theme="1"/>
        <rFont val="Calibri"/>
        <family val="2"/>
        <scheme val="minor"/>
      </rPr>
      <t xml:space="preserve"> (validé) et non APS (en cours). Les plans peuvent beaucoup changer pendant le processus.</t>
    </r>
  </si>
  <si>
    <r>
      <rPr>
        <b/>
        <sz val="11"/>
        <color theme="1"/>
        <rFont val="Calibri"/>
        <family val="2"/>
        <scheme val="minor"/>
      </rPr>
      <t>Si le pays est un Agent :</t>
    </r>
    <r>
      <rPr>
        <sz val="11"/>
        <color theme="1"/>
        <rFont val="Calibri"/>
        <family val="2"/>
        <scheme val="minor"/>
      </rPr>
      <t xml:space="preserve"> tu trouveras le plan en suivant le lien suivant :</t>
    </r>
  </si>
  <si>
    <r>
      <rPr>
        <i/>
        <sz val="11"/>
        <color theme="4"/>
        <rFont val="Calibri"/>
        <family val="2"/>
        <scheme val="minor"/>
      </rPr>
      <t>G:\GDM_INTERNATIONAL\1-PROJETS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Wingdings"/>
        <charset val="2"/>
      </rPr>
      <t>à</t>
    </r>
    <r>
      <rPr>
        <sz val="11"/>
        <color theme="1"/>
        <rFont val="Calibri"/>
        <family val="2"/>
        <scheme val="minor"/>
      </rPr>
      <t xml:space="preserve"> rentre dans un projet puis va dans le dossier "PLAN" &gt; "PLAN PROJET" &gt; "[date] APD"</t>
    </r>
  </si>
  <si>
    <t>Réception du plan</t>
  </si>
  <si>
    <t>Personne ne te signalera qu'un plan APD a été ajouté, aussi dois-tu régulièrement vérifier les dossiers pour être à jour.</t>
  </si>
  <si>
    <t xml:space="preserve">4- </t>
  </si>
  <si>
    <t>Pour remplir l'onglet "Merchandising" tu dois bien observer le plan.</t>
  </si>
  <si>
    <t xml:space="preserve">POUR LE REMPLIR : </t>
  </si>
  <si>
    <r>
      <t>Pour remplir "</t>
    </r>
    <r>
      <rPr>
        <b/>
        <sz val="11"/>
        <color theme="1"/>
        <rFont val="Calibri"/>
        <family val="2"/>
        <scheme val="minor"/>
      </rPr>
      <t>Merchandising Permanent</t>
    </r>
    <r>
      <rPr>
        <sz val="11"/>
        <color theme="1"/>
        <rFont val="Calibri"/>
        <family val="2"/>
        <scheme val="minor"/>
      </rPr>
      <t>" : reporte le nombre de meuble dans chaque catégorie que tu vois sur le plan dans la BDD.</t>
    </r>
  </si>
  <si>
    <t>Si un meuble est noté R/V sur le plan, indique "oui" dans la case appropriée. Si non, laisse vide.</t>
  </si>
  <si>
    <t>Regarde bien ce que les pays ont écrit sur le plan !</t>
  </si>
  <si>
    <t>A noter que si un meuble "gift wrapping" se trouve hors de la surface de vente (réserve) tu dois quand même le noter dans la BDD.</t>
  </si>
  <si>
    <t xml:space="preserve">L'espace experientiel peut être un Trylab, un Beauty Bar, une Make Up Station... </t>
  </si>
  <si>
    <r>
      <t>Attention ! Un lavabo ou une Tour VAO etc. ne sont pas des espaces exéprientiels ! Ce sont des "</t>
    </r>
    <r>
      <rPr>
        <b/>
        <sz val="11"/>
        <color theme="1"/>
        <rFont val="Calibri"/>
        <family val="2"/>
        <scheme val="minor"/>
      </rPr>
      <t>Ameublements Spécifiques</t>
    </r>
    <r>
      <rPr>
        <sz val="11"/>
        <color theme="1"/>
        <rFont val="Calibri"/>
        <family val="2"/>
        <scheme val="minor"/>
      </rPr>
      <t xml:space="preserve">". </t>
    </r>
  </si>
  <si>
    <r>
      <t>Pour "</t>
    </r>
    <r>
      <rPr>
        <b/>
        <sz val="11"/>
        <color theme="1"/>
        <rFont val="Calibri"/>
        <family val="2"/>
        <scheme val="minor"/>
      </rPr>
      <t>Animation</t>
    </r>
    <r>
      <rPr>
        <sz val="11"/>
        <color theme="1"/>
        <rFont val="Calibri"/>
        <family val="2"/>
        <scheme val="minor"/>
      </rPr>
      <t>", si un mobilier n'est pas présent dans le magasin, tu ne dois pas laisser un vide mais indiquer 0.</t>
    </r>
  </si>
  <si>
    <t>5)</t>
  </si>
  <si>
    <r>
      <t>Pour "</t>
    </r>
    <r>
      <rPr>
        <b/>
        <sz val="11"/>
        <color theme="1"/>
        <rFont val="Calibri"/>
        <family val="2"/>
        <scheme val="minor"/>
      </rPr>
      <t>Lightbox</t>
    </r>
    <r>
      <rPr>
        <sz val="11"/>
        <color theme="1"/>
        <rFont val="Calibri"/>
        <family val="2"/>
        <scheme val="minor"/>
      </rPr>
      <t>", si un magasin n'en possède pas, tu ne dois pas laisser un vide mais indiquer 0.</t>
    </r>
  </si>
  <si>
    <t>Règles importantes !</t>
  </si>
  <si>
    <r>
      <t xml:space="preserve">Avant de commencer à remplir la BDD, </t>
    </r>
    <r>
      <rPr>
        <b/>
        <u/>
        <sz val="11"/>
        <rFont val="Calibri"/>
        <family val="2"/>
        <scheme val="minor"/>
      </rPr>
      <t>tu dois impérativement avoir les règles qui suivent en tête !</t>
    </r>
    <r>
      <rPr>
        <sz val="11"/>
        <rFont val="Calibri"/>
        <family val="2"/>
        <scheme val="minor"/>
      </rPr>
      <t xml:space="preserve"> Plusieurs tableaux sont croisés, aussi une erreur pourrait très rapidement tout dérégler.</t>
    </r>
  </si>
  <si>
    <t>Pour ajouter un projet à l'onglet "Déploiement", tu dois toujours te rendre tout en bas du tableau. Tu y trouveras 3 lignes blanches, suivies d'une ligne bleue.</t>
  </si>
  <si>
    <t>Insère une nouvelle ligne, tu pourras ensuite y entrer tes informations.</t>
  </si>
  <si>
    <t>Pour que la ligne que tu as ajouté dans l'onglet "Déploiement" apparaisse dans l'onglet "Merchandising", tu dois te rendre tout en bas du tableau "Merchandising".</t>
  </si>
  <si>
    <t>Etire ta séléction vers le bas pour étendre la formule. Les informations que tu as rentré dans "Déploiement" apparaissent alors.</t>
  </si>
  <si>
    <t>Pour trier le tableau par ordre alphabétique, tu dois IMPERATIVEMENT respecter la démarche suivante dans l'ordre indiqué !!</t>
  </si>
  <si>
    <t>Clique sur "Trier et Filtrer" &gt; "Trier de A à Z"</t>
  </si>
  <si>
    <r>
      <t xml:space="preserve">Va dans l'onglet "Merchandising". Sélectionne </t>
    </r>
    <r>
      <rPr>
        <b/>
        <sz val="11"/>
        <rFont val="Calibri"/>
        <family val="2"/>
        <scheme val="minor"/>
      </rPr>
      <t>TOUTES</t>
    </r>
    <r>
      <rPr>
        <sz val="11"/>
        <rFont val="Calibri"/>
        <family val="2"/>
        <scheme val="minor"/>
      </rPr>
      <t xml:space="preserve"> les cases du tableau (la partie de droite également).</t>
    </r>
  </si>
  <si>
    <r>
      <t xml:space="preserve">Va ensuite dans l'onglet "Deploiement". Sélectionne </t>
    </r>
    <r>
      <rPr>
        <b/>
        <sz val="11"/>
        <rFont val="Calibri"/>
        <family val="2"/>
        <scheme val="minor"/>
      </rPr>
      <t>TOUTES</t>
    </r>
    <r>
      <rPr>
        <sz val="11"/>
        <rFont val="Calibri"/>
        <family val="2"/>
        <scheme val="minor"/>
      </rPr>
      <t xml:space="preserve"> les cases du tableau (la partie de droite également).</t>
    </r>
  </si>
  <si>
    <t>Tu dois toujours conserver 3 lignes blanches et la ligne bleue à la fin du tableau !</t>
  </si>
  <si>
    <t>Tu y trouveras de nouveau 3 lignes blanches suivies d'une ligne bleue.</t>
  </si>
  <si>
    <t>Insère une nouvelle ligne. Séléctionne ensuite les 6 premières colonnes de la dernière ligne remplie du tableau.</t>
  </si>
  <si>
    <r>
      <t xml:space="preserve">Va dans l'onglet "Merchandising". Séléctionne les </t>
    </r>
    <r>
      <rPr>
        <b/>
        <sz val="11"/>
        <rFont val="Calibri"/>
        <family val="2"/>
        <scheme val="minor"/>
      </rPr>
      <t>6 premières colonnes</t>
    </r>
    <r>
      <rPr>
        <sz val="11"/>
        <rFont val="Calibri"/>
        <family val="2"/>
        <scheme val="minor"/>
      </rPr>
      <t xml:space="preserve"> de la première ligne remplie du tableau.</t>
    </r>
  </si>
  <si>
    <t>Tu as trié les deux tableaux sans altérer les données qui y sont référencées !</t>
  </si>
  <si>
    <t>Etire ta séléction vers le bas pour étendre la formule. (Certaines données vont changer, c'est normal.)</t>
  </si>
  <si>
    <r>
      <t>Pour remplir le "</t>
    </r>
    <r>
      <rPr>
        <b/>
        <sz val="11"/>
        <color theme="1"/>
        <rFont val="Calibri"/>
        <family val="2"/>
        <scheme val="minor"/>
      </rPr>
      <t>CONCEPT LEVEL</t>
    </r>
    <r>
      <rPr>
        <sz val="11"/>
        <color theme="1"/>
        <rFont val="Calibri"/>
        <family val="2"/>
        <scheme val="minor"/>
      </rPr>
      <t xml:space="preserve">", tu as 3 possibilités : Light, STD (Standard) ou EXP (Experientiel). Si le magasin est Light, c'est indiqué dans la project sheet </t>
    </r>
  </si>
  <si>
    <t>ou dans l'échange de mails.</t>
  </si>
  <si>
    <r>
      <t xml:space="preserve">Pour supprimer une ligne : tu dois toujours la supprimer </t>
    </r>
    <r>
      <rPr>
        <b/>
        <sz val="11"/>
        <rFont val="Calibri"/>
        <family val="2"/>
        <scheme val="minor"/>
      </rPr>
      <t>D'ABORD</t>
    </r>
    <r>
      <rPr>
        <sz val="11"/>
        <rFont val="Calibri"/>
        <family val="2"/>
        <scheme val="minor"/>
      </rPr>
      <t xml:space="preserve"> dans l'onglet "Merchandising" </t>
    </r>
    <r>
      <rPr>
        <b/>
        <sz val="11"/>
        <rFont val="Calibri"/>
        <family val="2"/>
        <scheme val="minor"/>
      </rPr>
      <t>PUIS</t>
    </r>
    <r>
      <rPr>
        <sz val="11"/>
        <rFont val="Calibri"/>
        <family val="2"/>
        <scheme val="minor"/>
      </rPr>
      <t xml:space="preserve"> dans l'onglet "Deploiement" !</t>
    </r>
  </si>
  <si>
    <t xml:space="preserve">Pour le reste tout est inscrit dans la fiche ! :) </t>
  </si>
  <si>
    <t>6)</t>
  </si>
  <si>
    <t>Si une information ne t'a pas été communiqué, indique NC (souvent pour les CA)</t>
  </si>
  <si>
    <t>Attention ! Si un magasin ne possède pas de cabine et qu'in n'a rien indiqué pour le CA soin, tu dois mettre 0 et non NC !</t>
  </si>
  <si>
    <t>Le magasin n'aura tout simplement pas de CA soin car il n'a pas d'institut.</t>
  </si>
  <si>
    <r>
      <t>Attention à ne pas confondre "</t>
    </r>
    <r>
      <rPr>
        <b/>
        <sz val="11"/>
        <color theme="1"/>
        <rFont val="Calibri"/>
        <family val="2"/>
        <scheme val="minor"/>
      </rPr>
      <t>Meuble cadeaux</t>
    </r>
    <r>
      <rPr>
        <sz val="11"/>
        <color theme="1"/>
        <rFont val="Calibri"/>
        <family val="2"/>
        <scheme val="minor"/>
      </rPr>
      <t>" et "</t>
    </r>
    <r>
      <rPr>
        <b/>
        <sz val="11"/>
        <color theme="1"/>
        <rFont val="Calibri"/>
        <family val="2"/>
        <scheme val="minor"/>
      </rPr>
      <t>Gift wrapping</t>
    </r>
    <r>
      <rPr>
        <sz val="11"/>
        <color theme="1"/>
        <rFont val="Calibri"/>
        <family val="2"/>
        <scheme val="minor"/>
      </rPr>
      <t>". Ce sont deux choses différentes !</t>
    </r>
  </si>
  <si>
    <t>IR007</t>
  </si>
  <si>
    <t>SA009</t>
  </si>
  <si>
    <t>Jeddah - Jeddah</t>
  </si>
  <si>
    <t>HR001</t>
  </si>
  <si>
    <t>Split - Marmontova</t>
  </si>
  <si>
    <t>Arona - Parque Santiago IV</t>
  </si>
  <si>
    <t>Teheran - Royal Teheran</t>
  </si>
  <si>
    <t>IR008</t>
  </si>
  <si>
    <t>Orumieh - Turkmall</t>
  </si>
  <si>
    <t>Lecce - CV</t>
  </si>
  <si>
    <t>MA015</t>
  </si>
  <si>
    <t>Casablanca - Casa Marjane Californie</t>
  </si>
  <si>
    <t>RU017</t>
  </si>
  <si>
    <t>Rybinsk - CC Vikonda</t>
  </si>
  <si>
    <t>mi Dec 2017</t>
  </si>
  <si>
    <t>RU018</t>
  </si>
  <si>
    <t>Pouchkino - CC Pobeda</t>
  </si>
  <si>
    <t>Dec 2017</t>
  </si>
  <si>
    <t>SK012</t>
  </si>
  <si>
    <t>CZ025</t>
  </si>
  <si>
    <t>Brno - Galerie Vaňkovka</t>
  </si>
  <si>
    <t>XX/07/18</t>
  </si>
  <si>
    <t>XX/02/18</t>
  </si>
  <si>
    <t>Žilina - Aupark</t>
  </si>
  <si>
    <t>XX/03/18</t>
  </si>
  <si>
    <t>SH013</t>
  </si>
  <si>
    <t>Košice - Aupark</t>
  </si>
  <si>
    <t>XX/01/18</t>
  </si>
  <si>
    <t>CZ026</t>
  </si>
  <si>
    <t>Zlín - Centro</t>
  </si>
  <si>
    <t>XX/08/18</t>
  </si>
  <si>
    <t>Brno - Olympia</t>
  </si>
  <si>
    <t>CZ027</t>
  </si>
  <si>
    <t>DE008</t>
  </si>
  <si>
    <t>Gera - Ausführungsplanung</t>
  </si>
  <si>
    <t xml:space="preserve">Chaque pays désirant entreprendre un nouveau projet LAB' envoie une "project sheet" (fichier Excel). </t>
  </si>
  <si>
    <r>
      <rPr>
        <b/>
        <sz val="11"/>
        <color theme="1"/>
        <rFont val="Calibri"/>
        <family val="2"/>
        <scheme val="minor"/>
      </rPr>
      <t>Si le pays est une Filiale :</t>
    </r>
    <r>
      <rPr>
        <sz val="11"/>
        <color theme="1"/>
        <rFont val="Calibri"/>
        <family val="2"/>
        <scheme val="minor"/>
      </rPr>
      <t xml:space="preserve"> la project sheet te sera directement transféré par Marie ou Manon par mail.</t>
    </r>
  </si>
  <si>
    <r>
      <rPr>
        <b/>
        <sz val="11"/>
        <color theme="1"/>
        <rFont val="Calibri"/>
        <family val="2"/>
        <scheme val="minor"/>
      </rPr>
      <t xml:space="preserve">Si le pays est une Filiale : </t>
    </r>
    <r>
      <rPr>
        <sz val="11"/>
        <color theme="1"/>
        <rFont val="Calibri"/>
        <family val="2"/>
        <scheme val="minor"/>
      </rPr>
      <t>le plan te sera directement transféré par Marie ou Manon par mail.</t>
    </r>
  </si>
  <si>
    <t xml:space="preserve"> AGENT LAB' situé dans le pays de la Hongrie, dans la ville de Békéscsaba dans un Centre Commercial, le projet date de 2017.</t>
  </si>
  <si>
    <r>
      <t>Exemple : G:\GDM_INTERNATIONAL\1-PROJETS\</t>
    </r>
    <r>
      <rPr>
        <i/>
        <sz val="11"/>
        <color rgb="FFFFFF00"/>
        <rFont val="Calibri"/>
        <family val="2"/>
        <scheme val="minor"/>
      </rPr>
      <t>A-LAB_Hongrie_Békéscsaba_CC_2017</t>
    </r>
    <r>
      <rPr>
        <i/>
        <sz val="11"/>
        <color theme="1"/>
        <rFont val="Calibri"/>
        <family val="2"/>
        <scheme val="minor"/>
      </rPr>
      <t xml:space="preserve">\DOCS </t>
    </r>
    <r>
      <rPr>
        <sz val="11"/>
        <color theme="1"/>
        <rFont val="Wingdings"/>
        <charset val="2"/>
      </rPr>
      <t/>
    </r>
  </si>
  <si>
    <r>
      <rPr>
        <i/>
        <sz val="11"/>
        <color theme="1"/>
        <rFont val="Wingdings"/>
        <charset val="2"/>
      </rPr>
      <t>à</t>
    </r>
    <r>
      <rPr>
        <i/>
        <sz val="11"/>
        <color theme="1"/>
        <rFont val="Calibri"/>
        <family val="2"/>
        <scheme val="minor"/>
      </rPr>
      <t xml:space="preserve"> A-LAB_Hongrie_Békéscsaba_CC_2017 signifie :</t>
    </r>
  </si>
  <si>
    <r>
      <t xml:space="preserve">L'onglet "Merchandising" se rempli dans un second temps. </t>
    </r>
    <r>
      <rPr>
        <sz val="11"/>
        <color theme="1"/>
        <rFont val="Calibri"/>
        <family val="2"/>
        <scheme val="minor"/>
      </rPr>
      <t>Ayant besoin des plans magasin pour le remplir, il te faudra attendre la reception de ces derniers.</t>
    </r>
  </si>
  <si>
    <t xml:space="preserve">Une case leur est dediée à la fin ! </t>
  </si>
  <si>
    <t>RU019</t>
  </si>
  <si>
    <t>RU020</t>
  </si>
  <si>
    <t>Tomsk - Manezh</t>
  </si>
  <si>
    <t>Angarsk - CC Festival</t>
  </si>
  <si>
    <t>XX/01/2018</t>
  </si>
  <si>
    <t>SG001</t>
  </si>
  <si>
    <t>Singapore - Century Square</t>
  </si>
  <si>
    <t>PERMANENT</t>
  </si>
  <si>
    <t>Zone ou Pays</t>
  </si>
  <si>
    <t>Cas d'école (mL)</t>
  </si>
  <si>
    <t>Détail des configuration</t>
  </si>
  <si>
    <t>Poids config dans parc LAB'</t>
  </si>
  <si>
    <t>ALL/AUT/SUI</t>
  </si>
  <si>
    <t>Benelux</t>
  </si>
  <si>
    <t>Cas d'école Monde :</t>
  </si>
  <si>
    <t>a</t>
  </si>
  <si>
    <t>SOMMEPROD((zone=J6)*(non_age=K6))</t>
  </si>
  <si>
    <t>MODE.SIMPLE(SI((zone=J6)*(non_age&gt;0);non_age))</t>
  </si>
  <si>
    <t>MODE.SIMPLE(SI((zone=J6)*(non_age&gt;0)*(non_age&lt;&gt;K6);non_age))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</si>
</sst>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dd/mm/yy;@"/>
    <numFmt numFmtId="165" formatCode="_-* #,##0.0\ _€_-;\-* #,##0.0\ _€_-;_-* &quot;-&quot;??\ _€_-;_-@_-"/>
  </numFmts>
  <fonts count="36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sz val="10"/>
      <color theme="1"/>
      <name val="Arial Unicode MS"/>
      <family val="2"/>
    </font>
    <font>
      <sz val="10"/>
      <color rgb="FFFF0000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3" tint="0.3999755851924192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4"/>
      <name val="Calibri"/>
      <family val="2"/>
      <scheme val="minor"/>
    </font>
    <font>
      <sz val="11"/>
      <color theme="1"/>
      <name val="Wingdings"/>
      <charset val="2"/>
    </font>
    <font>
      <i/>
      <sz val="11"/>
      <color theme="5" tint="-0.249977111117893"/>
      <name val="Calibri"/>
      <family val="2"/>
      <scheme val="minor"/>
    </font>
    <font>
      <i/>
      <u/>
      <sz val="11"/>
      <color theme="5" tint="-0.249977111117893"/>
      <name val="Calibri"/>
      <family val="2"/>
      <scheme val="minor"/>
    </font>
    <font>
      <b/>
      <u/>
      <sz val="11"/>
      <name val="Calibri"/>
      <family val="2"/>
      <scheme val="minor"/>
    </font>
    <font>
      <b/>
      <u val="double"/>
      <sz val="11"/>
      <name val="Calibri"/>
      <family val="2"/>
      <scheme val="minor"/>
    </font>
    <font>
      <u val="double"/>
      <sz val="11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FF00"/>
      <name val="Calibri"/>
      <family val="2"/>
      <scheme val="minor"/>
    </font>
    <font>
      <i/>
      <sz val="11"/>
      <color theme="1"/>
      <name val="Wingdings"/>
      <charset val="2"/>
    </font>
    <font>
      <sz val="11"/>
      <color theme="1"/>
      <name val="Calibri"/>
      <family val="2"/>
      <scheme val="minor"/>
    </font>
    <font>
      <sz val="11"/>
      <color theme="9"/>
      <name val="MartinGotURWTOTBol"/>
      <family val="5"/>
    </font>
    <font>
      <sz val="11"/>
      <color theme="6"/>
      <name val="MartinGotURWTOTBol"/>
      <family val="5"/>
    </font>
    <font>
      <sz val="11"/>
      <name val="MartinGotURWTOTBol"/>
      <family val="5"/>
    </font>
    <font>
      <sz val="8.25"/>
      <color rgb="FF00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31" fillId="0" borderId="0" applyFont="0" applyFill="0" applyBorder="0" applyAlignment="0" applyProtection="0"/>
    <xf numFmtId="43" fontId="31" fillId="0" borderId="0" applyFont="0" applyFill="0" applyBorder="0" applyAlignment="0" applyProtection="0"/>
  </cellStyleXfs>
  <cellXfs count="397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left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164" fontId="2" fillId="2" borderId="0" xfId="0" applyNumberFormat="1" applyFont="1" applyFill="1" applyAlignment="1">
      <alignment horizontal="center"/>
    </xf>
    <xf numFmtId="164" fontId="2" fillId="2" borderId="1" xfId="0" applyNumberFormat="1" applyFont="1" applyFill="1" applyBorder="1" applyAlignment="1">
      <alignment horizontal="center" vertical="center" wrapText="1" readingOrder="1"/>
    </xf>
    <xf numFmtId="164" fontId="2" fillId="2" borderId="1" xfId="0" quotePrefix="1" applyNumberFormat="1" applyFont="1" applyFill="1" applyBorder="1" applyAlignment="1">
      <alignment horizontal="center" vertical="center" wrapText="1" readingOrder="1"/>
    </xf>
    <xf numFmtId="0" fontId="2" fillId="2" borderId="1" xfId="0" quotePrefix="1" applyFont="1" applyFill="1" applyBorder="1" applyAlignment="1">
      <alignment horizontal="center" vertical="center" wrapText="1" readingOrder="1"/>
    </xf>
    <xf numFmtId="164" fontId="1" fillId="2" borderId="0" xfId="0" applyNumberFormat="1" applyFont="1" applyFill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Font="1" applyFill="1" applyBorder="1" applyAlignment="1">
      <alignment horizontal="left" vertical="center" wrapText="1" readingOrder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0" xfId="0" applyFont="1" applyFill="1"/>
    <xf numFmtId="0" fontId="3" fillId="0" borderId="1" xfId="0" applyFont="1" applyFill="1" applyBorder="1" applyAlignment="1">
      <alignment horizontal="left" vertical="center" wrapText="1" readingOrder="1"/>
    </xf>
    <xf numFmtId="0" fontId="2" fillId="2" borderId="7" xfId="0" applyFont="1" applyFill="1" applyBorder="1" applyAlignment="1">
      <alignment horizontal="left" vertical="center" wrapText="1" readingOrder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 readingOrder="1"/>
    </xf>
    <xf numFmtId="0" fontId="1" fillId="2" borderId="0" xfId="0" applyFont="1" applyFill="1" applyAlignme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  <xf numFmtId="0" fontId="0" fillId="0" borderId="0" xfId="0" applyFill="1"/>
    <xf numFmtId="0" fontId="1" fillId="2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readingOrder="1"/>
    </xf>
    <xf numFmtId="0" fontId="2" fillId="8" borderId="1" xfId="0" applyFont="1" applyFill="1" applyBorder="1" applyAlignment="1">
      <alignment horizontal="left" vertical="center" wrapText="1" readingOrder="1"/>
    </xf>
    <xf numFmtId="0" fontId="3" fillId="0" borderId="1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 readingOrder="1"/>
    </xf>
    <xf numFmtId="0" fontId="1" fillId="2" borderId="0" xfId="0" applyFont="1" applyFill="1" applyAlignment="1">
      <alignment horizontal="center"/>
    </xf>
    <xf numFmtId="0" fontId="2" fillId="2" borderId="9" xfId="0" applyFont="1" applyFill="1" applyBorder="1" applyAlignment="1">
      <alignment horizontal="left" vertical="center" wrapText="1" readingOrder="1"/>
    </xf>
    <xf numFmtId="0" fontId="2" fillId="2" borderId="7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 wrapText="1" readingOrder="1"/>
    </xf>
    <xf numFmtId="0" fontId="3" fillId="2" borderId="7" xfId="0" applyFont="1" applyFill="1" applyBorder="1" applyAlignment="1">
      <alignment horizontal="center" vertical="center" wrapText="1"/>
    </xf>
    <xf numFmtId="164" fontId="8" fillId="3" borderId="14" xfId="0" applyNumberFormat="1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 wrapText="1" readingOrder="1"/>
    </xf>
    <xf numFmtId="0" fontId="3" fillId="12" borderId="7" xfId="0" applyFont="1" applyFill="1" applyBorder="1" applyAlignment="1">
      <alignment horizontal="center" vertical="center" wrapText="1" readingOrder="1"/>
    </xf>
    <xf numFmtId="0" fontId="8" fillId="13" borderId="15" xfId="0" applyFont="1" applyFill="1" applyBorder="1" applyAlignment="1">
      <alignment horizontal="center" vertical="center" wrapText="1" readingOrder="1"/>
    </xf>
    <xf numFmtId="0" fontId="8" fillId="13" borderId="13" xfId="0" applyFont="1" applyFill="1" applyBorder="1" applyAlignment="1">
      <alignment horizontal="center" vertical="center" wrapText="1" readingOrder="1"/>
    </xf>
    <xf numFmtId="0" fontId="8" fillId="13" borderId="12" xfId="0" applyFont="1" applyFill="1" applyBorder="1" applyAlignment="1">
      <alignment horizontal="center" vertical="center" wrapText="1" readingOrder="1"/>
    </xf>
    <xf numFmtId="0" fontId="8" fillId="13" borderId="14" xfId="0" applyFont="1" applyFill="1" applyBorder="1" applyAlignment="1">
      <alignment horizontal="center" vertical="center" wrapText="1" readingOrder="1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readingOrder="1"/>
    </xf>
    <xf numFmtId="164" fontId="2" fillId="3" borderId="1" xfId="0" quotePrefix="1" applyNumberFormat="1" applyFont="1" applyFill="1" applyBorder="1" applyAlignment="1">
      <alignment horizontal="center" vertical="center" readingOrder="1"/>
    </xf>
    <xf numFmtId="0" fontId="3" fillId="0" borderId="18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 wrapText="1" readingOrder="1"/>
    </xf>
    <xf numFmtId="0" fontId="2" fillId="2" borderId="23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left" vertical="center"/>
    </xf>
    <xf numFmtId="0" fontId="2" fillId="2" borderId="23" xfId="0" applyFont="1" applyFill="1" applyBorder="1" applyAlignment="1">
      <alignment horizontal="left" vertical="center" wrapText="1" readingOrder="1"/>
    </xf>
    <xf numFmtId="0" fontId="2" fillId="2" borderId="24" xfId="0" applyFont="1" applyFill="1" applyBorder="1" applyAlignment="1">
      <alignment horizontal="left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left" vertical="center" wrapText="1" readingOrder="1"/>
    </xf>
    <xf numFmtId="0" fontId="3" fillId="2" borderId="23" xfId="0" applyFont="1" applyFill="1" applyBorder="1" applyAlignment="1">
      <alignment horizontal="left" vertical="center" wrapText="1" readingOrder="1"/>
    </xf>
    <xf numFmtId="0" fontId="2" fillId="0" borderId="23" xfId="0" applyFont="1" applyFill="1" applyBorder="1" applyAlignment="1">
      <alignment horizontal="left" vertical="center" wrapText="1" readingOrder="1"/>
    </xf>
    <xf numFmtId="0" fontId="3" fillId="0" borderId="23" xfId="0" applyFont="1" applyFill="1" applyBorder="1" applyAlignment="1">
      <alignment horizontal="left" vertical="center" wrapText="1" readingOrder="1"/>
    </xf>
    <xf numFmtId="164" fontId="8" fillId="3" borderId="15" xfId="0" applyNumberFormat="1" applyFont="1" applyFill="1" applyBorder="1" applyAlignment="1">
      <alignment horizontal="center" vertical="center" wrapText="1" readingOrder="1"/>
    </xf>
    <xf numFmtId="164" fontId="2" fillId="2" borderId="18" xfId="0" applyNumberFormat="1" applyFont="1" applyFill="1" applyBorder="1" applyAlignment="1">
      <alignment horizontal="center" vertical="center"/>
    </xf>
    <xf numFmtId="164" fontId="2" fillId="2" borderId="17" xfId="0" applyNumberFormat="1" applyFont="1" applyFill="1" applyBorder="1" applyAlignment="1">
      <alignment horizontal="center" vertical="center"/>
    </xf>
    <xf numFmtId="164" fontId="2" fillId="2" borderId="19" xfId="0" applyNumberFormat="1" applyFont="1" applyFill="1" applyBorder="1" applyAlignment="1">
      <alignment horizontal="center" vertical="center"/>
    </xf>
    <xf numFmtId="164" fontId="2" fillId="0" borderId="17" xfId="0" applyNumberFormat="1" applyFont="1" applyFill="1" applyBorder="1" applyAlignment="1">
      <alignment horizontal="center" vertical="center"/>
    </xf>
    <xf numFmtId="164" fontId="2" fillId="2" borderId="17" xfId="0" applyNumberFormat="1" applyFont="1" applyFill="1" applyBorder="1" applyAlignment="1">
      <alignment horizontal="center" vertical="center" wrapText="1" readingOrder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 readingOrder="1"/>
    </xf>
    <xf numFmtId="0" fontId="2" fillId="2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3" xfId="0" quotePrefix="1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 readingOrder="1"/>
    </xf>
    <xf numFmtId="0" fontId="2" fillId="2" borderId="23" xfId="0" quotePrefix="1" applyFont="1" applyFill="1" applyBorder="1" applyAlignment="1">
      <alignment horizontal="center" vertical="center" wrapText="1" readingOrder="1"/>
    </xf>
    <xf numFmtId="0" fontId="2" fillId="2" borderId="2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2" fillId="2" borderId="18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6" fillId="2" borderId="17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left" vertical="center" wrapText="1" readingOrder="1"/>
    </xf>
    <xf numFmtId="0" fontId="6" fillId="0" borderId="17" xfId="0" applyFont="1" applyFill="1" applyBorder="1" applyAlignment="1">
      <alignment vertical="center"/>
    </xf>
    <xf numFmtId="0" fontId="6" fillId="0" borderId="17" xfId="0" applyFont="1" applyBorder="1" applyAlignment="1">
      <alignment vertical="center"/>
    </xf>
    <xf numFmtId="164" fontId="8" fillId="3" borderId="16" xfId="0" applyNumberFormat="1" applyFont="1" applyFill="1" applyBorder="1" applyAlignment="1">
      <alignment horizontal="center" vertical="center" wrapText="1" readingOrder="1"/>
    </xf>
    <xf numFmtId="164" fontId="2" fillId="2" borderId="24" xfId="0" applyNumberFormat="1" applyFont="1" applyFill="1" applyBorder="1" applyAlignment="1">
      <alignment horizontal="center" vertical="center"/>
    </xf>
    <xf numFmtId="164" fontId="2" fillId="2" borderId="23" xfId="0" applyNumberFormat="1" applyFont="1" applyFill="1" applyBorder="1" applyAlignment="1">
      <alignment horizontal="center" vertical="center"/>
    </xf>
    <xf numFmtId="164" fontId="2" fillId="2" borderId="23" xfId="0" applyNumberFormat="1" applyFont="1" applyFill="1" applyBorder="1" applyAlignment="1">
      <alignment horizontal="center" vertical="center" wrapText="1" readingOrder="1"/>
    </xf>
    <xf numFmtId="164" fontId="1" fillId="2" borderId="23" xfId="0" applyNumberFormat="1" applyFont="1" applyFill="1" applyBorder="1" applyAlignment="1">
      <alignment horizontal="center" vertical="center"/>
    </xf>
    <xf numFmtId="164" fontId="2" fillId="0" borderId="23" xfId="0" applyNumberFormat="1" applyFont="1" applyFill="1" applyBorder="1" applyAlignment="1">
      <alignment horizontal="center" vertical="center"/>
    </xf>
    <xf numFmtId="164" fontId="2" fillId="2" borderId="26" xfId="0" applyNumberFormat="1" applyFont="1" applyFill="1" applyBorder="1" applyAlignment="1">
      <alignment horizontal="center" vertical="center"/>
    </xf>
    <xf numFmtId="164" fontId="2" fillId="0" borderId="23" xfId="0" applyNumberFormat="1" applyFont="1" applyFill="1" applyBorder="1" applyAlignment="1">
      <alignment horizontal="center" vertical="center" wrapText="1" readingOrder="1"/>
    </xf>
    <xf numFmtId="164" fontId="2" fillId="2" borderId="23" xfId="0" quotePrefix="1" applyNumberFormat="1" applyFont="1" applyFill="1" applyBorder="1" applyAlignment="1">
      <alignment horizontal="center" vertical="center" wrapText="1" readingOrder="1"/>
    </xf>
    <xf numFmtId="0" fontId="2" fillId="0" borderId="23" xfId="0" applyFont="1" applyFill="1" applyBorder="1" applyAlignment="1">
      <alignment vertical="center"/>
    </xf>
    <xf numFmtId="0" fontId="2" fillId="0" borderId="17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4" borderId="23" xfId="0" applyFont="1" applyFill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8" fillId="13" borderId="16" xfId="0" applyFont="1" applyFill="1" applyBorder="1" applyAlignment="1">
      <alignment horizontal="center" vertical="center" wrapText="1" readingOrder="1"/>
    </xf>
    <xf numFmtId="0" fontId="3" fillId="0" borderId="7" xfId="0" applyFont="1" applyFill="1" applyBorder="1" applyAlignment="1">
      <alignment horizontal="left" vertical="center" readingOrder="1"/>
    </xf>
    <xf numFmtId="0" fontId="3" fillId="0" borderId="10" xfId="0" applyFont="1" applyFill="1" applyBorder="1" applyAlignment="1">
      <alignment horizontal="center" vertical="center" readingOrder="1"/>
    </xf>
    <xf numFmtId="0" fontId="3" fillId="0" borderId="10" xfId="0" applyFont="1" applyFill="1" applyBorder="1" applyAlignment="1">
      <alignment horizontal="left" vertical="center" readingOrder="1"/>
    </xf>
    <xf numFmtId="0" fontId="3" fillId="0" borderId="24" xfId="0" applyFont="1" applyFill="1" applyBorder="1" applyAlignment="1">
      <alignment horizontal="left" vertical="center" readingOrder="1"/>
    </xf>
    <xf numFmtId="0" fontId="6" fillId="0" borderId="0" xfId="0" applyFont="1" applyAlignment="1"/>
    <xf numFmtId="0" fontId="6" fillId="6" borderId="23" xfId="0" applyFont="1" applyFill="1" applyBorder="1" applyAlignment="1"/>
    <xf numFmtId="0" fontId="3" fillId="14" borderId="1" xfId="0" applyFont="1" applyFill="1" applyBorder="1" applyAlignment="1">
      <alignment horizontal="left" vertical="center" wrapText="1" readingOrder="1"/>
    </xf>
    <xf numFmtId="0" fontId="3" fillId="14" borderId="7" xfId="0" applyFont="1" applyFill="1" applyBorder="1" applyAlignment="1">
      <alignment horizontal="center" vertical="center" wrapText="1" readingOrder="1"/>
    </xf>
    <xf numFmtId="0" fontId="2" fillId="14" borderId="1" xfId="0" applyFont="1" applyFill="1" applyBorder="1" applyAlignment="1">
      <alignment vertical="center"/>
    </xf>
    <xf numFmtId="0" fontId="3" fillId="14" borderId="23" xfId="0" applyFont="1" applyFill="1" applyBorder="1" applyAlignment="1">
      <alignment horizontal="left" vertical="center" wrapText="1" readingOrder="1"/>
    </xf>
    <xf numFmtId="0" fontId="3" fillId="14" borderId="17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/>
    </xf>
    <xf numFmtId="0" fontId="2" fillId="14" borderId="23" xfId="0" applyFont="1" applyFill="1" applyBorder="1" applyAlignment="1">
      <alignment horizontal="center" vertical="center"/>
    </xf>
    <xf numFmtId="164" fontId="2" fillId="14" borderId="17" xfId="0" applyNumberFormat="1" applyFont="1" applyFill="1" applyBorder="1" applyAlignment="1">
      <alignment horizontal="center" vertical="center"/>
    </xf>
    <xf numFmtId="164" fontId="2" fillId="14" borderId="1" xfId="0" applyNumberFormat="1" applyFont="1" applyFill="1" applyBorder="1" applyAlignment="1">
      <alignment horizontal="center" vertical="center"/>
    </xf>
    <xf numFmtId="164" fontId="2" fillId="14" borderId="23" xfId="0" applyNumberFormat="1" applyFont="1" applyFill="1" applyBorder="1" applyAlignment="1">
      <alignment horizontal="center" vertical="center"/>
    </xf>
    <xf numFmtId="0" fontId="2" fillId="14" borderId="17" xfId="0" applyFont="1" applyFill="1" applyBorder="1" applyAlignment="1">
      <alignment vertical="center"/>
    </xf>
    <xf numFmtId="0" fontId="2" fillId="14" borderId="9" xfId="0" applyFont="1" applyFill="1" applyBorder="1" applyAlignment="1">
      <alignment vertical="center"/>
    </xf>
    <xf numFmtId="0" fontId="2" fillId="14" borderId="23" xfId="0" applyFont="1" applyFill="1" applyBorder="1" applyAlignment="1">
      <alignment vertical="center"/>
    </xf>
    <xf numFmtId="164" fontId="8" fillId="3" borderId="2" xfId="0" applyNumberFormat="1" applyFont="1" applyFill="1" applyBorder="1" applyAlignment="1">
      <alignment horizontal="center" vertical="center" wrapText="1"/>
    </xf>
    <xf numFmtId="164" fontId="8" fillId="3" borderId="5" xfId="0" applyNumberFormat="1" applyFont="1" applyFill="1" applyBorder="1" applyAlignment="1">
      <alignment horizontal="center" vertical="center" wrapText="1" readingOrder="1"/>
    </xf>
    <xf numFmtId="0" fontId="2" fillId="3" borderId="0" xfId="0" applyFont="1" applyFill="1" applyAlignment="1">
      <alignment horizontal="center"/>
    </xf>
    <xf numFmtId="0" fontId="8" fillId="15" borderId="15" xfId="0" applyFont="1" applyFill="1" applyBorder="1" applyAlignment="1">
      <alignment horizontal="center" vertical="center" wrapText="1"/>
    </xf>
    <xf numFmtId="0" fontId="8" fillId="15" borderId="14" xfId="0" applyFont="1" applyFill="1" applyBorder="1" applyAlignment="1">
      <alignment horizontal="center" vertical="center" wrapText="1"/>
    </xf>
    <xf numFmtId="0" fontId="8" fillId="15" borderId="14" xfId="0" applyFont="1" applyFill="1" applyBorder="1" applyAlignment="1">
      <alignment horizontal="center" vertical="center" wrapText="1" readingOrder="1"/>
    </xf>
    <xf numFmtId="0" fontId="8" fillId="15" borderId="16" xfId="0" applyFont="1" applyFill="1" applyBorder="1" applyAlignment="1">
      <alignment horizontal="center" vertical="center" wrapText="1" readingOrder="1"/>
    </xf>
    <xf numFmtId="0" fontId="1" fillId="15" borderId="16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/>
    </xf>
    <xf numFmtId="0" fontId="12" fillId="2" borderId="0" xfId="0" applyFont="1" applyFill="1" applyBorder="1" applyAlignment="1">
      <alignment horizontal="left"/>
    </xf>
    <xf numFmtId="0" fontId="6" fillId="0" borderId="17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left" vertical="center" readingOrder="1"/>
    </xf>
    <xf numFmtId="0" fontId="3" fillId="9" borderId="1" xfId="0" applyFont="1" applyFill="1" applyBorder="1" applyAlignment="1">
      <alignment horizontal="center" vertical="center" readingOrder="1"/>
    </xf>
    <xf numFmtId="0" fontId="6" fillId="9" borderId="1" xfId="0" applyFont="1" applyFill="1" applyBorder="1" applyAlignment="1"/>
    <xf numFmtId="0" fontId="3" fillId="9" borderId="23" xfId="0" applyFont="1" applyFill="1" applyBorder="1" applyAlignment="1">
      <alignment horizontal="left" vertical="center" readingOrder="1"/>
    </xf>
    <xf numFmtId="0" fontId="2" fillId="9" borderId="17" xfId="0" applyFont="1" applyFill="1" applyBorder="1" applyAlignment="1">
      <alignment horizontal="center" vertical="center"/>
    </xf>
    <xf numFmtId="0" fontId="6" fillId="9" borderId="23" xfId="0" applyFont="1" applyFill="1" applyBorder="1" applyAlignment="1">
      <alignment horizontal="center"/>
    </xf>
    <xf numFmtId="0" fontId="6" fillId="9" borderId="17" xfId="0" applyFont="1" applyFill="1" applyBorder="1" applyAlignment="1">
      <alignment horizontal="center"/>
    </xf>
    <xf numFmtId="0" fontId="8" fillId="13" borderId="14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164" fontId="2" fillId="4" borderId="17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vertical="center"/>
    </xf>
    <xf numFmtId="0" fontId="8" fillId="13" borderId="2" xfId="0" applyFont="1" applyFill="1" applyBorder="1" applyAlignment="1">
      <alignment horizontal="center" vertical="center" wrapText="1" readingOrder="1"/>
    </xf>
    <xf numFmtId="0" fontId="3" fillId="0" borderId="10" xfId="0" applyFont="1" applyFill="1" applyBorder="1" applyAlignment="1">
      <alignment horizontal="left" vertical="center" wrapText="1" readingOrder="1"/>
    </xf>
    <xf numFmtId="0" fontId="3" fillId="0" borderId="9" xfId="0" applyFont="1" applyFill="1" applyBorder="1" applyAlignment="1">
      <alignment horizontal="left" vertical="center" wrapText="1" readingOrder="1"/>
    </xf>
    <xf numFmtId="0" fontId="8" fillId="13" borderId="32" xfId="0" applyFont="1" applyFill="1" applyBorder="1" applyAlignment="1">
      <alignment horizontal="center" vertical="center" wrapText="1" readingOrder="1"/>
    </xf>
    <xf numFmtId="0" fontId="6" fillId="9" borderId="9" xfId="0" applyFont="1" applyFill="1" applyBorder="1" applyAlignment="1"/>
    <xf numFmtId="0" fontId="6" fillId="0" borderId="17" xfId="0" quotePrefix="1" applyFont="1" applyFill="1" applyBorder="1" applyAlignment="1">
      <alignment horizontal="center"/>
    </xf>
    <xf numFmtId="0" fontId="2" fillId="17" borderId="1" xfId="0" applyFont="1" applyFill="1" applyBorder="1" applyAlignment="1">
      <alignment horizontal="left" vertical="center" wrapText="1" readingOrder="1"/>
    </xf>
    <xf numFmtId="0" fontId="2" fillId="8" borderId="1" xfId="0" applyFont="1" applyFill="1" applyBorder="1" applyAlignment="1">
      <alignment horizontal="center" vertical="center"/>
    </xf>
    <xf numFmtId="0" fontId="2" fillId="18" borderId="1" xfId="0" applyFont="1" applyFill="1" applyBorder="1" applyAlignment="1">
      <alignment vertical="center"/>
    </xf>
    <xf numFmtId="0" fontId="3" fillId="8" borderId="1" xfId="0" applyFont="1" applyFill="1" applyBorder="1" applyAlignment="1">
      <alignment horizontal="left" vertical="center" wrapText="1" readingOrder="1"/>
    </xf>
    <xf numFmtId="0" fontId="2" fillId="8" borderId="1" xfId="0" applyFont="1" applyFill="1" applyBorder="1" applyAlignment="1">
      <alignment horizontal="left" vertical="center"/>
    </xf>
    <xf numFmtId="0" fontId="2" fillId="8" borderId="8" xfId="0" applyFont="1" applyFill="1" applyBorder="1" applyAlignment="1">
      <alignment horizontal="left" vertical="center"/>
    </xf>
    <xf numFmtId="0" fontId="6" fillId="8" borderId="17" xfId="0" applyFont="1" applyFill="1" applyBorder="1" applyAlignment="1">
      <alignment horizontal="center"/>
    </xf>
    <xf numFmtId="0" fontId="2" fillId="12" borderId="1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left" vertical="center" readingOrder="1"/>
    </xf>
    <xf numFmtId="0" fontId="2" fillId="0" borderId="10" xfId="0" applyFont="1" applyFill="1" applyBorder="1" applyAlignment="1">
      <alignment horizontal="center" vertical="center" readingOrder="1"/>
    </xf>
    <xf numFmtId="0" fontId="2" fillId="0" borderId="10" xfId="0" applyFont="1" applyFill="1" applyBorder="1" applyAlignment="1">
      <alignment horizontal="left" vertical="center" readingOrder="1"/>
    </xf>
    <xf numFmtId="0" fontId="2" fillId="0" borderId="24" xfId="0" applyFont="1" applyFill="1" applyBorder="1" applyAlignment="1">
      <alignment horizontal="left" vertical="center" readingOrder="1"/>
    </xf>
    <xf numFmtId="0" fontId="6" fillId="4" borderId="17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left" vertical="center" wrapText="1" readingOrder="1"/>
    </xf>
    <xf numFmtId="0" fontId="2" fillId="19" borderId="1" xfId="0" applyFont="1" applyFill="1" applyBorder="1" applyAlignment="1">
      <alignment horizontal="left" vertical="center"/>
    </xf>
    <xf numFmtId="0" fontId="2" fillId="19" borderId="1" xfId="0" applyFont="1" applyFill="1" applyBorder="1" applyAlignment="1">
      <alignment horizontal="left" vertical="center" wrapText="1" readingOrder="1"/>
    </xf>
    <xf numFmtId="0" fontId="3" fillId="19" borderId="1" xfId="0" applyFont="1" applyFill="1" applyBorder="1" applyAlignment="1">
      <alignment horizontal="left" vertical="center" wrapText="1" readingOrder="1"/>
    </xf>
    <xf numFmtId="0" fontId="0" fillId="0" borderId="0" xfId="0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24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3" fillId="17" borderId="7" xfId="0" applyFont="1" applyFill="1" applyBorder="1" applyAlignment="1">
      <alignment horizontal="center" vertical="center" wrapText="1" readingOrder="1"/>
    </xf>
    <xf numFmtId="0" fontId="2" fillId="17" borderId="1" xfId="0" applyFont="1" applyFill="1" applyBorder="1" applyAlignment="1">
      <alignment vertical="center"/>
    </xf>
    <xf numFmtId="0" fontId="2" fillId="17" borderId="9" xfId="0" applyFont="1" applyFill="1" applyBorder="1" applyAlignment="1">
      <alignment vertical="center"/>
    </xf>
    <xf numFmtId="0" fontId="2" fillId="17" borderId="23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horizontal="left" vertical="center"/>
    </xf>
    <xf numFmtId="0" fontId="2" fillId="17" borderId="1" xfId="0" applyFont="1" applyFill="1" applyBorder="1" applyAlignment="1">
      <alignment horizontal="left" vertical="center"/>
    </xf>
    <xf numFmtId="0" fontId="2" fillId="17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left" vertical="center"/>
    </xf>
    <xf numFmtId="0" fontId="2" fillId="12" borderId="9" xfId="0" applyFont="1" applyFill="1" applyBorder="1" applyAlignment="1">
      <alignment vertical="center"/>
    </xf>
    <xf numFmtId="0" fontId="2" fillId="12" borderId="23" xfId="0" applyFont="1" applyFill="1" applyBorder="1" applyAlignment="1">
      <alignment horizontal="left" vertical="center" wrapText="1" readingOrder="1"/>
    </xf>
    <xf numFmtId="0" fontId="2" fillId="12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 wrapText="1" readingOrder="1"/>
    </xf>
    <xf numFmtId="0" fontId="2" fillId="17" borderId="23" xfId="0" applyFont="1" applyFill="1" applyBorder="1" applyAlignment="1">
      <alignment horizontal="left" vertical="center" wrapText="1" readingOrder="1"/>
    </xf>
    <xf numFmtId="0" fontId="3" fillId="0" borderId="8" xfId="0" applyFont="1" applyFill="1" applyBorder="1" applyAlignment="1">
      <alignment horizontal="left" vertical="center" wrapText="1" readingOrder="1"/>
    </xf>
    <xf numFmtId="0" fontId="2" fillId="17" borderId="9" xfId="0" applyFont="1" applyFill="1" applyBorder="1" applyAlignment="1">
      <alignment horizontal="left" vertical="center" wrapText="1" readingOrder="1"/>
    </xf>
    <xf numFmtId="0" fontId="2" fillId="12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left" vertical="center" wrapText="1" readingOrder="1"/>
    </xf>
    <xf numFmtId="0" fontId="3" fillId="12" borderId="23" xfId="0" applyFont="1" applyFill="1" applyBorder="1" applyAlignment="1">
      <alignment horizontal="left" vertical="center" wrapText="1" readingOrder="1"/>
    </xf>
    <xf numFmtId="0" fontId="2" fillId="12" borderId="23" xfId="0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left"/>
    </xf>
    <xf numFmtId="0" fontId="6" fillId="12" borderId="1" xfId="0" applyFont="1" applyFill="1" applyBorder="1"/>
    <xf numFmtId="0" fontId="2" fillId="12" borderId="9" xfId="0" applyFont="1" applyFill="1" applyBorder="1" applyAlignment="1">
      <alignment horizontal="left" vertical="center" wrapText="1" readingOrder="1"/>
    </xf>
    <xf numFmtId="0" fontId="2" fillId="12" borderId="1" xfId="0" applyFont="1" applyFill="1" applyBorder="1" applyAlignment="1">
      <alignment vertical="center" wrapText="1"/>
    </xf>
    <xf numFmtId="0" fontId="6" fillId="12" borderId="9" xfId="0" applyFont="1" applyFill="1" applyBorder="1"/>
    <xf numFmtId="0" fontId="2" fillId="12" borderId="1" xfId="0" applyFont="1" applyFill="1" applyBorder="1" applyAlignment="1">
      <alignment horizontal="left" vertical="center" wrapText="1" readingOrder="1"/>
    </xf>
    <xf numFmtId="0" fontId="2" fillId="12" borderId="24" xfId="0" applyFont="1" applyFill="1" applyBorder="1" applyAlignment="1">
      <alignment horizontal="left" vertical="center"/>
    </xf>
    <xf numFmtId="0" fontId="3" fillId="12" borderId="9" xfId="0" applyFont="1" applyFill="1" applyBorder="1" applyAlignment="1">
      <alignment horizontal="left" vertical="center" wrapText="1" readingOrder="1"/>
    </xf>
    <xf numFmtId="0" fontId="14" fillId="0" borderId="0" xfId="0" applyFont="1"/>
    <xf numFmtId="0" fontId="15" fillId="0" borderId="0" xfId="0" applyFont="1"/>
    <xf numFmtId="0" fontId="0" fillId="15" borderId="0" xfId="0" applyFill="1"/>
    <xf numFmtId="0" fontId="13" fillId="15" borderId="0" xfId="0" applyFont="1" applyFill="1"/>
    <xf numFmtId="0" fontId="17" fillId="15" borderId="0" xfId="0" applyFont="1" applyFill="1"/>
    <xf numFmtId="0" fontId="18" fillId="15" borderId="0" xfId="0" applyFont="1" applyFill="1" applyAlignment="1">
      <alignment horizontal="center"/>
    </xf>
    <xf numFmtId="0" fontId="18" fillId="15" borderId="0" xfId="0" applyFont="1" applyFill="1"/>
    <xf numFmtId="0" fontId="0" fillId="15" borderId="0" xfId="0" quotePrefix="1" applyFill="1" applyAlignment="1">
      <alignment horizontal="center"/>
    </xf>
    <xf numFmtId="0" fontId="0" fillId="20" borderId="0" xfId="0" applyFill="1"/>
    <xf numFmtId="0" fontId="22" fillId="15" borderId="0" xfId="0" applyFont="1" applyFill="1"/>
    <xf numFmtId="0" fontId="17" fillId="0" borderId="0" xfId="0" applyFont="1" applyFill="1"/>
    <xf numFmtId="0" fontId="17" fillId="11" borderId="0" xfId="0" applyFont="1" applyFill="1"/>
    <xf numFmtId="0" fontId="0" fillId="11" borderId="0" xfId="0" applyFill="1"/>
    <xf numFmtId="0" fontId="17" fillId="11" borderId="0" xfId="0" applyFont="1" applyFill="1" applyAlignment="1">
      <alignment vertical="center"/>
    </xf>
    <xf numFmtId="0" fontId="19" fillId="11" borderId="0" xfId="0" applyFont="1" applyFill="1"/>
    <xf numFmtId="0" fontId="25" fillId="11" borderId="0" xfId="0" applyFont="1" applyFill="1"/>
    <xf numFmtId="0" fontId="26" fillId="11" borderId="0" xfId="0" applyFont="1" applyFill="1"/>
    <xf numFmtId="0" fontId="27" fillId="11" borderId="0" xfId="0" applyFont="1" applyFill="1"/>
    <xf numFmtId="0" fontId="0" fillId="21" borderId="0" xfId="0" applyFill="1"/>
    <xf numFmtId="0" fontId="0" fillId="10" borderId="0" xfId="0" applyFill="1"/>
    <xf numFmtId="0" fontId="0" fillId="22" borderId="0" xfId="0" applyFill="1"/>
    <xf numFmtId="0" fontId="15" fillId="21" borderId="0" xfId="0" applyFont="1" applyFill="1" applyAlignment="1">
      <alignment horizontal="center" vertical="center"/>
    </xf>
    <xf numFmtId="0" fontId="24" fillId="11" borderId="0" xfId="0" applyFont="1" applyFill="1" applyAlignment="1">
      <alignment horizontal="center" vertical="center" wrapText="1"/>
    </xf>
    <xf numFmtId="0" fontId="15" fillId="15" borderId="0" xfId="0" applyFont="1" applyFill="1" applyAlignment="1">
      <alignment horizontal="center" vertical="center"/>
    </xf>
    <xf numFmtId="164" fontId="2" fillId="16" borderId="1" xfId="0" applyNumberFormat="1" applyFont="1" applyFill="1" applyBorder="1" applyAlignment="1">
      <alignment horizontal="center" vertical="center"/>
    </xf>
    <xf numFmtId="11" fontId="2" fillId="8" borderId="1" xfId="0" applyNumberFormat="1" applyFont="1" applyFill="1" applyBorder="1" applyAlignment="1">
      <alignment horizontal="left"/>
    </xf>
    <xf numFmtId="0" fontId="2" fillId="17" borderId="10" xfId="0" applyFont="1" applyFill="1" applyBorder="1" applyAlignment="1">
      <alignment vertical="center"/>
    </xf>
    <xf numFmtId="0" fontId="2" fillId="0" borderId="24" xfId="0" applyFont="1" applyFill="1" applyBorder="1" applyAlignment="1">
      <alignment horizontal="left" vertical="center" wrapText="1" readingOrder="1"/>
    </xf>
    <xf numFmtId="0" fontId="2" fillId="2" borderId="33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164" fontId="2" fillId="3" borderId="1" xfId="0" quotePrefix="1" applyNumberFormat="1" applyFont="1" applyFill="1" applyBorder="1" applyAlignment="1">
      <alignment horizontal="center" vertical="center"/>
    </xf>
    <xf numFmtId="0" fontId="6" fillId="0" borderId="30" xfId="0" applyFont="1" applyBorder="1" applyAlignment="1">
      <alignment vertical="center"/>
    </xf>
    <xf numFmtId="0" fontId="2" fillId="8" borderId="7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 readingOrder="1"/>
    </xf>
    <xf numFmtId="0" fontId="2" fillId="12" borderId="7" xfId="0" applyFont="1" applyFill="1" applyBorder="1" applyAlignment="1">
      <alignment horizontal="left" vertical="center"/>
    </xf>
    <xf numFmtId="0" fontId="2" fillId="8" borderId="7" xfId="0" applyFont="1" applyFill="1" applyBorder="1" applyAlignment="1">
      <alignment horizontal="left" vertical="center" wrapText="1" readingOrder="1"/>
    </xf>
    <xf numFmtId="0" fontId="2" fillId="0" borderId="7" xfId="0" applyFont="1" applyFill="1" applyBorder="1" applyAlignment="1">
      <alignment horizontal="left" vertical="center" wrapText="1" readingOrder="1"/>
    </xf>
    <xf numFmtId="0" fontId="2" fillId="12" borderId="7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17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 readingOrder="1"/>
    </xf>
    <xf numFmtId="0" fontId="2" fillId="2" borderId="26" xfId="0" applyFont="1" applyFill="1" applyBorder="1" applyAlignment="1">
      <alignment horizontal="center" vertical="center" wrapText="1" readingOrder="1"/>
    </xf>
    <xf numFmtId="0" fontId="2" fillId="0" borderId="24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164" fontId="2" fillId="2" borderId="19" xfId="0" applyNumberFormat="1" applyFont="1" applyFill="1" applyBorder="1" applyAlignment="1">
      <alignment horizontal="center" vertical="center" wrapText="1" readingOrder="1"/>
    </xf>
    <xf numFmtId="164" fontId="2" fillId="0" borderId="18" xfId="0" applyNumberFormat="1" applyFont="1" applyFill="1" applyBorder="1" applyAlignment="1">
      <alignment horizontal="center" vertical="center"/>
    </xf>
    <xf numFmtId="164" fontId="2" fillId="2" borderId="25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 wrapText="1" readingOrder="1"/>
    </xf>
    <xf numFmtId="164" fontId="2" fillId="0" borderId="7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 readingOrder="1"/>
    </xf>
    <xf numFmtId="164" fontId="11" fillId="3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 wrapText="1" readingOrder="1"/>
    </xf>
    <xf numFmtId="164" fontId="2" fillId="0" borderId="24" xfId="0" applyNumberFormat="1" applyFont="1" applyFill="1" applyBorder="1" applyAlignment="1">
      <alignment horizontal="center" vertical="center" wrapText="1" readingOrder="1"/>
    </xf>
    <xf numFmtId="164" fontId="2" fillId="2" borderId="26" xfId="0" applyNumberFormat="1" applyFont="1" applyFill="1" applyBorder="1" applyAlignment="1">
      <alignment horizontal="center" vertical="center" wrapText="1" readingOrder="1"/>
    </xf>
    <xf numFmtId="164" fontId="2" fillId="4" borderId="23" xfId="0" applyNumberFormat="1" applyFont="1" applyFill="1" applyBorder="1" applyAlignment="1">
      <alignment horizontal="center" vertical="center" wrapText="1" readingOrder="1"/>
    </xf>
    <xf numFmtId="164" fontId="2" fillId="0" borderId="24" xfId="0" applyNumberFormat="1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vertical="center"/>
    </xf>
    <xf numFmtId="0" fontId="28" fillId="15" borderId="0" xfId="0" applyFont="1" applyFill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0" fillId="0" borderId="12" xfId="0" applyBorder="1" applyAlignment="1">
      <alignment horizontal="center" vertical="center"/>
    </xf>
    <xf numFmtId="0" fontId="10" fillId="0" borderId="0" xfId="0" applyFont="1"/>
    <xf numFmtId="9" fontId="0" fillId="0" borderId="0" xfId="1" applyFont="1"/>
    <xf numFmtId="0" fontId="35" fillId="0" borderId="0" xfId="0" applyFont="1"/>
    <xf numFmtId="0" fontId="0" fillId="0" borderId="34" xfId="0" applyBorder="1" applyAlignment="1">
      <alignment horizontal="center" vertical="center" wrapText="1"/>
    </xf>
    <xf numFmtId="9" fontId="0" fillId="0" borderId="40" xfId="1" applyFont="1" applyBorder="1"/>
    <xf numFmtId="9" fontId="0" fillId="0" borderId="29" xfId="1" applyFont="1" applyBorder="1"/>
    <xf numFmtId="9" fontId="0" fillId="0" borderId="46" xfId="1" applyFont="1" applyBorder="1"/>
    <xf numFmtId="9" fontId="0" fillId="0" borderId="42" xfId="1" applyFont="1" applyBorder="1"/>
    <xf numFmtId="9" fontId="0" fillId="0" borderId="31" xfId="1" applyFont="1" applyBorder="1"/>
    <xf numFmtId="9" fontId="0" fillId="0" borderId="41" xfId="1" applyFont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3" fontId="7" fillId="2" borderId="35" xfId="2" applyFont="1" applyFill="1" applyBorder="1" applyAlignment="1">
      <alignment horizontal="center" vertical="center"/>
    </xf>
    <xf numFmtId="43" fontId="7" fillId="2" borderId="34" xfId="2" applyFont="1" applyFill="1" applyBorder="1" applyAlignment="1">
      <alignment horizontal="center" vertical="center"/>
    </xf>
    <xf numFmtId="43" fontId="7" fillId="2" borderId="0" xfId="2" applyFont="1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7" fillId="2" borderId="51" xfId="0" applyFont="1" applyFill="1" applyBorder="1"/>
    <xf numFmtId="0" fontId="0" fillId="2" borderId="50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165" fontId="17" fillId="2" borderId="0" xfId="2" applyNumberFormat="1" applyFont="1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0" fillId="4" borderId="50" xfId="0" applyFill="1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47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165" fontId="17" fillId="4" borderId="0" xfId="2" applyNumberFormat="1" applyFont="1" applyFill="1" applyBorder="1" applyAlignment="1">
      <alignment horizontal="center" vertical="center"/>
    </xf>
    <xf numFmtId="0" fontId="10" fillId="4" borderId="0" xfId="0" quotePrefix="1" applyFont="1" applyFill="1" applyBorder="1"/>
    <xf numFmtId="0" fontId="0" fillId="4" borderId="36" xfId="0" applyFill="1" applyBorder="1" applyAlignment="1">
      <alignment horizontal="center" vertical="center"/>
    </xf>
    <xf numFmtId="0" fontId="10" fillId="4" borderId="52" xfId="0" quotePrefix="1" applyFont="1" applyFill="1" applyBorder="1"/>
    <xf numFmtId="0" fontId="0" fillId="4" borderId="49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8" fillId="3" borderId="3" xfId="0" applyNumberFormat="1" applyFont="1" applyFill="1" applyBorder="1" applyAlignment="1">
      <alignment horizontal="center" vertical="center"/>
    </xf>
    <xf numFmtId="164" fontId="8" fillId="3" borderId="2" xfId="0" applyNumberFormat="1" applyFont="1" applyFill="1" applyBorder="1" applyAlignment="1">
      <alignment horizontal="center" vertical="center"/>
    </xf>
    <xf numFmtId="164" fontId="8" fillId="3" borderId="4" xfId="0" applyNumberFormat="1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54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6" fillId="0" borderId="0" xfId="0" quotePrefix="1" applyFont="1" applyAlignment="1"/>
  </cellXfs>
  <cellStyles count="3">
    <cellStyle name="Milliers" xfId="2" builtinId="3"/>
    <cellStyle name="Normal" xfId="0" builtinId="0"/>
    <cellStyle name="Pourcentage" xfId="1" builtinId="5"/>
  </cellStyles>
  <dxfs count="3"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00"/>
  <sheetViews>
    <sheetView topLeftCell="A55" workbookViewId="0">
      <selection activeCell="D102" sqref="D102"/>
    </sheetView>
  </sheetViews>
  <sheetFormatPr baseColWidth="10" defaultRowHeight="15"/>
  <cols>
    <col min="2" max="2" width="14.5703125" customWidth="1"/>
    <col min="5" max="5" width="4.42578125" customWidth="1"/>
    <col min="6" max="6" width="8.140625" customWidth="1"/>
    <col min="14" max="14" width="15.5703125" customWidth="1"/>
    <col min="16" max="16" width="16.7109375" customWidth="1"/>
    <col min="17" max="17" width="4" customWidth="1"/>
  </cols>
  <sheetData>
    <row r="1" spans="1:17" ht="15.75">
      <c r="A1" s="266"/>
    </row>
    <row r="2" spans="1:17">
      <c r="B2" s="267" t="s">
        <v>1131</v>
      </c>
    </row>
    <row r="5" spans="1:17" ht="18.600000000000001" customHeight="1">
      <c r="B5" s="287" t="s">
        <v>1130</v>
      </c>
      <c r="C5" s="284" t="s">
        <v>1152</v>
      </c>
      <c r="D5" s="284"/>
      <c r="E5" s="284"/>
      <c r="F5" s="284"/>
      <c r="G5" s="284"/>
      <c r="H5" s="284"/>
      <c r="I5" s="284"/>
      <c r="J5" s="284"/>
      <c r="K5" s="284"/>
      <c r="L5" s="284"/>
      <c r="M5" s="284"/>
      <c r="N5" s="284"/>
      <c r="O5" s="284"/>
      <c r="P5" s="284"/>
      <c r="Q5" s="286"/>
    </row>
    <row r="6" spans="1:17">
      <c r="C6" s="284" t="s">
        <v>1132</v>
      </c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6"/>
    </row>
    <row r="7" spans="1:17">
      <c r="C7" s="276"/>
      <c r="D7" s="276"/>
      <c r="E7" s="276"/>
      <c r="F7" s="276"/>
      <c r="G7" s="276"/>
      <c r="H7" s="276"/>
      <c r="I7" s="276"/>
    </row>
    <row r="8" spans="1:17" ht="34.15" customHeight="1">
      <c r="B8" s="288" t="s">
        <v>1185</v>
      </c>
      <c r="C8" s="279" t="s">
        <v>1186</v>
      </c>
      <c r="D8" s="277"/>
      <c r="E8" s="277"/>
      <c r="F8" s="277"/>
      <c r="G8" s="277"/>
      <c r="H8" s="277"/>
      <c r="I8" s="277"/>
      <c r="J8" s="278"/>
      <c r="K8" s="278"/>
      <c r="L8" s="278"/>
      <c r="M8" s="278"/>
      <c r="N8" s="278"/>
      <c r="O8" s="278"/>
      <c r="P8" s="278"/>
      <c r="Q8" s="285"/>
    </row>
    <row r="9" spans="1:17">
      <c r="C9" s="277"/>
      <c r="D9" s="277"/>
      <c r="E9" s="280" t="s">
        <v>1143</v>
      </c>
      <c r="F9" s="277" t="s">
        <v>1187</v>
      </c>
      <c r="G9" s="277"/>
      <c r="H9" s="277"/>
      <c r="I9" s="277"/>
      <c r="J9" s="278"/>
      <c r="K9" s="278"/>
      <c r="L9" s="278"/>
      <c r="M9" s="278"/>
      <c r="N9" s="278"/>
      <c r="O9" s="278"/>
      <c r="P9" s="278"/>
      <c r="Q9" s="285"/>
    </row>
    <row r="10" spans="1:17">
      <c r="C10" s="277"/>
      <c r="D10" s="277"/>
      <c r="E10" s="277"/>
      <c r="F10" s="277" t="s">
        <v>1188</v>
      </c>
      <c r="G10" s="277"/>
      <c r="H10" s="277"/>
      <c r="I10" s="277"/>
      <c r="J10" s="278"/>
      <c r="K10" s="278"/>
      <c r="L10" s="278"/>
      <c r="M10" s="278"/>
      <c r="N10" s="278"/>
      <c r="O10" s="278"/>
      <c r="P10" s="278"/>
      <c r="Q10" s="285"/>
    </row>
    <row r="11" spans="1:17">
      <c r="C11" s="277"/>
      <c r="D11" s="277"/>
      <c r="E11" s="277"/>
      <c r="F11" s="280" t="s">
        <v>1195</v>
      </c>
      <c r="G11" s="277"/>
      <c r="H11" s="277"/>
      <c r="I11" s="277"/>
      <c r="J11" s="278"/>
      <c r="K11" s="278"/>
      <c r="L11" s="278"/>
      <c r="M11" s="278"/>
      <c r="N11" s="278"/>
      <c r="O11" s="278"/>
      <c r="P11" s="278"/>
      <c r="Q11" s="285"/>
    </row>
    <row r="12" spans="1:17" ht="7.9" customHeight="1">
      <c r="C12" s="277"/>
      <c r="D12" s="277"/>
      <c r="E12" s="277"/>
      <c r="F12" s="280"/>
      <c r="G12" s="277"/>
      <c r="H12" s="277"/>
      <c r="I12" s="277"/>
      <c r="J12" s="278"/>
      <c r="K12" s="278"/>
      <c r="L12" s="278"/>
      <c r="M12" s="278"/>
      <c r="N12" s="278"/>
      <c r="O12" s="278"/>
      <c r="P12" s="278"/>
      <c r="Q12" s="285"/>
    </row>
    <row r="13" spans="1:17">
      <c r="C13" s="277"/>
      <c r="D13" s="277"/>
      <c r="E13" s="280" t="s">
        <v>1141</v>
      </c>
      <c r="F13" s="277" t="s">
        <v>1189</v>
      </c>
      <c r="G13" s="277"/>
      <c r="H13" s="277"/>
      <c r="I13" s="277"/>
      <c r="J13" s="278"/>
      <c r="K13" s="278"/>
      <c r="L13" s="278"/>
      <c r="M13" s="278"/>
      <c r="N13" s="278"/>
      <c r="O13" s="278"/>
      <c r="P13" s="278"/>
      <c r="Q13" s="285"/>
    </row>
    <row r="14" spans="1:17">
      <c r="C14" s="277"/>
      <c r="D14" s="277"/>
      <c r="E14" s="277"/>
      <c r="F14" s="277" t="s">
        <v>1196</v>
      </c>
      <c r="G14" s="277"/>
      <c r="H14" s="277"/>
      <c r="I14" s="277"/>
      <c r="J14" s="278"/>
      <c r="K14" s="278"/>
      <c r="L14" s="278"/>
      <c r="M14" s="278"/>
      <c r="N14" s="278"/>
      <c r="O14" s="278"/>
      <c r="P14" s="278"/>
      <c r="Q14" s="285"/>
    </row>
    <row r="15" spans="1:17">
      <c r="C15" s="277"/>
      <c r="D15" s="277"/>
      <c r="E15" s="277"/>
      <c r="F15" s="277" t="s">
        <v>1197</v>
      </c>
      <c r="G15" s="277"/>
      <c r="H15" s="277"/>
      <c r="I15" s="277"/>
      <c r="J15" s="278"/>
      <c r="K15" s="278"/>
      <c r="L15" s="278"/>
      <c r="M15" s="278"/>
      <c r="N15" s="278"/>
      <c r="O15" s="278"/>
      <c r="P15" s="278"/>
      <c r="Q15" s="285"/>
    </row>
    <row r="16" spans="1:17">
      <c r="C16" s="277"/>
      <c r="D16" s="277"/>
      <c r="E16" s="277"/>
      <c r="F16" s="277" t="s">
        <v>1190</v>
      </c>
      <c r="G16" s="277"/>
      <c r="H16" s="277"/>
      <c r="I16" s="277"/>
      <c r="J16" s="278"/>
      <c r="K16" s="278"/>
      <c r="L16" s="278"/>
      <c r="M16" s="278"/>
      <c r="N16" s="278"/>
      <c r="O16" s="278"/>
      <c r="P16" s="278"/>
      <c r="Q16" s="285"/>
    </row>
    <row r="17" spans="2:17">
      <c r="C17" s="277"/>
      <c r="D17" s="277"/>
      <c r="E17" s="277"/>
      <c r="F17" s="280" t="s">
        <v>1195</v>
      </c>
      <c r="G17" s="277"/>
      <c r="H17" s="277"/>
      <c r="I17" s="277"/>
      <c r="J17" s="278"/>
      <c r="K17" s="278"/>
      <c r="L17" s="278"/>
      <c r="M17" s="278"/>
      <c r="N17" s="278"/>
      <c r="O17" s="278"/>
      <c r="P17" s="278"/>
      <c r="Q17" s="285"/>
    </row>
    <row r="18" spans="2:17" ht="7.9" customHeight="1">
      <c r="C18" s="277"/>
      <c r="D18" s="277"/>
      <c r="E18" s="277"/>
      <c r="F18" s="280"/>
      <c r="G18" s="277"/>
      <c r="H18" s="277"/>
      <c r="I18" s="277"/>
      <c r="J18" s="278"/>
      <c r="K18" s="278"/>
      <c r="L18" s="278"/>
      <c r="M18" s="278"/>
      <c r="N18" s="278"/>
      <c r="O18" s="278"/>
      <c r="P18" s="278"/>
      <c r="Q18" s="285"/>
    </row>
    <row r="19" spans="2:17">
      <c r="C19" s="277"/>
      <c r="D19" s="277"/>
      <c r="E19" s="280" t="s">
        <v>1146</v>
      </c>
      <c r="F19" s="281" t="s">
        <v>1191</v>
      </c>
      <c r="G19" s="282"/>
      <c r="H19" s="282"/>
      <c r="I19" s="282"/>
      <c r="J19" s="283"/>
      <c r="K19" s="283"/>
      <c r="L19" s="283"/>
      <c r="M19" s="283"/>
      <c r="N19" s="283"/>
      <c r="O19" s="283"/>
      <c r="P19" s="278"/>
      <c r="Q19" s="285"/>
    </row>
    <row r="20" spans="2:17">
      <c r="B20" s="232"/>
      <c r="C20" s="277"/>
      <c r="D20" s="277"/>
      <c r="E20" s="277"/>
      <c r="F20" s="277" t="s">
        <v>1193</v>
      </c>
      <c r="G20" s="277"/>
      <c r="H20" s="277"/>
      <c r="I20" s="277"/>
      <c r="J20" s="278"/>
      <c r="K20" s="278"/>
      <c r="L20" s="278"/>
      <c r="M20" s="278"/>
      <c r="N20" s="278"/>
      <c r="O20" s="278"/>
      <c r="P20" s="278"/>
      <c r="Q20" s="285"/>
    </row>
    <row r="21" spans="2:17">
      <c r="C21" s="277"/>
      <c r="D21" s="277"/>
      <c r="E21" s="277"/>
      <c r="F21" s="277" t="s">
        <v>1192</v>
      </c>
      <c r="G21" s="277"/>
      <c r="H21" s="277"/>
      <c r="I21" s="277"/>
      <c r="J21" s="278"/>
      <c r="K21" s="278"/>
      <c r="L21" s="278"/>
      <c r="M21" s="278"/>
      <c r="N21" s="278"/>
      <c r="O21" s="278"/>
      <c r="P21" s="278"/>
      <c r="Q21" s="285"/>
    </row>
    <row r="22" spans="2:17">
      <c r="C22" s="277"/>
      <c r="D22" s="277"/>
      <c r="E22" s="277"/>
      <c r="F22" s="277" t="s">
        <v>1194</v>
      </c>
      <c r="G22" s="277"/>
      <c r="H22" s="277"/>
      <c r="I22" s="277"/>
      <c r="J22" s="278"/>
      <c r="K22" s="278"/>
      <c r="L22" s="278"/>
      <c r="M22" s="278"/>
      <c r="N22" s="278"/>
      <c r="O22" s="278"/>
      <c r="P22" s="278"/>
      <c r="Q22" s="285"/>
    </row>
    <row r="23" spans="2:17">
      <c r="C23" s="277"/>
      <c r="D23" s="277"/>
      <c r="E23" s="277"/>
      <c r="F23" s="277" t="s">
        <v>1192</v>
      </c>
      <c r="G23" s="277"/>
      <c r="H23" s="277"/>
      <c r="I23" s="277"/>
      <c r="J23" s="278"/>
      <c r="K23" s="278"/>
      <c r="L23" s="278"/>
      <c r="M23" s="278"/>
      <c r="N23" s="278"/>
      <c r="O23" s="278"/>
      <c r="P23" s="278"/>
      <c r="Q23" s="285"/>
    </row>
    <row r="24" spans="2:17">
      <c r="C24" s="277"/>
      <c r="D24" s="277"/>
      <c r="E24" s="277"/>
      <c r="F24" s="277" t="s">
        <v>1198</v>
      </c>
      <c r="G24" s="277"/>
      <c r="H24" s="277"/>
      <c r="I24" s="277"/>
      <c r="J24" s="278"/>
      <c r="K24" s="278"/>
      <c r="L24" s="278"/>
      <c r="M24" s="278"/>
      <c r="N24" s="278"/>
      <c r="O24" s="278"/>
      <c r="P24" s="278"/>
      <c r="Q24" s="285"/>
    </row>
    <row r="25" spans="2:17">
      <c r="C25" s="277"/>
      <c r="D25" s="277"/>
      <c r="E25" s="277"/>
      <c r="F25" s="277" t="s">
        <v>1200</v>
      </c>
      <c r="G25" s="277"/>
      <c r="H25" s="277"/>
      <c r="I25" s="277"/>
      <c r="J25" s="278"/>
      <c r="K25" s="278"/>
      <c r="L25" s="278"/>
      <c r="M25" s="278"/>
      <c r="N25" s="278"/>
      <c r="O25" s="278"/>
      <c r="P25" s="278"/>
      <c r="Q25" s="285"/>
    </row>
    <row r="26" spans="2:17">
      <c r="C26" s="277"/>
      <c r="D26" s="277"/>
      <c r="E26" s="277"/>
      <c r="F26" s="277" t="s">
        <v>1199</v>
      </c>
      <c r="G26" s="277"/>
      <c r="H26" s="277"/>
      <c r="I26" s="277"/>
      <c r="J26" s="278"/>
      <c r="K26" s="278"/>
      <c r="L26" s="278"/>
      <c r="M26" s="278"/>
      <c r="N26" s="278"/>
      <c r="O26" s="278"/>
      <c r="P26" s="278"/>
      <c r="Q26" s="285"/>
    </row>
    <row r="27" spans="2:17" ht="7.9" customHeight="1">
      <c r="C27" s="277"/>
      <c r="D27" s="277"/>
      <c r="E27" s="277"/>
      <c r="F27" s="277"/>
      <c r="G27" s="277"/>
      <c r="H27" s="277"/>
      <c r="I27" s="277"/>
      <c r="J27" s="278"/>
      <c r="K27" s="278"/>
      <c r="L27" s="278"/>
      <c r="M27" s="278"/>
      <c r="N27" s="278"/>
      <c r="O27" s="278"/>
      <c r="P27" s="278"/>
      <c r="Q27" s="285"/>
    </row>
    <row r="28" spans="2:17">
      <c r="C28" s="277"/>
      <c r="D28" s="277"/>
      <c r="E28" s="280" t="s">
        <v>1147</v>
      </c>
      <c r="F28" s="277" t="s">
        <v>1203</v>
      </c>
      <c r="G28" s="277"/>
      <c r="H28" s="277"/>
      <c r="I28" s="277"/>
      <c r="J28" s="278"/>
      <c r="K28" s="278"/>
      <c r="L28" s="278"/>
      <c r="M28" s="278"/>
      <c r="N28" s="278"/>
      <c r="O28" s="278"/>
      <c r="P28" s="278"/>
      <c r="Q28" s="285"/>
    </row>
    <row r="29" spans="2:17">
      <c r="C29" s="277"/>
      <c r="D29" s="277"/>
      <c r="E29" s="277"/>
      <c r="F29" s="277"/>
      <c r="G29" s="277"/>
      <c r="H29" s="277"/>
      <c r="I29" s="277"/>
      <c r="J29" s="278"/>
      <c r="K29" s="278"/>
      <c r="L29" s="278"/>
      <c r="M29" s="278"/>
      <c r="N29" s="278"/>
      <c r="O29" s="278"/>
      <c r="P29" s="278"/>
      <c r="Q29" s="285"/>
    </row>
    <row r="30" spans="2:17">
      <c r="C30" s="276"/>
      <c r="D30" s="276"/>
      <c r="E30" s="276"/>
      <c r="F30" s="276"/>
      <c r="G30" s="276"/>
      <c r="H30" s="276"/>
      <c r="I30" s="276"/>
    </row>
    <row r="31" spans="2:17" ht="21.6" customHeight="1">
      <c r="B31" s="289" t="s">
        <v>1133</v>
      </c>
      <c r="C31" s="271" t="s">
        <v>1134</v>
      </c>
      <c r="D31" s="272" t="s">
        <v>1135</v>
      </c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74"/>
    </row>
    <row r="32" spans="2:17">
      <c r="C32" s="268"/>
      <c r="D32" s="268" t="s">
        <v>1245</v>
      </c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74"/>
    </row>
    <row r="33" spans="3:17">
      <c r="C33" s="268"/>
      <c r="D33" s="268" t="s">
        <v>1136</v>
      </c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74"/>
    </row>
    <row r="34" spans="3:17">
      <c r="C34" s="268"/>
      <c r="D34" s="268" t="s">
        <v>1142</v>
      </c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74"/>
    </row>
    <row r="35" spans="3:17">
      <c r="C35" s="268"/>
      <c r="D35" s="268" t="s">
        <v>1139</v>
      </c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74"/>
    </row>
    <row r="36" spans="3:17">
      <c r="C36" s="268"/>
      <c r="D36" s="268"/>
      <c r="E36" s="269" t="s">
        <v>1140</v>
      </c>
      <c r="F36" s="268" t="s">
        <v>1246</v>
      </c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74"/>
    </row>
    <row r="37" spans="3:17">
      <c r="C37" s="268"/>
      <c r="D37" s="268"/>
      <c r="E37" s="269" t="s">
        <v>1141</v>
      </c>
      <c r="F37" s="268" t="s">
        <v>1157</v>
      </c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74"/>
    </row>
    <row r="38" spans="3:17">
      <c r="C38" s="268"/>
      <c r="D38" s="268"/>
      <c r="E38" s="269"/>
      <c r="F38" s="268" t="s">
        <v>1158</v>
      </c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74"/>
    </row>
    <row r="39" spans="3:17">
      <c r="C39" s="268"/>
      <c r="D39" s="268"/>
      <c r="E39" s="269"/>
      <c r="F39" s="327" t="s">
        <v>1249</v>
      </c>
      <c r="G39" s="327"/>
      <c r="H39" s="268"/>
      <c r="I39" s="268"/>
      <c r="J39" s="268"/>
      <c r="K39" s="268"/>
      <c r="L39" s="268"/>
      <c r="M39" s="268"/>
      <c r="N39" s="268"/>
      <c r="O39" s="268"/>
      <c r="P39" s="268"/>
      <c r="Q39" s="274"/>
    </row>
    <row r="40" spans="3:17">
      <c r="C40" s="268"/>
      <c r="D40" s="268"/>
      <c r="E40" s="269"/>
      <c r="F40" s="327"/>
      <c r="G40" s="327" t="s">
        <v>1250</v>
      </c>
      <c r="H40" s="268"/>
      <c r="I40" s="268"/>
      <c r="J40" s="268"/>
      <c r="K40" s="268"/>
      <c r="L40" s="268"/>
      <c r="M40" s="268"/>
      <c r="N40" s="268"/>
      <c r="O40" s="268"/>
      <c r="P40" s="268"/>
      <c r="Q40" s="274"/>
    </row>
    <row r="41" spans="3:17">
      <c r="C41" s="268"/>
      <c r="D41" s="268"/>
      <c r="E41" s="269"/>
      <c r="F41" s="327"/>
      <c r="G41" s="327" t="s">
        <v>1248</v>
      </c>
      <c r="H41" s="268"/>
      <c r="I41" s="268"/>
      <c r="J41" s="268"/>
      <c r="K41" s="268"/>
      <c r="L41" s="268"/>
      <c r="M41" s="268"/>
      <c r="N41" s="268"/>
      <c r="O41" s="268"/>
      <c r="P41" s="268"/>
      <c r="Q41" s="274"/>
    </row>
    <row r="42" spans="3:17"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74"/>
    </row>
    <row r="43" spans="3:17">
      <c r="C43" s="271" t="s">
        <v>1137</v>
      </c>
      <c r="D43" s="272" t="s">
        <v>1138</v>
      </c>
      <c r="E43" s="272"/>
      <c r="F43" s="272"/>
      <c r="G43" s="268"/>
      <c r="H43" s="268"/>
      <c r="I43" s="268"/>
      <c r="J43" s="268"/>
      <c r="K43" s="268"/>
      <c r="L43" s="268"/>
      <c r="M43" s="268"/>
      <c r="N43" s="268"/>
      <c r="O43" s="268"/>
      <c r="P43" s="268"/>
      <c r="Q43" s="274"/>
    </row>
    <row r="44" spans="3:17">
      <c r="C44" s="268"/>
      <c r="D44" s="268" t="s">
        <v>1160</v>
      </c>
      <c r="E44" s="268"/>
      <c r="F44" s="268"/>
      <c r="G44" s="268"/>
      <c r="H44" s="268"/>
      <c r="I44" s="268"/>
      <c r="J44" s="268"/>
      <c r="K44" s="268"/>
      <c r="L44" s="268"/>
      <c r="M44" s="268"/>
      <c r="N44" s="268"/>
      <c r="O44" s="268"/>
      <c r="P44" s="268"/>
      <c r="Q44" s="274"/>
    </row>
    <row r="45" spans="3:17"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  <c r="Q45" s="274"/>
    </row>
    <row r="46" spans="3:17">
      <c r="C46" s="268"/>
      <c r="D46" s="269" t="s">
        <v>1159</v>
      </c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268"/>
      <c r="P46" s="268"/>
      <c r="Q46" s="274"/>
    </row>
    <row r="47" spans="3:17">
      <c r="C47" s="268"/>
      <c r="D47" s="268"/>
      <c r="E47" s="269" t="s">
        <v>1143</v>
      </c>
      <c r="F47" s="268" t="s">
        <v>1161</v>
      </c>
      <c r="G47" s="268"/>
      <c r="H47" s="268"/>
      <c r="I47" s="268"/>
      <c r="J47" s="268"/>
      <c r="K47" s="268"/>
      <c r="L47" s="268"/>
      <c r="M47" s="268"/>
      <c r="N47" s="268"/>
      <c r="O47" s="268"/>
      <c r="P47" s="268"/>
      <c r="Q47" s="274"/>
    </row>
    <row r="48" spans="3:17">
      <c r="C48" s="268"/>
      <c r="D48" s="268"/>
      <c r="E48" s="269"/>
      <c r="F48" s="275" t="s">
        <v>1163</v>
      </c>
      <c r="G48" s="268"/>
      <c r="H48" s="268"/>
      <c r="I48" s="268"/>
      <c r="J48" s="268"/>
      <c r="K48" s="268"/>
      <c r="L48" s="268"/>
      <c r="M48" s="268"/>
      <c r="N48" s="268"/>
      <c r="O48" s="268"/>
      <c r="P48" s="268"/>
      <c r="Q48" s="274"/>
    </row>
    <row r="49" spans="3:17">
      <c r="C49" s="268"/>
      <c r="D49" s="268"/>
      <c r="E49" s="269"/>
      <c r="F49" s="275" t="s">
        <v>1164</v>
      </c>
      <c r="G49" s="268"/>
      <c r="H49" s="268"/>
      <c r="I49" s="268"/>
      <c r="J49" s="268"/>
      <c r="K49" s="268"/>
      <c r="L49" s="268"/>
      <c r="M49" s="268"/>
      <c r="N49" s="268"/>
      <c r="O49" s="268"/>
      <c r="P49" s="268"/>
      <c r="Q49" s="274"/>
    </row>
    <row r="50" spans="3:17">
      <c r="C50" s="268"/>
      <c r="D50" s="268"/>
      <c r="E50" s="268"/>
      <c r="F50" s="268" t="s">
        <v>1162</v>
      </c>
      <c r="G50" s="268"/>
      <c r="H50" s="268"/>
      <c r="I50" s="268"/>
      <c r="J50" s="268"/>
      <c r="K50" s="268"/>
      <c r="L50" s="268"/>
      <c r="M50" s="268"/>
      <c r="N50" s="268"/>
      <c r="O50" s="268"/>
      <c r="P50" s="268"/>
      <c r="Q50" s="274"/>
    </row>
    <row r="51" spans="3:17" ht="7.9" customHeight="1">
      <c r="C51" s="268"/>
      <c r="D51" s="268"/>
      <c r="E51" s="268"/>
      <c r="F51" s="268"/>
      <c r="G51" s="268"/>
      <c r="H51" s="268"/>
      <c r="I51" s="268"/>
      <c r="J51" s="268"/>
      <c r="K51" s="268"/>
      <c r="L51" s="268"/>
      <c r="M51" s="268"/>
      <c r="N51" s="268"/>
      <c r="O51" s="268"/>
      <c r="P51" s="268"/>
      <c r="Q51" s="274"/>
    </row>
    <row r="52" spans="3:17">
      <c r="C52" s="268"/>
      <c r="D52" s="268"/>
      <c r="E52" s="269" t="s">
        <v>1144</v>
      </c>
      <c r="F52" s="268" t="s">
        <v>1145</v>
      </c>
      <c r="G52" s="268"/>
      <c r="H52" s="268"/>
      <c r="I52" s="268"/>
      <c r="J52" s="268"/>
      <c r="K52" s="268"/>
      <c r="L52" s="268"/>
      <c r="M52" s="268"/>
      <c r="N52" s="268"/>
      <c r="O52" s="268"/>
      <c r="P52" s="268"/>
      <c r="Q52" s="274"/>
    </row>
    <row r="53" spans="3:17">
      <c r="C53" s="268"/>
      <c r="D53" s="268"/>
      <c r="E53" s="269"/>
      <c r="F53" s="268" t="s">
        <v>1165</v>
      </c>
      <c r="G53" s="268"/>
      <c r="H53" s="268"/>
      <c r="I53" s="268"/>
      <c r="J53" s="268"/>
      <c r="K53" s="268"/>
      <c r="L53" s="268"/>
      <c r="M53" s="268"/>
      <c r="N53" s="268"/>
      <c r="O53" s="268"/>
      <c r="P53" s="268"/>
      <c r="Q53" s="274"/>
    </row>
    <row r="54" spans="3:17" ht="7.9" customHeight="1">
      <c r="C54" s="268"/>
      <c r="D54" s="268"/>
      <c r="E54" s="269"/>
      <c r="F54" s="268"/>
      <c r="G54" s="268"/>
      <c r="H54" s="268"/>
      <c r="I54" s="268"/>
      <c r="J54" s="268"/>
      <c r="K54" s="268"/>
      <c r="L54" s="268"/>
      <c r="M54" s="268"/>
      <c r="N54" s="268"/>
      <c r="O54" s="268"/>
      <c r="P54" s="268"/>
      <c r="Q54" s="274"/>
    </row>
    <row r="55" spans="3:17">
      <c r="C55" s="268"/>
      <c r="D55" s="268"/>
      <c r="E55" s="269" t="s">
        <v>1146</v>
      </c>
      <c r="F55" s="268" t="s">
        <v>1166</v>
      </c>
      <c r="G55" s="268"/>
      <c r="H55" s="268"/>
      <c r="I55" s="268"/>
      <c r="J55" s="268"/>
      <c r="K55" s="268"/>
      <c r="L55" s="268"/>
      <c r="M55" s="268"/>
      <c r="N55" s="268"/>
      <c r="O55" s="268"/>
      <c r="P55" s="268"/>
      <c r="Q55" s="274"/>
    </row>
    <row r="56" spans="3:17" ht="7.9" customHeight="1">
      <c r="C56" s="268"/>
      <c r="D56" s="268"/>
      <c r="E56" s="269"/>
      <c r="F56" s="268"/>
      <c r="G56" s="268"/>
      <c r="H56" s="268"/>
      <c r="I56" s="268"/>
      <c r="J56" s="268"/>
      <c r="K56" s="268"/>
      <c r="L56" s="268"/>
      <c r="M56" s="268"/>
      <c r="N56" s="268"/>
      <c r="O56" s="268"/>
      <c r="P56" s="268"/>
      <c r="Q56" s="274"/>
    </row>
    <row r="57" spans="3:17">
      <c r="C57" s="268"/>
      <c r="D57" s="268"/>
      <c r="E57" s="269" t="s">
        <v>1147</v>
      </c>
      <c r="F57" s="268" t="s">
        <v>1201</v>
      </c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74"/>
    </row>
    <row r="58" spans="3:17">
      <c r="C58" s="268"/>
      <c r="D58" s="268"/>
      <c r="E58" s="269"/>
      <c r="F58" s="268" t="s">
        <v>1202</v>
      </c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74"/>
    </row>
    <row r="59" spans="3:17">
      <c r="C59" s="268"/>
      <c r="D59" s="268"/>
      <c r="E59" s="268"/>
      <c r="F59" s="270" t="s">
        <v>1167</v>
      </c>
      <c r="G59" s="270"/>
      <c r="H59" s="270"/>
      <c r="I59" s="270"/>
      <c r="J59" s="270"/>
      <c r="K59" s="270"/>
      <c r="L59" s="270"/>
      <c r="M59" s="270"/>
      <c r="N59" s="270"/>
      <c r="O59" s="268"/>
      <c r="P59" s="268"/>
      <c r="Q59" s="274"/>
    </row>
    <row r="60" spans="3:17">
      <c r="C60" s="268"/>
      <c r="D60" s="268"/>
      <c r="E60" s="268"/>
      <c r="F60" s="273" t="s">
        <v>765</v>
      </c>
      <c r="G60" s="270" t="s">
        <v>1148</v>
      </c>
      <c r="H60" s="270"/>
      <c r="I60" s="270"/>
      <c r="J60" s="270"/>
      <c r="K60" s="270"/>
      <c r="L60" s="270"/>
      <c r="M60" s="270"/>
      <c r="N60" s="270"/>
      <c r="O60" s="268"/>
      <c r="P60" s="268"/>
      <c r="Q60" s="274"/>
    </row>
    <row r="61" spans="3:17">
      <c r="C61" s="268"/>
      <c r="D61" s="268"/>
      <c r="E61" s="268"/>
      <c r="F61" s="273" t="s">
        <v>765</v>
      </c>
      <c r="G61" s="270" t="s">
        <v>1149</v>
      </c>
      <c r="H61" s="270"/>
      <c r="I61" s="270"/>
      <c r="J61" s="270"/>
      <c r="K61" s="270"/>
      <c r="L61" s="270"/>
      <c r="M61" s="270"/>
      <c r="N61" s="270"/>
      <c r="O61" s="268"/>
      <c r="P61" s="268"/>
      <c r="Q61" s="274"/>
    </row>
    <row r="62" spans="3:17" ht="7.9" customHeight="1">
      <c r="C62" s="268"/>
      <c r="D62" s="268"/>
      <c r="E62" s="268"/>
      <c r="F62" s="273"/>
      <c r="G62" s="270"/>
      <c r="H62" s="270"/>
      <c r="I62" s="270"/>
      <c r="J62" s="270"/>
      <c r="K62" s="270"/>
      <c r="L62" s="270"/>
      <c r="M62" s="270"/>
      <c r="N62" s="270"/>
      <c r="O62" s="268"/>
      <c r="P62" s="268"/>
      <c r="Q62" s="274"/>
    </row>
    <row r="63" spans="3:17">
      <c r="C63" s="268"/>
      <c r="D63" s="268"/>
      <c r="E63" s="269" t="s">
        <v>1150</v>
      </c>
      <c r="F63" s="270" t="s">
        <v>1155</v>
      </c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74"/>
    </row>
    <row r="64" spans="3:17">
      <c r="C64" s="268"/>
      <c r="D64" s="268"/>
      <c r="E64" s="268"/>
      <c r="F64" s="268" t="s">
        <v>1151</v>
      </c>
      <c r="G64" s="268"/>
      <c r="H64" s="268"/>
      <c r="I64" s="268"/>
      <c r="J64" s="268"/>
      <c r="K64" s="268"/>
      <c r="L64" s="268"/>
      <c r="M64" s="268"/>
      <c r="N64" s="268"/>
      <c r="O64" s="268"/>
      <c r="P64" s="268"/>
      <c r="Q64" s="274"/>
    </row>
    <row r="65" spans="3:17" ht="7.9" customHeight="1">
      <c r="C65" s="268"/>
      <c r="D65" s="268"/>
      <c r="E65" s="268"/>
      <c r="F65" s="268"/>
      <c r="G65" s="268"/>
      <c r="H65" s="268"/>
      <c r="I65" s="268"/>
      <c r="J65" s="268"/>
      <c r="K65" s="268"/>
      <c r="L65" s="268"/>
      <c r="M65" s="268"/>
      <c r="N65" s="268"/>
      <c r="O65" s="268"/>
      <c r="P65" s="268"/>
      <c r="Q65" s="274"/>
    </row>
    <row r="66" spans="3:17">
      <c r="C66" s="268"/>
      <c r="D66" s="268"/>
      <c r="E66" s="269" t="s">
        <v>1205</v>
      </c>
      <c r="F66" s="268" t="s">
        <v>1206</v>
      </c>
      <c r="G66" s="268"/>
      <c r="H66" s="268"/>
      <c r="I66" s="268"/>
      <c r="J66" s="268"/>
      <c r="K66" s="268"/>
      <c r="L66" s="268"/>
      <c r="M66" s="268"/>
      <c r="N66" s="268"/>
      <c r="O66" s="268"/>
      <c r="P66" s="268"/>
      <c r="Q66" s="274"/>
    </row>
    <row r="67" spans="3:17">
      <c r="C67" s="268"/>
      <c r="D67" s="268"/>
      <c r="E67" s="268"/>
      <c r="F67" s="268" t="s">
        <v>1207</v>
      </c>
      <c r="G67" s="268"/>
      <c r="H67" s="268"/>
      <c r="I67" s="268"/>
      <c r="J67" s="268"/>
      <c r="K67" s="268"/>
      <c r="L67" s="268"/>
      <c r="M67" s="268"/>
      <c r="N67" s="268"/>
      <c r="O67" s="268"/>
      <c r="P67" s="268"/>
      <c r="Q67" s="274"/>
    </row>
    <row r="68" spans="3:17">
      <c r="C68" s="268"/>
      <c r="D68" s="268"/>
      <c r="E68" s="268"/>
      <c r="F68" s="268" t="s">
        <v>1208</v>
      </c>
      <c r="G68" s="268"/>
      <c r="H68" s="268"/>
      <c r="I68" s="268"/>
      <c r="J68" s="268"/>
      <c r="K68" s="268"/>
      <c r="L68" s="268"/>
      <c r="M68" s="268"/>
      <c r="N68" s="268"/>
      <c r="O68" s="268"/>
      <c r="P68" s="268"/>
      <c r="Q68" s="274"/>
    </row>
    <row r="69" spans="3:17" ht="7.9" customHeight="1">
      <c r="C69" s="268"/>
      <c r="D69" s="268"/>
      <c r="E69" s="268"/>
      <c r="F69" s="268"/>
      <c r="G69" s="268"/>
      <c r="H69" s="268"/>
      <c r="I69" s="268"/>
      <c r="J69" s="268"/>
      <c r="K69" s="268"/>
      <c r="L69" s="268"/>
      <c r="M69" s="268"/>
      <c r="N69" s="268"/>
      <c r="O69" s="268"/>
      <c r="P69" s="268"/>
      <c r="Q69" s="274"/>
    </row>
    <row r="70" spans="3:17">
      <c r="C70" s="268"/>
      <c r="D70" s="269" t="s">
        <v>1204</v>
      </c>
      <c r="E70" s="269"/>
      <c r="F70" s="269"/>
      <c r="G70" s="269"/>
      <c r="H70" s="268"/>
      <c r="I70" s="268"/>
      <c r="J70" s="268"/>
      <c r="K70" s="268"/>
      <c r="L70" s="268"/>
      <c r="M70" s="268"/>
      <c r="N70" s="268"/>
      <c r="O70" s="268"/>
      <c r="P70" s="268"/>
      <c r="Q70" s="274"/>
    </row>
    <row r="71" spans="3:17">
      <c r="C71" s="268"/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  <c r="O71" s="268"/>
      <c r="P71" s="268"/>
      <c r="Q71" s="274"/>
    </row>
    <row r="72" spans="3:17">
      <c r="C72" s="271" t="s">
        <v>1153</v>
      </c>
      <c r="D72" s="272" t="s">
        <v>1171</v>
      </c>
      <c r="E72" s="272"/>
      <c r="F72" s="272"/>
      <c r="G72" s="272"/>
      <c r="H72" s="268"/>
      <c r="I72" s="268"/>
      <c r="J72" s="268"/>
      <c r="K72" s="268"/>
      <c r="L72" s="268"/>
      <c r="M72" s="268"/>
      <c r="N72" s="268"/>
      <c r="O72" s="268"/>
      <c r="P72" s="268"/>
      <c r="Q72" s="274"/>
    </row>
    <row r="73" spans="3:17">
      <c r="C73" s="268"/>
      <c r="D73" s="269" t="s">
        <v>1251</v>
      </c>
      <c r="E73" s="268"/>
      <c r="F73" s="268"/>
      <c r="G73" s="268"/>
      <c r="H73" s="268"/>
      <c r="I73" s="268"/>
      <c r="J73" s="268"/>
      <c r="K73" s="268"/>
      <c r="L73" s="268"/>
      <c r="M73" s="268"/>
      <c r="N73" s="268"/>
      <c r="O73" s="268"/>
      <c r="P73" s="268"/>
      <c r="Q73" s="274"/>
    </row>
    <row r="74" spans="3:17">
      <c r="C74" s="268"/>
      <c r="D74" s="268" t="s">
        <v>1168</v>
      </c>
      <c r="E74" s="268"/>
      <c r="F74" s="268"/>
      <c r="G74" s="268"/>
      <c r="H74" s="268"/>
      <c r="I74" s="268"/>
      <c r="J74" s="268"/>
      <c r="K74" s="268"/>
      <c r="L74" s="268"/>
      <c r="M74" s="268"/>
      <c r="N74" s="268"/>
      <c r="O74" s="268"/>
      <c r="P74" s="268"/>
      <c r="Q74" s="274"/>
    </row>
    <row r="75" spans="3:17">
      <c r="C75" s="268"/>
      <c r="D75" s="268" t="s">
        <v>1156</v>
      </c>
      <c r="E75" s="268"/>
      <c r="F75" s="268"/>
      <c r="G75" s="268"/>
      <c r="H75" s="268"/>
      <c r="I75" s="268"/>
      <c r="J75" s="268"/>
      <c r="K75" s="268"/>
      <c r="L75" s="268"/>
      <c r="M75" s="268"/>
      <c r="N75" s="268"/>
      <c r="O75" s="268"/>
      <c r="P75" s="268"/>
      <c r="Q75" s="274"/>
    </row>
    <row r="76" spans="3:17">
      <c r="C76" s="268"/>
      <c r="D76" s="268"/>
      <c r="E76" s="269" t="s">
        <v>1140</v>
      </c>
      <c r="F76" s="268" t="s">
        <v>1247</v>
      </c>
      <c r="G76" s="268"/>
      <c r="H76" s="268"/>
      <c r="I76" s="268"/>
      <c r="J76" s="268"/>
      <c r="K76" s="268"/>
      <c r="L76" s="268"/>
      <c r="M76" s="268"/>
      <c r="N76" s="268"/>
      <c r="O76" s="268"/>
      <c r="P76" s="268"/>
      <c r="Q76" s="274"/>
    </row>
    <row r="77" spans="3:17">
      <c r="C77" s="268"/>
      <c r="D77" s="268"/>
      <c r="E77" s="269" t="s">
        <v>1141</v>
      </c>
      <c r="F77" s="268" t="s">
        <v>1169</v>
      </c>
      <c r="G77" s="268"/>
      <c r="H77" s="268"/>
      <c r="I77" s="268"/>
      <c r="J77" s="268"/>
      <c r="K77" s="268"/>
      <c r="L77" s="268"/>
      <c r="M77" s="268"/>
      <c r="N77" s="268"/>
      <c r="O77" s="268"/>
      <c r="P77" s="268"/>
      <c r="Q77" s="274"/>
    </row>
    <row r="78" spans="3:17">
      <c r="C78" s="268"/>
      <c r="D78" s="268"/>
      <c r="E78" s="268"/>
      <c r="F78" s="268" t="s">
        <v>1170</v>
      </c>
      <c r="G78" s="268"/>
      <c r="H78" s="268"/>
      <c r="I78" s="268"/>
      <c r="J78" s="268"/>
      <c r="K78" s="268"/>
      <c r="L78" s="268"/>
      <c r="M78" s="268"/>
      <c r="N78" s="268"/>
      <c r="O78" s="268"/>
      <c r="P78" s="268"/>
      <c r="Q78" s="274"/>
    </row>
    <row r="79" spans="3:17">
      <c r="C79" s="268"/>
      <c r="D79" s="268"/>
      <c r="E79" s="268"/>
      <c r="F79" s="268" t="s">
        <v>1172</v>
      </c>
      <c r="G79" s="268"/>
      <c r="H79" s="268"/>
      <c r="I79" s="268"/>
      <c r="J79" s="268"/>
      <c r="K79" s="268"/>
      <c r="L79" s="268"/>
      <c r="M79" s="268"/>
      <c r="N79" s="268"/>
      <c r="O79" s="268"/>
      <c r="P79" s="268"/>
      <c r="Q79" s="274"/>
    </row>
    <row r="80" spans="3:17">
      <c r="C80" s="268"/>
      <c r="D80" s="268"/>
      <c r="E80" s="268"/>
      <c r="F80" s="268"/>
      <c r="G80" s="268"/>
      <c r="H80" s="268"/>
      <c r="I80" s="268"/>
      <c r="J80" s="268"/>
      <c r="K80" s="268"/>
      <c r="L80" s="268"/>
      <c r="M80" s="268"/>
      <c r="N80" s="268"/>
      <c r="O80" s="268"/>
      <c r="P80" s="268"/>
      <c r="Q80" s="274"/>
    </row>
    <row r="81" spans="3:17">
      <c r="C81" s="271" t="s">
        <v>1173</v>
      </c>
      <c r="D81" s="272" t="s">
        <v>1154</v>
      </c>
      <c r="E81" s="272"/>
      <c r="F81" s="272"/>
      <c r="G81" s="272"/>
      <c r="H81" s="268"/>
      <c r="I81" s="268"/>
      <c r="J81" s="268"/>
      <c r="K81" s="268"/>
      <c r="L81" s="268"/>
      <c r="M81" s="268"/>
      <c r="N81" s="268"/>
      <c r="O81" s="268"/>
      <c r="P81" s="268"/>
      <c r="Q81" s="274"/>
    </row>
    <row r="82" spans="3:17">
      <c r="C82" s="268"/>
      <c r="D82" s="268" t="s">
        <v>1174</v>
      </c>
      <c r="E82" s="268"/>
      <c r="F82" s="268"/>
      <c r="G82" s="268"/>
      <c r="H82" s="268"/>
      <c r="I82" s="268"/>
      <c r="J82" s="268"/>
      <c r="K82" s="268"/>
      <c r="L82" s="268"/>
      <c r="M82" s="268"/>
      <c r="N82" s="268"/>
      <c r="O82" s="268"/>
      <c r="P82" s="268"/>
      <c r="Q82" s="274"/>
    </row>
    <row r="83" spans="3:17">
      <c r="C83" s="268"/>
      <c r="D83" s="268"/>
      <c r="E83" s="268"/>
      <c r="F83" s="268"/>
      <c r="G83" s="268"/>
      <c r="H83" s="268"/>
      <c r="I83" s="268"/>
      <c r="J83" s="268"/>
      <c r="K83" s="268"/>
      <c r="L83" s="268"/>
      <c r="M83" s="268"/>
      <c r="N83" s="268"/>
      <c r="O83" s="268"/>
      <c r="P83" s="268"/>
      <c r="Q83" s="274"/>
    </row>
    <row r="84" spans="3:17">
      <c r="C84" s="268"/>
      <c r="D84" s="269" t="s">
        <v>1175</v>
      </c>
      <c r="E84" s="268"/>
      <c r="F84" s="268"/>
      <c r="G84" s="268"/>
      <c r="H84" s="268"/>
      <c r="I84" s="268"/>
      <c r="J84" s="268"/>
      <c r="K84" s="268"/>
      <c r="L84" s="268"/>
      <c r="M84" s="268"/>
      <c r="N84" s="268"/>
      <c r="O84" s="268"/>
      <c r="P84" s="268"/>
      <c r="Q84" s="274"/>
    </row>
    <row r="85" spans="3:17">
      <c r="C85" s="268"/>
      <c r="D85" s="268"/>
      <c r="E85" s="269" t="s">
        <v>1143</v>
      </c>
      <c r="F85" s="268" t="s">
        <v>1176</v>
      </c>
      <c r="G85" s="268"/>
      <c r="H85" s="268"/>
      <c r="I85" s="268"/>
      <c r="J85" s="268"/>
      <c r="K85" s="268"/>
      <c r="L85" s="268"/>
      <c r="M85" s="268"/>
      <c r="N85" s="268"/>
      <c r="O85" s="268"/>
      <c r="P85" s="268"/>
      <c r="Q85" s="274"/>
    </row>
    <row r="86" spans="3:17">
      <c r="C86" s="268"/>
      <c r="D86" s="268"/>
      <c r="E86" s="268"/>
      <c r="F86" s="268" t="s">
        <v>1177</v>
      </c>
      <c r="G86" s="268"/>
      <c r="H86" s="268"/>
      <c r="I86" s="268"/>
      <c r="J86" s="268"/>
      <c r="K86" s="268"/>
      <c r="L86" s="268"/>
      <c r="M86" s="268"/>
      <c r="N86" s="268"/>
      <c r="O86" s="268"/>
      <c r="P86" s="268"/>
      <c r="Q86" s="274"/>
    </row>
    <row r="87" spans="3:17" ht="7.9" customHeight="1">
      <c r="C87" s="268"/>
      <c r="D87" s="268"/>
      <c r="E87" s="268"/>
      <c r="F87" s="268"/>
      <c r="G87" s="268"/>
      <c r="H87" s="268"/>
      <c r="I87" s="268"/>
      <c r="J87" s="268"/>
      <c r="K87" s="268"/>
      <c r="L87" s="268"/>
      <c r="M87" s="268"/>
      <c r="N87" s="268"/>
      <c r="O87" s="268"/>
      <c r="P87" s="268"/>
      <c r="Q87" s="274"/>
    </row>
    <row r="88" spans="3:17">
      <c r="C88" s="268"/>
      <c r="D88" s="268"/>
      <c r="E88" s="269" t="s">
        <v>1144</v>
      </c>
      <c r="F88" s="268" t="s">
        <v>1209</v>
      </c>
      <c r="G88" s="268"/>
      <c r="H88" s="268"/>
      <c r="I88" s="268"/>
      <c r="J88" s="268"/>
      <c r="K88" s="268"/>
      <c r="L88" s="268"/>
      <c r="M88" s="268"/>
      <c r="N88" s="268"/>
      <c r="O88" s="268"/>
      <c r="P88" s="268"/>
      <c r="Q88" s="274"/>
    </row>
    <row r="89" spans="3:17">
      <c r="C89" s="268"/>
      <c r="D89" s="268"/>
      <c r="E89" s="268"/>
      <c r="F89" s="268" t="s">
        <v>1178</v>
      </c>
      <c r="G89" s="268"/>
      <c r="H89" s="268"/>
      <c r="I89" s="268"/>
      <c r="J89" s="268"/>
      <c r="K89" s="268"/>
      <c r="L89" s="268"/>
      <c r="M89" s="268"/>
      <c r="N89" s="268"/>
      <c r="O89" s="268"/>
      <c r="P89" s="268"/>
      <c r="Q89" s="274"/>
    </row>
    <row r="90" spans="3:17">
      <c r="C90" s="268"/>
      <c r="D90" s="268"/>
      <c r="E90" s="268"/>
      <c r="F90" s="268" t="s">
        <v>1179</v>
      </c>
      <c r="G90" s="268"/>
      <c r="H90" s="268"/>
      <c r="I90" s="268"/>
      <c r="J90" s="268"/>
      <c r="K90" s="268"/>
      <c r="L90" s="268"/>
      <c r="M90" s="268"/>
      <c r="N90" s="268"/>
      <c r="O90" s="268"/>
      <c r="P90" s="268"/>
      <c r="Q90" s="274"/>
    </row>
    <row r="91" spans="3:17" ht="7.9" customHeight="1">
      <c r="C91" s="268"/>
      <c r="D91" s="268"/>
      <c r="E91" s="268"/>
      <c r="F91" s="268"/>
      <c r="G91" s="268"/>
      <c r="H91" s="268"/>
      <c r="I91" s="268"/>
      <c r="J91" s="268"/>
      <c r="K91" s="268"/>
      <c r="L91" s="268"/>
      <c r="M91" s="268"/>
      <c r="N91" s="268"/>
      <c r="O91" s="268"/>
      <c r="P91" s="268"/>
      <c r="Q91" s="274"/>
    </row>
    <row r="92" spans="3:17">
      <c r="C92" s="268"/>
      <c r="D92" s="268"/>
      <c r="E92" s="269" t="s">
        <v>1146</v>
      </c>
      <c r="F92" s="268" t="s">
        <v>1182</v>
      </c>
      <c r="G92" s="268"/>
      <c r="H92" s="268"/>
      <c r="I92" s="268"/>
      <c r="J92" s="268"/>
      <c r="K92" s="268"/>
      <c r="L92" s="268"/>
      <c r="M92" s="268"/>
      <c r="N92" s="268"/>
      <c r="O92" s="268"/>
      <c r="P92" s="268"/>
      <c r="Q92" s="274"/>
    </row>
    <row r="93" spans="3:17" ht="7.9" customHeight="1">
      <c r="C93" s="268"/>
      <c r="D93" s="268"/>
      <c r="E93" s="269"/>
      <c r="F93" s="268"/>
      <c r="G93" s="268"/>
      <c r="H93" s="268"/>
      <c r="I93" s="268"/>
      <c r="J93" s="268"/>
      <c r="K93" s="268"/>
      <c r="L93" s="268"/>
      <c r="M93" s="268"/>
      <c r="N93" s="268"/>
      <c r="O93" s="268"/>
      <c r="P93" s="268"/>
      <c r="Q93" s="274"/>
    </row>
    <row r="94" spans="3:17">
      <c r="C94" s="268"/>
      <c r="D94" s="268"/>
      <c r="E94" s="269" t="s">
        <v>1147</v>
      </c>
      <c r="F94" s="268" t="s">
        <v>1180</v>
      </c>
      <c r="G94" s="268"/>
      <c r="H94" s="268"/>
      <c r="I94" s="268"/>
      <c r="J94" s="268"/>
      <c r="K94" s="268"/>
      <c r="L94" s="268"/>
      <c r="M94" s="268"/>
      <c r="N94" s="268"/>
      <c r="O94" s="268"/>
      <c r="P94" s="268"/>
      <c r="Q94" s="274"/>
    </row>
    <row r="95" spans="3:17">
      <c r="C95" s="268"/>
      <c r="D95" s="268"/>
      <c r="E95" s="268"/>
      <c r="F95" s="268" t="s">
        <v>1181</v>
      </c>
      <c r="G95" s="268"/>
      <c r="H95" s="268"/>
      <c r="I95" s="268"/>
      <c r="J95" s="268"/>
      <c r="K95" s="268"/>
      <c r="L95" s="268"/>
      <c r="M95" s="268"/>
      <c r="N95" s="268"/>
      <c r="O95" s="268"/>
      <c r="P95" s="268"/>
      <c r="Q95" s="274"/>
    </row>
    <row r="96" spans="3:17">
      <c r="C96" s="268"/>
      <c r="D96" s="268"/>
      <c r="E96" s="268"/>
      <c r="F96" s="268" t="s">
        <v>1252</v>
      </c>
      <c r="G96" s="268"/>
      <c r="H96" s="268"/>
      <c r="I96" s="268"/>
      <c r="J96" s="268"/>
      <c r="K96" s="268"/>
      <c r="L96" s="268"/>
      <c r="M96" s="268"/>
      <c r="N96" s="268"/>
      <c r="O96" s="268"/>
      <c r="P96" s="268"/>
      <c r="Q96" s="274"/>
    </row>
    <row r="97" spans="3:17" ht="7.9" customHeight="1">
      <c r="C97" s="268"/>
      <c r="D97" s="268"/>
      <c r="E97" s="268"/>
      <c r="F97" s="268"/>
      <c r="G97" s="268"/>
      <c r="H97" s="268"/>
      <c r="I97" s="268"/>
      <c r="J97" s="268"/>
      <c r="K97" s="268"/>
      <c r="L97" s="268"/>
      <c r="M97" s="268"/>
      <c r="N97" s="268"/>
      <c r="O97" s="268"/>
      <c r="P97" s="268"/>
      <c r="Q97" s="274"/>
    </row>
    <row r="98" spans="3:17">
      <c r="C98" s="268"/>
      <c r="D98" s="268"/>
      <c r="E98" s="269" t="s">
        <v>1183</v>
      </c>
      <c r="F98" s="268" t="s">
        <v>1184</v>
      </c>
      <c r="G98" s="268"/>
      <c r="H98" s="268"/>
      <c r="I98" s="268"/>
      <c r="J98" s="268"/>
      <c r="K98" s="268"/>
      <c r="L98" s="268"/>
      <c r="M98" s="268"/>
      <c r="N98" s="268"/>
      <c r="O98" s="268"/>
      <c r="P98" s="268"/>
      <c r="Q98" s="274"/>
    </row>
    <row r="99" spans="3:17">
      <c r="C99" s="268"/>
      <c r="D99" s="268"/>
      <c r="E99" s="268"/>
      <c r="F99" s="268"/>
      <c r="G99" s="268"/>
      <c r="H99" s="268"/>
      <c r="I99" s="268"/>
      <c r="J99" s="268"/>
      <c r="K99" s="268"/>
      <c r="L99" s="268"/>
      <c r="M99" s="268"/>
      <c r="N99" s="268"/>
      <c r="O99" s="268"/>
      <c r="P99" s="268"/>
      <c r="Q99" s="274"/>
    </row>
    <row r="100" spans="3:17" s="27" customFormat="1"/>
  </sheetData>
  <pageMargins left="0.25" right="0.25" top="0.75" bottom="0.75" header="0.3" footer="0.3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441"/>
  <sheetViews>
    <sheetView zoomScale="110" zoomScaleNormal="110" workbookViewId="0">
      <pane xSplit="6" ySplit="5" topLeftCell="G6" activePane="bottomRight" state="frozenSplit"/>
      <selection pane="topRight" activeCell="F1" sqref="F1"/>
      <selection pane="bottomLeft" activeCell="A6" sqref="A6"/>
      <selection pane="bottomRight" sqref="A1:A1048576"/>
    </sheetView>
  </sheetViews>
  <sheetFormatPr baseColWidth="10" defaultColWidth="10.85546875" defaultRowHeight="12.75" outlineLevelCol="1"/>
  <cols>
    <col min="1" max="1" width="21.140625" style="3" customWidth="1"/>
    <col min="2" max="2" width="9.28515625" style="35" customWidth="1"/>
    <col min="3" max="3" width="31.5703125" style="1" customWidth="1"/>
    <col min="4" max="4" width="11.7109375" style="1" customWidth="1"/>
    <col min="5" max="5" width="11.5703125" style="3" customWidth="1"/>
    <col min="6" max="6" width="9.28515625" style="2" customWidth="1"/>
    <col min="7" max="7" width="7.42578125" style="2" customWidth="1"/>
    <col min="8" max="8" width="9.5703125" style="2" customWidth="1"/>
    <col min="9" max="9" width="7.28515625" style="2" customWidth="1"/>
    <col min="10" max="10" width="8.85546875" style="2" customWidth="1"/>
    <col min="11" max="11" width="9" style="2" customWidth="1"/>
    <col min="12" max="12" width="11" style="2" customWidth="1"/>
    <col min="13" max="13" width="10.7109375" style="2" customWidth="1"/>
    <col min="14" max="14" width="11.7109375" style="9" hidden="1" customWidth="1"/>
    <col min="15" max="15" width="12.140625" style="9" hidden="1" customWidth="1"/>
    <col min="16" max="16" width="12.7109375" style="9" hidden="1" customWidth="1"/>
    <col min="17" max="17" width="12.7109375" style="13" customWidth="1"/>
    <col min="18" max="18" width="12.28515625" style="9" customWidth="1"/>
    <col min="19" max="19" width="15" style="9" customWidth="1"/>
    <col min="20" max="20" width="21.5703125" style="1" customWidth="1" outlineLevel="1"/>
    <col min="21" max="21" width="22.5703125" style="1" customWidth="1" outlineLevel="1"/>
    <col min="22" max="22" width="18.140625" style="1" customWidth="1" outlineLevel="1"/>
    <col min="23" max="23" width="15.140625" style="1" customWidth="1" outlineLevel="1"/>
    <col min="24" max="24" width="6" style="1" customWidth="1" outlineLevel="1"/>
    <col min="25" max="25" width="27.140625" style="1" customWidth="1" outlineLevel="1"/>
    <col min="26" max="16384" width="10.85546875" style="1"/>
  </cols>
  <sheetData>
    <row r="1" spans="1:25" ht="15.75">
      <c r="A1" s="185" t="s">
        <v>132</v>
      </c>
      <c r="F1" s="179" t="s">
        <v>198</v>
      </c>
      <c r="G1" s="35"/>
      <c r="H1" s="179"/>
      <c r="I1" s="179"/>
    </row>
    <row r="2" spans="1:25" ht="16.5" customHeight="1" thickBot="1">
      <c r="A2" s="186" t="s">
        <v>136</v>
      </c>
      <c r="B2" s="78"/>
      <c r="G2" s="35"/>
    </row>
    <row r="3" spans="1:25" s="24" customFormat="1" ht="23.25" customHeight="1" thickBot="1">
      <c r="A3" s="26"/>
      <c r="B3" s="4"/>
      <c r="E3" s="26"/>
      <c r="F3" s="4"/>
      <c r="G3" s="4"/>
      <c r="H3" s="4"/>
      <c r="I3" s="4"/>
      <c r="J3" s="4"/>
      <c r="K3" s="4"/>
      <c r="L3" s="4"/>
      <c r="M3" s="4"/>
      <c r="N3" s="373" t="s">
        <v>13</v>
      </c>
      <c r="O3" s="374"/>
      <c r="P3" s="374"/>
      <c r="Q3" s="374"/>
      <c r="R3" s="374"/>
      <c r="S3" s="375"/>
      <c r="T3" s="370" t="s">
        <v>7</v>
      </c>
      <c r="U3" s="371"/>
      <c r="V3" s="372"/>
      <c r="W3" s="370" t="s">
        <v>230</v>
      </c>
      <c r="X3" s="371"/>
      <c r="Y3" s="372"/>
    </row>
    <row r="4" spans="1:25" s="24" customFormat="1" ht="5.25" customHeight="1" thickBot="1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</row>
    <row r="5" spans="1:25" s="4" customFormat="1" ht="45.75" customHeight="1" thickBot="1">
      <c r="A5" s="82" t="s">
        <v>4</v>
      </c>
      <c r="B5" s="81" t="s">
        <v>249</v>
      </c>
      <c r="C5" s="84" t="s">
        <v>702</v>
      </c>
      <c r="D5" s="203" t="s">
        <v>710</v>
      </c>
      <c r="E5" s="83" t="s">
        <v>137</v>
      </c>
      <c r="F5" s="197" t="s">
        <v>134</v>
      </c>
      <c r="G5" s="180" t="s">
        <v>139</v>
      </c>
      <c r="H5" s="181" t="s">
        <v>85</v>
      </c>
      <c r="I5" s="181" t="s">
        <v>133</v>
      </c>
      <c r="J5" s="182" t="s">
        <v>218</v>
      </c>
      <c r="K5" s="182" t="s">
        <v>108</v>
      </c>
      <c r="L5" s="182" t="s">
        <v>219</v>
      </c>
      <c r="M5" s="183" t="s">
        <v>496</v>
      </c>
      <c r="N5" s="112" t="s">
        <v>14</v>
      </c>
      <c r="O5" s="177" t="s">
        <v>107</v>
      </c>
      <c r="P5" s="178" t="s">
        <v>37</v>
      </c>
      <c r="Q5" s="42" t="s">
        <v>965</v>
      </c>
      <c r="R5" s="42" t="s">
        <v>86</v>
      </c>
      <c r="S5" s="137" t="s">
        <v>168</v>
      </c>
      <c r="T5" s="129" t="s">
        <v>6</v>
      </c>
      <c r="U5" s="43" t="s">
        <v>50</v>
      </c>
      <c r="V5" s="43" t="s">
        <v>70</v>
      </c>
      <c r="W5" s="43" t="s">
        <v>185</v>
      </c>
      <c r="X5" s="43" t="s">
        <v>208</v>
      </c>
      <c r="Y5" s="44" t="s">
        <v>65</v>
      </c>
    </row>
    <row r="6" spans="1:25" s="48" customFormat="1">
      <c r="A6" s="40" t="s">
        <v>11</v>
      </c>
      <c r="B6" s="79" t="s">
        <v>250</v>
      </c>
      <c r="C6" s="40" t="s">
        <v>1079</v>
      </c>
      <c r="D6" s="204" t="s">
        <v>721</v>
      </c>
      <c r="E6" s="101" t="s">
        <v>756</v>
      </c>
      <c r="F6" s="22" t="s">
        <v>12</v>
      </c>
      <c r="G6" s="90" t="s">
        <v>141</v>
      </c>
      <c r="H6" s="41" t="s">
        <v>29</v>
      </c>
      <c r="I6" s="22" t="s">
        <v>12</v>
      </c>
      <c r="J6" s="34">
        <v>30</v>
      </c>
      <c r="K6" s="45">
        <v>0</v>
      </c>
      <c r="L6" s="34">
        <v>120</v>
      </c>
      <c r="M6" s="120">
        <v>0</v>
      </c>
      <c r="N6" s="113">
        <v>42480</v>
      </c>
      <c r="O6" s="46" t="s">
        <v>19</v>
      </c>
      <c r="P6" s="50">
        <v>42500</v>
      </c>
      <c r="Q6" s="85" t="s">
        <v>814</v>
      </c>
      <c r="R6" s="46" t="s">
        <v>39</v>
      </c>
      <c r="S6" s="138"/>
      <c r="T6" s="130" t="s">
        <v>34</v>
      </c>
      <c r="U6" s="37" t="s">
        <v>34</v>
      </c>
      <c r="V6" s="47"/>
      <c r="W6" s="37"/>
      <c r="X6" s="37"/>
      <c r="Y6" s="107"/>
    </row>
    <row r="7" spans="1:25" s="48" customFormat="1">
      <c r="A7" s="241" t="s">
        <v>11</v>
      </c>
      <c r="B7" s="79" t="s">
        <v>544</v>
      </c>
      <c r="C7" s="38" t="s">
        <v>1078</v>
      </c>
      <c r="D7" s="204" t="s">
        <v>721</v>
      </c>
      <c r="E7" s="228" t="s">
        <v>756</v>
      </c>
      <c r="F7" s="16" t="s">
        <v>12</v>
      </c>
      <c r="G7" s="97" t="s">
        <v>141</v>
      </c>
      <c r="H7" s="17" t="s">
        <v>29</v>
      </c>
      <c r="I7" s="39" t="s">
        <v>12</v>
      </c>
      <c r="J7" s="39">
        <v>19.45</v>
      </c>
      <c r="K7" s="39">
        <v>0</v>
      </c>
      <c r="L7" s="39">
        <v>270</v>
      </c>
      <c r="M7" s="121">
        <v>0</v>
      </c>
      <c r="N7" s="114"/>
      <c r="O7" s="50"/>
      <c r="P7" s="50"/>
      <c r="Q7" s="86">
        <v>43054</v>
      </c>
      <c r="R7" s="50"/>
      <c r="S7" s="139"/>
      <c r="T7" s="131"/>
      <c r="U7" s="38"/>
      <c r="V7" s="52"/>
      <c r="W7" s="38"/>
      <c r="X7" s="38"/>
      <c r="Y7" s="106"/>
    </row>
    <row r="8" spans="1:25" s="48" customFormat="1">
      <c r="A8" s="241" t="s">
        <v>20</v>
      </c>
      <c r="B8" s="79" t="s">
        <v>251</v>
      </c>
      <c r="C8" s="38" t="s">
        <v>889</v>
      </c>
      <c r="D8" s="204" t="s">
        <v>721</v>
      </c>
      <c r="E8" s="102" t="s">
        <v>143</v>
      </c>
      <c r="F8" s="39" t="s">
        <v>12</v>
      </c>
      <c r="G8" s="91" t="s">
        <v>141</v>
      </c>
      <c r="H8" s="39" t="s">
        <v>29</v>
      </c>
      <c r="I8" s="39" t="s">
        <v>12</v>
      </c>
      <c r="J8" s="39">
        <v>47</v>
      </c>
      <c r="K8" s="39">
        <v>0</v>
      </c>
      <c r="L8" s="39">
        <v>400</v>
      </c>
      <c r="M8" s="121">
        <v>0</v>
      </c>
      <c r="N8" s="114">
        <v>42641</v>
      </c>
      <c r="O8" s="50" t="s">
        <v>19</v>
      </c>
      <c r="P8" s="50">
        <v>42650</v>
      </c>
      <c r="Q8" s="86">
        <v>42673</v>
      </c>
      <c r="R8" s="50" t="s">
        <v>39</v>
      </c>
      <c r="S8" s="139"/>
      <c r="T8" s="131" t="s">
        <v>26</v>
      </c>
      <c r="U8" s="38" t="s">
        <v>26</v>
      </c>
      <c r="V8" s="52"/>
      <c r="W8" s="38"/>
      <c r="X8" s="38"/>
      <c r="Y8" s="106"/>
    </row>
    <row r="9" spans="1:25" s="48" customFormat="1">
      <c r="A9" s="241" t="s">
        <v>20</v>
      </c>
      <c r="B9" s="79" t="s">
        <v>304</v>
      </c>
      <c r="C9" s="38" t="s">
        <v>888</v>
      </c>
      <c r="D9" s="204" t="s">
        <v>721</v>
      </c>
      <c r="E9" s="102" t="s">
        <v>143</v>
      </c>
      <c r="F9" s="39" t="s">
        <v>12</v>
      </c>
      <c r="G9" s="91" t="s">
        <v>141</v>
      </c>
      <c r="H9" s="39" t="s">
        <v>29</v>
      </c>
      <c r="I9" s="39" t="s">
        <v>12</v>
      </c>
      <c r="J9" s="39">
        <v>38.85</v>
      </c>
      <c r="K9" s="39">
        <v>1</v>
      </c>
      <c r="L9" s="39">
        <v>600</v>
      </c>
      <c r="M9" s="121" t="s">
        <v>22</v>
      </c>
      <c r="N9" s="114">
        <v>42711</v>
      </c>
      <c r="O9" s="50" t="s">
        <v>19</v>
      </c>
      <c r="P9" s="50">
        <v>42713</v>
      </c>
      <c r="Q9" s="86" t="s">
        <v>569</v>
      </c>
      <c r="R9" s="50" t="s">
        <v>39</v>
      </c>
      <c r="S9" s="139"/>
      <c r="T9" s="131" t="s">
        <v>26</v>
      </c>
      <c r="U9" s="38" t="s">
        <v>26</v>
      </c>
      <c r="V9" s="52"/>
      <c r="W9" s="38"/>
      <c r="X9" s="38"/>
      <c r="Y9" s="106"/>
    </row>
    <row r="10" spans="1:25" s="48" customFormat="1">
      <c r="A10" s="241" t="s">
        <v>20</v>
      </c>
      <c r="B10" s="79" t="s">
        <v>305</v>
      </c>
      <c r="C10" s="38" t="s">
        <v>887</v>
      </c>
      <c r="D10" s="204" t="s">
        <v>721</v>
      </c>
      <c r="E10" s="102" t="s">
        <v>143</v>
      </c>
      <c r="F10" s="53" t="s">
        <v>12</v>
      </c>
      <c r="G10" s="91" t="s">
        <v>141</v>
      </c>
      <c r="H10" s="39" t="s">
        <v>21</v>
      </c>
      <c r="I10" s="53" t="s">
        <v>12</v>
      </c>
      <c r="J10" s="53">
        <v>30</v>
      </c>
      <c r="K10" s="53">
        <v>2</v>
      </c>
      <c r="L10" s="53">
        <v>150</v>
      </c>
      <c r="M10" s="122" t="s">
        <v>22</v>
      </c>
      <c r="N10" s="115">
        <v>42550</v>
      </c>
      <c r="O10" s="54" t="s">
        <v>19</v>
      </c>
      <c r="P10" s="50">
        <v>42557</v>
      </c>
      <c r="Q10" s="86" t="s">
        <v>631</v>
      </c>
      <c r="R10" s="50" t="s">
        <v>39</v>
      </c>
      <c r="S10" s="143"/>
      <c r="T10" s="131" t="s">
        <v>26</v>
      </c>
      <c r="U10" s="38" t="s">
        <v>25</v>
      </c>
      <c r="V10" s="52" t="s">
        <v>31</v>
      </c>
      <c r="W10" s="38"/>
      <c r="X10" s="38"/>
      <c r="Y10" s="106"/>
    </row>
    <row r="11" spans="1:25" s="48" customFormat="1">
      <c r="A11" s="59" t="s">
        <v>20</v>
      </c>
      <c r="B11" s="79" t="s">
        <v>306</v>
      </c>
      <c r="C11" s="38" t="s">
        <v>992</v>
      </c>
      <c r="D11" s="204" t="s">
        <v>721</v>
      </c>
      <c r="E11" s="102" t="s">
        <v>143</v>
      </c>
      <c r="F11" s="39" t="s">
        <v>12</v>
      </c>
      <c r="G11" s="91" t="s">
        <v>141</v>
      </c>
      <c r="H11" s="39" t="s">
        <v>17</v>
      </c>
      <c r="I11" s="53" t="s">
        <v>12</v>
      </c>
      <c r="J11" s="39">
        <v>45.55</v>
      </c>
      <c r="K11" s="39">
        <v>2</v>
      </c>
      <c r="L11" s="39">
        <v>50</v>
      </c>
      <c r="M11" s="121" t="s">
        <v>22</v>
      </c>
      <c r="N11" s="114">
        <v>42622</v>
      </c>
      <c r="O11" s="50" t="s">
        <v>19</v>
      </c>
      <c r="P11" s="50">
        <v>42632</v>
      </c>
      <c r="Q11" s="86">
        <v>42675</v>
      </c>
      <c r="R11" s="10"/>
      <c r="S11" s="140"/>
      <c r="T11" s="132" t="s">
        <v>26</v>
      </c>
      <c r="U11" s="38" t="s">
        <v>26</v>
      </c>
      <c r="V11" s="52"/>
      <c r="W11" s="38"/>
      <c r="X11" s="38"/>
      <c r="Y11" s="106"/>
    </row>
    <row r="12" spans="1:25" s="48" customFormat="1" ht="13.5" customHeight="1">
      <c r="A12" s="212" t="s">
        <v>232</v>
      </c>
      <c r="B12" s="79" t="s">
        <v>252</v>
      </c>
      <c r="C12" s="20" t="s">
        <v>209</v>
      </c>
      <c r="D12" s="205" t="s">
        <v>711</v>
      </c>
      <c r="E12" s="102" t="s">
        <v>146</v>
      </c>
      <c r="F12" s="16" t="s">
        <v>12</v>
      </c>
      <c r="G12" s="92" t="s">
        <v>140</v>
      </c>
      <c r="H12" s="32" t="s">
        <v>75</v>
      </c>
      <c r="I12" s="53" t="s">
        <v>12</v>
      </c>
      <c r="J12" s="8">
        <v>45</v>
      </c>
      <c r="K12" s="39">
        <v>0</v>
      </c>
      <c r="L12" s="8">
        <v>1195</v>
      </c>
      <c r="M12" s="121">
        <v>0</v>
      </c>
      <c r="N12" s="114">
        <v>42767</v>
      </c>
      <c r="O12" s="46" t="s">
        <v>18</v>
      </c>
      <c r="P12" s="50"/>
      <c r="Q12" s="86" t="s">
        <v>594</v>
      </c>
      <c r="R12" s="50" t="s">
        <v>39</v>
      </c>
      <c r="S12" s="139"/>
      <c r="T12" s="131"/>
      <c r="U12" s="38"/>
      <c r="V12" s="52"/>
      <c r="W12" s="38"/>
      <c r="X12" s="38"/>
      <c r="Y12" s="106"/>
    </row>
    <row r="13" spans="1:25" s="48" customFormat="1" ht="13.5" customHeight="1">
      <c r="A13" s="212" t="s">
        <v>232</v>
      </c>
      <c r="B13" s="79" t="s">
        <v>307</v>
      </c>
      <c r="C13" s="20" t="s">
        <v>217</v>
      </c>
      <c r="D13" s="205" t="s">
        <v>711</v>
      </c>
      <c r="E13" s="102" t="s">
        <v>146</v>
      </c>
      <c r="F13" s="16" t="s">
        <v>202</v>
      </c>
      <c r="G13" s="92" t="s">
        <v>140</v>
      </c>
      <c r="H13" s="32" t="s">
        <v>17</v>
      </c>
      <c r="I13" s="53" t="s">
        <v>12</v>
      </c>
      <c r="J13" s="34">
        <v>48.2</v>
      </c>
      <c r="K13" s="45">
        <v>0</v>
      </c>
      <c r="L13" s="34">
        <v>1173</v>
      </c>
      <c r="M13" s="120">
        <v>0</v>
      </c>
      <c r="N13" s="113">
        <v>42858</v>
      </c>
      <c r="O13" s="46" t="s">
        <v>18</v>
      </c>
      <c r="P13" s="50"/>
      <c r="Q13" s="86" t="s">
        <v>569</v>
      </c>
      <c r="R13" s="50" t="s">
        <v>39</v>
      </c>
      <c r="S13" s="138"/>
      <c r="T13" s="131"/>
      <c r="U13" s="38"/>
      <c r="V13" s="52"/>
      <c r="W13" s="38"/>
      <c r="X13" s="38"/>
      <c r="Y13" s="106"/>
    </row>
    <row r="14" spans="1:25" s="48" customFormat="1" ht="13.5" customHeight="1">
      <c r="A14" s="255" t="s">
        <v>232</v>
      </c>
      <c r="B14" s="80" t="s">
        <v>308</v>
      </c>
      <c r="C14" s="255" t="s">
        <v>705</v>
      </c>
      <c r="D14" s="265" t="s">
        <v>711</v>
      </c>
      <c r="E14" s="257" t="s">
        <v>146</v>
      </c>
      <c r="F14" s="254" t="s">
        <v>12</v>
      </c>
      <c r="G14" s="92" t="s">
        <v>140</v>
      </c>
      <c r="H14" s="39"/>
      <c r="I14" s="53" t="s">
        <v>12</v>
      </c>
      <c r="J14" s="34"/>
      <c r="K14" s="45"/>
      <c r="L14" s="34"/>
      <c r="M14" s="120"/>
      <c r="N14" s="113">
        <v>42878</v>
      </c>
      <c r="O14" s="46" t="s">
        <v>18</v>
      </c>
      <c r="P14" s="50"/>
      <c r="Q14" s="86" t="s">
        <v>706</v>
      </c>
      <c r="R14" s="50" t="s">
        <v>39</v>
      </c>
      <c r="S14" s="138"/>
      <c r="T14" s="131"/>
      <c r="U14" s="38"/>
      <c r="V14" s="52"/>
      <c r="W14" s="38"/>
      <c r="X14" s="38"/>
      <c r="Y14" s="106"/>
    </row>
    <row r="15" spans="1:25" s="48" customFormat="1">
      <c r="A15" s="212" t="s">
        <v>232</v>
      </c>
      <c r="B15" s="79" t="s">
        <v>309</v>
      </c>
      <c r="C15" s="20" t="s">
        <v>216</v>
      </c>
      <c r="D15" s="205" t="s">
        <v>711</v>
      </c>
      <c r="E15" s="102" t="s">
        <v>146</v>
      </c>
      <c r="F15" s="22" t="s">
        <v>202</v>
      </c>
      <c r="G15" s="92" t="s">
        <v>140</v>
      </c>
      <c r="H15" s="32" t="s">
        <v>17</v>
      </c>
      <c r="I15" s="53" t="s">
        <v>12</v>
      </c>
      <c r="J15" s="34">
        <v>50</v>
      </c>
      <c r="K15" s="45">
        <v>0</v>
      </c>
      <c r="L15" s="34">
        <v>965</v>
      </c>
      <c r="M15" s="120">
        <v>0</v>
      </c>
      <c r="N15" s="113">
        <v>42857</v>
      </c>
      <c r="O15" s="46" t="s">
        <v>18</v>
      </c>
      <c r="P15" s="50"/>
      <c r="Q15" s="86" t="s">
        <v>22</v>
      </c>
      <c r="R15" s="46"/>
      <c r="S15" s="138"/>
      <c r="T15" s="131"/>
      <c r="U15" s="38"/>
      <c r="V15" s="52"/>
      <c r="W15" s="38"/>
      <c r="X15" s="38"/>
      <c r="Y15" s="106"/>
    </row>
    <row r="16" spans="1:25" s="48" customFormat="1">
      <c r="A16" s="213" t="s">
        <v>232</v>
      </c>
      <c r="B16" s="79" t="s">
        <v>538</v>
      </c>
      <c r="C16" s="38" t="s">
        <v>539</v>
      </c>
      <c r="D16" s="205" t="s">
        <v>711</v>
      </c>
      <c r="E16" s="102" t="s">
        <v>146</v>
      </c>
      <c r="F16" s="16" t="s">
        <v>12</v>
      </c>
      <c r="G16" s="91" t="s">
        <v>140</v>
      </c>
      <c r="H16" s="17" t="s">
        <v>75</v>
      </c>
      <c r="I16" s="53" t="s">
        <v>12</v>
      </c>
      <c r="J16" s="39">
        <v>35</v>
      </c>
      <c r="K16" s="39">
        <v>0</v>
      </c>
      <c r="L16" s="39">
        <v>957</v>
      </c>
      <c r="M16" s="121">
        <v>0</v>
      </c>
      <c r="N16" s="114"/>
      <c r="O16" s="50"/>
      <c r="P16" s="50"/>
      <c r="Q16" s="86">
        <v>43069</v>
      </c>
      <c r="R16" s="50"/>
      <c r="S16" s="139"/>
      <c r="T16" s="132" t="s">
        <v>540</v>
      </c>
      <c r="U16" s="38" t="s">
        <v>541</v>
      </c>
      <c r="V16" s="52" t="s">
        <v>542</v>
      </c>
      <c r="W16" s="38"/>
      <c r="X16" s="38"/>
      <c r="Y16" s="106"/>
    </row>
    <row r="17" spans="1:25" s="48" customFormat="1">
      <c r="A17" s="213" t="s">
        <v>232</v>
      </c>
      <c r="B17" s="79" t="s">
        <v>545</v>
      </c>
      <c r="C17" s="38" t="s">
        <v>546</v>
      </c>
      <c r="D17" s="205" t="s">
        <v>711</v>
      </c>
      <c r="E17" s="102" t="s">
        <v>146</v>
      </c>
      <c r="F17" s="16" t="s">
        <v>12</v>
      </c>
      <c r="G17" s="97" t="s">
        <v>140</v>
      </c>
      <c r="H17" s="17" t="s">
        <v>29</v>
      </c>
      <c r="I17" s="39" t="s">
        <v>12</v>
      </c>
      <c r="J17" s="39">
        <v>48.88</v>
      </c>
      <c r="K17" s="39">
        <v>0</v>
      </c>
      <c r="L17" s="39">
        <v>520</v>
      </c>
      <c r="M17" s="121">
        <v>0</v>
      </c>
      <c r="N17" s="114"/>
      <c r="O17" s="50"/>
      <c r="P17" s="50"/>
      <c r="Q17" s="86">
        <v>43116</v>
      </c>
      <c r="R17" s="50"/>
      <c r="S17" s="139"/>
      <c r="T17" s="131"/>
      <c r="U17" s="38"/>
      <c r="V17" s="52"/>
      <c r="W17" s="38"/>
      <c r="X17" s="38"/>
      <c r="Y17" s="106"/>
    </row>
    <row r="18" spans="1:25" s="48" customFormat="1">
      <c r="A18" s="246" t="s">
        <v>232</v>
      </c>
      <c r="B18" s="80" t="s">
        <v>703</v>
      </c>
      <c r="C18" s="216" t="s">
        <v>704</v>
      </c>
      <c r="D18" s="247" t="s">
        <v>711</v>
      </c>
      <c r="E18" s="257" t="s">
        <v>146</v>
      </c>
      <c r="F18" s="254"/>
      <c r="G18" s="97" t="s">
        <v>140</v>
      </c>
      <c r="H18" s="17"/>
      <c r="I18" s="39"/>
      <c r="J18" s="39"/>
      <c r="K18" s="39"/>
      <c r="L18" s="39"/>
      <c r="M18" s="121"/>
      <c r="N18" s="114"/>
      <c r="O18" s="50"/>
      <c r="P18" s="50"/>
      <c r="Q18" s="86"/>
      <c r="R18" s="50"/>
      <c r="S18" s="139"/>
      <c r="T18" s="131"/>
      <c r="U18" s="38"/>
      <c r="V18" s="52"/>
      <c r="W18" s="38"/>
      <c r="X18" s="38"/>
      <c r="Y18" s="106"/>
    </row>
    <row r="19" spans="1:25" s="48" customFormat="1">
      <c r="A19" s="241" t="s">
        <v>232</v>
      </c>
      <c r="B19" s="79" t="s">
        <v>1243</v>
      </c>
      <c r="C19" s="242" t="s">
        <v>1244</v>
      </c>
      <c r="D19" s="52" t="s">
        <v>711</v>
      </c>
      <c r="E19" s="109" t="s">
        <v>146</v>
      </c>
      <c r="F19" s="16" t="s">
        <v>12</v>
      </c>
      <c r="G19" s="97" t="s">
        <v>140</v>
      </c>
      <c r="H19" s="17"/>
      <c r="I19" s="39" t="s">
        <v>12</v>
      </c>
      <c r="J19" s="39">
        <v>55</v>
      </c>
      <c r="K19" s="39">
        <v>0</v>
      </c>
      <c r="L19" s="39" t="s">
        <v>22</v>
      </c>
      <c r="M19" s="121" t="s">
        <v>22</v>
      </c>
      <c r="N19" s="114"/>
      <c r="O19" s="50"/>
      <c r="P19" s="50"/>
      <c r="Q19" s="86">
        <v>43056</v>
      </c>
      <c r="R19" s="50"/>
      <c r="S19" s="139"/>
      <c r="T19" s="131"/>
      <c r="U19" s="38"/>
      <c r="V19" s="52"/>
      <c r="W19" s="38"/>
      <c r="X19" s="38"/>
      <c r="Y19" s="106"/>
    </row>
    <row r="20" spans="1:25" s="48" customFormat="1">
      <c r="A20" s="241" t="s">
        <v>23</v>
      </c>
      <c r="B20" s="79" t="s">
        <v>253</v>
      </c>
      <c r="C20" s="38" t="s">
        <v>1081</v>
      </c>
      <c r="D20" s="52" t="s">
        <v>721</v>
      </c>
      <c r="E20" s="102" t="s">
        <v>142</v>
      </c>
      <c r="F20" s="39" t="s">
        <v>12</v>
      </c>
      <c r="G20" s="91" t="s">
        <v>141</v>
      </c>
      <c r="H20" s="39" t="s">
        <v>29</v>
      </c>
      <c r="I20" s="39" t="s">
        <v>12</v>
      </c>
      <c r="J20" s="39">
        <v>80</v>
      </c>
      <c r="K20" s="39">
        <v>0</v>
      </c>
      <c r="L20" s="39">
        <v>450</v>
      </c>
      <c r="M20" s="121">
        <v>0</v>
      </c>
      <c r="N20" s="114">
        <v>42793</v>
      </c>
      <c r="O20" s="50"/>
      <c r="P20" s="50"/>
      <c r="Q20" s="86">
        <v>42856</v>
      </c>
      <c r="R20" s="50"/>
      <c r="S20" s="139"/>
      <c r="T20" s="131" t="s">
        <v>176</v>
      </c>
      <c r="U20" s="38" t="s">
        <v>177</v>
      </c>
      <c r="V20" s="52" t="s">
        <v>31</v>
      </c>
      <c r="W20" s="38"/>
      <c r="X20" s="38"/>
      <c r="Y20" s="106"/>
    </row>
    <row r="21" spans="1:25" s="48" customFormat="1">
      <c r="A21" s="241" t="s">
        <v>23</v>
      </c>
      <c r="B21" s="79" t="s">
        <v>310</v>
      </c>
      <c r="C21" s="38" t="s">
        <v>1082</v>
      </c>
      <c r="D21" s="52" t="s">
        <v>721</v>
      </c>
      <c r="E21" s="102" t="s">
        <v>142</v>
      </c>
      <c r="F21" s="39" t="s">
        <v>12</v>
      </c>
      <c r="G21" s="91" t="s">
        <v>141</v>
      </c>
      <c r="H21" s="39" t="s">
        <v>21</v>
      </c>
      <c r="I21" s="39" t="s">
        <v>12</v>
      </c>
      <c r="J21" s="39">
        <v>38</v>
      </c>
      <c r="K21" s="39">
        <v>0</v>
      </c>
      <c r="L21" s="39" t="s">
        <v>22</v>
      </c>
      <c r="M21" s="123">
        <v>0</v>
      </c>
      <c r="N21" s="116">
        <v>42542</v>
      </c>
      <c r="O21" s="56" t="s">
        <v>19</v>
      </c>
      <c r="P21" s="56">
        <v>42543</v>
      </c>
      <c r="Q21" s="87">
        <v>42705</v>
      </c>
      <c r="R21" s="50" t="s">
        <v>39</v>
      </c>
      <c r="S21" s="140"/>
      <c r="T21" s="131" t="s">
        <v>24</v>
      </c>
      <c r="U21" s="38" t="s">
        <v>25</v>
      </c>
      <c r="V21" s="52" t="s">
        <v>31</v>
      </c>
      <c r="W21" s="38"/>
      <c r="X21" s="38"/>
      <c r="Y21" s="106"/>
    </row>
    <row r="22" spans="1:25" s="48" customFormat="1">
      <c r="A22" s="241" t="s">
        <v>148</v>
      </c>
      <c r="B22" s="79" t="s">
        <v>254</v>
      </c>
      <c r="C22" s="59" t="s">
        <v>890</v>
      </c>
      <c r="D22" s="52" t="s">
        <v>721</v>
      </c>
      <c r="E22" s="102" t="s">
        <v>145</v>
      </c>
      <c r="F22" s="39" t="s">
        <v>12</v>
      </c>
      <c r="G22" s="91" t="s">
        <v>141</v>
      </c>
      <c r="H22" s="39" t="s">
        <v>29</v>
      </c>
      <c r="I22" s="39" t="s">
        <v>79</v>
      </c>
      <c r="J22" s="39">
        <v>55</v>
      </c>
      <c r="K22" s="39">
        <v>0</v>
      </c>
      <c r="L22" s="39">
        <v>300</v>
      </c>
      <c r="M22" s="121">
        <v>0</v>
      </c>
      <c r="N22" s="114">
        <v>42761</v>
      </c>
      <c r="O22" s="57"/>
      <c r="P22" s="50"/>
      <c r="Q22" s="86" t="s">
        <v>762</v>
      </c>
      <c r="R22" s="50" t="s">
        <v>39</v>
      </c>
      <c r="S22" s="139"/>
      <c r="T22" s="131" t="s">
        <v>150</v>
      </c>
      <c r="U22" s="38"/>
      <c r="V22" s="52" t="s">
        <v>31</v>
      </c>
      <c r="W22" s="38"/>
      <c r="X22" s="38"/>
      <c r="Y22" s="106" t="s">
        <v>91</v>
      </c>
    </row>
    <row r="23" spans="1:25" s="48" customFormat="1">
      <c r="A23" s="241" t="s">
        <v>148</v>
      </c>
      <c r="B23" s="79" t="s">
        <v>311</v>
      </c>
      <c r="C23" s="59" t="s">
        <v>966</v>
      </c>
      <c r="D23" s="52" t="s">
        <v>721</v>
      </c>
      <c r="E23" s="102" t="s">
        <v>145</v>
      </c>
      <c r="F23" s="39" t="s">
        <v>12</v>
      </c>
      <c r="G23" s="91" t="s">
        <v>141</v>
      </c>
      <c r="H23" s="39" t="s">
        <v>29</v>
      </c>
      <c r="I23" s="39" t="s">
        <v>79</v>
      </c>
      <c r="J23" s="39">
        <v>40</v>
      </c>
      <c r="K23" s="39">
        <v>0</v>
      </c>
      <c r="L23" s="39">
        <v>350</v>
      </c>
      <c r="M23" s="121">
        <v>0</v>
      </c>
      <c r="N23" s="114">
        <v>42761</v>
      </c>
      <c r="O23" s="57"/>
      <c r="P23" s="50"/>
      <c r="Q23" s="86" t="s">
        <v>594</v>
      </c>
      <c r="R23" s="50" t="s">
        <v>39</v>
      </c>
      <c r="S23" s="139"/>
      <c r="T23" s="131"/>
      <c r="U23" s="38"/>
      <c r="V23" s="52"/>
      <c r="W23" s="38"/>
      <c r="X23" s="38"/>
      <c r="Y23" s="106" t="s">
        <v>91</v>
      </c>
    </row>
    <row r="24" spans="1:25" s="48" customFormat="1">
      <c r="A24" s="255" t="s">
        <v>148</v>
      </c>
      <c r="B24" s="80" t="s">
        <v>891</v>
      </c>
      <c r="C24" s="216" t="s">
        <v>1012</v>
      </c>
      <c r="D24" s="247" t="s">
        <v>721</v>
      </c>
      <c r="E24" s="257" t="s">
        <v>145</v>
      </c>
      <c r="F24" s="254"/>
      <c r="G24" s="91" t="s">
        <v>141</v>
      </c>
      <c r="H24" s="17"/>
      <c r="I24" s="39"/>
      <c r="J24" s="39"/>
      <c r="K24" s="39"/>
      <c r="L24" s="39"/>
      <c r="M24" s="121"/>
      <c r="N24" s="114"/>
      <c r="O24" s="50"/>
      <c r="P24" s="50"/>
      <c r="Q24" s="87" t="s">
        <v>574</v>
      </c>
      <c r="R24" s="50" t="s">
        <v>39</v>
      </c>
      <c r="S24" s="139"/>
      <c r="T24" s="132"/>
      <c r="U24" s="38"/>
      <c r="V24" s="52"/>
      <c r="W24" s="38"/>
      <c r="X24" s="38"/>
      <c r="Y24" s="106"/>
    </row>
    <row r="25" spans="1:25" s="48" customFormat="1" ht="13.5" customHeight="1">
      <c r="A25" s="20" t="s">
        <v>148</v>
      </c>
      <c r="B25" s="79" t="s">
        <v>1005</v>
      </c>
      <c r="C25" s="242" t="s">
        <v>1010</v>
      </c>
      <c r="D25" s="52" t="s">
        <v>721</v>
      </c>
      <c r="E25" s="102" t="s">
        <v>145</v>
      </c>
      <c r="F25" s="16" t="s">
        <v>12</v>
      </c>
      <c r="G25" s="91" t="s">
        <v>141</v>
      </c>
      <c r="H25" s="17" t="s">
        <v>17</v>
      </c>
      <c r="I25" s="39" t="s">
        <v>12</v>
      </c>
      <c r="J25" s="39">
        <v>80</v>
      </c>
      <c r="K25" s="39">
        <v>0</v>
      </c>
      <c r="L25" s="39">
        <v>700</v>
      </c>
      <c r="M25" s="121">
        <v>0</v>
      </c>
      <c r="N25" s="114"/>
      <c r="O25" s="50"/>
      <c r="P25" s="50"/>
      <c r="Q25" s="87">
        <v>42826</v>
      </c>
      <c r="R25" s="50"/>
      <c r="S25" s="139"/>
      <c r="T25" s="131"/>
      <c r="U25" s="38"/>
      <c r="V25" s="52"/>
      <c r="W25" s="38"/>
      <c r="X25" s="38"/>
      <c r="Y25" s="106"/>
    </row>
    <row r="26" spans="1:25" s="48" customFormat="1" ht="13.5" customHeight="1">
      <c r="A26" s="20" t="s">
        <v>148</v>
      </c>
      <c r="B26" s="79" t="s">
        <v>1006</v>
      </c>
      <c r="C26" s="242" t="s">
        <v>1011</v>
      </c>
      <c r="D26" s="52" t="s">
        <v>721</v>
      </c>
      <c r="E26" s="102" t="s">
        <v>145</v>
      </c>
      <c r="F26" s="16" t="s">
        <v>12</v>
      </c>
      <c r="G26" s="91" t="s">
        <v>141</v>
      </c>
      <c r="H26" s="17" t="s">
        <v>17</v>
      </c>
      <c r="I26" s="39" t="s">
        <v>12</v>
      </c>
      <c r="J26" s="39">
        <v>44</v>
      </c>
      <c r="K26" s="39">
        <v>0</v>
      </c>
      <c r="L26" s="39">
        <v>350</v>
      </c>
      <c r="M26" s="121">
        <v>0</v>
      </c>
      <c r="N26" s="114"/>
      <c r="O26" s="50"/>
      <c r="P26" s="50"/>
      <c r="Q26" s="86">
        <v>42826</v>
      </c>
      <c r="R26" s="50"/>
      <c r="S26" s="139"/>
      <c r="T26" s="131"/>
      <c r="U26" s="38"/>
      <c r="V26" s="52"/>
      <c r="W26" s="38"/>
      <c r="X26" s="38"/>
      <c r="Y26" s="106"/>
    </row>
    <row r="27" spans="1:25" s="48" customFormat="1" ht="13.5" customHeight="1">
      <c r="A27" s="20" t="s">
        <v>148</v>
      </c>
      <c r="B27" s="79" t="s">
        <v>1007</v>
      </c>
      <c r="C27" s="242" t="s">
        <v>1013</v>
      </c>
      <c r="D27" s="52" t="s">
        <v>721</v>
      </c>
      <c r="E27" s="102" t="s">
        <v>145</v>
      </c>
      <c r="F27" s="16" t="s">
        <v>12</v>
      </c>
      <c r="G27" s="91" t="s">
        <v>141</v>
      </c>
      <c r="H27" s="17" t="s">
        <v>29</v>
      </c>
      <c r="I27" s="39" t="s">
        <v>79</v>
      </c>
      <c r="J27" s="39">
        <v>47</v>
      </c>
      <c r="K27" s="39">
        <v>0</v>
      </c>
      <c r="L27" s="39">
        <v>350</v>
      </c>
      <c r="M27" s="121">
        <v>0</v>
      </c>
      <c r="N27" s="114"/>
      <c r="O27" s="50"/>
      <c r="P27" s="50"/>
      <c r="Q27" s="86" t="s">
        <v>22</v>
      </c>
      <c r="R27" s="50"/>
      <c r="S27" s="139"/>
      <c r="T27" s="131"/>
      <c r="U27" s="38"/>
      <c r="V27" s="52"/>
      <c r="W27" s="38"/>
      <c r="X27" s="38"/>
      <c r="Y27" s="106"/>
    </row>
    <row r="28" spans="1:25" s="48" customFormat="1" ht="13.5" customHeight="1">
      <c r="A28" s="20" t="s">
        <v>148</v>
      </c>
      <c r="B28" s="79" t="s">
        <v>1008</v>
      </c>
      <c r="C28" s="242" t="s">
        <v>1014</v>
      </c>
      <c r="D28" s="52" t="s">
        <v>721</v>
      </c>
      <c r="E28" s="102" t="s">
        <v>145</v>
      </c>
      <c r="F28" s="16" t="s">
        <v>12</v>
      </c>
      <c r="G28" s="91" t="s">
        <v>141</v>
      </c>
      <c r="H28" s="17" t="s">
        <v>17</v>
      </c>
      <c r="I28" s="39" t="s">
        <v>12</v>
      </c>
      <c r="J28" s="39">
        <v>49.3</v>
      </c>
      <c r="K28" s="39">
        <v>0</v>
      </c>
      <c r="L28" s="39">
        <v>350</v>
      </c>
      <c r="M28" s="121">
        <v>0</v>
      </c>
      <c r="N28" s="114"/>
      <c r="O28" s="50"/>
      <c r="P28" s="50"/>
      <c r="Q28" s="86">
        <v>42826</v>
      </c>
      <c r="R28" s="50"/>
      <c r="S28" s="139"/>
      <c r="T28" s="131"/>
      <c r="U28" s="38"/>
      <c r="V28" s="52"/>
      <c r="W28" s="38"/>
      <c r="X28" s="38"/>
      <c r="Y28" s="106"/>
    </row>
    <row r="29" spans="1:25" s="48" customFormat="1">
      <c r="A29" s="20" t="s">
        <v>148</v>
      </c>
      <c r="B29" s="79" t="s">
        <v>1009</v>
      </c>
      <c r="C29" s="242" t="s">
        <v>1015</v>
      </c>
      <c r="D29" s="52" t="s">
        <v>721</v>
      </c>
      <c r="E29" s="102" t="s">
        <v>145</v>
      </c>
      <c r="F29" s="16" t="s">
        <v>12</v>
      </c>
      <c r="G29" s="91" t="s">
        <v>141</v>
      </c>
      <c r="H29" s="17" t="s">
        <v>29</v>
      </c>
      <c r="I29" s="39" t="s">
        <v>12</v>
      </c>
      <c r="J29" s="39">
        <v>53.3</v>
      </c>
      <c r="K29" s="39">
        <v>0</v>
      </c>
      <c r="L29" s="39">
        <v>700</v>
      </c>
      <c r="M29" s="121">
        <v>0</v>
      </c>
      <c r="N29" s="114"/>
      <c r="O29" s="50"/>
      <c r="P29" s="50"/>
      <c r="Q29" s="87">
        <v>43040</v>
      </c>
      <c r="R29" s="50"/>
      <c r="S29" s="139"/>
      <c r="T29" s="131"/>
      <c r="U29" s="38"/>
      <c r="V29" s="52"/>
      <c r="W29" s="38"/>
      <c r="X29" s="38"/>
      <c r="Y29" s="106"/>
    </row>
    <row r="30" spans="1:25" s="48" customFormat="1" ht="14.1" customHeight="1">
      <c r="A30" s="241" t="s">
        <v>148</v>
      </c>
      <c r="B30" s="79" t="s">
        <v>1211</v>
      </c>
      <c r="C30" s="242" t="s">
        <v>1212</v>
      </c>
      <c r="D30" s="52" t="s">
        <v>721</v>
      </c>
      <c r="E30" s="102" t="s">
        <v>145</v>
      </c>
      <c r="F30" s="16" t="s">
        <v>12</v>
      </c>
      <c r="G30" s="91" t="s">
        <v>141</v>
      </c>
      <c r="H30" s="17" t="s">
        <v>29</v>
      </c>
      <c r="I30" s="39" t="s">
        <v>12</v>
      </c>
      <c r="J30" s="39">
        <v>67</v>
      </c>
      <c r="K30" s="39">
        <v>0</v>
      </c>
      <c r="L30" s="39">
        <v>350</v>
      </c>
      <c r="M30" s="121">
        <v>0</v>
      </c>
      <c r="N30" s="114"/>
      <c r="O30" s="50"/>
      <c r="P30" s="50"/>
      <c r="Q30" s="86" t="s">
        <v>1036</v>
      </c>
      <c r="R30" s="50"/>
      <c r="S30" s="139"/>
      <c r="T30" s="131"/>
      <c r="U30" s="38"/>
      <c r="V30" s="52"/>
      <c r="W30" s="38"/>
      <c r="X30" s="38"/>
      <c r="Y30" s="106"/>
    </row>
    <row r="31" spans="1:25" s="48" customFormat="1" ht="14.1" customHeight="1">
      <c r="A31" s="213" t="s">
        <v>235</v>
      </c>
      <c r="B31" s="79" t="s">
        <v>517</v>
      </c>
      <c r="C31" s="38" t="s">
        <v>547</v>
      </c>
      <c r="D31" s="52" t="s">
        <v>711</v>
      </c>
      <c r="E31" s="102" t="s">
        <v>146</v>
      </c>
      <c r="F31" s="16" t="s">
        <v>12</v>
      </c>
      <c r="G31" s="91" t="s">
        <v>140</v>
      </c>
      <c r="H31" s="17" t="s">
        <v>75</v>
      </c>
      <c r="I31" s="39" t="s">
        <v>12</v>
      </c>
      <c r="J31" s="39">
        <v>43.31</v>
      </c>
      <c r="K31" s="39">
        <v>0</v>
      </c>
      <c r="L31" s="39" t="s">
        <v>22</v>
      </c>
      <c r="M31" s="121">
        <v>0</v>
      </c>
      <c r="N31" s="114"/>
      <c r="O31" s="50"/>
      <c r="P31" s="50"/>
      <c r="Q31" s="86">
        <v>43035</v>
      </c>
      <c r="R31" s="50"/>
      <c r="S31" s="139"/>
      <c r="T31" s="131" t="s">
        <v>518</v>
      </c>
      <c r="U31" s="38" t="s">
        <v>519</v>
      </c>
      <c r="V31" s="52" t="s">
        <v>520</v>
      </c>
      <c r="W31" s="38"/>
      <c r="X31" s="38"/>
      <c r="Y31" s="106"/>
    </row>
    <row r="32" spans="1:25" s="48" customFormat="1" ht="14.1" customHeight="1">
      <c r="A32" s="213" t="s">
        <v>61</v>
      </c>
      <c r="B32" s="79" t="s">
        <v>255</v>
      </c>
      <c r="C32" s="38" t="s">
        <v>62</v>
      </c>
      <c r="D32" s="52" t="s">
        <v>711</v>
      </c>
      <c r="E32" s="102" t="s">
        <v>1266</v>
      </c>
      <c r="F32" s="39" t="s">
        <v>12</v>
      </c>
      <c r="G32" s="91" t="s">
        <v>140</v>
      </c>
      <c r="H32" s="39" t="s">
        <v>21</v>
      </c>
      <c r="I32" s="39" t="s">
        <v>12</v>
      </c>
      <c r="J32" s="39">
        <v>49</v>
      </c>
      <c r="K32" s="39">
        <v>2</v>
      </c>
      <c r="L32" s="39">
        <v>462</v>
      </c>
      <c r="M32" s="121">
        <v>80</v>
      </c>
      <c r="N32" s="114">
        <v>42563</v>
      </c>
      <c r="O32" s="50" t="s">
        <v>18</v>
      </c>
      <c r="P32" s="50">
        <v>42572</v>
      </c>
      <c r="Q32" s="86">
        <v>42663</v>
      </c>
      <c r="R32" s="50" t="s">
        <v>39</v>
      </c>
      <c r="S32" s="139"/>
      <c r="T32" s="131" t="s">
        <v>63</v>
      </c>
      <c r="U32" s="38" t="s">
        <v>64</v>
      </c>
      <c r="V32" s="52"/>
      <c r="W32" s="38"/>
      <c r="X32" s="38"/>
      <c r="Y32" s="106" t="s">
        <v>59</v>
      </c>
    </row>
    <row r="33" spans="1:25" s="48" customFormat="1" ht="12" customHeight="1">
      <c r="A33" s="213" t="s">
        <v>61</v>
      </c>
      <c r="B33" s="79" t="s">
        <v>312</v>
      </c>
      <c r="C33" s="38" t="s">
        <v>210</v>
      </c>
      <c r="D33" s="52" t="s">
        <v>711</v>
      </c>
      <c r="E33" s="102" t="s">
        <v>1266</v>
      </c>
      <c r="F33" s="39" t="s">
        <v>12</v>
      </c>
      <c r="G33" s="91" t="s">
        <v>140</v>
      </c>
      <c r="H33" s="39" t="s">
        <v>21</v>
      </c>
      <c r="I33" s="39" t="s">
        <v>12</v>
      </c>
      <c r="J33" s="39">
        <v>22</v>
      </c>
      <c r="K33" s="39">
        <v>0</v>
      </c>
      <c r="L33" s="39">
        <v>273</v>
      </c>
      <c r="M33" s="121">
        <v>0</v>
      </c>
      <c r="N33" s="114">
        <v>42569</v>
      </c>
      <c r="O33" s="50" t="s">
        <v>18</v>
      </c>
      <c r="P33" s="50">
        <v>42572</v>
      </c>
      <c r="Q33" s="86" t="s">
        <v>598</v>
      </c>
      <c r="R33" s="50" t="s">
        <v>39</v>
      </c>
      <c r="S33" s="139"/>
      <c r="T33" s="131" t="s">
        <v>63</v>
      </c>
      <c r="U33" s="38" t="s">
        <v>64</v>
      </c>
      <c r="V33" s="52"/>
      <c r="W33" s="38"/>
      <c r="X33" s="38"/>
      <c r="Y33" s="106" t="s">
        <v>59</v>
      </c>
    </row>
    <row r="34" spans="1:25" s="48" customFormat="1" ht="15.6" customHeight="1">
      <c r="A34" s="303" t="s">
        <v>61</v>
      </c>
      <c r="B34" s="79" t="s">
        <v>313</v>
      </c>
      <c r="C34" s="37" t="s">
        <v>211</v>
      </c>
      <c r="D34" s="47" t="s">
        <v>711</v>
      </c>
      <c r="E34" s="102" t="s">
        <v>1266</v>
      </c>
      <c r="F34" s="45" t="s">
        <v>12</v>
      </c>
      <c r="G34" s="94" t="s">
        <v>140</v>
      </c>
      <c r="H34" s="45" t="s">
        <v>21</v>
      </c>
      <c r="I34" s="39" t="s">
        <v>12</v>
      </c>
      <c r="J34" s="45">
        <v>54</v>
      </c>
      <c r="K34" s="45">
        <v>0</v>
      </c>
      <c r="L34" s="45">
        <v>540</v>
      </c>
      <c r="M34" s="120" t="s">
        <v>22</v>
      </c>
      <c r="N34" s="113">
        <v>42660</v>
      </c>
      <c r="O34" s="46" t="s">
        <v>18</v>
      </c>
      <c r="P34" s="50">
        <v>42661</v>
      </c>
      <c r="Q34" s="85">
        <v>42824</v>
      </c>
      <c r="R34" s="46" t="s">
        <v>39</v>
      </c>
      <c r="S34" s="138"/>
      <c r="T34" s="131" t="s">
        <v>63</v>
      </c>
      <c r="U34" s="38" t="s">
        <v>64</v>
      </c>
      <c r="V34" s="52"/>
      <c r="W34" s="38"/>
      <c r="X34" s="38"/>
      <c r="Y34" s="106"/>
    </row>
    <row r="35" spans="1:25" s="48" customFormat="1" ht="13.5" customHeight="1">
      <c r="A35" s="209" t="s">
        <v>61</v>
      </c>
      <c r="B35" s="237" t="s">
        <v>314</v>
      </c>
      <c r="C35" s="238" t="s">
        <v>112</v>
      </c>
      <c r="D35" s="292" t="s">
        <v>711</v>
      </c>
      <c r="E35" s="102" t="s">
        <v>1266</v>
      </c>
      <c r="F35" s="307" t="s">
        <v>12</v>
      </c>
      <c r="G35" s="91" t="s">
        <v>140</v>
      </c>
      <c r="H35" s="39" t="s">
        <v>21</v>
      </c>
      <c r="I35" s="39" t="s">
        <v>135</v>
      </c>
      <c r="J35" s="39">
        <v>55</v>
      </c>
      <c r="K35" s="39">
        <v>2</v>
      </c>
      <c r="L35" s="39">
        <v>570</v>
      </c>
      <c r="M35" s="121" t="s">
        <v>22</v>
      </c>
      <c r="N35" s="114">
        <v>42660</v>
      </c>
      <c r="O35" s="50" t="s">
        <v>18</v>
      </c>
      <c r="P35" s="50">
        <v>42668</v>
      </c>
      <c r="Q35" s="86">
        <v>42786</v>
      </c>
      <c r="R35" s="50"/>
      <c r="S35" s="139"/>
      <c r="T35" s="131" t="s">
        <v>63</v>
      </c>
      <c r="U35" s="38" t="s">
        <v>64</v>
      </c>
      <c r="V35" s="52"/>
      <c r="W35" s="38"/>
      <c r="X35" s="38"/>
      <c r="Y35" s="106" t="s">
        <v>59</v>
      </c>
    </row>
    <row r="36" spans="1:25" s="48" customFormat="1">
      <c r="A36" s="213" t="s">
        <v>61</v>
      </c>
      <c r="B36" s="79" t="s">
        <v>315</v>
      </c>
      <c r="C36" s="38" t="s">
        <v>600</v>
      </c>
      <c r="D36" s="47" t="s">
        <v>711</v>
      </c>
      <c r="E36" s="102" t="s">
        <v>1266</v>
      </c>
      <c r="F36" s="235" t="s">
        <v>12</v>
      </c>
      <c r="G36" s="91" t="s">
        <v>140</v>
      </c>
      <c r="H36" s="39" t="s">
        <v>21</v>
      </c>
      <c r="I36" s="39" t="s">
        <v>12</v>
      </c>
      <c r="J36" s="39">
        <v>41</v>
      </c>
      <c r="K36" s="39">
        <v>3</v>
      </c>
      <c r="L36" s="39">
        <v>370</v>
      </c>
      <c r="M36" s="121" t="s">
        <v>22</v>
      </c>
      <c r="N36" s="114">
        <v>42563</v>
      </c>
      <c r="O36" s="50" t="s">
        <v>18</v>
      </c>
      <c r="P36" s="50">
        <v>42572</v>
      </c>
      <c r="Q36" s="86">
        <v>42648</v>
      </c>
      <c r="R36" s="50" t="s">
        <v>39</v>
      </c>
      <c r="S36" s="139"/>
      <c r="T36" s="131" t="s">
        <v>63</v>
      </c>
      <c r="U36" s="38" t="s">
        <v>64</v>
      </c>
      <c r="V36" s="52"/>
      <c r="W36" s="38"/>
      <c r="X36" s="38"/>
      <c r="Y36" s="106" t="s">
        <v>59</v>
      </c>
    </row>
    <row r="37" spans="1:25" s="48" customFormat="1">
      <c r="A37" s="31" t="s">
        <v>61</v>
      </c>
      <c r="B37" s="79" t="s">
        <v>316</v>
      </c>
      <c r="C37" s="38" t="s">
        <v>599</v>
      </c>
      <c r="D37" s="47" t="s">
        <v>711</v>
      </c>
      <c r="E37" s="102" t="s">
        <v>1266</v>
      </c>
      <c r="F37" s="91" t="s">
        <v>12</v>
      </c>
      <c r="G37" s="91" t="s">
        <v>140</v>
      </c>
      <c r="H37" s="39" t="s">
        <v>21</v>
      </c>
      <c r="I37" s="39" t="s">
        <v>79</v>
      </c>
      <c r="J37" s="39">
        <v>42</v>
      </c>
      <c r="K37" s="39">
        <v>2</v>
      </c>
      <c r="L37" s="39">
        <v>701</v>
      </c>
      <c r="M37" s="121">
        <v>63</v>
      </c>
      <c r="N37" s="114">
        <v>42654</v>
      </c>
      <c r="O37" s="50" t="s">
        <v>18</v>
      </c>
      <c r="P37" s="50">
        <v>42655</v>
      </c>
      <c r="Q37" s="86" t="s">
        <v>601</v>
      </c>
      <c r="R37" s="50" t="s">
        <v>39</v>
      </c>
      <c r="S37" s="139"/>
      <c r="T37" s="131" t="s">
        <v>63</v>
      </c>
      <c r="U37" s="38" t="s">
        <v>64</v>
      </c>
      <c r="V37" s="52"/>
      <c r="W37" s="38"/>
      <c r="X37" s="38"/>
      <c r="Y37" s="106" t="s">
        <v>59</v>
      </c>
    </row>
    <row r="38" spans="1:25" s="48" customFormat="1">
      <c r="A38" s="31" t="s">
        <v>61</v>
      </c>
      <c r="B38" s="79" t="s">
        <v>317</v>
      </c>
      <c r="C38" s="38" t="s">
        <v>602</v>
      </c>
      <c r="D38" s="47" t="s">
        <v>711</v>
      </c>
      <c r="E38" s="102" t="s">
        <v>1266</v>
      </c>
      <c r="F38" s="94" t="s">
        <v>12</v>
      </c>
      <c r="G38" s="91" t="s">
        <v>140</v>
      </c>
      <c r="H38" s="39" t="s">
        <v>21</v>
      </c>
      <c r="I38" s="39" t="s">
        <v>12</v>
      </c>
      <c r="J38" s="39">
        <v>45</v>
      </c>
      <c r="K38" s="39">
        <v>2</v>
      </c>
      <c r="L38" s="39">
        <v>323</v>
      </c>
      <c r="M38" s="121" t="s">
        <v>22</v>
      </c>
      <c r="N38" s="114">
        <v>42650</v>
      </c>
      <c r="O38" s="50" t="s">
        <v>18</v>
      </c>
      <c r="P38" s="50">
        <v>42653</v>
      </c>
      <c r="Q38" s="87">
        <v>42774</v>
      </c>
      <c r="R38" s="50" t="s">
        <v>39</v>
      </c>
      <c r="S38" s="139"/>
      <c r="T38" s="131" t="s">
        <v>63</v>
      </c>
      <c r="U38" s="38" t="s">
        <v>64</v>
      </c>
      <c r="V38" s="52"/>
      <c r="W38" s="38"/>
      <c r="X38" s="38"/>
      <c r="Y38" s="106"/>
    </row>
    <row r="39" spans="1:25" s="48" customFormat="1">
      <c r="A39" s="213" t="s">
        <v>61</v>
      </c>
      <c r="B39" s="79" t="s">
        <v>318</v>
      </c>
      <c r="C39" s="38" t="s">
        <v>603</v>
      </c>
      <c r="D39" s="47" t="s">
        <v>711</v>
      </c>
      <c r="E39" s="102" t="s">
        <v>1266</v>
      </c>
      <c r="F39" s="39" t="s">
        <v>12</v>
      </c>
      <c r="G39" s="93" t="s">
        <v>140</v>
      </c>
      <c r="H39" s="39" t="s">
        <v>29</v>
      </c>
      <c r="I39" s="39" t="s">
        <v>12</v>
      </c>
      <c r="J39" s="39">
        <v>18</v>
      </c>
      <c r="K39" s="39">
        <v>2</v>
      </c>
      <c r="L39" s="39">
        <v>370</v>
      </c>
      <c r="M39" s="121">
        <v>60</v>
      </c>
      <c r="N39" s="114"/>
      <c r="O39" s="50"/>
      <c r="P39" s="50"/>
      <c r="Q39" s="86" t="s">
        <v>594</v>
      </c>
      <c r="R39" s="50" t="s">
        <v>39</v>
      </c>
      <c r="S39" s="139"/>
      <c r="T39" s="131" t="s">
        <v>63</v>
      </c>
      <c r="U39" s="38" t="s">
        <v>64</v>
      </c>
      <c r="V39" s="52" t="s">
        <v>689</v>
      </c>
      <c r="W39" s="38"/>
      <c r="X39" s="38"/>
      <c r="Y39" s="106"/>
    </row>
    <row r="40" spans="1:25" s="48" customFormat="1" ht="12.75" customHeight="1">
      <c r="A40" s="213" t="s">
        <v>61</v>
      </c>
      <c r="B40" s="79" t="s">
        <v>319</v>
      </c>
      <c r="C40" s="38" t="s">
        <v>604</v>
      </c>
      <c r="D40" s="52" t="s">
        <v>711</v>
      </c>
      <c r="E40" s="102" t="s">
        <v>1266</v>
      </c>
      <c r="F40" s="39" t="s">
        <v>12</v>
      </c>
      <c r="G40" s="93" t="s">
        <v>140</v>
      </c>
      <c r="H40" s="39" t="s">
        <v>17</v>
      </c>
      <c r="I40" s="39" t="s">
        <v>135</v>
      </c>
      <c r="J40" s="39">
        <v>69.3</v>
      </c>
      <c r="K40" s="39">
        <v>4</v>
      </c>
      <c r="L40" s="39" t="s">
        <v>155</v>
      </c>
      <c r="M40" s="121" t="s">
        <v>22</v>
      </c>
      <c r="N40" s="114">
        <v>42772</v>
      </c>
      <c r="O40" s="50" t="s">
        <v>18</v>
      </c>
      <c r="P40" s="50"/>
      <c r="Q40" s="86">
        <v>42837</v>
      </c>
      <c r="R40" s="50" t="s">
        <v>39</v>
      </c>
      <c r="S40" s="139"/>
      <c r="T40" s="131" t="s">
        <v>63</v>
      </c>
      <c r="U40" s="38" t="s">
        <v>64</v>
      </c>
      <c r="V40" s="52" t="s">
        <v>22</v>
      </c>
      <c r="W40" s="38"/>
      <c r="X40" s="38"/>
      <c r="Y40" s="106"/>
    </row>
    <row r="41" spans="1:25" s="48" customFormat="1" ht="12.75" customHeight="1">
      <c r="A41" s="213" t="s">
        <v>61</v>
      </c>
      <c r="B41" s="79" t="s">
        <v>320</v>
      </c>
      <c r="C41" s="38" t="s">
        <v>605</v>
      </c>
      <c r="D41" s="52" t="s">
        <v>711</v>
      </c>
      <c r="E41" s="102" t="s">
        <v>1266</v>
      </c>
      <c r="F41" s="39" t="s">
        <v>12</v>
      </c>
      <c r="G41" s="91" t="s">
        <v>140</v>
      </c>
      <c r="H41" s="39" t="s">
        <v>17</v>
      </c>
      <c r="I41" s="39" t="s">
        <v>12</v>
      </c>
      <c r="J41" s="39">
        <v>48</v>
      </c>
      <c r="K41" s="39">
        <v>2</v>
      </c>
      <c r="L41" s="39">
        <v>1050</v>
      </c>
      <c r="M41" s="121">
        <v>80</v>
      </c>
      <c r="N41" s="114">
        <v>42706</v>
      </c>
      <c r="O41" s="50" t="s">
        <v>18</v>
      </c>
      <c r="P41" s="50">
        <v>42710</v>
      </c>
      <c r="Q41" s="86">
        <v>42788</v>
      </c>
      <c r="R41" s="50" t="s">
        <v>39</v>
      </c>
      <c r="S41" s="139"/>
      <c r="T41" s="131" t="s">
        <v>63</v>
      </c>
      <c r="U41" s="38" t="s">
        <v>64</v>
      </c>
      <c r="V41" s="52"/>
      <c r="W41" s="38"/>
      <c r="X41" s="38"/>
      <c r="Y41" s="106"/>
    </row>
    <row r="42" spans="1:25" s="48" customFormat="1" ht="12.75" customHeight="1">
      <c r="A42" s="31" t="s">
        <v>61</v>
      </c>
      <c r="B42" s="79" t="s">
        <v>321</v>
      </c>
      <c r="C42" s="5" t="s">
        <v>606</v>
      </c>
      <c r="D42" s="52" t="s">
        <v>711</v>
      </c>
      <c r="E42" s="102" t="s">
        <v>1266</v>
      </c>
      <c r="F42" s="39" t="s">
        <v>12</v>
      </c>
      <c r="G42" s="91" t="s">
        <v>140</v>
      </c>
      <c r="H42" s="39" t="s">
        <v>21</v>
      </c>
      <c r="I42" s="39" t="s">
        <v>12</v>
      </c>
      <c r="J42" s="6">
        <v>46</v>
      </c>
      <c r="K42" s="6">
        <v>2</v>
      </c>
      <c r="L42" s="6">
        <v>370</v>
      </c>
      <c r="M42" s="121">
        <v>60</v>
      </c>
      <c r="N42" s="114">
        <v>42605</v>
      </c>
      <c r="O42" s="50" t="s">
        <v>18</v>
      </c>
      <c r="P42" s="50">
        <v>42605</v>
      </c>
      <c r="Q42" s="87">
        <v>42676</v>
      </c>
      <c r="R42" s="50" t="s">
        <v>39</v>
      </c>
      <c r="S42" s="139"/>
      <c r="T42" s="131" t="s">
        <v>63</v>
      </c>
      <c r="U42" s="38" t="s">
        <v>64</v>
      </c>
      <c r="V42" s="52"/>
      <c r="W42" s="38" t="s">
        <v>186</v>
      </c>
      <c r="X42" s="38"/>
      <c r="Y42" s="106" t="s">
        <v>59</v>
      </c>
    </row>
    <row r="43" spans="1:25" s="48" customFormat="1">
      <c r="A43" s="246" t="s">
        <v>61</v>
      </c>
      <c r="B43" s="80" t="s">
        <v>690</v>
      </c>
      <c r="C43" s="216" t="s">
        <v>692</v>
      </c>
      <c r="D43" s="247" t="s">
        <v>711</v>
      </c>
      <c r="E43" s="102" t="s">
        <v>1266</v>
      </c>
      <c r="F43" s="254" t="s">
        <v>202</v>
      </c>
      <c r="G43" s="91" t="s">
        <v>140</v>
      </c>
      <c r="H43" s="17" t="s">
        <v>17</v>
      </c>
      <c r="I43" s="39" t="s">
        <v>12</v>
      </c>
      <c r="J43" s="39"/>
      <c r="K43" s="39"/>
      <c r="L43" s="39"/>
      <c r="M43" s="121"/>
      <c r="N43" s="114"/>
      <c r="O43" s="50"/>
      <c r="P43" s="50"/>
      <c r="Q43" s="86" t="s">
        <v>601</v>
      </c>
      <c r="R43" s="50" t="s">
        <v>39</v>
      </c>
      <c r="S43" s="139"/>
      <c r="T43" s="131"/>
      <c r="U43" s="38"/>
      <c r="V43" s="52"/>
      <c r="W43" s="38"/>
      <c r="X43" s="38"/>
      <c r="Y43" s="106"/>
    </row>
    <row r="44" spans="1:25" s="48" customFormat="1">
      <c r="A44" s="302" t="s">
        <v>61</v>
      </c>
      <c r="B44" s="80" t="s">
        <v>691</v>
      </c>
      <c r="C44" s="305" t="s">
        <v>693</v>
      </c>
      <c r="D44" s="247" t="s">
        <v>711</v>
      </c>
      <c r="E44" s="102" t="s">
        <v>1266</v>
      </c>
      <c r="F44" s="297" t="s">
        <v>202</v>
      </c>
      <c r="G44" s="94" t="s">
        <v>140</v>
      </c>
      <c r="H44" s="41"/>
      <c r="I44" s="45" t="s">
        <v>12</v>
      </c>
      <c r="J44" s="45"/>
      <c r="K44" s="45"/>
      <c r="L44" s="45"/>
      <c r="M44" s="120"/>
      <c r="N44" s="113"/>
      <c r="O44" s="46"/>
      <c r="P44" s="50"/>
      <c r="Q44" s="85"/>
      <c r="R44" s="50" t="s">
        <v>39</v>
      </c>
      <c r="S44" s="138"/>
      <c r="T44" s="131"/>
      <c r="U44" s="38"/>
      <c r="V44" s="52"/>
      <c r="W44" s="38"/>
      <c r="X44" s="38"/>
      <c r="Y44" s="106"/>
    </row>
    <row r="45" spans="1:25" s="48" customFormat="1">
      <c r="A45" s="241" t="s">
        <v>51</v>
      </c>
      <c r="B45" s="79" t="s">
        <v>256</v>
      </c>
      <c r="C45" s="59" t="s">
        <v>879</v>
      </c>
      <c r="D45" s="61" t="s">
        <v>721</v>
      </c>
      <c r="E45" s="103" t="s">
        <v>757</v>
      </c>
      <c r="F45" s="39" t="s">
        <v>12</v>
      </c>
      <c r="G45" s="91" t="s">
        <v>141</v>
      </c>
      <c r="H45" s="39" t="s">
        <v>29</v>
      </c>
      <c r="I45" s="45" t="s">
        <v>12</v>
      </c>
      <c r="J45" s="39">
        <v>27</v>
      </c>
      <c r="K45" s="39">
        <v>0</v>
      </c>
      <c r="L45" s="39">
        <v>900</v>
      </c>
      <c r="M45" s="121">
        <v>0</v>
      </c>
      <c r="N45" s="114">
        <v>42549</v>
      </c>
      <c r="O45" s="50" t="s">
        <v>19</v>
      </c>
      <c r="P45" s="50">
        <v>42557</v>
      </c>
      <c r="Q45" s="86" t="s">
        <v>598</v>
      </c>
      <c r="R45" s="50" t="s">
        <v>39</v>
      </c>
      <c r="S45" s="139"/>
      <c r="T45" s="131" t="s">
        <v>52</v>
      </c>
      <c r="U45" s="38" t="s">
        <v>52</v>
      </c>
      <c r="V45" s="52"/>
      <c r="W45" s="38"/>
      <c r="X45" s="38"/>
      <c r="Y45" s="106"/>
    </row>
    <row r="46" spans="1:25" s="48" customFormat="1">
      <c r="A46" s="241" t="s">
        <v>51</v>
      </c>
      <c r="B46" s="79" t="s">
        <v>322</v>
      </c>
      <c r="C46" s="59" t="s">
        <v>880</v>
      </c>
      <c r="D46" s="61" t="s">
        <v>721</v>
      </c>
      <c r="E46" s="103" t="s">
        <v>757</v>
      </c>
      <c r="F46" s="39" t="s">
        <v>12</v>
      </c>
      <c r="G46" s="91" t="s">
        <v>141</v>
      </c>
      <c r="H46" s="39" t="s">
        <v>29</v>
      </c>
      <c r="I46" s="45" t="s">
        <v>12</v>
      </c>
      <c r="J46" s="39">
        <v>33.700000000000003</v>
      </c>
      <c r="K46" s="39">
        <v>0</v>
      </c>
      <c r="L46" s="39">
        <v>300</v>
      </c>
      <c r="M46" s="121">
        <v>0</v>
      </c>
      <c r="N46" s="114">
        <v>42741</v>
      </c>
      <c r="O46" s="50" t="s">
        <v>19</v>
      </c>
      <c r="P46" s="50"/>
      <c r="Q46" s="86" t="s">
        <v>762</v>
      </c>
      <c r="R46" s="50" t="s">
        <v>39</v>
      </c>
      <c r="S46" s="139"/>
      <c r="T46" s="131"/>
      <c r="U46" s="38"/>
      <c r="V46" s="52"/>
      <c r="W46" s="38"/>
      <c r="X46" s="38"/>
      <c r="Y46" s="106"/>
    </row>
    <row r="47" spans="1:25" s="48" customFormat="1">
      <c r="A47" s="241" t="s">
        <v>51</v>
      </c>
      <c r="B47" s="79" t="s">
        <v>323</v>
      </c>
      <c r="C47" s="59" t="s">
        <v>881</v>
      </c>
      <c r="D47" s="61" t="s">
        <v>721</v>
      </c>
      <c r="E47" s="102" t="s">
        <v>757</v>
      </c>
      <c r="F47" s="39" t="s">
        <v>12</v>
      </c>
      <c r="G47" s="91" t="s">
        <v>141</v>
      </c>
      <c r="H47" s="39" t="s">
        <v>75</v>
      </c>
      <c r="I47" s="45" t="s">
        <v>12</v>
      </c>
      <c r="J47" s="39">
        <v>32</v>
      </c>
      <c r="K47" s="39">
        <v>0</v>
      </c>
      <c r="L47" s="39">
        <v>900</v>
      </c>
      <c r="M47" s="121">
        <v>0</v>
      </c>
      <c r="N47" s="114">
        <v>42549</v>
      </c>
      <c r="O47" s="50" t="s">
        <v>19</v>
      </c>
      <c r="P47" s="50">
        <v>42562</v>
      </c>
      <c r="Q47" s="87" t="s">
        <v>598</v>
      </c>
      <c r="R47" s="50" t="s">
        <v>39</v>
      </c>
      <c r="S47" s="139"/>
      <c r="T47" s="131" t="s">
        <v>52</v>
      </c>
      <c r="U47" s="38" t="s">
        <v>52</v>
      </c>
      <c r="V47" s="52"/>
      <c r="W47" s="38" t="s">
        <v>186</v>
      </c>
      <c r="X47" s="38"/>
      <c r="Y47" s="106" t="s">
        <v>59</v>
      </c>
    </row>
    <row r="48" spans="1:25" s="63" customFormat="1">
      <c r="A48" s="241" t="s">
        <v>51</v>
      </c>
      <c r="B48" s="79" t="s">
        <v>1112</v>
      </c>
      <c r="C48" s="242" t="s">
        <v>1114</v>
      </c>
      <c r="D48" s="61" t="s">
        <v>721</v>
      </c>
      <c r="E48" s="102" t="s">
        <v>757</v>
      </c>
      <c r="F48" s="39" t="s">
        <v>12</v>
      </c>
      <c r="G48" s="91" t="s">
        <v>141</v>
      </c>
      <c r="H48" s="17" t="s">
        <v>29</v>
      </c>
      <c r="I48" s="39" t="s">
        <v>12</v>
      </c>
      <c r="J48" s="39">
        <v>31.5</v>
      </c>
      <c r="K48" s="39">
        <v>0</v>
      </c>
      <c r="L48" s="39">
        <v>1050</v>
      </c>
      <c r="M48" s="121">
        <v>0</v>
      </c>
      <c r="N48" s="114"/>
      <c r="O48" s="50"/>
      <c r="P48" s="50"/>
      <c r="Q48" s="86">
        <v>42979</v>
      </c>
      <c r="R48" s="50"/>
      <c r="S48" s="139"/>
      <c r="T48" s="131"/>
      <c r="U48" s="38"/>
      <c r="V48" s="52"/>
      <c r="W48" s="38"/>
      <c r="X48" s="38"/>
      <c r="Y48" s="106"/>
    </row>
    <row r="49" spans="1:25" s="48" customFormat="1">
      <c r="A49" s="241" t="s">
        <v>51</v>
      </c>
      <c r="B49" s="79" t="s">
        <v>1113</v>
      </c>
      <c r="C49" s="242" t="s">
        <v>1115</v>
      </c>
      <c r="D49" s="61" t="s">
        <v>721</v>
      </c>
      <c r="E49" s="102" t="s">
        <v>757</v>
      </c>
      <c r="F49" s="16" t="s">
        <v>12</v>
      </c>
      <c r="G49" s="91" t="s">
        <v>141</v>
      </c>
      <c r="H49" s="17" t="s">
        <v>17</v>
      </c>
      <c r="I49" s="39" t="s">
        <v>12</v>
      </c>
      <c r="J49" s="39">
        <v>49.24</v>
      </c>
      <c r="K49" s="39">
        <v>0</v>
      </c>
      <c r="L49" s="39" t="s">
        <v>22</v>
      </c>
      <c r="M49" s="121">
        <v>0</v>
      </c>
      <c r="N49" s="114"/>
      <c r="O49" s="50"/>
      <c r="P49" s="50"/>
      <c r="Q49" s="87" t="s">
        <v>22</v>
      </c>
      <c r="R49" s="50"/>
      <c r="S49" s="139"/>
      <c r="T49" s="131"/>
      <c r="U49" s="38"/>
      <c r="V49" s="52"/>
      <c r="W49" s="38"/>
      <c r="X49" s="38"/>
      <c r="Y49" s="106"/>
    </row>
    <row r="50" spans="1:25" s="48" customFormat="1">
      <c r="A50" s="241" t="s">
        <v>54</v>
      </c>
      <c r="B50" s="79" t="s">
        <v>257</v>
      </c>
      <c r="C50" s="58" t="s">
        <v>1080</v>
      </c>
      <c r="D50" s="61" t="s">
        <v>721</v>
      </c>
      <c r="E50" s="111" t="s">
        <v>756</v>
      </c>
      <c r="F50" s="39" t="s">
        <v>12</v>
      </c>
      <c r="G50" s="91" t="s">
        <v>141</v>
      </c>
      <c r="H50" s="39" t="s">
        <v>29</v>
      </c>
      <c r="I50" s="39" t="s">
        <v>12</v>
      </c>
      <c r="J50" s="39">
        <v>38</v>
      </c>
      <c r="K50" s="39">
        <v>0</v>
      </c>
      <c r="L50" s="39">
        <v>200</v>
      </c>
      <c r="M50" s="121">
        <v>0</v>
      </c>
      <c r="N50" s="114">
        <v>42550</v>
      </c>
      <c r="O50" s="50" t="s">
        <v>19</v>
      </c>
      <c r="P50" s="50">
        <v>42562</v>
      </c>
      <c r="Q50" s="87">
        <v>42644</v>
      </c>
      <c r="R50" s="50"/>
      <c r="S50" s="139"/>
      <c r="T50" s="131" t="s">
        <v>34</v>
      </c>
      <c r="U50" s="38" t="s">
        <v>34</v>
      </c>
      <c r="V50" s="52" t="s">
        <v>31</v>
      </c>
      <c r="W50" s="38"/>
      <c r="X50" s="38"/>
      <c r="Y50" s="106" t="s">
        <v>59</v>
      </c>
    </row>
    <row r="51" spans="1:25" s="48" customFormat="1">
      <c r="A51" s="243" t="s">
        <v>54</v>
      </c>
      <c r="B51" s="79" t="s">
        <v>499</v>
      </c>
      <c r="C51" s="37" t="s">
        <v>548</v>
      </c>
      <c r="D51" s="61" t="s">
        <v>721</v>
      </c>
      <c r="E51" s="228" t="s">
        <v>756</v>
      </c>
      <c r="F51" s="306" t="s">
        <v>12</v>
      </c>
      <c r="G51" s="91" t="s">
        <v>141</v>
      </c>
      <c r="H51" s="41" t="s">
        <v>29</v>
      </c>
      <c r="I51" s="39" t="s">
        <v>12</v>
      </c>
      <c r="J51" s="62">
        <v>33</v>
      </c>
      <c r="K51" s="62">
        <v>1</v>
      </c>
      <c r="L51" s="62">
        <v>395</v>
      </c>
      <c r="M51" s="312">
        <v>70</v>
      </c>
      <c r="N51" s="315">
        <v>42976</v>
      </c>
      <c r="O51" s="318"/>
      <c r="P51" s="50"/>
      <c r="Q51" s="87">
        <v>43023</v>
      </c>
      <c r="R51" s="50"/>
      <c r="S51" s="139"/>
      <c r="T51" s="131" t="s">
        <v>535</v>
      </c>
      <c r="U51" s="38" t="s">
        <v>535</v>
      </c>
      <c r="V51" s="52"/>
      <c r="W51" s="38"/>
      <c r="X51" s="38"/>
      <c r="Y51" s="106"/>
    </row>
    <row r="52" spans="1:25" s="48" customFormat="1">
      <c r="A52" s="241" t="s">
        <v>43</v>
      </c>
      <c r="B52" s="79" t="s">
        <v>258</v>
      </c>
      <c r="C52" s="59" t="s">
        <v>709</v>
      </c>
      <c r="D52" s="61" t="s">
        <v>721</v>
      </c>
      <c r="E52" s="103" t="s">
        <v>144</v>
      </c>
      <c r="F52" s="60" t="s">
        <v>12</v>
      </c>
      <c r="G52" s="93" t="s">
        <v>141</v>
      </c>
      <c r="H52" s="60" t="s">
        <v>21</v>
      </c>
      <c r="I52" s="60" t="s">
        <v>12</v>
      </c>
      <c r="J52" s="60">
        <v>29</v>
      </c>
      <c r="K52" s="60">
        <v>1</v>
      </c>
      <c r="L52" s="60">
        <v>80</v>
      </c>
      <c r="M52" s="124">
        <v>20</v>
      </c>
      <c r="N52" s="116">
        <v>42572</v>
      </c>
      <c r="O52" s="56" t="s">
        <v>19</v>
      </c>
      <c r="P52" s="56">
        <v>42629</v>
      </c>
      <c r="Q52" s="56" t="s">
        <v>706</v>
      </c>
      <c r="R52" s="56" t="s">
        <v>39</v>
      </c>
      <c r="S52" s="142"/>
      <c r="T52" s="133" t="s">
        <v>16</v>
      </c>
      <c r="U52" s="59" t="s">
        <v>15</v>
      </c>
      <c r="V52" s="61"/>
      <c r="W52" s="59"/>
      <c r="X52" s="59"/>
      <c r="Y52" s="146"/>
    </row>
    <row r="53" spans="1:25" s="48" customFormat="1">
      <c r="A53" s="241" t="s">
        <v>43</v>
      </c>
      <c r="B53" s="79" t="s">
        <v>707</v>
      </c>
      <c r="C53" s="38" t="s">
        <v>708</v>
      </c>
      <c r="D53" s="52" t="s">
        <v>721</v>
      </c>
      <c r="E53" s="109" t="s">
        <v>144</v>
      </c>
      <c r="F53" s="53" t="s">
        <v>12</v>
      </c>
      <c r="G53" s="91" t="s">
        <v>141</v>
      </c>
      <c r="H53" s="17" t="s">
        <v>17</v>
      </c>
      <c r="I53" s="39" t="s">
        <v>12</v>
      </c>
      <c r="J53" s="39">
        <v>51</v>
      </c>
      <c r="K53" s="39">
        <v>2</v>
      </c>
      <c r="L53" s="39">
        <v>95</v>
      </c>
      <c r="M53" s="121">
        <v>25</v>
      </c>
      <c r="N53" s="114"/>
      <c r="O53" s="50"/>
      <c r="P53" s="50"/>
      <c r="Q53" s="86">
        <v>43160</v>
      </c>
      <c r="R53" s="50"/>
      <c r="S53" s="139"/>
      <c r="T53" s="131"/>
      <c r="U53" s="38"/>
      <c r="V53" s="52"/>
      <c r="W53" s="38"/>
      <c r="X53" s="38"/>
      <c r="Y53" s="106"/>
    </row>
    <row r="54" spans="1:25" s="48" customFormat="1">
      <c r="A54" s="255" t="s">
        <v>43</v>
      </c>
      <c r="B54" s="80" t="s">
        <v>894</v>
      </c>
      <c r="C54" s="216" t="s">
        <v>895</v>
      </c>
      <c r="D54" s="247" t="s">
        <v>721</v>
      </c>
      <c r="E54" s="256" t="s">
        <v>144</v>
      </c>
      <c r="F54" s="254"/>
      <c r="G54" s="91" t="s">
        <v>141</v>
      </c>
      <c r="H54" s="17"/>
      <c r="I54" s="39"/>
      <c r="J54" s="45"/>
      <c r="K54" s="45"/>
      <c r="L54" s="45"/>
      <c r="M54" s="120"/>
      <c r="N54" s="113"/>
      <c r="O54" s="46"/>
      <c r="P54" s="50"/>
      <c r="Q54" s="85" t="s">
        <v>594</v>
      </c>
      <c r="R54" s="46" t="s">
        <v>39</v>
      </c>
      <c r="S54" s="138"/>
      <c r="T54" s="132"/>
      <c r="U54" s="38"/>
      <c r="V54" s="52"/>
      <c r="W54" s="38"/>
      <c r="X54" s="38"/>
      <c r="Y54" s="106"/>
    </row>
    <row r="55" spans="1:25" s="63" customFormat="1">
      <c r="A55" s="20" t="s">
        <v>43</v>
      </c>
      <c r="B55" s="79" t="s">
        <v>1051</v>
      </c>
      <c r="C55" s="67" t="s">
        <v>1052</v>
      </c>
      <c r="D55" s="52" t="s">
        <v>721</v>
      </c>
      <c r="E55" s="106" t="s">
        <v>144</v>
      </c>
      <c r="F55" s="22" t="s">
        <v>12</v>
      </c>
      <c r="G55" s="91" t="s">
        <v>141</v>
      </c>
      <c r="H55" s="17" t="s">
        <v>29</v>
      </c>
      <c r="I55" s="39" t="s">
        <v>12</v>
      </c>
      <c r="J55" s="39" t="s">
        <v>22</v>
      </c>
      <c r="K55" s="39">
        <v>2</v>
      </c>
      <c r="L55" s="39">
        <v>85</v>
      </c>
      <c r="M55" s="121">
        <v>15</v>
      </c>
      <c r="N55" s="114"/>
      <c r="O55" s="50"/>
      <c r="P55" s="50"/>
      <c r="Q55" s="86">
        <v>43132</v>
      </c>
      <c r="R55" s="50"/>
      <c r="S55" s="139"/>
      <c r="T55" s="131"/>
      <c r="U55" s="38"/>
      <c r="V55" s="52"/>
      <c r="W55" s="38"/>
      <c r="X55" s="38"/>
      <c r="Y55" s="106"/>
    </row>
    <row r="56" spans="1:25" s="48" customFormat="1">
      <c r="A56" s="241" t="s">
        <v>8</v>
      </c>
      <c r="B56" s="79" t="s">
        <v>259</v>
      </c>
      <c r="C56" s="59" t="s">
        <v>872</v>
      </c>
      <c r="D56" s="61" t="s">
        <v>751</v>
      </c>
      <c r="E56" s="103" t="s">
        <v>8</v>
      </c>
      <c r="F56" s="60" t="s">
        <v>202</v>
      </c>
      <c r="G56" s="95" t="s">
        <v>140</v>
      </c>
      <c r="H56" s="39" t="s">
        <v>17</v>
      </c>
      <c r="I56" s="39" t="s">
        <v>12</v>
      </c>
      <c r="J56" s="39">
        <v>60</v>
      </c>
      <c r="K56" s="39">
        <v>1</v>
      </c>
      <c r="L56" s="39">
        <v>231</v>
      </c>
      <c r="M56" s="121">
        <v>1</v>
      </c>
      <c r="N56" s="114">
        <v>42845</v>
      </c>
      <c r="O56" s="50" t="s">
        <v>204</v>
      </c>
      <c r="P56" s="50"/>
      <c r="Q56" s="86" t="s">
        <v>574</v>
      </c>
      <c r="R56" s="50" t="s">
        <v>39</v>
      </c>
      <c r="S56" s="141"/>
      <c r="T56" s="131"/>
      <c r="U56" s="38"/>
      <c r="V56" s="52"/>
      <c r="W56" s="38" t="s">
        <v>187</v>
      </c>
      <c r="X56" s="38"/>
      <c r="Y56" s="106"/>
    </row>
    <row r="57" spans="1:25" s="48" customFormat="1" ht="12.75" customHeight="1">
      <c r="A57" s="246" t="s">
        <v>8</v>
      </c>
      <c r="B57" s="80" t="s">
        <v>324</v>
      </c>
      <c r="C57" s="216" t="s">
        <v>871</v>
      </c>
      <c r="D57" s="247" t="s">
        <v>751</v>
      </c>
      <c r="E57" s="257" t="s">
        <v>8</v>
      </c>
      <c r="F57" s="249" t="s">
        <v>203</v>
      </c>
      <c r="G57" s="91" t="s">
        <v>140</v>
      </c>
      <c r="H57" s="39" t="s">
        <v>21</v>
      </c>
      <c r="I57" s="39" t="s">
        <v>79</v>
      </c>
      <c r="J57" s="39"/>
      <c r="K57" s="39"/>
      <c r="L57" s="39"/>
      <c r="M57" s="121"/>
      <c r="N57" s="114"/>
      <c r="O57" s="50" t="s">
        <v>204</v>
      </c>
      <c r="P57" s="50"/>
      <c r="Q57" s="86" t="s">
        <v>22</v>
      </c>
      <c r="R57" s="50" t="s">
        <v>39</v>
      </c>
      <c r="S57" s="139"/>
      <c r="T57" s="131"/>
      <c r="U57" s="38"/>
      <c r="V57" s="52"/>
      <c r="W57" s="38"/>
      <c r="X57" s="38"/>
      <c r="Y57" s="106"/>
    </row>
    <row r="58" spans="1:25" s="48" customFormat="1">
      <c r="A58" s="241" t="s">
        <v>8</v>
      </c>
      <c r="B58" s="79" t="s">
        <v>325</v>
      </c>
      <c r="C58" s="61" t="s">
        <v>868</v>
      </c>
      <c r="D58" s="61" t="s">
        <v>751</v>
      </c>
      <c r="E58" s="103" t="s">
        <v>8</v>
      </c>
      <c r="F58" s="39" t="s">
        <v>202</v>
      </c>
      <c r="G58" s="91" t="s">
        <v>140</v>
      </c>
      <c r="H58" s="39" t="s">
        <v>17</v>
      </c>
      <c r="I58" s="39" t="s">
        <v>12</v>
      </c>
      <c r="J58" s="39">
        <v>60</v>
      </c>
      <c r="K58" s="39">
        <v>0</v>
      </c>
      <c r="L58" s="39" t="s">
        <v>22</v>
      </c>
      <c r="M58" s="121">
        <v>0</v>
      </c>
      <c r="N58" s="114">
        <v>42847</v>
      </c>
      <c r="O58" s="50" t="s">
        <v>204</v>
      </c>
      <c r="P58" s="50"/>
      <c r="Q58" s="86" t="s">
        <v>569</v>
      </c>
      <c r="R58" s="50" t="s">
        <v>39</v>
      </c>
      <c r="S58" s="139"/>
      <c r="T58" s="131" t="s">
        <v>41</v>
      </c>
      <c r="U58" s="38" t="s">
        <v>169</v>
      </c>
      <c r="V58" s="52"/>
      <c r="W58" s="38"/>
      <c r="X58" s="38"/>
      <c r="Y58" s="106"/>
    </row>
    <row r="59" spans="1:25" s="48" customFormat="1" ht="12.75" customHeight="1">
      <c r="A59" s="241" t="s">
        <v>8</v>
      </c>
      <c r="B59" s="79" t="s">
        <v>326</v>
      </c>
      <c r="C59" s="15" t="s">
        <v>873</v>
      </c>
      <c r="D59" s="61" t="s">
        <v>751</v>
      </c>
      <c r="E59" s="110" t="s">
        <v>8</v>
      </c>
      <c r="F59" s="16" t="s">
        <v>12</v>
      </c>
      <c r="G59" s="95" t="s">
        <v>140</v>
      </c>
      <c r="H59" s="16" t="s">
        <v>29</v>
      </c>
      <c r="I59" s="39" t="s">
        <v>12</v>
      </c>
      <c r="J59" s="6">
        <v>58</v>
      </c>
      <c r="K59" s="6">
        <v>0</v>
      </c>
      <c r="L59" s="6">
        <v>325</v>
      </c>
      <c r="M59" s="121">
        <v>0</v>
      </c>
      <c r="N59" s="114">
        <v>42568</v>
      </c>
      <c r="O59" s="50" t="s">
        <v>204</v>
      </c>
      <c r="P59" s="50">
        <v>42573</v>
      </c>
      <c r="Q59" s="86" t="s">
        <v>874</v>
      </c>
      <c r="R59" s="50" t="s">
        <v>39</v>
      </c>
      <c r="S59" s="139"/>
      <c r="T59" s="131" t="s">
        <v>41</v>
      </c>
      <c r="U59" s="38" t="s">
        <v>42</v>
      </c>
      <c r="V59" s="52"/>
      <c r="W59" s="38"/>
      <c r="X59" s="38"/>
      <c r="Y59" s="106" t="s">
        <v>91</v>
      </c>
    </row>
    <row r="60" spans="1:25" s="48" customFormat="1">
      <c r="A60" s="244" t="s">
        <v>8</v>
      </c>
      <c r="B60" s="237" t="s">
        <v>327</v>
      </c>
      <c r="C60" s="209" t="s">
        <v>875</v>
      </c>
      <c r="D60" s="239" t="s">
        <v>751</v>
      </c>
      <c r="E60" s="251" t="s">
        <v>8</v>
      </c>
      <c r="F60" s="296"/>
      <c r="G60" s="98" t="s">
        <v>140</v>
      </c>
      <c r="H60" s="29"/>
      <c r="I60" s="60" t="s">
        <v>12</v>
      </c>
      <c r="J60" s="30"/>
      <c r="K60" s="30"/>
      <c r="L60" s="30"/>
      <c r="M60" s="124"/>
      <c r="N60" s="116"/>
      <c r="O60" s="56" t="s">
        <v>204</v>
      </c>
      <c r="P60" s="56"/>
      <c r="Q60" s="56" t="s">
        <v>22</v>
      </c>
      <c r="R60" s="56"/>
      <c r="S60" s="142"/>
      <c r="T60" s="133"/>
      <c r="U60" s="59"/>
      <c r="V60" s="61"/>
      <c r="W60" s="59"/>
      <c r="X60" s="59"/>
      <c r="Y60" s="146" t="s">
        <v>91</v>
      </c>
    </row>
    <row r="61" spans="1:25" s="48" customFormat="1">
      <c r="A61" s="241" t="s">
        <v>8</v>
      </c>
      <c r="B61" s="79" t="s">
        <v>328</v>
      </c>
      <c r="C61" s="59" t="s">
        <v>869</v>
      </c>
      <c r="D61" s="61" t="s">
        <v>751</v>
      </c>
      <c r="E61" s="102" t="s">
        <v>8</v>
      </c>
      <c r="F61" s="39" t="s">
        <v>12</v>
      </c>
      <c r="G61" s="91" t="s">
        <v>140</v>
      </c>
      <c r="H61" s="39" t="s">
        <v>21</v>
      </c>
      <c r="I61" s="39" t="s">
        <v>12</v>
      </c>
      <c r="J61" s="39">
        <v>60</v>
      </c>
      <c r="K61" s="39">
        <v>0</v>
      </c>
      <c r="L61" s="39" t="s">
        <v>22</v>
      </c>
      <c r="M61" s="121">
        <v>0</v>
      </c>
      <c r="N61" s="114">
        <v>42663</v>
      </c>
      <c r="O61" s="50" t="s">
        <v>204</v>
      </c>
      <c r="P61" s="50">
        <v>42668</v>
      </c>
      <c r="Q61" s="86" t="s">
        <v>598</v>
      </c>
      <c r="R61" s="50" t="s">
        <v>39</v>
      </c>
      <c r="S61" s="139"/>
      <c r="T61" s="131" t="s">
        <v>41</v>
      </c>
      <c r="U61" s="38" t="s">
        <v>42</v>
      </c>
      <c r="V61" s="52"/>
      <c r="W61" s="38"/>
      <c r="X61" s="38"/>
      <c r="Y61" s="106"/>
    </row>
    <row r="62" spans="1:25" s="48" customFormat="1">
      <c r="A62" s="241" t="s">
        <v>8</v>
      </c>
      <c r="B62" s="79" t="s">
        <v>329</v>
      </c>
      <c r="C62" s="59" t="s">
        <v>870</v>
      </c>
      <c r="D62" s="61" t="s">
        <v>751</v>
      </c>
      <c r="E62" s="102" t="s">
        <v>8</v>
      </c>
      <c r="F62" s="39" t="s">
        <v>12</v>
      </c>
      <c r="G62" s="91" t="s">
        <v>140</v>
      </c>
      <c r="H62" s="39" t="s">
        <v>29</v>
      </c>
      <c r="I62" s="39" t="s">
        <v>12</v>
      </c>
      <c r="J62" s="39">
        <v>52</v>
      </c>
      <c r="K62" s="39">
        <v>0</v>
      </c>
      <c r="L62" s="39">
        <v>285</v>
      </c>
      <c r="M62" s="121">
        <v>0</v>
      </c>
      <c r="N62" s="114">
        <v>42767</v>
      </c>
      <c r="O62" s="50" t="s">
        <v>204</v>
      </c>
      <c r="P62" s="50"/>
      <c r="Q62" s="86" t="s">
        <v>762</v>
      </c>
      <c r="R62" s="50" t="s">
        <v>39</v>
      </c>
      <c r="S62" s="139"/>
      <c r="T62" s="131" t="s">
        <v>41</v>
      </c>
      <c r="U62" s="38" t="s">
        <v>169</v>
      </c>
      <c r="V62" s="52"/>
      <c r="W62" s="38"/>
      <c r="X62" s="38"/>
      <c r="Y62" s="106"/>
    </row>
    <row r="63" spans="1:25" s="48" customFormat="1">
      <c r="A63" s="241" t="s">
        <v>8</v>
      </c>
      <c r="B63" s="79" t="s">
        <v>330</v>
      </c>
      <c r="C63" s="59" t="s">
        <v>959</v>
      </c>
      <c r="D63" s="61" t="s">
        <v>751</v>
      </c>
      <c r="E63" s="102" t="s">
        <v>8</v>
      </c>
      <c r="F63" s="16" t="s">
        <v>12</v>
      </c>
      <c r="G63" s="95" t="s">
        <v>140</v>
      </c>
      <c r="H63" s="39" t="s">
        <v>17</v>
      </c>
      <c r="I63" s="39" t="s">
        <v>12</v>
      </c>
      <c r="J63" s="39">
        <v>38.6</v>
      </c>
      <c r="K63" s="39">
        <v>2</v>
      </c>
      <c r="L63" s="39">
        <v>307</v>
      </c>
      <c r="M63" s="121">
        <v>67</v>
      </c>
      <c r="N63" s="114">
        <v>42843</v>
      </c>
      <c r="O63" s="50" t="s">
        <v>204</v>
      </c>
      <c r="P63" s="50"/>
      <c r="Q63" s="86">
        <v>43009</v>
      </c>
      <c r="R63" s="50"/>
      <c r="S63" s="139"/>
      <c r="T63" s="131"/>
      <c r="U63" s="38"/>
      <c r="V63" s="52"/>
      <c r="W63" s="38" t="s">
        <v>187</v>
      </c>
      <c r="X63" s="38"/>
      <c r="Y63" s="106"/>
    </row>
    <row r="64" spans="1:25" s="48" customFormat="1">
      <c r="A64" s="20" t="s">
        <v>8</v>
      </c>
      <c r="B64" s="79" t="s">
        <v>968</v>
      </c>
      <c r="C64" s="242" t="s">
        <v>970</v>
      </c>
      <c r="D64" s="61" t="s">
        <v>751</v>
      </c>
      <c r="E64" s="102" t="s">
        <v>8</v>
      </c>
      <c r="F64" s="16" t="s">
        <v>202</v>
      </c>
      <c r="G64" s="95" t="s">
        <v>140</v>
      </c>
      <c r="H64" s="17" t="s">
        <v>75</v>
      </c>
      <c r="I64" s="39" t="s">
        <v>12</v>
      </c>
      <c r="J64" s="39">
        <v>49</v>
      </c>
      <c r="K64" s="39">
        <v>0</v>
      </c>
      <c r="L64" s="39">
        <v>187</v>
      </c>
      <c r="M64" s="121">
        <v>0</v>
      </c>
      <c r="N64" s="114"/>
      <c r="O64" s="50"/>
      <c r="P64" s="50"/>
      <c r="Q64" s="86" t="s">
        <v>22</v>
      </c>
      <c r="R64" s="50"/>
      <c r="S64" s="139"/>
      <c r="T64" s="131"/>
      <c r="U64" s="38"/>
      <c r="V64" s="52"/>
      <c r="W64" s="38"/>
      <c r="X64" s="38"/>
      <c r="Y64" s="106"/>
    </row>
    <row r="65" spans="1:25" s="48" customFormat="1">
      <c r="A65" s="20" t="s">
        <v>8</v>
      </c>
      <c r="B65" s="79" t="s">
        <v>969</v>
      </c>
      <c r="C65" s="242" t="s">
        <v>971</v>
      </c>
      <c r="D65" s="61" t="s">
        <v>751</v>
      </c>
      <c r="E65" s="102" t="s">
        <v>8</v>
      </c>
      <c r="F65" s="16" t="s">
        <v>92</v>
      </c>
      <c r="G65" s="95" t="s">
        <v>140</v>
      </c>
      <c r="H65" s="17" t="s">
        <v>17</v>
      </c>
      <c r="I65" s="39" t="s">
        <v>135</v>
      </c>
      <c r="J65" s="39">
        <v>133</v>
      </c>
      <c r="K65" s="39">
        <v>2</v>
      </c>
      <c r="L65" s="39">
        <v>584</v>
      </c>
      <c r="M65" s="121">
        <v>93</v>
      </c>
      <c r="N65" s="114"/>
      <c r="O65" s="50"/>
      <c r="P65" s="50"/>
      <c r="Q65" s="86">
        <v>43159</v>
      </c>
      <c r="R65" s="50"/>
      <c r="S65" s="139"/>
      <c r="T65" s="131"/>
      <c r="U65" s="38"/>
      <c r="V65" s="52"/>
      <c r="W65" s="38"/>
      <c r="X65" s="38"/>
      <c r="Y65" s="106"/>
    </row>
    <row r="66" spans="1:25" s="48" customFormat="1">
      <c r="A66" s="21" t="s">
        <v>233</v>
      </c>
      <c r="B66" s="79" t="s">
        <v>260</v>
      </c>
      <c r="C66" s="304" t="s">
        <v>1116</v>
      </c>
      <c r="D66" s="250" t="s">
        <v>721</v>
      </c>
      <c r="E66" s="108" t="s">
        <v>10</v>
      </c>
      <c r="F66" s="16" t="s">
        <v>607</v>
      </c>
      <c r="G66" s="308" t="s">
        <v>141</v>
      </c>
      <c r="H66" s="22" t="s">
        <v>29</v>
      </c>
      <c r="I66" s="16" t="s">
        <v>12</v>
      </c>
      <c r="J66" s="23">
        <v>35</v>
      </c>
      <c r="K66" s="23">
        <v>0</v>
      </c>
      <c r="L66" s="23" t="s">
        <v>22</v>
      </c>
      <c r="M66" s="120">
        <v>0</v>
      </c>
      <c r="N66" s="113"/>
      <c r="O66" s="46" t="s">
        <v>18</v>
      </c>
      <c r="P66" s="50"/>
      <c r="Q66" s="87">
        <v>42628</v>
      </c>
      <c r="R66" s="50" t="s">
        <v>1042</v>
      </c>
      <c r="S66" s="138"/>
      <c r="T66" s="130" t="s">
        <v>44</v>
      </c>
      <c r="U66" s="38" t="s">
        <v>15</v>
      </c>
      <c r="V66" s="52" t="s">
        <v>44</v>
      </c>
      <c r="W66" s="38"/>
      <c r="X66" s="38"/>
      <c r="Y66" s="106" t="s">
        <v>59</v>
      </c>
    </row>
    <row r="67" spans="1:25" s="48" customFormat="1" ht="12.75" customHeight="1">
      <c r="A67" s="241" t="s">
        <v>105</v>
      </c>
      <c r="B67" s="79" t="s">
        <v>261</v>
      </c>
      <c r="C67" s="61" t="s">
        <v>994</v>
      </c>
      <c r="D67" s="61" t="s">
        <v>721</v>
      </c>
      <c r="E67" s="105" t="s">
        <v>143</v>
      </c>
      <c r="F67" s="39" t="s">
        <v>12</v>
      </c>
      <c r="G67" s="94" t="s">
        <v>141</v>
      </c>
      <c r="H67" s="39" t="s">
        <v>29</v>
      </c>
      <c r="I67" s="39" t="s">
        <v>12</v>
      </c>
      <c r="J67" s="39">
        <v>58</v>
      </c>
      <c r="K67" s="39">
        <v>0</v>
      </c>
      <c r="L67" s="39">
        <v>400</v>
      </c>
      <c r="M67" s="121">
        <v>0</v>
      </c>
      <c r="N67" s="114">
        <v>42649</v>
      </c>
      <c r="O67" s="50" t="s">
        <v>19</v>
      </c>
      <c r="P67" s="50">
        <v>42655</v>
      </c>
      <c r="Q67" s="86" t="s">
        <v>609</v>
      </c>
      <c r="R67" s="50" t="s">
        <v>39</v>
      </c>
      <c r="S67" s="139"/>
      <c r="T67" s="130" t="s">
        <v>106</v>
      </c>
      <c r="U67" s="38" t="s">
        <v>26</v>
      </c>
      <c r="V67" s="52"/>
      <c r="W67" s="38"/>
      <c r="X67" s="38"/>
      <c r="Y67" s="106" t="s">
        <v>57</v>
      </c>
    </row>
    <row r="68" spans="1:25" s="48" customFormat="1" ht="13.5" customHeight="1">
      <c r="A68" s="241" t="s">
        <v>105</v>
      </c>
      <c r="B68" s="79" t="s">
        <v>331</v>
      </c>
      <c r="C68" s="59" t="s">
        <v>993</v>
      </c>
      <c r="D68" s="61" t="s">
        <v>721</v>
      </c>
      <c r="E68" s="105" t="s">
        <v>143</v>
      </c>
      <c r="F68" s="39" t="s">
        <v>12</v>
      </c>
      <c r="G68" s="94" t="s">
        <v>141</v>
      </c>
      <c r="H68" s="39" t="s">
        <v>29</v>
      </c>
      <c r="I68" s="39" t="s">
        <v>12</v>
      </c>
      <c r="J68" s="39">
        <v>35.5</v>
      </c>
      <c r="K68" s="39">
        <v>0</v>
      </c>
      <c r="L68" s="39">
        <v>400</v>
      </c>
      <c r="M68" s="121">
        <v>0</v>
      </c>
      <c r="N68" s="114">
        <v>42765</v>
      </c>
      <c r="O68" s="50" t="s">
        <v>19</v>
      </c>
      <c r="P68" s="50"/>
      <c r="Q68" s="86">
        <v>42855</v>
      </c>
      <c r="R68" s="50"/>
      <c r="S68" s="139"/>
      <c r="T68" s="131" t="s">
        <v>149</v>
      </c>
      <c r="U68" s="38" t="s">
        <v>22</v>
      </c>
      <c r="V68" s="52" t="s">
        <v>22</v>
      </c>
      <c r="W68" s="38"/>
      <c r="X68" s="38"/>
      <c r="Y68" s="106"/>
    </row>
    <row r="69" spans="1:25" s="48" customFormat="1">
      <c r="A69" s="241" t="s">
        <v>171</v>
      </c>
      <c r="B69" s="79" t="s">
        <v>262</v>
      </c>
      <c r="C69" s="38" t="s">
        <v>899</v>
      </c>
      <c r="D69" s="52" t="s">
        <v>721</v>
      </c>
      <c r="E69" s="105" t="s">
        <v>142</v>
      </c>
      <c r="F69" s="39" t="s">
        <v>12</v>
      </c>
      <c r="G69" s="94" t="s">
        <v>141</v>
      </c>
      <c r="H69" s="39" t="s">
        <v>21</v>
      </c>
      <c r="I69" s="39" t="s">
        <v>12</v>
      </c>
      <c r="J69" s="39">
        <v>29</v>
      </c>
      <c r="K69" s="39">
        <v>0</v>
      </c>
      <c r="L69" s="39">
        <v>150</v>
      </c>
      <c r="M69" s="123">
        <v>0</v>
      </c>
      <c r="N69" s="116">
        <v>42529</v>
      </c>
      <c r="O69" s="56" t="s">
        <v>19</v>
      </c>
      <c r="P69" s="56">
        <v>42542</v>
      </c>
      <c r="Q69" s="86" t="s">
        <v>726</v>
      </c>
      <c r="R69" s="50" t="s">
        <v>39</v>
      </c>
      <c r="S69" s="139"/>
      <c r="T69" s="131" t="s">
        <v>24</v>
      </c>
      <c r="U69" s="38" t="s">
        <v>25</v>
      </c>
      <c r="V69" s="52" t="s">
        <v>31</v>
      </c>
      <c r="W69" s="38"/>
      <c r="X69" s="38"/>
      <c r="Y69" s="106"/>
    </row>
    <row r="70" spans="1:25" s="48" customFormat="1" ht="12.75" customHeight="1">
      <c r="A70" s="243" t="s">
        <v>171</v>
      </c>
      <c r="B70" s="79" t="s">
        <v>332</v>
      </c>
      <c r="C70" s="37" t="s">
        <v>900</v>
      </c>
      <c r="D70" s="52" t="s">
        <v>721</v>
      </c>
      <c r="E70" s="105" t="s">
        <v>142</v>
      </c>
      <c r="F70" s="39" t="s">
        <v>12</v>
      </c>
      <c r="G70" s="94" t="s">
        <v>141</v>
      </c>
      <c r="H70" s="45" t="s">
        <v>29</v>
      </c>
      <c r="I70" s="39" t="s">
        <v>12</v>
      </c>
      <c r="J70" s="45">
        <v>46</v>
      </c>
      <c r="K70" s="45">
        <v>2</v>
      </c>
      <c r="L70" s="45">
        <v>200</v>
      </c>
      <c r="M70" s="120">
        <v>50</v>
      </c>
      <c r="N70" s="113"/>
      <c r="O70" s="46"/>
      <c r="P70" s="50"/>
      <c r="Q70" s="85" t="s">
        <v>594</v>
      </c>
      <c r="R70" s="46" t="s">
        <v>39</v>
      </c>
      <c r="S70" s="138"/>
      <c r="T70" s="131" t="s">
        <v>24</v>
      </c>
      <c r="U70" s="38" t="s">
        <v>25</v>
      </c>
      <c r="V70" s="52"/>
      <c r="W70" s="38"/>
      <c r="X70" s="38"/>
      <c r="Y70" s="106"/>
    </row>
    <row r="71" spans="1:25" s="48" customFormat="1">
      <c r="A71" s="241" t="s">
        <v>236</v>
      </c>
      <c r="B71" s="79" t="s">
        <v>1213</v>
      </c>
      <c r="C71" s="242" t="s">
        <v>1214</v>
      </c>
      <c r="D71" s="61" t="s">
        <v>721</v>
      </c>
      <c r="E71" s="234" t="s">
        <v>756</v>
      </c>
      <c r="F71" s="39" t="s">
        <v>12</v>
      </c>
      <c r="G71" s="200" t="s">
        <v>141</v>
      </c>
      <c r="H71" s="17" t="s">
        <v>29</v>
      </c>
      <c r="I71" s="39" t="s">
        <v>12</v>
      </c>
      <c r="J71" s="39">
        <v>31</v>
      </c>
      <c r="K71" s="39">
        <v>0</v>
      </c>
      <c r="L71" s="39">
        <v>370</v>
      </c>
      <c r="M71" s="121">
        <v>0</v>
      </c>
      <c r="N71" s="114"/>
      <c r="O71" s="50"/>
      <c r="P71" s="50"/>
      <c r="Q71" s="86">
        <v>43103</v>
      </c>
      <c r="R71" s="50"/>
      <c r="S71" s="139"/>
      <c r="T71" s="131"/>
      <c r="U71" s="38"/>
      <c r="V71" s="52"/>
      <c r="W71" s="38"/>
      <c r="X71" s="38"/>
      <c r="Y71" s="106"/>
    </row>
    <row r="72" spans="1:25" s="48" customFormat="1">
      <c r="A72" s="243" t="s">
        <v>71</v>
      </c>
      <c r="B72" s="79" t="s">
        <v>263</v>
      </c>
      <c r="C72" s="217" t="s">
        <v>967</v>
      </c>
      <c r="D72" s="52" t="s">
        <v>721</v>
      </c>
      <c r="E72" s="234" t="s">
        <v>145</v>
      </c>
      <c r="F72" s="60" t="s">
        <v>12</v>
      </c>
      <c r="G72" s="96" t="s">
        <v>141</v>
      </c>
      <c r="H72" s="218" t="s">
        <v>29</v>
      </c>
      <c r="I72" s="218" t="s">
        <v>79</v>
      </c>
      <c r="J72" s="218">
        <v>33</v>
      </c>
      <c r="K72" s="218">
        <v>0</v>
      </c>
      <c r="L72" s="218">
        <v>300</v>
      </c>
      <c r="M72" s="311">
        <v>0</v>
      </c>
      <c r="N72" s="314"/>
      <c r="O72" s="317" t="s">
        <v>19</v>
      </c>
      <c r="P72" s="56">
        <v>42555</v>
      </c>
      <c r="Q72" s="85">
        <v>42689</v>
      </c>
      <c r="R72" s="317"/>
      <c r="S72" s="325"/>
      <c r="T72" s="326" t="s">
        <v>31</v>
      </c>
      <c r="U72" s="59"/>
      <c r="V72" s="61" t="s">
        <v>31</v>
      </c>
      <c r="W72" s="59"/>
      <c r="X72" s="38"/>
      <c r="Y72" s="106" t="s">
        <v>83</v>
      </c>
    </row>
    <row r="73" spans="1:25" s="48" customFormat="1">
      <c r="A73" s="241" t="s">
        <v>71</v>
      </c>
      <c r="B73" s="79" t="s">
        <v>333</v>
      </c>
      <c r="C73" s="38" t="s">
        <v>892</v>
      </c>
      <c r="D73" s="52" t="s">
        <v>721</v>
      </c>
      <c r="E73" s="234" t="s">
        <v>145</v>
      </c>
      <c r="F73" s="39" t="s">
        <v>12</v>
      </c>
      <c r="G73" s="94" t="s">
        <v>141</v>
      </c>
      <c r="H73" s="39" t="s">
        <v>29</v>
      </c>
      <c r="I73" s="39" t="s">
        <v>12</v>
      </c>
      <c r="J73" s="39">
        <v>63</v>
      </c>
      <c r="K73" s="39">
        <v>0</v>
      </c>
      <c r="L73" s="39" t="s">
        <v>22</v>
      </c>
      <c r="M73" s="121">
        <v>0</v>
      </c>
      <c r="N73" s="114">
        <v>42740</v>
      </c>
      <c r="O73" s="46" t="s">
        <v>204</v>
      </c>
      <c r="P73" s="50"/>
      <c r="Q73" s="86" t="s">
        <v>574</v>
      </c>
      <c r="R73" s="50" t="s">
        <v>39</v>
      </c>
      <c r="S73" s="139"/>
      <c r="T73" s="130"/>
      <c r="U73" s="38"/>
      <c r="V73" s="52"/>
      <c r="W73" s="38"/>
      <c r="X73" s="38"/>
      <c r="Y73" s="106" t="s">
        <v>83</v>
      </c>
    </row>
    <row r="74" spans="1:25" s="48" customFormat="1">
      <c r="A74" s="241" t="s">
        <v>71</v>
      </c>
      <c r="B74" s="79" t="s">
        <v>334</v>
      </c>
      <c r="C74" s="59" t="s">
        <v>1019</v>
      </c>
      <c r="D74" s="61" t="s">
        <v>721</v>
      </c>
      <c r="E74" s="234" t="s">
        <v>145</v>
      </c>
      <c r="F74" s="39" t="s">
        <v>12</v>
      </c>
      <c r="G74" s="94" t="s">
        <v>141</v>
      </c>
      <c r="H74" s="39" t="s">
        <v>29</v>
      </c>
      <c r="I74" s="39" t="s">
        <v>12</v>
      </c>
      <c r="J74" s="39">
        <v>28</v>
      </c>
      <c r="K74" s="39">
        <v>0</v>
      </c>
      <c r="L74" s="39" t="s">
        <v>22</v>
      </c>
      <c r="M74" s="121">
        <v>0</v>
      </c>
      <c r="N74" s="114"/>
      <c r="O74" s="46"/>
      <c r="P74" s="50"/>
      <c r="Q74" s="86" t="s">
        <v>986</v>
      </c>
      <c r="R74" s="50"/>
      <c r="S74" s="139"/>
      <c r="T74" s="130"/>
      <c r="U74" s="38"/>
      <c r="V74" s="52"/>
      <c r="W74" s="38"/>
      <c r="X74" s="38"/>
      <c r="Y74" s="106" t="s">
        <v>59</v>
      </c>
    </row>
    <row r="75" spans="1:25" s="48" customFormat="1">
      <c r="A75" s="20" t="s">
        <v>71</v>
      </c>
      <c r="B75" s="79" t="s">
        <v>1016</v>
      </c>
      <c r="C75" s="59" t="s">
        <v>1018</v>
      </c>
      <c r="D75" s="61" t="s">
        <v>721</v>
      </c>
      <c r="E75" s="234" t="s">
        <v>145</v>
      </c>
      <c r="F75" s="16" t="s">
        <v>12</v>
      </c>
      <c r="G75" s="94" t="s">
        <v>141</v>
      </c>
      <c r="H75" s="17" t="s">
        <v>29</v>
      </c>
      <c r="I75" s="39" t="s">
        <v>12</v>
      </c>
      <c r="J75" s="39">
        <v>40</v>
      </c>
      <c r="K75" s="39">
        <v>0</v>
      </c>
      <c r="L75" s="39">
        <v>300</v>
      </c>
      <c r="M75" s="121">
        <v>0</v>
      </c>
      <c r="N75" s="114"/>
      <c r="O75" s="46"/>
      <c r="P75" s="50"/>
      <c r="Q75" s="86">
        <v>42689</v>
      </c>
      <c r="R75" s="50"/>
      <c r="S75" s="139"/>
      <c r="T75" s="202"/>
      <c r="U75" s="38"/>
      <c r="V75" s="52"/>
      <c r="W75" s="38"/>
      <c r="X75" s="38"/>
      <c r="Y75" s="106"/>
    </row>
    <row r="76" spans="1:25" s="48" customFormat="1">
      <c r="A76" s="301" t="s">
        <v>71</v>
      </c>
      <c r="B76" s="79" t="s">
        <v>1017</v>
      </c>
      <c r="C76" s="38" t="s">
        <v>1020</v>
      </c>
      <c r="D76" s="61" t="s">
        <v>721</v>
      </c>
      <c r="E76" s="234" t="s">
        <v>145</v>
      </c>
      <c r="F76" s="16" t="s">
        <v>12</v>
      </c>
      <c r="G76" s="94" t="s">
        <v>141</v>
      </c>
      <c r="H76" s="17" t="s">
        <v>29</v>
      </c>
      <c r="I76" s="39" t="s">
        <v>12</v>
      </c>
      <c r="J76" s="39">
        <v>40.200000000000003</v>
      </c>
      <c r="K76" s="39">
        <v>0</v>
      </c>
      <c r="L76" s="39">
        <v>150</v>
      </c>
      <c r="M76" s="121">
        <v>0</v>
      </c>
      <c r="N76" s="114"/>
      <c r="O76" s="50"/>
      <c r="P76" s="50"/>
      <c r="Q76" s="86" t="s">
        <v>1021</v>
      </c>
      <c r="R76" s="50"/>
      <c r="S76" s="139"/>
      <c r="T76" s="132"/>
      <c r="U76" s="38"/>
      <c r="V76" s="52"/>
      <c r="W76" s="38"/>
      <c r="X76" s="38"/>
      <c r="Y76" s="106"/>
    </row>
    <row r="77" spans="1:25" s="48" customFormat="1">
      <c r="A77" s="214" t="s">
        <v>5</v>
      </c>
      <c r="B77" s="79" t="s">
        <v>264</v>
      </c>
      <c r="C77" s="65" t="s">
        <v>165</v>
      </c>
      <c r="D77" s="52" t="s">
        <v>752</v>
      </c>
      <c r="E77" s="105" t="s">
        <v>5</v>
      </c>
      <c r="F77" s="39" t="s">
        <v>12</v>
      </c>
      <c r="G77" s="94" t="s">
        <v>140</v>
      </c>
      <c r="H77" s="53" t="s">
        <v>29</v>
      </c>
      <c r="I77" s="39" t="s">
        <v>12</v>
      </c>
      <c r="J77" s="53">
        <v>45.2</v>
      </c>
      <c r="K77" s="53">
        <v>3</v>
      </c>
      <c r="L77" s="53">
        <v>480</v>
      </c>
      <c r="M77" s="122">
        <v>95</v>
      </c>
      <c r="N77" s="115">
        <v>42786</v>
      </c>
      <c r="O77" s="54" t="s">
        <v>18</v>
      </c>
      <c r="P77" s="50"/>
      <c r="Q77" s="87" t="s">
        <v>608</v>
      </c>
      <c r="R77" s="50" t="s">
        <v>39</v>
      </c>
      <c r="S77" s="143"/>
      <c r="T77" s="220" t="s">
        <v>66</v>
      </c>
      <c r="U77" s="65" t="s">
        <v>160</v>
      </c>
      <c r="V77" s="66" t="s">
        <v>161</v>
      </c>
      <c r="W77" s="38"/>
      <c r="X77" s="38"/>
      <c r="Y77" s="106" t="s">
        <v>59</v>
      </c>
    </row>
    <row r="78" spans="1:25" s="48" customFormat="1">
      <c r="A78" s="213" t="s">
        <v>5</v>
      </c>
      <c r="B78" s="79" t="s">
        <v>335</v>
      </c>
      <c r="C78" s="38" t="s">
        <v>234</v>
      </c>
      <c r="D78" s="52" t="s">
        <v>752</v>
      </c>
      <c r="E78" s="105" t="s">
        <v>5</v>
      </c>
      <c r="F78" s="39" t="s">
        <v>12</v>
      </c>
      <c r="G78" s="94" t="s">
        <v>140</v>
      </c>
      <c r="H78" s="39" t="s">
        <v>17</v>
      </c>
      <c r="I78" s="39" t="s">
        <v>12</v>
      </c>
      <c r="J78" s="39">
        <v>43.35</v>
      </c>
      <c r="K78" s="39">
        <v>1</v>
      </c>
      <c r="L78" s="39">
        <v>530</v>
      </c>
      <c r="M78" s="121">
        <v>20</v>
      </c>
      <c r="N78" s="114">
        <v>42948</v>
      </c>
      <c r="O78" s="50" t="s">
        <v>197</v>
      </c>
      <c r="P78" s="50"/>
      <c r="Q78" s="86">
        <v>42979</v>
      </c>
      <c r="R78" s="50"/>
      <c r="S78" s="139"/>
      <c r="T78" s="131"/>
      <c r="U78" s="38"/>
      <c r="V78" s="52"/>
      <c r="W78" s="38"/>
      <c r="X78" s="38"/>
      <c r="Y78" s="106"/>
    </row>
    <row r="79" spans="1:25" s="48" customFormat="1">
      <c r="A79" s="300" t="s">
        <v>5</v>
      </c>
      <c r="B79" s="79" t="s">
        <v>336</v>
      </c>
      <c r="C79" s="217" t="s">
        <v>1215</v>
      </c>
      <c r="D79" s="61" t="s">
        <v>752</v>
      </c>
      <c r="E79" s="234" t="s">
        <v>5</v>
      </c>
      <c r="F79" s="60" t="s">
        <v>12</v>
      </c>
      <c r="G79" s="94" t="s">
        <v>140</v>
      </c>
      <c r="H79" s="45" t="s">
        <v>29</v>
      </c>
      <c r="I79" s="39" t="s">
        <v>12</v>
      </c>
      <c r="J79" s="45">
        <v>40.4</v>
      </c>
      <c r="K79" s="45">
        <v>1</v>
      </c>
      <c r="L79" s="45">
        <v>453</v>
      </c>
      <c r="M79" s="120">
        <v>60</v>
      </c>
      <c r="N79" s="113">
        <v>42824</v>
      </c>
      <c r="O79" s="46" t="s">
        <v>197</v>
      </c>
      <c r="P79" s="50"/>
      <c r="Q79" s="85">
        <v>42887</v>
      </c>
      <c r="R79" s="46" t="s">
        <v>39</v>
      </c>
      <c r="S79" s="138"/>
      <c r="T79" s="130" t="s">
        <v>66</v>
      </c>
      <c r="U79" s="37" t="s">
        <v>81</v>
      </c>
      <c r="V79" s="47" t="s">
        <v>126</v>
      </c>
      <c r="W79" s="38"/>
      <c r="X79" s="38"/>
      <c r="Y79" s="106" t="s">
        <v>59</v>
      </c>
    </row>
    <row r="80" spans="1:25" s="48" customFormat="1">
      <c r="A80" s="69" t="s">
        <v>5</v>
      </c>
      <c r="B80" s="79" t="s">
        <v>337</v>
      </c>
      <c r="C80" s="5" t="s">
        <v>614</v>
      </c>
      <c r="D80" s="52" t="s">
        <v>752</v>
      </c>
      <c r="E80" s="107" t="s">
        <v>5</v>
      </c>
      <c r="F80" s="39" t="s">
        <v>12</v>
      </c>
      <c r="G80" s="94" t="s">
        <v>140</v>
      </c>
      <c r="H80" s="16" t="s">
        <v>29</v>
      </c>
      <c r="I80" s="39" t="s">
        <v>12</v>
      </c>
      <c r="J80" s="6">
        <v>33</v>
      </c>
      <c r="K80" s="6">
        <v>1</v>
      </c>
      <c r="L80" s="6">
        <v>380</v>
      </c>
      <c r="M80" s="125">
        <v>50</v>
      </c>
      <c r="N80" s="117"/>
      <c r="O80" s="10" t="s">
        <v>18</v>
      </c>
      <c r="P80" s="10">
        <v>42502</v>
      </c>
      <c r="Q80" s="86" t="s">
        <v>609</v>
      </c>
      <c r="R80" s="321" t="s">
        <v>39</v>
      </c>
      <c r="S80" s="324"/>
      <c r="T80" s="134" t="s">
        <v>66</v>
      </c>
      <c r="U80" s="5" t="s">
        <v>81</v>
      </c>
      <c r="V80" s="36"/>
      <c r="W80" s="5"/>
      <c r="X80" s="38"/>
      <c r="Y80" s="106" t="s">
        <v>58</v>
      </c>
    </row>
    <row r="81" spans="1:25" s="48" customFormat="1">
      <c r="A81" s="300" t="s">
        <v>5</v>
      </c>
      <c r="B81" s="79" t="s">
        <v>338</v>
      </c>
      <c r="C81" s="37" t="s">
        <v>613</v>
      </c>
      <c r="D81" s="52" t="s">
        <v>752</v>
      </c>
      <c r="E81" s="105" t="s">
        <v>5</v>
      </c>
      <c r="F81" s="39" t="s">
        <v>12</v>
      </c>
      <c r="G81" s="96" t="s">
        <v>140</v>
      </c>
      <c r="H81" s="45" t="s">
        <v>29</v>
      </c>
      <c r="I81" s="45" t="s">
        <v>12</v>
      </c>
      <c r="J81" s="45">
        <v>25.6</v>
      </c>
      <c r="K81" s="45">
        <v>0</v>
      </c>
      <c r="L81" s="45">
        <v>350</v>
      </c>
      <c r="M81" s="121">
        <v>0</v>
      </c>
      <c r="N81" s="113">
        <v>42782</v>
      </c>
      <c r="O81" s="46" t="s">
        <v>18</v>
      </c>
      <c r="P81" s="50"/>
      <c r="Q81" s="85">
        <v>42887</v>
      </c>
      <c r="R81" s="46" t="s">
        <v>39</v>
      </c>
      <c r="S81" s="138"/>
      <c r="T81" s="131" t="s">
        <v>66</v>
      </c>
      <c r="U81" s="38" t="s">
        <v>160</v>
      </c>
      <c r="V81" s="52" t="s">
        <v>161</v>
      </c>
      <c r="W81" s="38"/>
      <c r="X81" s="38"/>
      <c r="Y81" s="106" t="s">
        <v>59</v>
      </c>
    </row>
    <row r="82" spans="1:25" s="48" customFormat="1">
      <c r="A82" s="69" t="s">
        <v>5</v>
      </c>
      <c r="B82" s="79" t="s">
        <v>339</v>
      </c>
      <c r="C82" s="38" t="s">
        <v>611</v>
      </c>
      <c r="D82" s="52" t="s">
        <v>752</v>
      </c>
      <c r="E82" s="106" t="s">
        <v>5</v>
      </c>
      <c r="F82" s="39" t="s">
        <v>12</v>
      </c>
      <c r="G82" s="94" t="s">
        <v>140</v>
      </c>
      <c r="H82" s="39" t="s">
        <v>17</v>
      </c>
      <c r="I82" s="39" t="s">
        <v>135</v>
      </c>
      <c r="J82" s="39">
        <v>72</v>
      </c>
      <c r="K82" s="39">
        <v>3</v>
      </c>
      <c r="L82" s="39">
        <v>850</v>
      </c>
      <c r="M82" s="121">
        <v>100</v>
      </c>
      <c r="N82" s="114">
        <v>42698</v>
      </c>
      <c r="O82" s="50" t="s">
        <v>18</v>
      </c>
      <c r="P82" s="50">
        <v>42707</v>
      </c>
      <c r="Q82" s="86" t="s">
        <v>22</v>
      </c>
      <c r="R82" s="10" t="s">
        <v>111</v>
      </c>
      <c r="S82" s="140"/>
      <c r="T82" s="132" t="s">
        <v>66</v>
      </c>
      <c r="U82" s="38" t="s">
        <v>81</v>
      </c>
      <c r="V82" s="52" t="s">
        <v>126</v>
      </c>
      <c r="W82" s="38"/>
      <c r="X82" s="38"/>
      <c r="Y82" s="106" t="s">
        <v>59</v>
      </c>
    </row>
    <row r="83" spans="1:25" s="48" customFormat="1">
      <c r="A83" s="69" t="s">
        <v>5</v>
      </c>
      <c r="B83" s="79" t="s">
        <v>340</v>
      </c>
      <c r="C83" s="15" t="s">
        <v>612</v>
      </c>
      <c r="D83" s="52" t="s">
        <v>752</v>
      </c>
      <c r="E83" s="106" t="s">
        <v>5</v>
      </c>
      <c r="F83" s="39" t="s">
        <v>12</v>
      </c>
      <c r="G83" s="94" t="s">
        <v>140</v>
      </c>
      <c r="H83" s="236"/>
      <c r="I83" s="16" t="s">
        <v>12</v>
      </c>
      <c r="J83" s="6">
        <v>44.7</v>
      </c>
      <c r="K83" s="6">
        <v>2</v>
      </c>
      <c r="L83" s="6">
        <v>630</v>
      </c>
      <c r="M83" s="125">
        <v>60</v>
      </c>
      <c r="N83" s="117"/>
      <c r="O83" s="10"/>
      <c r="P83" s="10">
        <v>42458</v>
      </c>
      <c r="Q83" s="88">
        <v>42529</v>
      </c>
      <c r="R83" s="10" t="s">
        <v>39</v>
      </c>
      <c r="S83" s="140"/>
      <c r="T83" s="134" t="s">
        <v>66</v>
      </c>
      <c r="U83" s="5" t="s">
        <v>81</v>
      </c>
      <c r="V83" s="36"/>
      <c r="W83" s="5"/>
      <c r="X83" s="38"/>
      <c r="Y83" s="106"/>
    </row>
    <row r="84" spans="1:25" s="48" customFormat="1">
      <c r="A84" s="291" t="s">
        <v>5</v>
      </c>
      <c r="B84" s="79" t="s">
        <v>341</v>
      </c>
      <c r="C84" s="18" t="s">
        <v>766</v>
      </c>
      <c r="D84" s="52" t="s">
        <v>752</v>
      </c>
      <c r="E84" s="146" t="s">
        <v>5</v>
      </c>
      <c r="F84" s="39" t="s">
        <v>12</v>
      </c>
      <c r="G84" s="94" t="s">
        <v>140</v>
      </c>
      <c r="H84" s="16" t="s">
        <v>29</v>
      </c>
      <c r="I84" s="16" t="s">
        <v>12</v>
      </c>
      <c r="J84" s="6">
        <v>46.7</v>
      </c>
      <c r="K84" s="6">
        <v>1</v>
      </c>
      <c r="L84" s="6">
        <v>309</v>
      </c>
      <c r="M84" s="125">
        <v>30</v>
      </c>
      <c r="N84" s="117"/>
      <c r="O84" s="10"/>
      <c r="P84" s="10"/>
      <c r="Q84" s="88" t="s">
        <v>594</v>
      </c>
      <c r="R84" s="10" t="s">
        <v>39</v>
      </c>
      <c r="S84" s="140"/>
      <c r="T84" s="134"/>
      <c r="U84" s="5"/>
      <c r="V84" s="36"/>
      <c r="W84" s="5"/>
      <c r="X84" s="38"/>
      <c r="Y84" s="106"/>
    </row>
    <row r="85" spans="1:25" s="48" customFormat="1">
      <c r="A85" s="213" t="s">
        <v>5</v>
      </c>
      <c r="B85" s="79" t="s">
        <v>342</v>
      </c>
      <c r="C85" s="18" t="s">
        <v>610</v>
      </c>
      <c r="D85" s="52" t="s">
        <v>752</v>
      </c>
      <c r="E85" s="105" t="s">
        <v>5</v>
      </c>
      <c r="F85" s="39" t="s">
        <v>12</v>
      </c>
      <c r="G85" s="94" t="s">
        <v>140</v>
      </c>
      <c r="H85" s="39" t="s">
        <v>17</v>
      </c>
      <c r="I85" s="39" t="s">
        <v>12</v>
      </c>
      <c r="J85" s="39">
        <v>40.299999999999997</v>
      </c>
      <c r="K85" s="39">
        <v>2</v>
      </c>
      <c r="L85" s="39">
        <v>340</v>
      </c>
      <c r="M85" s="121">
        <v>40</v>
      </c>
      <c r="N85" s="114">
        <v>42948</v>
      </c>
      <c r="O85" s="50" t="s">
        <v>197</v>
      </c>
      <c r="P85" s="50"/>
      <c r="Q85" s="86">
        <v>43022</v>
      </c>
      <c r="R85" s="10" t="s">
        <v>39</v>
      </c>
      <c r="S85" s="139"/>
      <c r="T85" s="131"/>
      <c r="U85" s="38"/>
      <c r="V85" s="52"/>
      <c r="W85" s="38"/>
      <c r="X85" s="38"/>
      <c r="Y85" s="106"/>
    </row>
    <row r="86" spans="1:25" s="48" customFormat="1" ht="13.5" customHeight="1">
      <c r="A86" s="69" t="s">
        <v>5</v>
      </c>
      <c r="B86" s="79" t="s">
        <v>343</v>
      </c>
      <c r="C86" s="5" t="s">
        <v>615</v>
      </c>
      <c r="D86" s="52" t="s">
        <v>752</v>
      </c>
      <c r="E86" s="107" t="s">
        <v>5</v>
      </c>
      <c r="F86" s="39" t="s">
        <v>12</v>
      </c>
      <c r="G86" s="91" t="s">
        <v>140</v>
      </c>
      <c r="H86" s="16" t="s">
        <v>17</v>
      </c>
      <c r="I86" s="39" t="s">
        <v>135</v>
      </c>
      <c r="J86" s="6">
        <v>50</v>
      </c>
      <c r="K86" s="6">
        <v>4</v>
      </c>
      <c r="L86" s="6">
        <v>540</v>
      </c>
      <c r="M86" s="125">
        <v>70</v>
      </c>
      <c r="N86" s="117"/>
      <c r="O86" s="10" t="s">
        <v>19</v>
      </c>
      <c r="P86" s="10">
        <v>42471</v>
      </c>
      <c r="Q86" s="88">
        <v>42678</v>
      </c>
      <c r="R86" s="10" t="s">
        <v>39</v>
      </c>
      <c r="S86" s="140"/>
      <c r="T86" s="134" t="s">
        <v>66</v>
      </c>
      <c r="U86" s="5" t="s">
        <v>81</v>
      </c>
      <c r="V86" s="36"/>
      <c r="W86" s="5"/>
      <c r="X86" s="38"/>
      <c r="Y86" s="106"/>
    </row>
    <row r="87" spans="1:25" s="48" customFormat="1" ht="12.75" customHeight="1">
      <c r="A87" s="31" t="s">
        <v>5</v>
      </c>
      <c r="B87" s="79" t="s">
        <v>344</v>
      </c>
      <c r="C87" s="38" t="s">
        <v>616</v>
      </c>
      <c r="D87" s="52" t="s">
        <v>752</v>
      </c>
      <c r="E87" s="104" t="s">
        <v>5</v>
      </c>
      <c r="F87" s="39" t="s">
        <v>12</v>
      </c>
      <c r="G87" s="91" t="s">
        <v>140</v>
      </c>
      <c r="H87" s="39" t="s">
        <v>29</v>
      </c>
      <c r="I87" s="39" t="s">
        <v>12</v>
      </c>
      <c r="J87" s="39">
        <v>44</v>
      </c>
      <c r="K87" s="39">
        <v>0</v>
      </c>
      <c r="L87" s="39">
        <v>378</v>
      </c>
      <c r="M87" s="121">
        <v>0</v>
      </c>
      <c r="N87" s="114">
        <v>42690</v>
      </c>
      <c r="O87" s="50" t="s">
        <v>18</v>
      </c>
      <c r="P87" s="50">
        <v>42690</v>
      </c>
      <c r="Q87" s="86">
        <v>42725</v>
      </c>
      <c r="R87" s="50" t="s">
        <v>39</v>
      </c>
      <c r="S87" s="139"/>
      <c r="T87" s="132" t="s">
        <v>66</v>
      </c>
      <c r="U87" s="38" t="s">
        <v>81</v>
      </c>
      <c r="V87" s="52"/>
      <c r="W87" s="38"/>
      <c r="X87" s="38"/>
      <c r="Y87" s="106"/>
    </row>
    <row r="88" spans="1:25" s="48" customFormat="1" ht="12.75" customHeight="1">
      <c r="A88" s="213" t="s">
        <v>5</v>
      </c>
      <c r="B88" s="79" t="s">
        <v>345</v>
      </c>
      <c r="C88" s="38" t="s">
        <v>617</v>
      </c>
      <c r="D88" s="52" t="s">
        <v>752</v>
      </c>
      <c r="E88" s="102" t="s">
        <v>5</v>
      </c>
      <c r="F88" s="39" t="s">
        <v>12</v>
      </c>
      <c r="G88" s="91" t="s">
        <v>140</v>
      </c>
      <c r="H88" s="39" t="s">
        <v>29</v>
      </c>
      <c r="I88" s="39" t="s">
        <v>12</v>
      </c>
      <c r="J88" s="39">
        <v>45.1</v>
      </c>
      <c r="K88" s="39">
        <v>0</v>
      </c>
      <c r="L88" s="39">
        <v>326</v>
      </c>
      <c r="M88" s="121">
        <v>0</v>
      </c>
      <c r="N88" s="114">
        <v>42824</v>
      </c>
      <c r="O88" s="50" t="s">
        <v>197</v>
      </c>
      <c r="P88" s="50"/>
      <c r="Q88" s="86" t="s">
        <v>762</v>
      </c>
      <c r="R88" s="50" t="s">
        <v>39</v>
      </c>
      <c r="S88" s="139"/>
      <c r="T88" s="131" t="s">
        <v>66</v>
      </c>
      <c r="U88" s="38" t="s">
        <v>81</v>
      </c>
      <c r="V88" s="52" t="s">
        <v>126</v>
      </c>
      <c r="W88" s="38"/>
      <c r="X88" s="38"/>
      <c r="Y88" s="106" t="s">
        <v>57</v>
      </c>
    </row>
    <row r="89" spans="1:25" s="48" customFormat="1">
      <c r="A89" s="69" t="s">
        <v>5</v>
      </c>
      <c r="B89" s="79" t="s">
        <v>346</v>
      </c>
      <c r="C89" s="59" t="s">
        <v>618</v>
      </c>
      <c r="D89" s="52" t="s">
        <v>752</v>
      </c>
      <c r="E89" s="106" t="s">
        <v>5</v>
      </c>
      <c r="F89" s="39" t="s">
        <v>12</v>
      </c>
      <c r="G89" s="91" t="s">
        <v>140</v>
      </c>
      <c r="H89" s="39" t="s">
        <v>75</v>
      </c>
      <c r="I89" s="60" t="s">
        <v>79</v>
      </c>
      <c r="J89" s="60">
        <v>58</v>
      </c>
      <c r="K89" s="60">
        <v>3</v>
      </c>
      <c r="L89" s="60" t="s">
        <v>22</v>
      </c>
      <c r="M89" s="124" t="s">
        <v>22</v>
      </c>
      <c r="N89" s="116"/>
      <c r="O89" s="50" t="s">
        <v>19</v>
      </c>
      <c r="P89" s="50">
        <v>42612</v>
      </c>
      <c r="Q89" s="86">
        <v>42675</v>
      </c>
      <c r="R89" s="50" t="s">
        <v>39</v>
      </c>
      <c r="S89" s="139"/>
      <c r="T89" s="135" t="s">
        <v>66</v>
      </c>
      <c r="U89" s="59" t="s">
        <v>81</v>
      </c>
      <c r="V89" s="61"/>
      <c r="W89" s="59"/>
      <c r="X89" s="38"/>
      <c r="Y89" s="106"/>
    </row>
    <row r="90" spans="1:25" s="48" customFormat="1">
      <c r="A90" s="69" t="s">
        <v>5</v>
      </c>
      <c r="B90" s="79" t="s">
        <v>347</v>
      </c>
      <c r="C90" s="38" t="s">
        <v>619</v>
      </c>
      <c r="D90" s="52" t="s">
        <v>752</v>
      </c>
      <c r="E90" s="106" t="s">
        <v>5</v>
      </c>
      <c r="F90" s="39" t="s">
        <v>12</v>
      </c>
      <c r="G90" s="91" t="s">
        <v>140</v>
      </c>
      <c r="H90" s="39" t="s">
        <v>17</v>
      </c>
      <c r="I90" s="39" t="s">
        <v>79</v>
      </c>
      <c r="J90" s="210"/>
      <c r="K90" s="39">
        <v>3</v>
      </c>
      <c r="L90" s="39" t="s">
        <v>22</v>
      </c>
      <c r="M90" s="121" t="s">
        <v>22</v>
      </c>
      <c r="N90" s="114"/>
      <c r="O90" s="50" t="s">
        <v>18</v>
      </c>
      <c r="P90" s="50"/>
      <c r="Q90" s="86" t="s">
        <v>22</v>
      </c>
      <c r="R90" s="10" t="s">
        <v>39</v>
      </c>
      <c r="S90" s="140"/>
      <c r="T90" s="132" t="s">
        <v>66</v>
      </c>
      <c r="U90" s="38" t="s">
        <v>81</v>
      </c>
      <c r="V90" s="52"/>
      <c r="W90" s="38"/>
      <c r="X90" s="38"/>
      <c r="Y90" s="106"/>
    </row>
    <row r="91" spans="1:25" s="48" customFormat="1">
      <c r="A91" s="213" t="s">
        <v>5</v>
      </c>
      <c r="B91" s="79" t="s">
        <v>348</v>
      </c>
      <c r="C91" s="38" t="s">
        <v>620</v>
      </c>
      <c r="D91" s="52" t="s">
        <v>752</v>
      </c>
      <c r="E91" s="102" t="s">
        <v>5</v>
      </c>
      <c r="F91" s="53" t="s">
        <v>12</v>
      </c>
      <c r="G91" s="91" t="s">
        <v>140</v>
      </c>
      <c r="H91" s="39" t="s">
        <v>17</v>
      </c>
      <c r="I91" s="39" t="s">
        <v>12</v>
      </c>
      <c r="J91" s="39">
        <v>41</v>
      </c>
      <c r="K91" s="39">
        <v>2</v>
      </c>
      <c r="L91" s="39" t="s">
        <v>22</v>
      </c>
      <c r="M91" s="121" t="s">
        <v>22</v>
      </c>
      <c r="N91" s="114">
        <v>42542</v>
      </c>
      <c r="O91" s="50" t="s">
        <v>18</v>
      </c>
      <c r="P91" s="50">
        <v>42542</v>
      </c>
      <c r="Q91" s="86" t="s">
        <v>601</v>
      </c>
      <c r="R91" s="14" t="s">
        <v>39</v>
      </c>
      <c r="S91" s="144"/>
      <c r="T91" s="136" t="s">
        <v>66</v>
      </c>
      <c r="U91" s="38"/>
      <c r="V91" s="52"/>
      <c r="W91" s="38"/>
      <c r="X91" s="38"/>
      <c r="Y91" s="106"/>
    </row>
    <row r="92" spans="1:25" s="48" customFormat="1">
      <c r="A92" s="213" t="s">
        <v>5</v>
      </c>
      <c r="B92" s="79" t="s">
        <v>349</v>
      </c>
      <c r="C92" s="38" t="s">
        <v>621</v>
      </c>
      <c r="D92" s="52" t="s">
        <v>752</v>
      </c>
      <c r="E92" s="102" t="s">
        <v>5</v>
      </c>
      <c r="F92" s="39" t="s">
        <v>12</v>
      </c>
      <c r="G92" s="93" t="s">
        <v>140</v>
      </c>
      <c r="H92" s="39" t="s">
        <v>29</v>
      </c>
      <c r="I92" s="39" t="s">
        <v>12</v>
      </c>
      <c r="J92" s="39">
        <v>29.8</v>
      </c>
      <c r="K92" s="39">
        <v>0</v>
      </c>
      <c r="L92" s="39">
        <v>350</v>
      </c>
      <c r="M92" s="121">
        <v>0</v>
      </c>
      <c r="N92" s="114">
        <v>42782</v>
      </c>
      <c r="O92" s="50" t="s">
        <v>18</v>
      </c>
      <c r="P92" s="50"/>
      <c r="Q92" s="86">
        <v>42917</v>
      </c>
      <c r="R92" s="50" t="s">
        <v>39</v>
      </c>
      <c r="S92" s="139"/>
      <c r="T92" s="131" t="s">
        <v>66</v>
      </c>
      <c r="U92" s="38" t="s">
        <v>160</v>
      </c>
      <c r="V92" s="52" t="s">
        <v>161</v>
      </c>
      <c r="W92" s="38"/>
      <c r="X92" s="38"/>
      <c r="Y92" s="106" t="s">
        <v>58</v>
      </c>
    </row>
    <row r="93" spans="1:25" s="48" customFormat="1">
      <c r="A93" s="69" t="s">
        <v>5</v>
      </c>
      <c r="B93" s="79" t="s">
        <v>350</v>
      </c>
      <c r="C93" s="5" t="s">
        <v>622</v>
      </c>
      <c r="D93" s="52" t="s">
        <v>752</v>
      </c>
      <c r="E93" s="106" t="s">
        <v>5</v>
      </c>
      <c r="F93" s="45" t="s">
        <v>12</v>
      </c>
      <c r="G93" s="91" t="s">
        <v>140</v>
      </c>
      <c r="H93" s="16" t="s">
        <v>29</v>
      </c>
      <c r="I93" s="39" t="s">
        <v>12</v>
      </c>
      <c r="J93" s="6">
        <v>45</v>
      </c>
      <c r="K93" s="6">
        <v>1</v>
      </c>
      <c r="L93" s="6">
        <v>380</v>
      </c>
      <c r="M93" s="125">
        <v>45</v>
      </c>
      <c r="N93" s="117"/>
      <c r="O93" s="10" t="s">
        <v>19</v>
      </c>
      <c r="P93" s="10">
        <v>42486</v>
      </c>
      <c r="Q93" s="86">
        <v>42614</v>
      </c>
      <c r="R93" s="10" t="s">
        <v>39</v>
      </c>
      <c r="S93" s="140"/>
      <c r="T93" s="134" t="s">
        <v>66</v>
      </c>
      <c r="U93" s="5" t="s">
        <v>81</v>
      </c>
      <c r="V93" s="36"/>
      <c r="W93" s="5"/>
      <c r="X93" s="38"/>
      <c r="Y93" s="106" t="s">
        <v>60</v>
      </c>
    </row>
    <row r="94" spans="1:25" s="48" customFormat="1">
      <c r="A94" s="213" t="s">
        <v>5</v>
      </c>
      <c r="B94" s="79" t="s">
        <v>351</v>
      </c>
      <c r="C94" s="38" t="s">
        <v>623</v>
      </c>
      <c r="D94" s="52" t="s">
        <v>752</v>
      </c>
      <c r="E94" s="102" t="s">
        <v>5</v>
      </c>
      <c r="F94" s="45" t="s">
        <v>12</v>
      </c>
      <c r="G94" s="91" t="s">
        <v>140</v>
      </c>
      <c r="H94" s="39" t="s">
        <v>29</v>
      </c>
      <c r="I94" s="39" t="s">
        <v>12</v>
      </c>
      <c r="J94" s="39">
        <v>29.9</v>
      </c>
      <c r="K94" s="39">
        <v>0</v>
      </c>
      <c r="L94" s="39">
        <v>281</v>
      </c>
      <c r="M94" s="121">
        <v>0</v>
      </c>
      <c r="N94" s="114">
        <v>42825</v>
      </c>
      <c r="O94" s="50" t="s">
        <v>197</v>
      </c>
      <c r="P94" s="50"/>
      <c r="Q94" s="87">
        <v>42887</v>
      </c>
      <c r="R94" s="50" t="s">
        <v>39</v>
      </c>
      <c r="S94" s="139"/>
      <c r="T94" s="131" t="s">
        <v>66</v>
      </c>
      <c r="U94" s="38" t="s">
        <v>81</v>
      </c>
      <c r="V94" s="52" t="s">
        <v>126</v>
      </c>
      <c r="W94" s="38"/>
      <c r="X94" s="38"/>
      <c r="Y94" s="106" t="s">
        <v>57</v>
      </c>
    </row>
    <row r="95" spans="1:25" s="48" customFormat="1">
      <c r="A95" s="31" t="s">
        <v>5</v>
      </c>
      <c r="B95" s="79" t="s">
        <v>352</v>
      </c>
      <c r="C95" s="38" t="s">
        <v>624</v>
      </c>
      <c r="D95" s="52" t="s">
        <v>752</v>
      </c>
      <c r="E95" s="104" t="s">
        <v>5</v>
      </c>
      <c r="F95" s="53" t="s">
        <v>12</v>
      </c>
      <c r="G95" s="91" t="s">
        <v>140</v>
      </c>
      <c r="H95" s="39" t="s">
        <v>75</v>
      </c>
      <c r="I95" s="39" t="s">
        <v>12</v>
      </c>
      <c r="J95" s="39">
        <v>41</v>
      </c>
      <c r="K95" s="39">
        <v>3</v>
      </c>
      <c r="L95" s="39">
        <v>510</v>
      </c>
      <c r="M95" s="121">
        <v>95</v>
      </c>
      <c r="N95" s="114">
        <v>42690</v>
      </c>
      <c r="O95" s="50" t="s">
        <v>18</v>
      </c>
      <c r="P95" s="50">
        <v>42695</v>
      </c>
      <c r="Q95" s="86" t="s">
        <v>631</v>
      </c>
      <c r="R95" s="50" t="s">
        <v>39</v>
      </c>
      <c r="S95" s="139"/>
      <c r="T95" s="132" t="s">
        <v>66</v>
      </c>
      <c r="U95" s="38" t="s">
        <v>81</v>
      </c>
      <c r="V95" s="52"/>
      <c r="W95" s="38"/>
      <c r="X95" s="38"/>
      <c r="Y95" s="106" t="s">
        <v>56</v>
      </c>
    </row>
    <row r="96" spans="1:25" s="48" customFormat="1">
      <c r="A96" s="69" t="s">
        <v>5</v>
      </c>
      <c r="B96" s="79" t="s">
        <v>353</v>
      </c>
      <c r="C96" s="5" t="s">
        <v>625</v>
      </c>
      <c r="D96" s="52" t="s">
        <v>752</v>
      </c>
      <c r="E96" s="106" t="s">
        <v>5</v>
      </c>
      <c r="F96" s="53" t="s">
        <v>12</v>
      </c>
      <c r="G96" s="91" t="s">
        <v>140</v>
      </c>
      <c r="H96" s="16" t="s">
        <v>29</v>
      </c>
      <c r="I96" s="39" t="s">
        <v>12</v>
      </c>
      <c r="J96" s="309">
        <v>37</v>
      </c>
      <c r="K96" s="309">
        <v>1</v>
      </c>
      <c r="L96" s="309">
        <v>380</v>
      </c>
      <c r="M96" s="310">
        <v>50</v>
      </c>
      <c r="N96" s="313"/>
      <c r="O96" s="316" t="s">
        <v>19</v>
      </c>
      <c r="P96" s="10">
        <v>42478</v>
      </c>
      <c r="Q96" s="319">
        <v>42635</v>
      </c>
      <c r="R96" s="10" t="s">
        <v>39</v>
      </c>
      <c r="S96" s="323"/>
      <c r="T96" s="134" t="s">
        <v>66</v>
      </c>
      <c r="U96" s="5" t="s">
        <v>81</v>
      </c>
      <c r="V96" s="36"/>
      <c r="W96" s="5"/>
      <c r="X96" s="59"/>
      <c r="Y96" s="146"/>
    </row>
    <row r="97" spans="1:25" s="63" customFormat="1">
      <c r="A97" s="213" t="s">
        <v>5</v>
      </c>
      <c r="B97" s="79" t="s">
        <v>354</v>
      </c>
      <c r="C97" s="38" t="s">
        <v>626</v>
      </c>
      <c r="D97" s="52" t="s">
        <v>752</v>
      </c>
      <c r="E97" s="102" t="s">
        <v>5</v>
      </c>
      <c r="F97" s="39" t="s">
        <v>12</v>
      </c>
      <c r="G97" s="91" t="s">
        <v>140</v>
      </c>
      <c r="H97" s="39" t="s">
        <v>17</v>
      </c>
      <c r="I97" s="39" t="s">
        <v>135</v>
      </c>
      <c r="J97" s="39">
        <v>55</v>
      </c>
      <c r="K97" s="39">
        <v>3</v>
      </c>
      <c r="L97" s="39">
        <v>720</v>
      </c>
      <c r="M97" s="121">
        <v>150</v>
      </c>
      <c r="N97" s="114">
        <v>42717</v>
      </c>
      <c r="O97" s="50" t="s">
        <v>18</v>
      </c>
      <c r="P97" s="50"/>
      <c r="Q97" s="320" t="s">
        <v>178</v>
      </c>
      <c r="R97" s="50"/>
      <c r="S97" s="139"/>
      <c r="T97" s="132" t="s">
        <v>66</v>
      </c>
      <c r="U97" s="38" t="s">
        <v>81</v>
      </c>
      <c r="V97" s="52" t="s">
        <v>126</v>
      </c>
      <c r="W97" s="38"/>
      <c r="X97" s="38"/>
      <c r="Y97" s="106" t="s">
        <v>59</v>
      </c>
    </row>
    <row r="98" spans="1:25" s="48" customFormat="1">
      <c r="A98" s="213" t="s">
        <v>5</v>
      </c>
      <c r="B98" s="79" t="s">
        <v>355</v>
      </c>
      <c r="C98" s="38" t="s">
        <v>630</v>
      </c>
      <c r="D98" s="52" t="s">
        <v>752</v>
      </c>
      <c r="E98" s="102" t="s">
        <v>5</v>
      </c>
      <c r="F98" s="45" t="s">
        <v>12</v>
      </c>
      <c r="G98" s="91" t="s">
        <v>140</v>
      </c>
      <c r="H98" s="39" t="s">
        <v>17</v>
      </c>
      <c r="I98" s="39" t="s">
        <v>12</v>
      </c>
      <c r="J98" s="45">
        <v>56</v>
      </c>
      <c r="K98" s="45">
        <v>3</v>
      </c>
      <c r="L98" s="45" t="s">
        <v>22</v>
      </c>
      <c r="M98" s="120" t="s">
        <v>22</v>
      </c>
      <c r="N98" s="113">
        <v>42542</v>
      </c>
      <c r="O98" s="46" t="s">
        <v>18</v>
      </c>
      <c r="P98" s="50">
        <v>42542</v>
      </c>
      <c r="Q98" s="85" t="s">
        <v>601</v>
      </c>
      <c r="R98" s="14" t="s">
        <v>39</v>
      </c>
      <c r="S98" s="322"/>
      <c r="T98" s="136" t="s">
        <v>66</v>
      </c>
      <c r="U98" s="38"/>
      <c r="V98" s="52"/>
      <c r="W98" s="38"/>
      <c r="X98" s="38"/>
      <c r="Y98" s="106" t="s">
        <v>58</v>
      </c>
    </row>
    <row r="99" spans="1:25" s="48" customFormat="1">
      <c r="A99" s="213" t="s">
        <v>5</v>
      </c>
      <c r="B99" s="79" t="s">
        <v>356</v>
      </c>
      <c r="C99" s="38" t="s">
        <v>627</v>
      </c>
      <c r="D99" s="52" t="s">
        <v>752</v>
      </c>
      <c r="E99" s="102" t="s">
        <v>5</v>
      </c>
      <c r="F99" s="45" t="s">
        <v>12</v>
      </c>
      <c r="G99" s="91" t="s">
        <v>140</v>
      </c>
      <c r="H99" s="39" t="s">
        <v>17</v>
      </c>
      <c r="I99" s="39" t="s">
        <v>135</v>
      </c>
      <c r="J99" s="45">
        <v>48</v>
      </c>
      <c r="K99" s="45">
        <v>2</v>
      </c>
      <c r="L99" s="45">
        <v>950</v>
      </c>
      <c r="M99" s="120">
        <v>60</v>
      </c>
      <c r="N99" s="113">
        <v>42698</v>
      </c>
      <c r="O99" s="46" t="s">
        <v>18</v>
      </c>
      <c r="P99" s="50">
        <v>42707</v>
      </c>
      <c r="Q99" s="85">
        <v>42826</v>
      </c>
      <c r="R99" s="50" t="s">
        <v>39</v>
      </c>
      <c r="S99" s="138"/>
      <c r="T99" s="131" t="s">
        <v>66</v>
      </c>
      <c r="U99" s="38" t="s">
        <v>81</v>
      </c>
      <c r="V99" s="52" t="s">
        <v>126</v>
      </c>
      <c r="W99" s="38"/>
      <c r="X99" s="38"/>
      <c r="Y99" s="106" t="s">
        <v>57</v>
      </c>
    </row>
    <row r="100" spans="1:25" s="48" customFormat="1">
      <c r="A100" s="69" t="s">
        <v>5</v>
      </c>
      <c r="B100" s="79" t="s">
        <v>357</v>
      </c>
      <c r="C100" s="5" t="s">
        <v>629</v>
      </c>
      <c r="D100" s="52" t="s">
        <v>752</v>
      </c>
      <c r="E100" s="106" t="s">
        <v>5</v>
      </c>
      <c r="F100" s="45" t="s">
        <v>12</v>
      </c>
      <c r="G100" s="91" t="s">
        <v>140</v>
      </c>
      <c r="H100" s="16" t="s">
        <v>29</v>
      </c>
      <c r="I100" s="16" t="s">
        <v>12</v>
      </c>
      <c r="J100" s="6">
        <v>62</v>
      </c>
      <c r="K100" s="6">
        <v>2</v>
      </c>
      <c r="L100" s="6">
        <v>520</v>
      </c>
      <c r="M100" s="125">
        <v>45</v>
      </c>
      <c r="N100" s="117"/>
      <c r="O100" s="10" t="s">
        <v>19</v>
      </c>
      <c r="P100" s="10">
        <v>42482</v>
      </c>
      <c r="Q100" s="88">
        <v>42608</v>
      </c>
      <c r="R100" s="10" t="s">
        <v>39</v>
      </c>
      <c r="S100" s="140"/>
      <c r="T100" s="134" t="s">
        <v>66</v>
      </c>
      <c r="U100" s="5" t="s">
        <v>81</v>
      </c>
      <c r="V100" s="36"/>
      <c r="W100" s="5"/>
      <c r="X100" s="38"/>
      <c r="Y100" s="106" t="s">
        <v>59</v>
      </c>
    </row>
    <row r="101" spans="1:25" s="48" customFormat="1">
      <c r="A101" s="213" t="s">
        <v>5</v>
      </c>
      <c r="B101" s="79" t="s">
        <v>358</v>
      </c>
      <c r="C101" s="38" t="s">
        <v>628</v>
      </c>
      <c r="D101" s="52" t="s">
        <v>752</v>
      </c>
      <c r="E101" s="102" t="s">
        <v>5</v>
      </c>
      <c r="F101" s="39" t="s">
        <v>12</v>
      </c>
      <c r="G101" s="91" t="s">
        <v>140</v>
      </c>
      <c r="H101" s="39" t="s">
        <v>17</v>
      </c>
      <c r="I101" s="16" t="s">
        <v>12</v>
      </c>
      <c r="J101" s="39">
        <v>50</v>
      </c>
      <c r="K101" s="39">
        <v>2</v>
      </c>
      <c r="L101" s="39">
        <v>400</v>
      </c>
      <c r="M101" s="121">
        <v>50</v>
      </c>
      <c r="N101" s="114">
        <v>42698</v>
      </c>
      <c r="O101" s="50" t="s">
        <v>18</v>
      </c>
      <c r="P101" s="50">
        <v>42707</v>
      </c>
      <c r="Q101" s="86" t="s">
        <v>594</v>
      </c>
      <c r="R101" s="50" t="s">
        <v>39</v>
      </c>
      <c r="S101" s="139"/>
      <c r="T101" s="131" t="s">
        <v>66</v>
      </c>
      <c r="U101" s="38" t="s">
        <v>81</v>
      </c>
      <c r="V101" s="52" t="s">
        <v>126</v>
      </c>
      <c r="W101" s="38"/>
      <c r="X101" s="38"/>
      <c r="Y101" s="106" t="s">
        <v>59</v>
      </c>
    </row>
    <row r="102" spans="1:25" s="48" customFormat="1" ht="15" customHeight="1">
      <c r="A102" s="213" t="s">
        <v>5</v>
      </c>
      <c r="B102" s="79" t="s">
        <v>549</v>
      </c>
      <c r="C102" s="38" t="s">
        <v>550</v>
      </c>
      <c r="D102" s="52" t="s">
        <v>752</v>
      </c>
      <c r="E102" s="102" t="s">
        <v>5</v>
      </c>
      <c r="F102" s="39" t="s">
        <v>12</v>
      </c>
      <c r="G102" s="97" t="s">
        <v>140</v>
      </c>
      <c r="H102" s="17" t="s">
        <v>17</v>
      </c>
      <c r="I102" s="39" t="s">
        <v>12</v>
      </c>
      <c r="J102" s="219" t="s">
        <v>1268</v>
      </c>
      <c r="K102" s="219" t="s">
        <v>765</v>
      </c>
      <c r="L102" s="219" t="s">
        <v>765</v>
      </c>
      <c r="M102" s="123" t="s">
        <v>765</v>
      </c>
      <c r="N102" s="114"/>
      <c r="O102" s="50"/>
      <c r="P102" s="50"/>
      <c r="Q102" s="298" t="s">
        <v>765</v>
      </c>
      <c r="R102" s="50" t="s">
        <v>111</v>
      </c>
      <c r="S102" s="139"/>
      <c r="T102" s="131"/>
      <c r="U102" s="38"/>
      <c r="V102" s="52"/>
      <c r="W102" s="38"/>
      <c r="X102" s="38"/>
      <c r="Y102" s="106"/>
    </row>
    <row r="103" spans="1:25" s="48" customFormat="1">
      <c r="A103" s="213" t="s">
        <v>5</v>
      </c>
      <c r="B103" s="79" t="s">
        <v>696</v>
      </c>
      <c r="C103" s="38" t="s">
        <v>699</v>
      </c>
      <c r="D103" s="52" t="s">
        <v>752</v>
      </c>
      <c r="E103" s="102" t="s">
        <v>5</v>
      </c>
      <c r="F103" s="39" t="s">
        <v>12</v>
      </c>
      <c r="G103" s="97" t="s">
        <v>140</v>
      </c>
      <c r="H103" s="16" t="s">
        <v>29</v>
      </c>
      <c r="I103" s="39" t="s">
        <v>12</v>
      </c>
      <c r="J103" s="39">
        <v>27</v>
      </c>
      <c r="K103" s="39">
        <v>0</v>
      </c>
      <c r="L103" s="39">
        <v>250</v>
      </c>
      <c r="M103" s="121">
        <v>0</v>
      </c>
      <c r="N103" s="114"/>
      <c r="O103" s="50"/>
      <c r="P103" s="50"/>
      <c r="Q103" s="86" t="s">
        <v>574</v>
      </c>
      <c r="R103" s="50" t="s">
        <v>39</v>
      </c>
      <c r="S103" s="139"/>
      <c r="T103" s="131"/>
      <c r="U103" s="38"/>
      <c r="V103" s="52"/>
      <c r="W103" s="38"/>
      <c r="X103" s="38"/>
      <c r="Y103" s="106"/>
    </row>
    <row r="104" spans="1:25" s="48" customFormat="1">
      <c r="A104" s="213" t="s">
        <v>5</v>
      </c>
      <c r="B104" s="79" t="s">
        <v>697</v>
      </c>
      <c r="C104" s="38" t="s">
        <v>700</v>
      </c>
      <c r="D104" s="52" t="s">
        <v>752</v>
      </c>
      <c r="E104" s="102" t="s">
        <v>5</v>
      </c>
      <c r="F104" s="39" t="s">
        <v>12</v>
      </c>
      <c r="G104" s="97" t="s">
        <v>140</v>
      </c>
      <c r="H104" s="17" t="s">
        <v>29</v>
      </c>
      <c r="I104" s="39" t="s">
        <v>12</v>
      </c>
      <c r="J104" s="39">
        <v>32</v>
      </c>
      <c r="K104" s="39">
        <v>2</v>
      </c>
      <c r="L104" s="39">
        <v>350</v>
      </c>
      <c r="M104" s="121">
        <v>50</v>
      </c>
      <c r="N104" s="114"/>
      <c r="O104" s="50"/>
      <c r="P104" s="50"/>
      <c r="Q104" s="87" t="s">
        <v>574</v>
      </c>
      <c r="R104" s="50" t="s">
        <v>39</v>
      </c>
      <c r="S104" s="139"/>
      <c r="T104" s="131"/>
      <c r="U104" s="38"/>
      <c r="V104" s="52"/>
      <c r="W104" s="38"/>
      <c r="X104" s="38"/>
      <c r="Y104" s="106"/>
    </row>
    <row r="105" spans="1:25" s="48" customFormat="1">
      <c r="A105" s="213" t="s">
        <v>5</v>
      </c>
      <c r="B105" s="79" t="s">
        <v>698</v>
      </c>
      <c r="C105" s="38" t="s">
        <v>701</v>
      </c>
      <c r="D105" s="52" t="s">
        <v>752</v>
      </c>
      <c r="E105" s="102" t="s">
        <v>5</v>
      </c>
      <c r="F105" s="39" t="s">
        <v>12</v>
      </c>
      <c r="G105" s="97" t="s">
        <v>140</v>
      </c>
      <c r="H105" s="17" t="s">
        <v>29</v>
      </c>
      <c r="I105" s="39" t="s">
        <v>12</v>
      </c>
      <c r="J105" s="39">
        <v>29.3</v>
      </c>
      <c r="K105" s="39">
        <v>0</v>
      </c>
      <c r="L105" s="39">
        <v>250</v>
      </c>
      <c r="M105" s="121">
        <v>0</v>
      </c>
      <c r="N105" s="114"/>
      <c r="O105" s="50"/>
      <c r="P105" s="50"/>
      <c r="Q105" s="87" t="s">
        <v>574</v>
      </c>
      <c r="R105" s="50" t="s">
        <v>39</v>
      </c>
      <c r="S105" s="139"/>
      <c r="T105" s="131"/>
      <c r="U105" s="38"/>
      <c r="V105" s="52"/>
      <c r="W105" s="38"/>
      <c r="X105" s="38"/>
      <c r="Y105" s="106"/>
    </row>
    <row r="106" spans="1:25" s="48" customFormat="1">
      <c r="A106" s="241" t="s">
        <v>175</v>
      </c>
      <c r="B106" s="79" t="s">
        <v>265</v>
      </c>
      <c r="C106" s="38" t="s">
        <v>1083</v>
      </c>
      <c r="D106" s="52" t="s">
        <v>721</v>
      </c>
      <c r="E106" s="102" t="s">
        <v>142</v>
      </c>
      <c r="F106" s="53" t="s">
        <v>12</v>
      </c>
      <c r="G106" s="95" t="s">
        <v>141</v>
      </c>
      <c r="H106" s="39" t="s">
        <v>29</v>
      </c>
      <c r="I106" s="16" t="s">
        <v>12</v>
      </c>
      <c r="J106" s="39">
        <v>34</v>
      </c>
      <c r="K106" s="39">
        <v>0</v>
      </c>
      <c r="L106" s="39">
        <v>150</v>
      </c>
      <c r="M106" s="121">
        <v>0</v>
      </c>
      <c r="N106" s="114">
        <v>42794</v>
      </c>
      <c r="O106" s="50"/>
      <c r="P106" s="50"/>
      <c r="Q106" s="86">
        <v>42887</v>
      </c>
      <c r="R106" s="50"/>
      <c r="S106" s="139"/>
      <c r="T106" s="131" t="s">
        <v>176</v>
      </c>
      <c r="U106" s="38" t="s">
        <v>177</v>
      </c>
      <c r="V106" s="52" t="s">
        <v>31</v>
      </c>
      <c r="W106" s="38"/>
      <c r="X106" s="38"/>
      <c r="Y106" s="106" t="s">
        <v>57</v>
      </c>
    </row>
    <row r="107" spans="1:25" s="48" customFormat="1">
      <c r="A107" s="241" t="s">
        <v>175</v>
      </c>
      <c r="B107" s="79" t="s">
        <v>359</v>
      </c>
      <c r="C107" s="38" t="s">
        <v>1084</v>
      </c>
      <c r="D107" s="52" t="s">
        <v>721</v>
      </c>
      <c r="E107" s="102" t="s">
        <v>142</v>
      </c>
      <c r="F107" s="39" t="s">
        <v>12</v>
      </c>
      <c r="G107" s="95" t="s">
        <v>141</v>
      </c>
      <c r="H107" s="39" t="s">
        <v>29</v>
      </c>
      <c r="I107" s="16" t="s">
        <v>12</v>
      </c>
      <c r="J107" s="39">
        <v>40</v>
      </c>
      <c r="K107" s="39">
        <v>0</v>
      </c>
      <c r="L107" s="39">
        <v>200</v>
      </c>
      <c r="M107" s="121">
        <v>0</v>
      </c>
      <c r="N107" s="114">
        <v>42794</v>
      </c>
      <c r="O107" s="50"/>
      <c r="P107" s="50"/>
      <c r="Q107" s="86">
        <v>42887</v>
      </c>
      <c r="R107" s="50"/>
      <c r="S107" s="139"/>
      <c r="T107" s="131" t="s">
        <v>176</v>
      </c>
      <c r="U107" s="38" t="s">
        <v>177</v>
      </c>
      <c r="V107" s="52" t="s">
        <v>31</v>
      </c>
      <c r="W107" s="5"/>
      <c r="X107" s="38"/>
      <c r="Y107" s="106" t="s">
        <v>57</v>
      </c>
    </row>
    <row r="108" spans="1:25" s="48" customFormat="1">
      <c r="A108" s="241" t="s">
        <v>175</v>
      </c>
      <c r="B108" s="79" t="s">
        <v>360</v>
      </c>
      <c r="C108" s="38" t="s">
        <v>1085</v>
      </c>
      <c r="D108" s="52" t="s">
        <v>721</v>
      </c>
      <c r="E108" s="102" t="s">
        <v>142</v>
      </c>
      <c r="F108" s="45" t="s">
        <v>12</v>
      </c>
      <c r="G108" s="95" t="s">
        <v>141</v>
      </c>
      <c r="H108" s="39" t="s">
        <v>29</v>
      </c>
      <c r="I108" s="16" t="s">
        <v>12</v>
      </c>
      <c r="J108" s="39">
        <v>80</v>
      </c>
      <c r="K108" s="39">
        <v>0</v>
      </c>
      <c r="L108" s="39">
        <v>200</v>
      </c>
      <c r="M108" s="121">
        <v>0</v>
      </c>
      <c r="N108" s="114">
        <v>42794</v>
      </c>
      <c r="O108" s="50"/>
      <c r="P108" s="50"/>
      <c r="Q108" s="86">
        <v>42887</v>
      </c>
      <c r="R108" s="50"/>
      <c r="S108" s="139"/>
      <c r="T108" s="131" t="s">
        <v>176</v>
      </c>
      <c r="U108" s="38" t="s">
        <v>177</v>
      </c>
      <c r="V108" s="52" t="s">
        <v>31</v>
      </c>
      <c r="W108" s="38" t="s">
        <v>196</v>
      </c>
      <c r="X108" s="38"/>
      <c r="Y108" s="106" t="s">
        <v>59</v>
      </c>
    </row>
    <row r="109" spans="1:25" s="48" customFormat="1" ht="12.75" customHeight="1">
      <c r="A109" s="241" t="s">
        <v>238</v>
      </c>
      <c r="B109" s="79" t="s">
        <v>632</v>
      </c>
      <c r="C109" s="59" t="s">
        <v>643</v>
      </c>
      <c r="D109" s="61" t="s">
        <v>238</v>
      </c>
      <c r="E109" s="102" t="s">
        <v>238</v>
      </c>
      <c r="F109" s="39" t="s">
        <v>92</v>
      </c>
      <c r="G109" s="97" t="s">
        <v>140</v>
      </c>
      <c r="H109" s="17" t="s">
        <v>17</v>
      </c>
      <c r="I109" s="39" t="s">
        <v>79</v>
      </c>
      <c r="J109" s="39">
        <v>112.4</v>
      </c>
      <c r="K109" s="39">
        <v>3</v>
      </c>
      <c r="L109" s="39" t="s">
        <v>22</v>
      </c>
      <c r="M109" s="121" t="s">
        <v>22</v>
      </c>
      <c r="N109" s="114"/>
      <c r="O109" s="50"/>
      <c r="P109" s="50"/>
      <c r="Q109" s="87" t="s">
        <v>864</v>
      </c>
      <c r="R109" s="50" t="s">
        <v>39</v>
      </c>
      <c r="S109" s="139"/>
      <c r="T109" s="131"/>
      <c r="U109" s="38"/>
      <c r="V109" s="52"/>
      <c r="W109" s="38"/>
      <c r="X109" s="38"/>
      <c r="Y109" s="106"/>
    </row>
    <row r="110" spans="1:25" s="48" customFormat="1" ht="12.75" customHeight="1">
      <c r="A110" s="241" t="s">
        <v>238</v>
      </c>
      <c r="B110" s="79" t="s">
        <v>633</v>
      </c>
      <c r="C110" s="38" t="s">
        <v>642</v>
      </c>
      <c r="D110" s="61" t="s">
        <v>238</v>
      </c>
      <c r="E110" s="102" t="s">
        <v>238</v>
      </c>
      <c r="F110" s="39" t="s">
        <v>12</v>
      </c>
      <c r="G110" s="97" t="s">
        <v>140</v>
      </c>
      <c r="H110" s="17" t="s">
        <v>75</v>
      </c>
      <c r="I110" s="60" t="s">
        <v>135</v>
      </c>
      <c r="J110" s="39">
        <v>59.82</v>
      </c>
      <c r="K110" s="39">
        <v>3</v>
      </c>
      <c r="L110" s="39">
        <v>1855</v>
      </c>
      <c r="M110" s="121">
        <v>500</v>
      </c>
      <c r="N110" s="114"/>
      <c r="O110" s="50"/>
      <c r="P110" s="50"/>
      <c r="Q110" s="87" t="s">
        <v>864</v>
      </c>
      <c r="R110" s="50" t="s">
        <v>39</v>
      </c>
      <c r="S110" s="139"/>
      <c r="T110" s="131"/>
      <c r="U110" s="38"/>
      <c r="V110" s="52"/>
      <c r="W110" s="38"/>
      <c r="X110" s="38"/>
      <c r="Y110" s="106"/>
    </row>
    <row r="111" spans="1:25" s="48" customFormat="1">
      <c r="A111" s="241" t="s">
        <v>238</v>
      </c>
      <c r="B111" s="79" t="s">
        <v>634</v>
      </c>
      <c r="C111" s="38" t="s">
        <v>640</v>
      </c>
      <c r="D111" s="61" t="s">
        <v>238</v>
      </c>
      <c r="E111" s="102" t="s">
        <v>238</v>
      </c>
      <c r="F111" s="39" t="s">
        <v>12</v>
      </c>
      <c r="G111" s="97" t="s">
        <v>140</v>
      </c>
      <c r="H111" s="17" t="s">
        <v>75</v>
      </c>
      <c r="I111" s="39" t="s">
        <v>12</v>
      </c>
      <c r="J111" s="39">
        <v>47.21</v>
      </c>
      <c r="K111" s="39">
        <v>3</v>
      </c>
      <c r="L111" s="39" t="s">
        <v>22</v>
      </c>
      <c r="M111" s="121" t="s">
        <v>22</v>
      </c>
      <c r="N111" s="114"/>
      <c r="O111" s="50"/>
      <c r="P111" s="50"/>
      <c r="Q111" s="86" t="s">
        <v>864</v>
      </c>
      <c r="R111" s="50" t="s">
        <v>39</v>
      </c>
      <c r="S111" s="139"/>
      <c r="T111" s="131"/>
      <c r="U111" s="38"/>
      <c r="V111" s="52"/>
      <c r="W111" s="38"/>
      <c r="X111" s="38"/>
      <c r="Y111" s="106"/>
    </row>
    <row r="112" spans="1:25" s="48" customFormat="1">
      <c r="A112" s="241" t="s">
        <v>238</v>
      </c>
      <c r="B112" s="79" t="s">
        <v>635</v>
      </c>
      <c r="C112" s="38" t="s">
        <v>641</v>
      </c>
      <c r="D112" s="61" t="s">
        <v>238</v>
      </c>
      <c r="E112" s="102" t="s">
        <v>238</v>
      </c>
      <c r="F112" s="16" t="s">
        <v>12</v>
      </c>
      <c r="G112" s="97" t="s">
        <v>140</v>
      </c>
      <c r="H112" s="17" t="s">
        <v>29</v>
      </c>
      <c r="I112" s="60" t="s">
        <v>135</v>
      </c>
      <c r="J112" s="39">
        <v>51.15</v>
      </c>
      <c r="K112" s="39">
        <v>4</v>
      </c>
      <c r="L112" s="39">
        <v>1075</v>
      </c>
      <c r="M112" s="121">
        <v>150</v>
      </c>
      <c r="N112" s="114"/>
      <c r="O112" s="50"/>
      <c r="P112" s="50"/>
      <c r="Q112" s="86" t="s">
        <v>864</v>
      </c>
      <c r="R112" s="50" t="s">
        <v>39</v>
      </c>
      <c r="S112" s="139"/>
      <c r="T112" s="131"/>
      <c r="U112" s="38"/>
      <c r="V112" s="52"/>
      <c r="W112" s="38"/>
      <c r="X112" s="38"/>
      <c r="Y112" s="106"/>
    </row>
    <row r="113" spans="1:25" s="48" customFormat="1">
      <c r="A113" s="241" t="s">
        <v>238</v>
      </c>
      <c r="B113" s="79" t="s">
        <v>636</v>
      </c>
      <c r="C113" s="38" t="s">
        <v>816</v>
      </c>
      <c r="D113" s="61" t="s">
        <v>238</v>
      </c>
      <c r="E113" s="102" t="s">
        <v>238</v>
      </c>
      <c r="F113" s="16" t="s">
        <v>12</v>
      </c>
      <c r="G113" s="97" t="s">
        <v>140</v>
      </c>
      <c r="H113" s="17" t="s">
        <v>17</v>
      </c>
      <c r="I113" s="39" t="s">
        <v>12</v>
      </c>
      <c r="J113" s="39">
        <v>50</v>
      </c>
      <c r="K113" s="39">
        <v>4</v>
      </c>
      <c r="L113" s="39">
        <v>118</v>
      </c>
      <c r="M113" s="121">
        <v>138</v>
      </c>
      <c r="N113" s="114"/>
      <c r="O113" s="50"/>
      <c r="P113" s="50"/>
      <c r="Q113" s="86" t="s">
        <v>863</v>
      </c>
      <c r="R113" s="50" t="s">
        <v>39</v>
      </c>
      <c r="S113" s="139"/>
      <c r="T113" s="131"/>
      <c r="U113" s="38"/>
      <c r="V113" s="52"/>
      <c r="W113" s="38"/>
      <c r="X113" s="38"/>
      <c r="Y113" s="106"/>
    </row>
    <row r="114" spans="1:25" s="48" customFormat="1">
      <c r="A114" s="241" t="s">
        <v>238</v>
      </c>
      <c r="B114" s="79" t="s">
        <v>637</v>
      </c>
      <c r="C114" s="38" t="s">
        <v>830</v>
      </c>
      <c r="D114" s="61" t="s">
        <v>238</v>
      </c>
      <c r="E114" s="102" t="s">
        <v>238</v>
      </c>
      <c r="F114" s="25" t="s">
        <v>12</v>
      </c>
      <c r="G114" s="97" t="s">
        <v>140</v>
      </c>
      <c r="H114" s="17" t="s">
        <v>17</v>
      </c>
      <c r="I114" s="39" t="s">
        <v>12</v>
      </c>
      <c r="J114" s="39">
        <v>61.18</v>
      </c>
      <c r="K114" s="39">
        <v>4</v>
      </c>
      <c r="L114" s="39">
        <v>407</v>
      </c>
      <c r="M114" s="121">
        <v>152</v>
      </c>
      <c r="N114" s="114"/>
      <c r="O114" s="50"/>
      <c r="P114" s="50"/>
      <c r="Q114" s="86">
        <v>42794</v>
      </c>
      <c r="R114" s="50" t="s">
        <v>39</v>
      </c>
      <c r="S114" s="139"/>
      <c r="T114" s="131"/>
      <c r="U114" s="38"/>
      <c r="V114" s="52"/>
      <c r="W114" s="38"/>
      <c r="X114" s="38"/>
      <c r="Y114" s="106"/>
    </row>
    <row r="115" spans="1:25" s="48" customFormat="1">
      <c r="A115" s="241" t="s">
        <v>238</v>
      </c>
      <c r="B115" s="79" t="s">
        <v>638</v>
      </c>
      <c r="C115" s="38" t="s">
        <v>827</v>
      </c>
      <c r="D115" s="61" t="s">
        <v>238</v>
      </c>
      <c r="E115" s="102" t="s">
        <v>238</v>
      </c>
      <c r="F115" s="16" t="s">
        <v>12</v>
      </c>
      <c r="G115" s="97" t="s">
        <v>140</v>
      </c>
      <c r="H115" s="17" t="s">
        <v>29</v>
      </c>
      <c r="I115" s="39" t="s">
        <v>12</v>
      </c>
      <c r="J115" s="39">
        <v>39.5</v>
      </c>
      <c r="K115" s="39">
        <v>2</v>
      </c>
      <c r="L115" s="39">
        <v>677</v>
      </c>
      <c r="M115" s="121" t="s">
        <v>22</v>
      </c>
      <c r="N115" s="114"/>
      <c r="O115" s="50"/>
      <c r="P115" s="50"/>
      <c r="Q115" s="86" t="s">
        <v>863</v>
      </c>
      <c r="R115" s="50" t="s">
        <v>39</v>
      </c>
      <c r="S115" s="139"/>
      <c r="T115" s="131"/>
      <c r="U115" s="38"/>
      <c r="V115" s="52"/>
      <c r="W115" s="38"/>
      <c r="X115" s="38"/>
      <c r="Y115" s="106"/>
    </row>
    <row r="116" spans="1:25" s="48" customFormat="1">
      <c r="A116" s="241" t="s">
        <v>238</v>
      </c>
      <c r="B116" s="79" t="s">
        <v>639</v>
      </c>
      <c r="C116" s="38" t="s">
        <v>842</v>
      </c>
      <c r="D116" s="61" t="s">
        <v>238</v>
      </c>
      <c r="E116" s="102" t="s">
        <v>238</v>
      </c>
      <c r="F116" s="22" t="s">
        <v>12</v>
      </c>
      <c r="G116" s="97" t="s">
        <v>140</v>
      </c>
      <c r="H116" s="17" t="s">
        <v>29</v>
      </c>
      <c r="I116" s="60" t="s">
        <v>135</v>
      </c>
      <c r="J116" s="39">
        <v>41</v>
      </c>
      <c r="K116" s="39">
        <v>2</v>
      </c>
      <c r="L116" s="60">
        <v>1260</v>
      </c>
      <c r="M116" s="121">
        <v>240</v>
      </c>
      <c r="N116" s="114"/>
      <c r="O116" s="50"/>
      <c r="P116" s="50"/>
      <c r="Q116" s="87" t="s">
        <v>862</v>
      </c>
      <c r="R116" s="50" t="s">
        <v>39</v>
      </c>
      <c r="S116" s="139"/>
      <c r="T116" s="131"/>
      <c r="U116" s="38"/>
      <c r="V116" s="52"/>
      <c r="W116" s="38"/>
      <c r="X116" s="38"/>
      <c r="Y116" s="106"/>
    </row>
    <row r="117" spans="1:25" s="48" customFormat="1">
      <c r="A117" s="241" t="s">
        <v>238</v>
      </c>
      <c r="B117" s="79" t="s">
        <v>644</v>
      </c>
      <c r="C117" s="38" t="s">
        <v>843</v>
      </c>
      <c r="D117" s="61" t="s">
        <v>238</v>
      </c>
      <c r="E117" s="102" t="s">
        <v>238</v>
      </c>
      <c r="F117" s="16" t="s">
        <v>12</v>
      </c>
      <c r="G117" s="97" t="s">
        <v>140</v>
      </c>
      <c r="H117" s="17" t="s">
        <v>17</v>
      </c>
      <c r="I117" s="39" t="s">
        <v>12</v>
      </c>
      <c r="J117" s="39">
        <v>49.8</v>
      </c>
      <c r="K117" s="39">
        <v>2</v>
      </c>
      <c r="L117" s="39">
        <v>350</v>
      </c>
      <c r="M117" s="121">
        <v>140</v>
      </c>
      <c r="N117" s="114"/>
      <c r="O117" s="50"/>
      <c r="P117" s="50"/>
      <c r="Q117" s="86">
        <v>42795</v>
      </c>
      <c r="R117" s="50"/>
      <c r="S117" s="139"/>
      <c r="T117" s="131"/>
      <c r="U117" s="38"/>
      <c r="V117" s="52"/>
      <c r="W117" s="38"/>
      <c r="X117" s="38"/>
      <c r="Y117" s="106"/>
    </row>
    <row r="118" spans="1:25" s="48" customFormat="1">
      <c r="A118" s="241" t="s">
        <v>238</v>
      </c>
      <c r="B118" s="79" t="s">
        <v>645</v>
      </c>
      <c r="C118" s="38" t="s">
        <v>848</v>
      </c>
      <c r="D118" s="61" t="s">
        <v>238</v>
      </c>
      <c r="E118" s="102" t="s">
        <v>238</v>
      </c>
      <c r="F118" s="16" t="s">
        <v>202</v>
      </c>
      <c r="G118" s="97" t="s">
        <v>140</v>
      </c>
      <c r="H118" s="17" t="s">
        <v>17</v>
      </c>
      <c r="I118" s="39" t="s">
        <v>12</v>
      </c>
      <c r="J118" s="39">
        <v>65.95</v>
      </c>
      <c r="K118" s="39">
        <v>5</v>
      </c>
      <c r="L118" s="39" t="s">
        <v>22</v>
      </c>
      <c r="M118" s="121" t="s">
        <v>22</v>
      </c>
      <c r="N118" s="114"/>
      <c r="O118" s="50"/>
      <c r="P118" s="50"/>
      <c r="Q118" s="86" t="s">
        <v>861</v>
      </c>
      <c r="R118" s="50" t="s">
        <v>39</v>
      </c>
      <c r="S118" s="139"/>
      <c r="T118" s="131"/>
      <c r="U118" s="38"/>
      <c r="V118" s="52"/>
      <c r="W118" s="38"/>
      <c r="X118" s="38"/>
      <c r="Y118" s="106"/>
    </row>
    <row r="119" spans="1:25" s="48" customFormat="1">
      <c r="A119" s="241" t="s">
        <v>238</v>
      </c>
      <c r="B119" s="79" t="s">
        <v>646</v>
      </c>
      <c r="C119" s="38" t="s">
        <v>844</v>
      </c>
      <c r="D119" s="61" t="s">
        <v>238</v>
      </c>
      <c r="E119" s="102" t="s">
        <v>238</v>
      </c>
      <c r="F119" s="16" t="s">
        <v>12</v>
      </c>
      <c r="G119" s="97" t="s">
        <v>140</v>
      </c>
      <c r="H119" s="17" t="s">
        <v>17</v>
      </c>
      <c r="I119" s="60" t="s">
        <v>135</v>
      </c>
      <c r="J119" s="39">
        <v>77.55</v>
      </c>
      <c r="K119" s="39">
        <v>3</v>
      </c>
      <c r="L119" s="39">
        <v>1815</v>
      </c>
      <c r="M119" s="121">
        <v>274</v>
      </c>
      <c r="N119" s="114"/>
      <c r="O119" s="50"/>
      <c r="P119" s="50"/>
      <c r="Q119" s="87" t="s">
        <v>861</v>
      </c>
      <c r="R119" s="50" t="s">
        <v>39</v>
      </c>
      <c r="S119" s="139"/>
      <c r="T119" s="131"/>
      <c r="U119" s="38"/>
      <c r="V119" s="52"/>
      <c r="W119" s="38"/>
      <c r="X119" s="38"/>
      <c r="Y119" s="106"/>
    </row>
    <row r="120" spans="1:25" s="48" customFormat="1">
      <c r="A120" s="241" t="s">
        <v>238</v>
      </c>
      <c r="B120" s="79" t="s">
        <v>647</v>
      </c>
      <c r="C120" s="38" t="s">
        <v>845</v>
      </c>
      <c r="D120" s="61" t="s">
        <v>238</v>
      </c>
      <c r="E120" s="102" t="s">
        <v>238</v>
      </c>
      <c r="F120" s="16" t="s">
        <v>12</v>
      </c>
      <c r="G120" s="97" t="s">
        <v>140</v>
      </c>
      <c r="H120" s="17" t="s">
        <v>17</v>
      </c>
      <c r="I120" s="39" t="s">
        <v>12</v>
      </c>
      <c r="J120" s="39">
        <v>32.5</v>
      </c>
      <c r="K120" s="39">
        <v>3</v>
      </c>
      <c r="L120" s="39" t="s">
        <v>22</v>
      </c>
      <c r="M120" s="121" t="s">
        <v>22</v>
      </c>
      <c r="N120" s="114"/>
      <c r="O120" s="50"/>
      <c r="P120" s="50"/>
      <c r="Q120" s="86" t="s">
        <v>861</v>
      </c>
      <c r="R120" s="50" t="s">
        <v>39</v>
      </c>
      <c r="S120" s="139"/>
      <c r="T120" s="131"/>
      <c r="U120" s="38"/>
      <c r="V120" s="52"/>
      <c r="W120" s="38"/>
      <c r="X120" s="38"/>
      <c r="Y120" s="106"/>
    </row>
    <row r="121" spans="1:25" s="48" customFormat="1">
      <c r="A121" s="241" t="s">
        <v>238</v>
      </c>
      <c r="B121" s="79" t="s">
        <v>648</v>
      </c>
      <c r="C121" s="38" t="s">
        <v>846</v>
      </c>
      <c r="D121" s="61" t="s">
        <v>238</v>
      </c>
      <c r="E121" s="102" t="s">
        <v>238</v>
      </c>
      <c r="F121" s="16" t="s">
        <v>12</v>
      </c>
      <c r="G121" s="97" t="s">
        <v>140</v>
      </c>
      <c r="H121" s="17" t="s">
        <v>17</v>
      </c>
      <c r="I121" s="60" t="s">
        <v>135</v>
      </c>
      <c r="J121" s="39">
        <v>83.7</v>
      </c>
      <c r="K121" s="39">
        <v>6</v>
      </c>
      <c r="L121" s="39">
        <v>1845</v>
      </c>
      <c r="M121" s="121">
        <v>330</v>
      </c>
      <c r="N121" s="114"/>
      <c r="O121" s="50"/>
      <c r="P121" s="50"/>
      <c r="Q121" s="86" t="s">
        <v>861</v>
      </c>
      <c r="R121" s="50" t="s">
        <v>39</v>
      </c>
      <c r="S121" s="139"/>
      <c r="T121" s="131"/>
      <c r="U121" s="38"/>
      <c r="V121" s="52"/>
      <c r="W121" s="38"/>
      <c r="X121" s="38"/>
      <c r="Y121" s="106"/>
    </row>
    <row r="122" spans="1:25" s="48" customFormat="1">
      <c r="A122" s="241" t="s">
        <v>238</v>
      </c>
      <c r="B122" s="79" t="s">
        <v>649</v>
      </c>
      <c r="C122" s="38" t="s">
        <v>847</v>
      </c>
      <c r="D122" s="61" t="s">
        <v>238</v>
      </c>
      <c r="E122" s="102" t="s">
        <v>238</v>
      </c>
      <c r="F122" s="16" t="s">
        <v>12</v>
      </c>
      <c r="G122" s="97" t="s">
        <v>140</v>
      </c>
      <c r="H122" s="17" t="s">
        <v>17</v>
      </c>
      <c r="I122" s="39" t="s">
        <v>12</v>
      </c>
      <c r="J122" s="39">
        <v>31.75</v>
      </c>
      <c r="K122" s="39">
        <v>3</v>
      </c>
      <c r="L122" s="39">
        <v>161</v>
      </c>
      <c r="M122" s="121" t="s">
        <v>22</v>
      </c>
      <c r="N122" s="114"/>
      <c r="O122" s="50"/>
      <c r="P122" s="50"/>
      <c r="Q122" s="86" t="s">
        <v>861</v>
      </c>
      <c r="R122" s="50" t="s">
        <v>39</v>
      </c>
      <c r="S122" s="139"/>
      <c r="T122" s="131"/>
      <c r="U122" s="38"/>
      <c r="V122" s="52"/>
      <c r="W122" s="38"/>
      <c r="X122" s="38"/>
      <c r="Y122" s="106"/>
    </row>
    <row r="123" spans="1:25" s="48" customFormat="1" ht="12.75" customHeight="1">
      <c r="A123" s="241" t="s">
        <v>238</v>
      </c>
      <c r="B123" s="79" t="s">
        <v>650</v>
      </c>
      <c r="C123" s="38" t="s">
        <v>661</v>
      </c>
      <c r="D123" s="61" t="s">
        <v>238</v>
      </c>
      <c r="E123" s="102" t="s">
        <v>238</v>
      </c>
      <c r="F123" s="16" t="s">
        <v>202</v>
      </c>
      <c r="G123" s="97" t="s">
        <v>140</v>
      </c>
      <c r="H123" s="17" t="s">
        <v>17</v>
      </c>
      <c r="I123" s="39" t="s">
        <v>12</v>
      </c>
      <c r="J123" s="39">
        <v>34.450000000000003</v>
      </c>
      <c r="K123" s="39">
        <v>3</v>
      </c>
      <c r="L123" s="39" t="s">
        <v>22</v>
      </c>
      <c r="M123" s="121" t="s">
        <v>22</v>
      </c>
      <c r="N123" s="114"/>
      <c r="O123" s="50"/>
      <c r="P123" s="50"/>
      <c r="Q123" s="86" t="s">
        <v>860</v>
      </c>
      <c r="R123" s="50" t="s">
        <v>39</v>
      </c>
      <c r="S123" s="139"/>
      <c r="T123" s="131"/>
      <c r="U123" s="38"/>
      <c r="V123" s="52"/>
      <c r="W123" s="38"/>
      <c r="X123" s="38"/>
      <c r="Y123" s="106"/>
    </row>
    <row r="124" spans="1:25" s="48" customFormat="1" ht="12.75" customHeight="1">
      <c r="A124" s="241" t="s">
        <v>238</v>
      </c>
      <c r="B124" s="79" t="s">
        <v>651</v>
      </c>
      <c r="C124" s="38" t="s">
        <v>662</v>
      </c>
      <c r="D124" s="61" t="s">
        <v>238</v>
      </c>
      <c r="E124" s="102" t="s">
        <v>238</v>
      </c>
      <c r="F124" s="16" t="s">
        <v>12</v>
      </c>
      <c r="G124" s="97" t="s">
        <v>140</v>
      </c>
      <c r="H124" s="17" t="s">
        <v>75</v>
      </c>
      <c r="I124" s="39" t="s">
        <v>12</v>
      </c>
      <c r="J124" s="39">
        <v>34.4</v>
      </c>
      <c r="K124" s="39">
        <v>8</v>
      </c>
      <c r="L124" s="39">
        <v>180</v>
      </c>
      <c r="M124" s="121">
        <v>480</v>
      </c>
      <c r="N124" s="114"/>
      <c r="O124" s="50"/>
      <c r="P124" s="50"/>
      <c r="Q124" s="86" t="s">
        <v>608</v>
      </c>
      <c r="R124" s="50" t="s">
        <v>39</v>
      </c>
      <c r="S124" s="139"/>
      <c r="T124" s="131"/>
      <c r="U124" s="38"/>
      <c r="V124" s="52"/>
      <c r="W124" s="38"/>
      <c r="X124" s="38"/>
      <c r="Y124" s="106"/>
    </row>
    <row r="125" spans="1:25" s="48" customFormat="1" ht="12.75" customHeight="1">
      <c r="A125" s="241" t="s">
        <v>238</v>
      </c>
      <c r="B125" s="79" t="s">
        <v>652</v>
      </c>
      <c r="C125" s="38" t="s">
        <v>663</v>
      </c>
      <c r="D125" s="61" t="s">
        <v>238</v>
      </c>
      <c r="E125" s="102" t="s">
        <v>238</v>
      </c>
      <c r="F125" s="16" t="s">
        <v>12</v>
      </c>
      <c r="G125" s="97" t="s">
        <v>140</v>
      </c>
      <c r="H125" s="17" t="s">
        <v>29</v>
      </c>
      <c r="I125" s="39" t="s">
        <v>12</v>
      </c>
      <c r="J125" s="39">
        <v>47.06</v>
      </c>
      <c r="K125" s="39">
        <v>3</v>
      </c>
      <c r="L125" s="39">
        <v>315</v>
      </c>
      <c r="M125" s="121">
        <v>90</v>
      </c>
      <c r="N125" s="114"/>
      <c r="O125" s="50"/>
      <c r="P125" s="50"/>
      <c r="Q125" s="87" t="s">
        <v>608</v>
      </c>
      <c r="R125" s="50" t="s">
        <v>39</v>
      </c>
      <c r="S125" s="139"/>
      <c r="T125" s="131"/>
      <c r="U125" s="38"/>
      <c r="V125" s="52"/>
      <c r="W125" s="38"/>
      <c r="X125" s="38"/>
      <c r="Y125" s="106"/>
    </row>
    <row r="126" spans="1:25" s="48" customFormat="1" ht="12.75" customHeight="1">
      <c r="A126" s="241" t="s">
        <v>238</v>
      </c>
      <c r="B126" s="79" t="s">
        <v>653</v>
      </c>
      <c r="C126" s="38" t="s">
        <v>849</v>
      </c>
      <c r="D126" s="61" t="s">
        <v>238</v>
      </c>
      <c r="E126" s="102" t="s">
        <v>238</v>
      </c>
      <c r="F126" s="16" t="s">
        <v>202</v>
      </c>
      <c r="G126" s="97" t="s">
        <v>140</v>
      </c>
      <c r="H126" s="17" t="s">
        <v>17</v>
      </c>
      <c r="I126" s="39" t="s">
        <v>12</v>
      </c>
      <c r="J126" s="39">
        <v>42.7</v>
      </c>
      <c r="K126" s="39">
        <v>4</v>
      </c>
      <c r="L126" s="39">
        <v>650</v>
      </c>
      <c r="M126" s="121">
        <v>280</v>
      </c>
      <c r="N126" s="114"/>
      <c r="O126" s="50"/>
      <c r="P126" s="50"/>
      <c r="Q126" s="87" t="s">
        <v>608</v>
      </c>
      <c r="R126" s="50" t="s">
        <v>39</v>
      </c>
      <c r="S126" s="139"/>
      <c r="T126" s="131"/>
      <c r="U126" s="38"/>
      <c r="V126" s="68"/>
      <c r="W126" s="38"/>
      <c r="X126" s="38"/>
      <c r="Y126" s="106"/>
    </row>
    <row r="127" spans="1:25" s="48" customFormat="1" ht="12.75" customHeight="1">
      <c r="A127" s="241" t="s">
        <v>238</v>
      </c>
      <c r="B127" s="79" t="s">
        <v>654</v>
      </c>
      <c r="C127" s="38" t="s">
        <v>664</v>
      </c>
      <c r="D127" s="61" t="s">
        <v>238</v>
      </c>
      <c r="E127" s="102" t="s">
        <v>238</v>
      </c>
      <c r="F127" s="16" t="s">
        <v>12</v>
      </c>
      <c r="G127" s="97" t="s">
        <v>140</v>
      </c>
      <c r="H127" s="17" t="s">
        <v>17</v>
      </c>
      <c r="I127" s="39" t="s">
        <v>12</v>
      </c>
      <c r="J127" s="39">
        <v>50</v>
      </c>
      <c r="K127" s="39">
        <v>3</v>
      </c>
      <c r="L127" s="39">
        <v>123</v>
      </c>
      <c r="M127" s="121">
        <v>270</v>
      </c>
      <c r="N127" s="114"/>
      <c r="O127" s="50"/>
      <c r="P127" s="50"/>
      <c r="Q127" s="86" t="s">
        <v>608</v>
      </c>
      <c r="R127" s="50" t="s">
        <v>39</v>
      </c>
      <c r="S127" s="139"/>
      <c r="T127" s="131"/>
      <c r="U127" s="38"/>
      <c r="V127" s="52"/>
      <c r="W127" s="38"/>
      <c r="X127" s="38"/>
      <c r="Y127" s="106"/>
    </row>
    <row r="128" spans="1:25" s="48" customFormat="1" ht="12.75" customHeight="1">
      <c r="A128" s="241" t="s">
        <v>238</v>
      </c>
      <c r="B128" s="79" t="s">
        <v>655</v>
      </c>
      <c r="C128" s="38" t="s">
        <v>675</v>
      </c>
      <c r="D128" s="61" t="s">
        <v>238</v>
      </c>
      <c r="E128" s="102" t="s">
        <v>238</v>
      </c>
      <c r="F128" s="16" t="s">
        <v>202</v>
      </c>
      <c r="G128" s="97" t="s">
        <v>140</v>
      </c>
      <c r="H128" s="17" t="s">
        <v>17</v>
      </c>
      <c r="I128" s="39" t="s">
        <v>12</v>
      </c>
      <c r="J128" s="39">
        <v>50.5</v>
      </c>
      <c r="K128" s="39">
        <v>2</v>
      </c>
      <c r="L128" s="39" t="s">
        <v>22</v>
      </c>
      <c r="M128" s="121" t="s">
        <v>22</v>
      </c>
      <c r="N128" s="199"/>
      <c r="O128" s="50"/>
      <c r="P128" s="50"/>
      <c r="Q128" s="87" t="s">
        <v>608</v>
      </c>
      <c r="R128" s="50" t="s">
        <v>39</v>
      </c>
      <c r="S128" s="139"/>
      <c r="T128" s="131"/>
      <c r="U128" s="38"/>
      <c r="V128" s="52"/>
      <c r="W128" s="38"/>
      <c r="X128" s="38"/>
      <c r="Y128" s="106"/>
    </row>
    <row r="129" spans="1:25" s="48" customFormat="1">
      <c r="A129" s="241" t="s">
        <v>238</v>
      </c>
      <c r="B129" s="79" t="s">
        <v>656</v>
      </c>
      <c r="C129" s="38" t="s">
        <v>850</v>
      </c>
      <c r="D129" s="61" t="s">
        <v>238</v>
      </c>
      <c r="E129" s="102" t="s">
        <v>238</v>
      </c>
      <c r="F129" s="16" t="s">
        <v>12</v>
      </c>
      <c r="G129" s="97" t="s">
        <v>140</v>
      </c>
      <c r="H129" s="17" t="s">
        <v>75</v>
      </c>
      <c r="I129" s="39" t="s">
        <v>12</v>
      </c>
      <c r="J129" s="39">
        <v>41.35</v>
      </c>
      <c r="K129" s="39">
        <v>3</v>
      </c>
      <c r="L129" s="39">
        <v>738</v>
      </c>
      <c r="M129" s="121">
        <v>170</v>
      </c>
      <c r="N129" s="114"/>
      <c r="O129" s="50"/>
      <c r="P129" s="50"/>
      <c r="Q129" s="87">
        <v>42898</v>
      </c>
      <c r="R129" s="50"/>
      <c r="S129" s="139"/>
      <c r="T129" s="131"/>
      <c r="U129" s="38"/>
      <c r="V129" s="52"/>
      <c r="W129" s="38"/>
      <c r="X129" s="38"/>
      <c r="Y129" s="106"/>
    </row>
    <row r="130" spans="1:25" s="48" customFormat="1">
      <c r="A130" s="241" t="s">
        <v>238</v>
      </c>
      <c r="B130" s="79" t="s">
        <v>657</v>
      </c>
      <c r="C130" s="38" t="s">
        <v>676</v>
      </c>
      <c r="D130" s="61" t="s">
        <v>238</v>
      </c>
      <c r="E130" s="102" t="s">
        <v>238</v>
      </c>
      <c r="F130" s="25" t="s">
        <v>12</v>
      </c>
      <c r="G130" s="97" t="s">
        <v>140</v>
      </c>
      <c r="H130" s="17" t="s">
        <v>29</v>
      </c>
      <c r="I130" s="39" t="s">
        <v>12</v>
      </c>
      <c r="J130" s="39">
        <v>56.7</v>
      </c>
      <c r="K130" s="39">
        <v>0</v>
      </c>
      <c r="L130" s="39">
        <v>481</v>
      </c>
      <c r="M130" s="121">
        <v>0</v>
      </c>
      <c r="N130" s="114"/>
      <c r="O130" s="50"/>
      <c r="P130" s="50"/>
      <c r="Q130" s="86" t="s">
        <v>859</v>
      </c>
      <c r="R130" s="50" t="s">
        <v>39</v>
      </c>
      <c r="S130" s="139"/>
      <c r="T130" s="131"/>
      <c r="U130" s="38"/>
      <c r="V130" s="68"/>
      <c r="W130" s="38"/>
      <c r="X130" s="38"/>
      <c r="Y130" s="106"/>
    </row>
    <row r="131" spans="1:25" s="48" customFormat="1">
      <c r="A131" s="241" t="s">
        <v>238</v>
      </c>
      <c r="B131" s="79" t="s">
        <v>658</v>
      </c>
      <c r="C131" s="38" t="s">
        <v>851</v>
      </c>
      <c r="D131" s="61" t="s">
        <v>238</v>
      </c>
      <c r="E131" s="102" t="s">
        <v>238</v>
      </c>
      <c r="F131" s="16" t="s">
        <v>12</v>
      </c>
      <c r="G131" s="97" t="s">
        <v>140</v>
      </c>
      <c r="H131" s="17" t="s">
        <v>17</v>
      </c>
      <c r="I131" s="39" t="s">
        <v>135</v>
      </c>
      <c r="J131" s="39">
        <v>78</v>
      </c>
      <c r="K131" s="39">
        <v>6</v>
      </c>
      <c r="L131" s="39">
        <v>1421</v>
      </c>
      <c r="M131" s="121">
        <v>435</v>
      </c>
      <c r="N131" s="114"/>
      <c r="O131" s="50"/>
      <c r="P131" s="50"/>
      <c r="Q131" s="86" t="s">
        <v>859</v>
      </c>
      <c r="R131" s="50" t="s">
        <v>39</v>
      </c>
      <c r="S131" s="139"/>
      <c r="T131" s="131"/>
      <c r="U131" s="38"/>
      <c r="V131" s="52"/>
      <c r="W131" s="38"/>
      <c r="X131" s="38"/>
      <c r="Y131" s="106"/>
    </row>
    <row r="132" spans="1:25" s="48" customFormat="1">
      <c r="A132" s="241" t="s">
        <v>238</v>
      </c>
      <c r="B132" s="79" t="s">
        <v>659</v>
      </c>
      <c r="C132" s="38" t="s">
        <v>852</v>
      </c>
      <c r="D132" s="61" t="s">
        <v>238</v>
      </c>
      <c r="E132" s="105" t="s">
        <v>238</v>
      </c>
      <c r="F132" s="16" t="s">
        <v>12</v>
      </c>
      <c r="G132" s="97" t="s">
        <v>140</v>
      </c>
      <c r="H132" s="17" t="s">
        <v>29</v>
      </c>
      <c r="I132" s="39" t="s">
        <v>135</v>
      </c>
      <c r="J132" s="39">
        <v>43.56</v>
      </c>
      <c r="K132" s="39">
        <v>1</v>
      </c>
      <c r="L132" s="39">
        <v>952</v>
      </c>
      <c r="M132" s="121">
        <v>90</v>
      </c>
      <c r="N132" s="114"/>
      <c r="O132" s="50"/>
      <c r="P132" s="50"/>
      <c r="Q132" s="86" t="s">
        <v>858</v>
      </c>
      <c r="R132" s="50" t="s">
        <v>39</v>
      </c>
      <c r="S132" s="139"/>
      <c r="T132" s="131"/>
      <c r="U132" s="38"/>
      <c r="V132" s="52"/>
      <c r="W132" s="38"/>
      <c r="X132" s="38"/>
      <c r="Y132" s="106"/>
    </row>
    <row r="133" spans="1:25" s="48" customFormat="1">
      <c r="A133" s="241" t="s">
        <v>238</v>
      </c>
      <c r="B133" s="79" t="s">
        <v>660</v>
      </c>
      <c r="C133" s="38" t="s">
        <v>853</v>
      </c>
      <c r="D133" s="61" t="s">
        <v>238</v>
      </c>
      <c r="E133" s="105" t="s">
        <v>238</v>
      </c>
      <c r="F133" s="22" t="s">
        <v>12</v>
      </c>
      <c r="G133" s="97" t="s">
        <v>140</v>
      </c>
      <c r="H133" s="17" t="s">
        <v>17</v>
      </c>
      <c r="I133" s="39" t="s">
        <v>135</v>
      </c>
      <c r="J133" s="39">
        <v>66.2</v>
      </c>
      <c r="K133" s="39">
        <v>4</v>
      </c>
      <c r="L133" s="39">
        <v>1060</v>
      </c>
      <c r="M133" s="121">
        <v>212</v>
      </c>
      <c r="N133" s="114"/>
      <c r="O133" s="50"/>
      <c r="P133" s="50"/>
      <c r="Q133" s="86" t="s">
        <v>858</v>
      </c>
      <c r="R133" s="50" t="s">
        <v>39</v>
      </c>
      <c r="S133" s="139"/>
      <c r="T133" s="131"/>
      <c r="U133" s="38"/>
      <c r="V133" s="52"/>
      <c r="W133" s="38"/>
      <c r="X133" s="38"/>
      <c r="Y133" s="106"/>
    </row>
    <row r="134" spans="1:25" s="48" customFormat="1">
      <c r="A134" s="246" t="s">
        <v>238</v>
      </c>
      <c r="B134" s="80" t="s">
        <v>665</v>
      </c>
      <c r="C134" s="216" t="s">
        <v>677</v>
      </c>
      <c r="D134" s="247" t="s">
        <v>238</v>
      </c>
      <c r="E134" s="264" t="s">
        <v>238</v>
      </c>
      <c r="F134" s="254"/>
      <c r="G134" s="97" t="s">
        <v>140</v>
      </c>
      <c r="H134" s="17" t="s">
        <v>75</v>
      </c>
      <c r="I134" s="39"/>
      <c r="J134" s="39"/>
      <c r="K134" s="39"/>
      <c r="L134" s="39"/>
      <c r="M134" s="121"/>
      <c r="N134" s="114"/>
      <c r="O134" s="50"/>
      <c r="P134" s="50"/>
      <c r="Q134" s="86">
        <v>42984</v>
      </c>
      <c r="R134" s="50"/>
      <c r="S134" s="139"/>
      <c r="T134" s="131"/>
      <c r="U134" s="38"/>
      <c r="V134" s="52"/>
      <c r="W134" s="38"/>
      <c r="X134" s="38"/>
      <c r="Y134" s="106"/>
    </row>
    <row r="135" spans="1:25" s="48" customFormat="1">
      <c r="A135" s="241" t="s">
        <v>238</v>
      </c>
      <c r="B135" s="79" t="s">
        <v>666</v>
      </c>
      <c r="C135" s="38" t="s">
        <v>678</v>
      </c>
      <c r="D135" s="61" t="s">
        <v>238</v>
      </c>
      <c r="E135" s="105" t="s">
        <v>238</v>
      </c>
      <c r="F135" s="16" t="s">
        <v>12</v>
      </c>
      <c r="G135" s="97" t="s">
        <v>140</v>
      </c>
      <c r="H135" s="17" t="s">
        <v>17</v>
      </c>
      <c r="I135" s="39" t="s">
        <v>135</v>
      </c>
      <c r="J135" s="39">
        <v>82.9</v>
      </c>
      <c r="K135" s="39">
        <v>1</v>
      </c>
      <c r="L135" s="39">
        <v>1200</v>
      </c>
      <c r="M135" s="121">
        <v>300</v>
      </c>
      <c r="N135" s="114"/>
      <c r="O135" s="50"/>
      <c r="P135" s="50"/>
      <c r="Q135" s="86">
        <v>42991</v>
      </c>
      <c r="R135" s="50"/>
      <c r="S135" s="139"/>
      <c r="T135" s="131"/>
      <c r="U135" s="38"/>
      <c r="V135" s="52"/>
      <c r="W135" s="38"/>
      <c r="X135" s="38"/>
      <c r="Y135" s="106"/>
    </row>
    <row r="136" spans="1:25" s="48" customFormat="1">
      <c r="A136" s="241" t="s">
        <v>238</v>
      </c>
      <c r="B136" s="79" t="s">
        <v>667</v>
      </c>
      <c r="C136" s="38" t="s">
        <v>682</v>
      </c>
      <c r="D136" s="61" t="s">
        <v>238</v>
      </c>
      <c r="E136" s="102" t="s">
        <v>238</v>
      </c>
      <c r="F136" s="16" t="s">
        <v>12</v>
      </c>
      <c r="G136" s="97" t="s">
        <v>140</v>
      </c>
      <c r="H136" s="17" t="s">
        <v>17</v>
      </c>
      <c r="I136" s="39" t="s">
        <v>135</v>
      </c>
      <c r="J136" s="39">
        <v>73.66</v>
      </c>
      <c r="K136" s="39">
        <v>3</v>
      </c>
      <c r="L136" s="39">
        <v>1114</v>
      </c>
      <c r="M136" s="121">
        <v>313</v>
      </c>
      <c r="N136" s="114"/>
      <c r="O136" s="50"/>
      <c r="P136" s="50"/>
      <c r="Q136" s="86">
        <v>43019</v>
      </c>
      <c r="R136" s="50"/>
      <c r="S136" s="139"/>
      <c r="T136" s="131"/>
      <c r="U136" s="38"/>
      <c r="V136" s="52"/>
      <c r="W136" s="38"/>
      <c r="X136" s="38"/>
      <c r="Y136" s="106"/>
    </row>
    <row r="137" spans="1:25" s="48" customFormat="1">
      <c r="A137" s="241" t="s">
        <v>238</v>
      </c>
      <c r="B137" s="79" t="s">
        <v>668</v>
      </c>
      <c r="C137" s="38" t="s">
        <v>683</v>
      </c>
      <c r="D137" s="61" t="s">
        <v>238</v>
      </c>
      <c r="E137" s="105" t="s">
        <v>238</v>
      </c>
      <c r="F137" s="16" t="s">
        <v>12</v>
      </c>
      <c r="G137" s="97" t="s">
        <v>140</v>
      </c>
      <c r="H137" s="17" t="s">
        <v>29</v>
      </c>
      <c r="I137" s="39" t="s">
        <v>12</v>
      </c>
      <c r="J137" s="39">
        <v>53</v>
      </c>
      <c r="K137" s="39">
        <v>3</v>
      </c>
      <c r="L137" s="39">
        <v>817</v>
      </c>
      <c r="M137" s="121">
        <v>195</v>
      </c>
      <c r="N137" s="114"/>
      <c r="O137" s="50"/>
      <c r="P137" s="50"/>
      <c r="Q137" s="86">
        <v>43047</v>
      </c>
      <c r="R137" s="50"/>
      <c r="S137" s="139"/>
      <c r="T137" s="131"/>
      <c r="U137" s="38"/>
      <c r="V137" s="52"/>
      <c r="W137" s="38"/>
      <c r="X137" s="38"/>
      <c r="Y137" s="106"/>
    </row>
    <row r="138" spans="1:25" s="48" customFormat="1">
      <c r="A138" s="246" t="s">
        <v>238</v>
      </c>
      <c r="B138" s="80" t="s">
        <v>669</v>
      </c>
      <c r="C138" s="216" t="s">
        <v>684</v>
      </c>
      <c r="D138" s="247" t="s">
        <v>238</v>
      </c>
      <c r="E138" s="264" t="s">
        <v>238</v>
      </c>
      <c r="F138" s="254"/>
      <c r="G138" s="97" t="s">
        <v>140</v>
      </c>
      <c r="H138" s="17" t="s">
        <v>29</v>
      </c>
      <c r="I138" s="39"/>
      <c r="J138" s="39"/>
      <c r="K138" s="39"/>
      <c r="L138" s="39"/>
      <c r="M138" s="121"/>
      <c r="N138" s="114"/>
      <c r="O138" s="50"/>
      <c r="P138" s="50"/>
      <c r="Q138" s="86">
        <v>43061</v>
      </c>
      <c r="R138" s="50"/>
      <c r="S138" s="139"/>
      <c r="T138" s="131"/>
      <c r="U138" s="38"/>
      <c r="V138" s="52"/>
      <c r="W138" s="38"/>
      <c r="X138" s="38"/>
      <c r="Y138" s="106"/>
    </row>
    <row r="139" spans="1:25" s="48" customFormat="1">
      <c r="A139" s="241" t="s">
        <v>238</v>
      </c>
      <c r="B139" s="79" t="s">
        <v>670</v>
      </c>
      <c r="C139" s="38" t="s">
        <v>854</v>
      </c>
      <c r="D139" s="61" t="s">
        <v>238</v>
      </c>
      <c r="E139" s="105" t="s">
        <v>238</v>
      </c>
      <c r="F139" s="16" t="s">
        <v>12</v>
      </c>
      <c r="G139" s="97" t="s">
        <v>140</v>
      </c>
      <c r="H139" s="17" t="s">
        <v>29</v>
      </c>
      <c r="I139" s="39" t="s">
        <v>12</v>
      </c>
      <c r="J139" s="39">
        <v>45.75</v>
      </c>
      <c r="K139" s="39">
        <v>2</v>
      </c>
      <c r="L139" s="39">
        <v>500</v>
      </c>
      <c r="M139" s="121">
        <v>100</v>
      </c>
      <c r="N139" s="114"/>
      <c r="O139" s="50"/>
      <c r="P139" s="50"/>
      <c r="Q139" s="86">
        <v>43012</v>
      </c>
      <c r="R139" s="50"/>
      <c r="S139" s="139"/>
      <c r="T139" s="131"/>
      <c r="U139" s="38"/>
      <c r="V139" s="52"/>
      <c r="W139" s="38"/>
      <c r="X139" s="38"/>
      <c r="Y139" s="106"/>
    </row>
    <row r="140" spans="1:25" s="48" customFormat="1">
      <c r="A140" s="241" t="s">
        <v>238</v>
      </c>
      <c r="B140" s="79" t="s">
        <v>671</v>
      </c>
      <c r="C140" s="38" t="s">
        <v>855</v>
      </c>
      <c r="D140" s="61" t="s">
        <v>238</v>
      </c>
      <c r="E140" s="102" t="s">
        <v>238</v>
      </c>
      <c r="F140" s="16" t="s">
        <v>12</v>
      </c>
      <c r="G140" s="97" t="s">
        <v>140</v>
      </c>
      <c r="H140" s="226" t="s">
        <v>29</v>
      </c>
      <c r="I140" s="39" t="s">
        <v>12</v>
      </c>
      <c r="J140" s="39">
        <v>50.5</v>
      </c>
      <c r="K140" s="39">
        <v>3</v>
      </c>
      <c r="L140" s="39">
        <v>738</v>
      </c>
      <c r="M140" s="121">
        <v>90</v>
      </c>
      <c r="N140" s="114"/>
      <c r="O140" s="50"/>
      <c r="P140" s="50"/>
      <c r="Q140" s="86">
        <v>43047</v>
      </c>
      <c r="R140" s="50"/>
      <c r="S140" s="139"/>
      <c r="T140" s="131"/>
      <c r="U140" s="38"/>
      <c r="V140" s="52"/>
      <c r="W140" s="38"/>
      <c r="X140" s="38"/>
      <c r="Y140" s="106"/>
    </row>
    <row r="141" spans="1:25" s="48" customFormat="1">
      <c r="A141" s="241" t="s">
        <v>238</v>
      </c>
      <c r="B141" s="79" t="s">
        <v>672</v>
      </c>
      <c r="C141" s="38" t="s">
        <v>856</v>
      </c>
      <c r="D141" s="61" t="s">
        <v>238</v>
      </c>
      <c r="E141" s="102" t="s">
        <v>238</v>
      </c>
      <c r="F141" s="16" t="s">
        <v>12</v>
      </c>
      <c r="G141" s="97" t="s">
        <v>140</v>
      </c>
      <c r="H141" s="17" t="s">
        <v>75</v>
      </c>
      <c r="I141" s="39" t="s">
        <v>12</v>
      </c>
      <c r="J141" s="39">
        <v>35.6</v>
      </c>
      <c r="K141" s="39">
        <v>2</v>
      </c>
      <c r="L141" s="39">
        <v>591</v>
      </c>
      <c r="M141" s="121">
        <v>160</v>
      </c>
      <c r="N141" s="114"/>
      <c r="O141" s="50"/>
      <c r="P141" s="50"/>
      <c r="Q141" s="86">
        <v>43068</v>
      </c>
      <c r="R141" s="50"/>
      <c r="S141" s="139"/>
      <c r="T141" s="131"/>
      <c r="U141" s="38"/>
      <c r="V141" s="52"/>
      <c r="W141" s="38"/>
      <c r="X141" s="38"/>
      <c r="Y141" s="106"/>
    </row>
    <row r="142" spans="1:25" s="48" customFormat="1">
      <c r="A142" s="241" t="s">
        <v>238</v>
      </c>
      <c r="B142" s="79" t="s">
        <v>673</v>
      </c>
      <c r="C142" s="38" t="s">
        <v>685</v>
      </c>
      <c r="D142" s="61" t="s">
        <v>238</v>
      </c>
      <c r="E142" s="102" t="s">
        <v>238</v>
      </c>
      <c r="F142" s="16" t="s">
        <v>12</v>
      </c>
      <c r="G142" s="97" t="s">
        <v>140</v>
      </c>
      <c r="H142" s="17" t="s">
        <v>29</v>
      </c>
      <c r="I142" s="39" t="s">
        <v>12</v>
      </c>
      <c r="J142" s="39">
        <v>52</v>
      </c>
      <c r="K142" s="39">
        <v>3</v>
      </c>
      <c r="L142" s="39">
        <v>677</v>
      </c>
      <c r="M142" s="121">
        <v>140</v>
      </c>
      <c r="N142" s="114"/>
      <c r="O142" s="50"/>
      <c r="P142" s="50"/>
      <c r="Q142" s="86">
        <v>43040</v>
      </c>
      <c r="R142" s="50"/>
      <c r="S142" s="139"/>
      <c r="T142" s="131"/>
      <c r="U142" s="38"/>
      <c r="V142" s="52"/>
      <c r="W142" s="38"/>
      <c r="X142" s="38"/>
      <c r="Y142" s="106"/>
    </row>
    <row r="143" spans="1:25" s="48" customFormat="1">
      <c r="A143" s="241" t="s">
        <v>238</v>
      </c>
      <c r="B143" s="79" t="s">
        <v>674</v>
      </c>
      <c r="C143" s="38" t="s">
        <v>686</v>
      </c>
      <c r="D143" s="61" t="s">
        <v>238</v>
      </c>
      <c r="E143" s="102" t="s">
        <v>238</v>
      </c>
      <c r="F143" s="16" t="s">
        <v>12</v>
      </c>
      <c r="G143" s="97" t="s">
        <v>140</v>
      </c>
      <c r="H143" s="17" t="s">
        <v>29</v>
      </c>
      <c r="I143" s="39" t="s">
        <v>12</v>
      </c>
      <c r="J143" s="39">
        <v>43.58</v>
      </c>
      <c r="K143" s="39">
        <v>2</v>
      </c>
      <c r="L143" s="39">
        <v>591</v>
      </c>
      <c r="M143" s="121">
        <v>90</v>
      </c>
      <c r="N143" s="114"/>
      <c r="O143" s="50"/>
      <c r="P143" s="50"/>
      <c r="Q143" s="86">
        <v>43061</v>
      </c>
      <c r="R143" s="50"/>
      <c r="S143" s="139"/>
      <c r="T143" s="131"/>
      <c r="U143" s="38"/>
      <c r="V143" s="52"/>
      <c r="W143" s="38"/>
      <c r="X143" s="38"/>
      <c r="Y143" s="106"/>
    </row>
    <row r="144" spans="1:25" s="48" customFormat="1">
      <c r="A144" s="241" t="s">
        <v>238</v>
      </c>
      <c r="B144" s="79" t="s">
        <v>679</v>
      </c>
      <c r="C144" s="38" t="s">
        <v>857</v>
      </c>
      <c r="D144" s="61" t="s">
        <v>238</v>
      </c>
      <c r="E144" s="102" t="s">
        <v>238</v>
      </c>
      <c r="F144" s="16" t="s">
        <v>12</v>
      </c>
      <c r="G144" s="97" t="s">
        <v>140</v>
      </c>
      <c r="H144" s="17" t="s">
        <v>75</v>
      </c>
      <c r="I144" s="39" t="s">
        <v>12</v>
      </c>
      <c r="J144" s="39">
        <v>47.5</v>
      </c>
      <c r="K144" s="39">
        <v>3</v>
      </c>
      <c r="L144" s="39">
        <v>831</v>
      </c>
      <c r="M144" s="121">
        <v>170</v>
      </c>
      <c r="N144" s="114"/>
      <c r="O144" s="50"/>
      <c r="P144" s="50"/>
      <c r="Q144" s="86">
        <v>43061</v>
      </c>
      <c r="R144" s="50"/>
      <c r="S144" s="139"/>
      <c r="T144" s="131"/>
      <c r="U144" s="38"/>
      <c r="V144" s="52"/>
      <c r="W144" s="38"/>
      <c r="X144" s="38"/>
      <c r="Y144" s="106"/>
    </row>
    <row r="145" spans="1:25" s="48" customFormat="1">
      <c r="A145" s="241" t="s">
        <v>238</v>
      </c>
      <c r="B145" s="79" t="s">
        <v>680</v>
      </c>
      <c r="C145" s="38" t="s">
        <v>687</v>
      </c>
      <c r="D145" s="61" t="s">
        <v>238</v>
      </c>
      <c r="E145" s="102" t="s">
        <v>238</v>
      </c>
      <c r="F145" s="16" t="s">
        <v>12</v>
      </c>
      <c r="G145" s="97" t="s">
        <v>140</v>
      </c>
      <c r="H145" s="17" t="s">
        <v>75</v>
      </c>
      <c r="I145" s="39" t="s">
        <v>12</v>
      </c>
      <c r="J145" s="39">
        <v>49.4</v>
      </c>
      <c r="K145" s="39">
        <v>3</v>
      </c>
      <c r="L145" s="39">
        <v>874</v>
      </c>
      <c r="M145" s="121">
        <v>97</v>
      </c>
      <c r="N145" s="114"/>
      <c r="O145" s="50"/>
      <c r="P145" s="50"/>
      <c r="Q145" s="86">
        <v>43061</v>
      </c>
      <c r="R145" s="50"/>
      <c r="S145" s="139"/>
      <c r="T145" s="131"/>
      <c r="U145" s="38"/>
      <c r="V145" s="52"/>
      <c r="W145" s="38"/>
      <c r="X145" s="38"/>
      <c r="Y145" s="106"/>
    </row>
    <row r="146" spans="1:25" s="48" customFormat="1">
      <c r="A146" s="241" t="s">
        <v>238</v>
      </c>
      <c r="B146" s="79" t="s">
        <v>681</v>
      </c>
      <c r="C146" s="38" t="s">
        <v>688</v>
      </c>
      <c r="D146" s="61" t="s">
        <v>238</v>
      </c>
      <c r="E146" s="102" t="s">
        <v>238</v>
      </c>
      <c r="F146" s="25" t="s">
        <v>12</v>
      </c>
      <c r="G146" s="97" t="s">
        <v>140</v>
      </c>
      <c r="H146" s="17" t="s">
        <v>17</v>
      </c>
      <c r="I146" s="60" t="s">
        <v>135</v>
      </c>
      <c r="J146" s="53">
        <v>74.599999999999994</v>
      </c>
      <c r="K146" s="53">
        <v>0</v>
      </c>
      <c r="L146" s="53">
        <v>1700</v>
      </c>
      <c r="M146" s="122">
        <v>0</v>
      </c>
      <c r="N146" s="115"/>
      <c r="O146" s="54"/>
      <c r="P146" s="50"/>
      <c r="Q146" s="87">
        <v>43054</v>
      </c>
      <c r="R146" s="54" t="s">
        <v>39</v>
      </c>
      <c r="S146" s="143"/>
      <c r="T146" s="131"/>
      <c r="U146" s="38"/>
      <c r="V146" s="52"/>
      <c r="W146" s="38"/>
      <c r="X146" s="38"/>
      <c r="Y146" s="106"/>
    </row>
    <row r="147" spans="1:25" s="48" customFormat="1">
      <c r="A147" s="20" t="s">
        <v>238</v>
      </c>
      <c r="B147" s="79" t="s">
        <v>785</v>
      </c>
      <c r="C147" s="38" t="s">
        <v>787</v>
      </c>
      <c r="D147" s="52" t="s">
        <v>238</v>
      </c>
      <c r="E147" s="109" t="s">
        <v>238</v>
      </c>
      <c r="F147" s="16" t="s">
        <v>12</v>
      </c>
      <c r="G147" s="91" t="s">
        <v>140</v>
      </c>
      <c r="H147" s="17" t="s">
        <v>29</v>
      </c>
      <c r="I147" s="39" t="s">
        <v>12</v>
      </c>
      <c r="J147" s="39">
        <v>58.3</v>
      </c>
      <c r="K147" s="39">
        <v>3</v>
      </c>
      <c r="L147" s="39">
        <v>380</v>
      </c>
      <c r="M147" s="121">
        <v>135</v>
      </c>
      <c r="N147" s="114"/>
      <c r="O147" s="50"/>
      <c r="P147" s="50"/>
      <c r="Q147" s="86" t="s">
        <v>786</v>
      </c>
      <c r="R147" s="50" t="s">
        <v>39</v>
      </c>
      <c r="S147" s="139"/>
      <c r="T147" s="132"/>
      <c r="U147" s="38"/>
      <c r="V147" s="52"/>
      <c r="W147" s="38"/>
      <c r="X147" s="38"/>
      <c r="Y147" s="106"/>
    </row>
    <row r="148" spans="1:25" s="48" customFormat="1">
      <c r="A148" s="20" t="s">
        <v>238</v>
      </c>
      <c r="B148" s="79" t="s">
        <v>788</v>
      </c>
      <c r="C148" s="38" t="s">
        <v>789</v>
      </c>
      <c r="D148" s="52" t="s">
        <v>238</v>
      </c>
      <c r="E148" s="109" t="s">
        <v>238</v>
      </c>
      <c r="F148" s="16" t="s">
        <v>12</v>
      </c>
      <c r="G148" s="91" t="s">
        <v>140</v>
      </c>
      <c r="H148" s="17" t="s">
        <v>17</v>
      </c>
      <c r="I148" s="39" t="s">
        <v>12</v>
      </c>
      <c r="J148" s="39">
        <v>61.5</v>
      </c>
      <c r="K148" s="39">
        <v>4</v>
      </c>
      <c r="L148" s="39">
        <v>680</v>
      </c>
      <c r="M148" s="121">
        <v>205</v>
      </c>
      <c r="N148" s="114"/>
      <c r="O148" s="50"/>
      <c r="P148" s="50"/>
      <c r="Q148" s="86" t="s">
        <v>22</v>
      </c>
      <c r="R148" s="50" t="s">
        <v>39</v>
      </c>
      <c r="S148" s="139"/>
      <c r="T148" s="132"/>
      <c r="U148" s="38"/>
      <c r="V148" s="52"/>
      <c r="W148" s="38"/>
      <c r="X148" s="38"/>
      <c r="Y148" s="106"/>
    </row>
    <row r="149" spans="1:25" s="63" customFormat="1">
      <c r="A149" s="20" t="s">
        <v>238</v>
      </c>
      <c r="B149" s="79" t="s">
        <v>790</v>
      </c>
      <c r="C149" s="38" t="s">
        <v>791</v>
      </c>
      <c r="D149" s="52" t="s">
        <v>238</v>
      </c>
      <c r="E149" s="109" t="s">
        <v>238</v>
      </c>
      <c r="F149" s="16" t="s">
        <v>12</v>
      </c>
      <c r="G149" s="91" t="s">
        <v>140</v>
      </c>
      <c r="H149" s="17" t="s">
        <v>75</v>
      </c>
      <c r="I149" s="39" t="s">
        <v>12</v>
      </c>
      <c r="J149" s="39">
        <v>42.59</v>
      </c>
      <c r="K149" s="39">
        <v>3</v>
      </c>
      <c r="L149" s="39">
        <v>748</v>
      </c>
      <c r="M149" s="121">
        <v>140</v>
      </c>
      <c r="N149" s="114"/>
      <c r="O149" s="50"/>
      <c r="P149" s="50"/>
      <c r="Q149" s="86" t="s">
        <v>726</v>
      </c>
      <c r="R149" s="50" t="s">
        <v>39</v>
      </c>
      <c r="S149" s="139"/>
      <c r="T149" s="131"/>
      <c r="U149" s="38"/>
      <c r="V149" s="52"/>
      <c r="W149" s="38"/>
      <c r="X149" s="38"/>
      <c r="Y149" s="106"/>
    </row>
    <row r="150" spans="1:25" s="48" customFormat="1">
      <c r="A150" s="20" t="s">
        <v>238</v>
      </c>
      <c r="B150" s="79" t="s">
        <v>793</v>
      </c>
      <c r="C150" s="38" t="s">
        <v>865</v>
      </c>
      <c r="D150" s="52" t="s">
        <v>238</v>
      </c>
      <c r="E150" s="109" t="s">
        <v>238</v>
      </c>
      <c r="F150" s="16" t="s">
        <v>12</v>
      </c>
      <c r="G150" s="91" t="s">
        <v>140</v>
      </c>
      <c r="H150" s="17" t="s">
        <v>29</v>
      </c>
      <c r="I150" s="39" t="s">
        <v>12</v>
      </c>
      <c r="J150" s="39">
        <v>46.4</v>
      </c>
      <c r="K150" s="39">
        <v>3</v>
      </c>
      <c r="L150" s="39">
        <v>779</v>
      </c>
      <c r="M150" s="121">
        <v>150</v>
      </c>
      <c r="N150" s="114"/>
      <c r="O150" s="50"/>
      <c r="P150" s="50"/>
      <c r="Q150" s="86" t="s">
        <v>761</v>
      </c>
      <c r="R150" s="50" t="s">
        <v>39</v>
      </c>
      <c r="S150" s="139"/>
      <c r="T150" s="131"/>
      <c r="U150" s="38"/>
      <c r="V150" s="52"/>
      <c r="W150" s="38"/>
      <c r="X150" s="38"/>
      <c r="Y150" s="106"/>
    </row>
    <row r="151" spans="1:25" s="48" customFormat="1">
      <c r="A151" s="20" t="s">
        <v>238</v>
      </c>
      <c r="B151" s="79" t="s">
        <v>794</v>
      </c>
      <c r="C151" s="47" t="s">
        <v>795</v>
      </c>
      <c r="D151" s="52" t="s">
        <v>238</v>
      </c>
      <c r="E151" s="109" t="s">
        <v>238</v>
      </c>
      <c r="F151" s="16" t="s">
        <v>12</v>
      </c>
      <c r="G151" s="91" t="s">
        <v>140</v>
      </c>
      <c r="H151" s="17" t="s">
        <v>29</v>
      </c>
      <c r="I151" s="39" t="s">
        <v>12</v>
      </c>
      <c r="J151" s="39">
        <v>46.77</v>
      </c>
      <c r="K151" s="39">
        <v>3</v>
      </c>
      <c r="L151" s="39">
        <v>632</v>
      </c>
      <c r="M151" s="121">
        <v>200</v>
      </c>
      <c r="N151" s="114"/>
      <c r="O151" s="50"/>
      <c r="P151" s="50"/>
      <c r="Q151" s="86" t="s">
        <v>726</v>
      </c>
      <c r="R151" s="50" t="s">
        <v>39</v>
      </c>
      <c r="S151" s="139"/>
      <c r="T151" s="131"/>
      <c r="U151" s="38"/>
      <c r="V151" s="52"/>
      <c r="W151" s="38"/>
      <c r="X151" s="38"/>
      <c r="Y151" s="106"/>
    </row>
    <row r="152" spans="1:25" s="48" customFormat="1">
      <c r="A152" s="20" t="s">
        <v>238</v>
      </c>
      <c r="B152" s="79" t="s">
        <v>796</v>
      </c>
      <c r="C152" s="38" t="s">
        <v>798</v>
      </c>
      <c r="D152" s="52" t="s">
        <v>238</v>
      </c>
      <c r="E152" s="109" t="s">
        <v>238</v>
      </c>
      <c r="F152" s="16" t="s">
        <v>12</v>
      </c>
      <c r="G152" s="91" t="s">
        <v>140</v>
      </c>
      <c r="H152" s="17" t="s">
        <v>17</v>
      </c>
      <c r="I152" s="39" t="s">
        <v>12</v>
      </c>
      <c r="J152" s="39">
        <v>45.03</v>
      </c>
      <c r="K152" s="39">
        <v>4</v>
      </c>
      <c r="L152" s="39" t="s">
        <v>22</v>
      </c>
      <c r="M152" s="121" t="s">
        <v>22</v>
      </c>
      <c r="N152" s="114"/>
      <c r="O152" s="50"/>
      <c r="P152" s="50"/>
      <c r="Q152" s="86" t="s">
        <v>22</v>
      </c>
      <c r="R152" s="50" t="s">
        <v>39</v>
      </c>
      <c r="S152" s="139"/>
      <c r="T152" s="131"/>
      <c r="U152" s="38"/>
      <c r="V152" s="52"/>
      <c r="W152" s="38"/>
      <c r="X152" s="38"/>
      <c r="Y152" s="106"/>
    </row>
    <row r="153" spans="1:25" s="48" customFormat="1">
      <c r="A153" s="20" t="s">
        <v>238</v>
      </c>
      <c r="B153" s="79" t="s">
        <v>797</v>
      </c>
      <c r="C153" s="38" t="s">
        <v>799</v>
      </c>
      <c r="D153" s="52" t="s">
        <v>238</v>
      </c>
      <c r="E153" s="109" t="s">
        <v>238</v>
      </c>
      <c r="F153" s="16" t="s">
        <v>92</v>
      </c>
      <c r="G153" s="91" t="s">
        <v>140</v>
      </c>
      <c r="H153" s="17" t="s">
        <v>17</v>
      </c>
      <c r="I153" s="39" t="s">
        <v>12</v>
      </c>
      <c r="J153" s="39">
        <v>56.2</v>
      </c>
      <c r="K153" s="39">
        <v>5</v>
      </c>
      <c r="L153" s="39" t="s">
        <v>22</v>
      </c>
      <c r="M153" s="121" t="s">
        <v>22</v>
      </c>
      <c r="N153" s="114"/>
      <c r="O153" s="50"/>
      <c r="P153" s="50"/>
      <c r="Q153" s="86" t="s">
        <v>792</v>
      </c>
      <c r="R153" s="50" t="s">
        <v>39</v>
      </c>
      <c r="S153" s="139"/>
      <c r="T153" s="131"/>
      <c r="U153" s="38"/>
      <c r="V153" s="52"/>
      <c r="W153" s="38"/>
      <c r="X153" s="38"/>
      <c r="Y153" s="106"/>
    </row>
    <row r="154" spans="1:25" s="48" customFormat="1">
      <c r="A154" s="20" t="s">
        <v>238</v>
      </c>
      <c r="B154" s="79" t="s">
        <v>800</v>
      </c>
      <c r="C154" s="38" t="s">
        <v>801</v>
      </c>
      <c r="D154" s="52" t="s">
        <v>238</v>
      </c>
      <c r="E154" s="109" t="s">
        <v>238</v>
      </c>
      <c r="F154" s="16" t="s">
        <v>12</v>
      </c>
      <c r="G154" s="91" t="s">
        <v>140</v>
      </c>
      <c r="H154" s="17" t="s">
        <v>29</v>
      </c>
      <c r="I154" s="39" t="s">
        <v>12</v>
      </c>
      <c r="J154" s="39">
        <v>47.45</v>
      </c>
      <c r="K154" s="39">
        <v>3</v>
      </c>
      <c r="L154" s="39">
        <v>683</v>
      </c>
      <c r="M154" s="121">
        <v>120</v>
      </c>
      <c r="N154" s="114"/>
      <c r="O154" s="50"/>
      <c r="P154" s="50"/>
      <c r="Q154" s="86" t="s">
        <v>726</v>
      </c>
      <c r="R154" s="50" t="s">
        <v>39</v>
      </c>
      <c r="S154" s="139"/>
      <c r="T154" s="131"/>
      <c r="U154" s="38"/>
      <c r="V154" s="52"/>
      <c r="W154" s="38"/>
      <c r="X154" s="38"/>
      <c r="Y154" s="106"/>
    </row>
    <row r="155" spans="1:25" s="48" customFormat="1">
      <c r="A155" s="20" t="s">
        <v>238</v>
      </c>
      <c r="B155" s="79" t="s">
        <v>802</v>
      </c>
      <c r="C155" s="38" t="s">
        <v>803</v>
      </c>
      <c r="D155" s="52" t="s">
        <v>238</v>
      </c>
      <c r="E155" s="109" t="s">
        <v>238</v>
      </c>
      <c r="F155" s="16" t="s">
        <v>12</v>
      </c>
      <c r="G155" s="91" t="s">
        <v>140</v>
      </c>
      <c r="H155" s="17" t="s">
        <v>29</v>
      </c>
      <c r="I155" s="39" t="s">
        <v>12</v>
      </c>
      <c r="J155" s="39">
        <v>48</v>
      </c>
      <c r="K155" s="39">
        <v>3</v>
      </c>
      <c r="L155" s="39">
        <v>524</v>
      </c>
      <c r="M155" s="121">
        <v>100</v>
      </c>
      <c r="N155" s="114"/>
      <c r="O155" s="50"/>
      <c r="P155" s="50"/>
      <c r="Q155" s="86" t="s">
        <v>609</v>
      </c>
      <c r="R155" s="50" t="s">
        <v>39</v>
      </c>
      <c r="S155" s="139"/>
      <c r="T155" s="131"/>
      <c r="U155" s="38"/>
      <c r="V155" s="52"/>
      <c r="W155" s="38"/>
      <c r="X155" s="38"/>
      <c r="Y155" s="106"/>
    </row>
    <row r="156" spans="1:25" s="48" customFormat="1">
      <c r="A156" s="252" t="s">
        <v>238</v>
      </c>
      <c r="B156" s="79" t="s">
        <v>804</v>
      </c>
      <c r="C156" s="65" t="s">
        <v>805</v>
      </c>
      <c r="D156" s="52" t="s">
        <v>238</v>
      </c>
      <c r="E156" s="109" t="s">
        <v>238</v>
      </c>
      <c r="F156" s="16" t="s">
        <v>12</v>
      </c>
      <c r="G156" s="91" t="s">
        <v>140</v>
      </c>
      <c r="H156" s="17" t="s">
        <v>17</v>
      </c>
      <c r="I156" s="39" t="s">
        <v>12</v>
      </c>
      <c r="J156" s="39">
        <v>58.15</v>
      </c>
      <c r="K156" s="39">
        <v>3</v>
      </c>
      <c r="L156" s="39">
        <v>400</v>
      </c>
      <c r="M156" s="121">
        <v>150</v>
      </c>
      <c r="N156" s="114"/>
      <c r="O156" s="50"/>
      <c r="P156" s="50"/>
      <c r="Q156" s="86" t="s">
        <v>726</v>
      </c>
      <c r="R156" s="50" t="s">
        <v>39</v>
      </c>
      <c r="S156" s="139"/>
      <c r="T156" s="131"/>
      <c r="U156" s="38"/>
      <c r="V156" s="52"/>
      <c r="W156" s="38"/>
      <c r="X156" s="38"/>
      <c r="Y156" s="106"/>
    </row>
    <row r="157" spans="1:25" s="48" customFormat="1">
      <c r="A157" s="20" t="s">
        <v>238</v>
      </c>
      <c r="B157" s="79" t="s">
        <v>806</v>
      </c>
      <c r="C157" s="38" t="s">
        <v>807</v>
      </c>
      <c r="D157" s="52" t="s">
        <v>238</v>
      </c>
      <c r="E157" s="109" t="s">
        <v>238</v>
      </c>
      <c r="F157" s="16" t="s">
        <v>12</v>
      </c>
      <c r="G157" s="91" t="s">
        <v>140</v>
      </c>
      <c r="H157" s="17" t="s">
        <v>17</v>
      </c>
      <c r="I157" s="39" t="s">
        <v>12</v>
      </c>
      <c r="J157" s="39">
        <v>58.43</v>
      </c>
      <c r="K157" s="39">
        <v>3</v>
      </c>
      <c r="L157" s="39">
        <v>600</v>
      </c>
      <c r="M157" s="121">
        <v>200</v>
      </c>
      <c r="N157" s="114"/>
      <c r="O157" s="50"/>
      <c r="P157" s="50"/>
      <c r="Q157" s="86" t="s">
        <v>22</v>
      </c>
      <c r="R157" s="50" t="s">
        <v>39</v>
      </c>
      <c r="S157" s="139"/>
      <c r="T157" s="131"/>
      <c r="U157" s="38"/>
      <c r="V157" s="52"/>
      <c r="W157" s="38"/>
      <c r="X157" s="38"/>
      <c r="Y157" s="106"/>
    </row>
    <row r="158" spans="1:25" s="48" customFormat="1">
      <c r="A158" s="20" t="s">
        <v>238</v>
      </c>
      <c r="B158" s="79" t="s">
        <v>808</v>
      </c>
      <c r="C158" s="38" t="s">
        <v>809</v>
      </c>
      <c r="D158" s="52" t="s">
        <v>238</v>
      </c>
      <c r="E158" s="109" t="s">
        <v>238</v>
      </c>
      <c r="F158" s="16" t="s">
        <v>12</v>
      </c>
      <c r="G158" s="91" t="s">
        <v>140</v>
      </c>
      <c r="H158" s="17" t="s">
        <v>17</v>
      </c>
      <c r="I158" s="60" t="s">
        <v>79</v>
      </c>
      <c r="J158" s="39">
        <v>71.84</v>
      </c>
      <c r="K158" s="39">
        <v>6</v>
      </c>
      <c r="L158" s="39">
        <v>1497</v>
      </c>
      <c r="M158" s="121">
        <v>416</v>
      </c>
      <c r="N158" s="114"/>
      <c r="O158" s="50"/>
      <c r="P158" s="50"/>
      <c r="Q158" s="86" t="s">
        <v>22</v>
      </c>
      <c r="R158" s="50" t="s">
        <v>39</v>
      </c>
      <c r="S158" s="139"/>
      <c r="T158" s="131"/>
      <c r="U158" s="38"/>
      <c r="V158" s="52"/>
      <c r="W158" s="38"/>
      <c r="X158" s="38"/>
      <c r="Y158" s="106"/>
    </row>
    <row r="159" spans="1:25" s="48" customFormat="1">
      <c r="A159" s="20" t="s">
        <v>238</v>
      </c>
      <c r="B159" s="79" t="s">
        <v>810</v>
      </c>
      <c r="C159" s="38" t="s">
        <v>811</v>
      </c>
      <c r="D159" s="52" t="s">
        <v>238</v>
      </c>
      <c r="E159" s="109" t="s">
        <v>238</v>
      </c>
      <c r="F159" s="16" t="s">
        <v>12</v>
      </c>
      <c r="G159" s="91" t="s">
        <v>140</v>
      </c>
      <c r="H159" s="17" t="s">
        <v>29</v>
      </c>
      <c r="I159" s="60" t="s">
        <v>12</v>
      </c>
      <c r="J159" s="39">
        <v>50.13</v>
      </c>
      <c r="K159" s="39">
        <v>4</v>
      </c>
      <c r="L159" s="39" t="s">
        <v>22</v>
      </c>
      <c r="M159" s="121" t="s">
        <v>22</v>
      </c>
      <c r="N159" s="114"/>
      <c r="O159" s="50"/>
      <c r="P159" s="50"/>
      <c r="Q159" s="86" t="s">
        <v>812</v>
      </c>
      <c r="R159" s="50" t="s">
        <v>39</v>
      </c>
      <c r="S159" s="139"/>
      <c r="T159" s="131"/>
      <c r="U159" s="38"/>
      <c r="V159" s="52"/>
      <c r="W159" s="38"/>
      <c r="X159" s="38"/>
      <c r="Y159" s="106"/>
    </row>
    <row r="160" spans="1:25" s="48" customFormat="1">
      <c r="A160" s="20" t="s">
        <v>238</v>
      </c>
      <c r="B160" s="79" t="s">
        <v>813</v>
      </c>
      <c r="C160" s="38" t="s">
        <v>815</v>
      </c>
      <c r="D160" s="52" t="s">
        <v>238</v>
      </c>
      <c r="E160" s="109" t="s">
        <v>238</v>
      </c>
      <c r="F160" s="16" t="s">
        <v>12</v>
      </c>
      <c r="G160" s="91" t="s">
        <v>140</v>
      </c>
      <c r="H160" s="17" t="s">
        <v>17</v>
      </c>
      <c r="I160" s="60" t="s">
        <v>135</v>
      </c>
      <c r="J160" s="39">
        <v>69.709999999999994</v>
      </c>
      <c r="K160" s="39">
        <v>3</v>
      </c>
      <c r="L160" s="39">
        <v>1500</v>
      </c>
      <c r="M160" s="121">
        <v>180</v>
      </c>
      <c r="N160" s="114"/>
      <c r="O160" s="50"/>
      <c r="P160" s="50"/>
      <c r="Q160" s="86" t="s">
        <v>814</v>
      </c>
      <c r="R160" s="50" t="s">
        <v>39</v>
      </c>
      <c r="S160" s="139"/>
      <c r="T160" s="131"/>
      <c r="U160" s="38"/>
      <c r="V160" s="52"/>
      <c r="W160" s="38"/>
      <c r="X160" s="38"/>
      <c r="Y160" s="106"/>
    </row>
    <row r="161" spans="1:25" s="48" customFormat="1">
      <c r="A161" s="20" t="s">
        <v>238</v>
      </c>
      <c r="B161" s="79" t="s">
        <v>817</v>
      </c>
      <c r="C161" s="38" t="s">
        <v>818</v>
      </c>
      <c r="D161" s="52" t="s">
        <v>238</v>
      </c>
      <c r="E161" s="109" t="s">
        <v>238</v>
      </c>
      <c r="F161" s="16" t="s">
        <v>12</v>
      </c>
      <c r="G161" s="91" t="s">
        <v>140</v>
      </c>
      <c r="H161" s="17" t="s">
        <v>17</v>
      </c>
      <c r="I161" s="60" t="s">
        <v>12</v>
      </c>
      <c r="J161" s="39">
        <v>54.4</v>
      </c>
      <c r="K161" s="39">
        <v>3</v>
      </c>
      <c r="L161" s="39">
        <v>741</v>
      </c>
      <c r="M161" s="121">
        <v>148</v>
      </c>
      <c r="N161" s="114"/>
      <c r="O161" s="50"/>
      <c r="P161" s="50"/>
      <c r="Q161" s="86" t="s">
        <v>22</v>
      </c>
      <c r="R161" s="50" t="s">
        <v>39</v>
      </c>
      <c r="S161" s="139"/>
      <c r="T161" s="131"/>
      <c r="U161" s="38"/>
      <c r="V161" s="52"/>
      <c r="W161" s="38"/>
      <c r="X161" s="38"/>
      <c r="Y161" s="106"/>
    </row>
    <row r="162" spans="1:25" s="48" customFormat="1">
      <c r="A162" s="20" t="s">
        <v>238</v>
      </c>
      <c r="B162" s="79" t="s">
        <v>819</v>
      </c>
      <c r="C162" s="38" t="s">
        <v>820</v>
      </c>
      <c r="D162" s="52" t="s">
        <v>238</v>
      </c>
      <c r="E162" s="109" t="s">
        <v>238</v>
      </c>
      <c r="F162" s="16" t="s">
        <v>92</v>
      </c>
      <c r="G162" s="91" t="s">
        <v>140</v>
      </c>
      <c r="H162" s="17" t="s">
        <v>17</v>
      </c>
      <c r="I162" s="60" t="s">
        <v>12</v>
      </c>
      <c r="J162" s="39">
        <v>55.6</v>
      </c>
      <c r="K162" s="39">
        <v>2</v>
      </c>
      <c r="L162" s="39" t="s">
        <v>22</v>
      </c>
      <c r="M162" s="121" t="s">
        <v>22</v>
      </c>
      <c r="N162" s="114"/>
      <c r="O162" s="50"/>
      <c r="P162" s="50"/>
      <c r="Q162" s="86" t="s">
        <v>22</v>
      </c>
      <c r="R162" s="50" t="s">
        <v>39</v>
      </c>
      <c r="S162" s="139"/>
      <c r="T162" s="131"/>
      <c r="U162" s="38"/>
      <c r="V162" s="52"/>
      <c r="W162" s="38"/>
      <c r="X162" s="38"/>
      <c r="Y162" s="106"/>
    </row>
    <row r="163" spans="1:25" s="48" customFormat="1">
      <c r="A163" s="20" t="s">
        <v>238</v>
      </c>
      <c r="B163" s="79" t="s">
        <v>821</v>
      </c>
      <c r="C163" s="38" t="s">
        <v>824</v>
      </c>
      <c r="D163" s="52" t="s">
        <v>238</v>
      </c>
      <c r="E163" s="109" t="s">
        <v>238</v>
      </c>
      <c r="F163" s="16" t="s">
        <v>12</v>
      </c>
      <c r="G163" s="91" t="s">
        <v>140</v>
      </c>
      <c r="H163" s="17" t="s">
        <v>75</v>
      </c>
      <c r="I163" s="60" t="s">
        <v>12</v>
      </c>
      <c r="J163" s="39">
        <v>45.5</v>
      </c>
      <c r="K163" s="39">
        <v>3</v>
      </c>
      <c r="L163" s="39">
        <v>797</v>
      </c>
      <c r="M163" s="121">
        <v>205</v>
      </c>
      <c r="N163" s="114"/>
      <c r="O163" s="50"/>
      <c r="P163" s="50"/>
      <c r="Q163" s="86" t="s">
        <v>22</v>
      </c>
      <c r="R163" s="50" t="s">
        <v>39</v>
      </c>
      <c r="S163" s="139"/>
      <c r="T163" s="131"/>
      <c r="U163" s="38"/>
      <c r="V163" s="52"/>
      <c r="W163" s="38"/>
      <c r="X163" s="38"/>
      <c r="Y163" s="106"/>
    </row>
    <row r="164" spans="1:25" s="48" customFormat="1">
      <c r="A164" s="20" t="s">
        <v>238</v>
      </c>
      <c r="B164" s="79" t="s">
        <v>822</v>
      </c>
      <c r="C164" s="38" t="s">
        <v>826</v>
      </c>
      <c r="D164" s="52" t="s">
        <v>238</v>
      </c>
      <c r="E164" s="106" t="s">
        <v>238</v>
      </c>
      <c r="F164" s="16" t="s">
        <v>12</v>
      </c>
      <c r="G164" s="91" t="s">
        <v>140</v>
      </c>
      <c r="H164" s="17" t="s">
        <v>17</v>
      </c>
      <c r="I164" s="39" t="s">
        <v>12</v>
      </c>
      <c r="J164" s="39">
        <v>49</v>
      </c>
      <c r="K164" s="39">
        <v>0</v>
      </c>
      <c r="L164" s="39" t="s">
        <v>22</v>
      </c>
      <c r="M164" s="121">
        <v>0</v>
      </c>
      <c r="N164" s="114"/>
      <c r="O164" s="50"/>
      <c r="P164" s="50"/>
      <c r="Q164" s="87" t="s">
        <v>22</v>
      </c>
      <c r="R164" s="50" t="s">
        <v>39</v>
      </c>
      <c r="S164" s="139"/>
      <c r="T164" s="131"/>
      <c r="U164" s="38"/>
      <c r="V164" s="52"/>
      <c r="W164" s="38"/>
      <c r="X164" s="38"/>
      <c r="Y164" s="106"/>
    </row>
    <row r="165" spans="1:25" s="48" customFormat="1">
      <c r="A165" s="20" t="s">
        <v>238</v>
      </c>
      <c r="B165" s="79" t="s">
        <v>823</v>
      </c>
      <c r="C165" s="38" t="s">
        <v>829</v>
      </c>
      <c r="D165" s="52" t="s">
        <v>238</v>
      </c>
      <c r="E165" s="106" t="s">
        <v>238</v>
      </c>
      <c r="F165" s="16" t="s">
        <v>12</v>
      </c>
      <c r="G165" s="91" t="s">
        <v>140</v>
      </c>
      <c r="H165" s="17" t="s">
        <v>75</v>
      </c>
      <c r="I165" s="39" t="s">
        <v>12</v>
      </c>
      <c r="J165" s="39">
        <v>75.56</v>
      </c>
      <c r="K165" s="39">
        <v>4</v>
      </c>
      <c r="L165" s="39">
        <v>560</v>
      </c>
      <c r="M165" s="121">
        <v>110</v>
      </c>
      <c r="N165" s="114"/>
      <c r="O165" s="50"/>
      <c r="P165" s="50"/>
      <c r="Q165" s="87" t="s">
        <v>609</v>
      </c>
      <c r="R165" s="50" t="s">
        <v>39</v>
      </c>
      <c r="S165" s="139"/>
      <c r="T165" s="131"/>
      <c r="U165" s="38"/>
      <c r="V165" s="52"/>
      <c r="W165" s="38"/>
      <c r="X165" s="38"/>
      <c r="Y165" s="106"/>
    </row>
    <row r="166" spans="1:25" s="48" customFormat="1" ht="12.75" customHeight="1">
      <c r="A166" s="20" t="s">
        <v>238</v>
      </c>
      <c r="B166" s="79" t="s">
        <v>825</v>
      </c>
      <c r="C166" s="38" t="s">
        <v>832</v>
      </c>
      <c r="D166" s="52" t="s">
        <v>238</v>
      </c>
      <c r="E166" s="106" t="s">
        <v>238</v>
      </c>
      <c r="F166" s="16" t="s">
        <v>12</v>
      </c>
      <c r="G166" s="91" t="s">
        <v>140</v>
      </c>
      <c r="H166" s="17" t="s">
        <v>29</v>
      </c>
      <c r="I166" s="60" t="s">
        <v>12</v>
      </c>
      <c r="J166" s="39">
        <v>56</v>
      </c>
      <c r="K166" s="39">
        <v>4</v>
      </c>
      <c r="L166" s="39">
        <v>850</v>
      </c>
      <c r="M166" s="121">
        <v>150</v>
      </c>
      <c r="N166" s="114"/>
      <c r="O166" s="50"/>
      <c r="P166" s="50"/>
      <c r="Q166" s="86" t="s">
        <v>726</v>
      </c>
      <c r="R166" s="50" t="s">
        <v>39</v>
      </c>
      <c r="S166" s="139"/>
      <c r="T166" s="131"/>
      <c r="U166" s="38"/>
      <c r="V166" s="52"/>
      <c r="W166" s="38"/>
      <c r="X166" s="38"/>
      <c r="Y166" s="106"/>
    </row>
    <row r="167" spans="1:25" s="48" customFormat="1" ht="12.75" customHeight="1">
      <c r="A167" s="20" t="s">
        <v>238</v>
      </c>
      <c r="B167" s="79" t="s">
        <v>828</v>
      </c>
      <c r="C167" s="38" t="s">
        <v>834</v>
      </c>
      <c r="D167" s="52" t="s">
        <v>238</v>
      </c>
      <c r="E167" s="106" t="s">
        <v>238</v>
      </c>
      <c r="F167" s="16" t="s">
        <v>12</v>
      </c>
      <c r="G167" s="91" t="s">
        <v>140</v>
      </c>
      <c r="H167" s="17" t="s">
        <v>75</v>
      </c>
      <c r="I167" s="60" t="s">
        <v>135</v>
      </c>
      <c r="J167" s="39">
        <v>75.55</v>
      </c>
      <c r="K167" s="39">
        <v>4</v>
      </c>
      <c r="L167" s="39">
        <v>1200</v>
      </c>
      <c r="M167" s="121">
        <v>300</v>
      </c>
      <c r="N167" s="114"/>
      <c r="O167" s="50"/>
      <c r="P167" s="50"/>
      <c r="Q167" s="86" t="s">
        <v>609</v>
      </c>
      <c r="R167" s="50" t="s">
        <v>39</v>
      </c>
      <c r="S167" s="139"/>
      <c r="T167" s="131"/>
      <c r="U167" s="38"/>
      <c r="V167" s="52"/>
      <c r="W167" s="38"/>
      <c r="X167" s="38"/>
      <c r="Y167" s="106"/>
    </row>
    <row r="168" spans="1:25" s="48" customFormat="1">
      <c r="A168" s="20" t="s">
        <v>238</v>
      </c>
      <c r="B168" s="79" t="s">
        <v>831</v>
      </c>
      <c r="C168" s="38" t="s">
        <v>836</v>
      </c>
      <c r="D168" s="52" t="s">
        <v>238</v>
      </c>
      <c r="E168" s="106" t="s">
        <v>238</v>
      </c>
      <c r="F168" s="16" t="s">
        <v>12</v>
      </c>
      <c r="G168" s="91" t="s">
        <v>140</v>
      </c>
      <c r="H168" s="17" t="s">
        <v>17</v>
      </c>
      <c r="I168" s="60" t="s">
        <v>12</v>
      </c>
      <c r="J168" s="39">
        <v>52.3</v>
      </c>
      <c r="K168" s="39">
        <v>3</v>
      </c>
      <c r="L168" s="39">
        <v>542</v>
      </c>
      <c r="M168" s="121">
        <v>88</v>
      </c>
      <c r="N168" s="114"/>
      <c r="O168" s="50"/>
      <c r="P168" s="50"/>
      <c r="Q168" s="86" t="s">
        <v>22</v>
      </c>
      <c r="R168" s="50" t="s">
        <v>39</v>
      </c>
      <c r="S168" s="139"/>
      <c r="T168" s="131"/>
      <c r="U168" s="38"/>
      <c r="V168" s="52"/>
      <c r="W168" s="38"/>
      <c r="X168" s="38"/>
      <c r="Y168" s="106"/>
    </row>
    <row r="169" spans="1:25" s="48" customFormat="1">
      <c r="A169" s="20" t="s">
        <v>238</v>
      </c>
      <c r="B169" s="79" t="s">
        <v>833</v>
      </c>
      <c r="C169" s="38" t="s">
        <v>838</v>
      </c>
      <c r="D169" s="52" t="s">
        <v>238</v>
      </c>
      <c r="E169" s="106" t="s">
        <v>238</v>
      </c>
      <c r="F169" s="16" t="s">
        <v>12</v>
      </c>
      <c r="G169" s="91" t="s">
        <v>140</v>
      </c>
      <c r="H169" s="17" t="s">
        <v>29</v>
      </c>
      <c r="I169" s="39" t="s">
        <v>12</v>
      </c>
      <c r="J169" s="39">
        <v>45</v>
      </c>
      <c r="K169" s="39">
        <v>3</v>
      </c>
      <c r="L169" s="39">
        <v>554</v>
      </c>
      <c r="M169" s="121">
        <v>120</v>
      </c>
      <c r="N169" s="114"/>
      <c r="O169" s="50"/>
      <c r="P169" s="50"/>
      <c r="Q169" s="86" t="s">
        <v>814</v>
      </c>
      <c r="R169" s="50" t="s">
        <v>39</v>
      </c>
      <c r="S169" s="139"/>
      <c r="T169" s="131"/>
      <c r="U169" s="38"/>
      <c r="V169" s="52"/>
      <c r="W169" s="38"/>
      <c r="X169" s="38"/>
      <c r="Y169" s="106"/>
    </row>
    <row r="170" spans="1:25" s="48" customFormat="1">
      <c r="A170" s="20" t="s">
        <v>238</v>
      </c>
      <c r="B170" s="79" t="s">
        <v>835</v>
      </c>
      <c r="C170" s="38" t="s">
        <v>840</v>
      </c>
      <c r="D170" s="52" t="s">
        <v>238</v>
      </c>
      <c r="E170" s="106" t="s">
        <v>238</v>
      </c>
      <c r="F170" s="16" t="s">
        <v>12</v>
      </c>
      <c r="G170" s="91" t="s">
        <v>140</v>
      </c>
      <c r="H170" s="17" t="s">
        <v>17</v>
      </c>
      <c r="I170" s="39" t="s">
        <v>12</v>
      </c>
      <c r="J170" s="39">
        <v>29</v>
      </c>
      <c r="K170" s="39">
        <v>2</v>
      </c>
      <c r="L170" s="39">
        <v>590</v>
      </c>
      <c r="M170" s="121">
        <v>110</v>
      </c>
      <c r="N170" s="114"/>
      <c r="O170" s="50"/>
      <c r="P170" s="50"/>
      <c r="Q170" s="86" t="s">
        <v>761</v>
      </c>
      <c r="R170" s="50" t="s">
        <v>39</v>
      </c>
      <c r="S170" s="139"/>
      <c r="T170" s="131"/>
      <c r="U170" s="38"/>
      <c r="V170" s="52"/>
      <c r="W170" s="38"/>
      <c r="X170" s="38"/>
      <c r="Y170" s="106"/>
    </row>
    <row r="171" spans="1:25" s="48" customFormat="1">
      <c r="A171" s="20" t="s">
        <v>238</v>
      </c>
      <c r="B171" s="79" t="s">
        <v>837</v>
      </c>
      <c r="C171" s="38" t="s">
        <v>841</v>
      </c>
      <c r="D171" s="52" t="s">
        <v>238</v>
      </c>
      <c r="E171" s="106" t="s">
        <v>238</v>
      </c>
      <c r="F171" s="16" t="s">
        <v>12</v>
      </c>
      <c r="G171" s="91" t="s">
        <v>140</v>
      </c>
      <c r="H171" s="17" t="s">
        <v>29</v>
      </c>
      <c r="I171" s="39" t="s">
        <v>12</v>
      </c>
      <c r="J171" s="39">
        <v>47.2</v>
      </c>
      <c r="K171" s="39">
        <v>3</v>
      </c>
      <c r="L171" s="39">
        <v>693</v>
      </c>
      <c r="M171" s="121">
        <v>240</v>
      </c>
      <c r="N171" s="114"/>
      <c r="O171" s="50"/>
      <c r="P171" s="50"/>
      <c r="Q171" s="86" t="s">
        <v>22</v>
      </c>
      <c r="R171" s="50" t="s">
        <v>39</v>
      </c>
      <c r="S171" s="139"/>
      <c r="T171" s="131"/>
      <c r="U171" s="38"/>
      <c r="V171" s="52"/>
      <c r="W171" s="38"/>
      <c r="X171" s="38"/>
      <c r="Y171" s="106"/>
    </row>
    <row r="172" spans="1:25" s="48" customFormat="1">
      <c r="A172" s="20" t="s">
        <v>238</v>
      </c>
      <c r="B172" s="79" t="s">
        <v>839</v>
      </c>
      <c r="C172" s="38" t="s">
        <v>866</v>
      </c>
      <c r="D172" s="52" t="s">
        <v>238</v>
      </c>
      <c r="E172" s="106" t="s">
        <v>238</v>
      </c>
      <c r="F172" s="16" t="s">
        <v>12</v>
      </c>
      <c r="G172" s="91" t="s">
        <v>140</v>
      </c>
      <c r="H172" s="17" t="s">
        <v>17</v>
      </c>
      <c r="I172" s="39" t="s">
        <v>12</v>
      </c>
      <c r="J172" s="39">
        <v>59.31</v>
      </c>
      <c r="K172" s="39">
        <v>2</v>
      </c>
      <c r="L172" s="39">
        <v>555</v>
      </c>
      <c r="M172" s="121">
        <v>120</v>
      </c>
      <c r="N172" s="114"/>
      <c r="O172" s="50"/>
      <c r="P172" s="50"/>
      <c r="Q172" s="86" t="s">
        <v>609</v>
      </c>
      <c r="R172" s="50" t="s">
        <v>39</v>
      </c>
      <c r="S172" s="139"/>
      <c r="T172" s="132"/>
      <c r="U172" s="38"/>
      <c r="V172" s="52"/>
      <c r="W172" s="38"/>
      <c r="X172" s="38"/>
      <c r="Y172" s="106"/>
    </row>
    <row r="173" spans="1:25" s="48" customFormat="1">
      <c r="A173" s="241" t="s">
        <v>55</v>
      </c>
      <c r="B173" s="79" t="s">
        <v>266</v>
      </c>
      <c r="C173" s="59" t="s">
        <v>882</v>
      </c>
      <c r="D173" s="61" t="s">
        <v>721</v>
      </c>
      <c r="E173" s="102" t="s">
        <v>757</v>
      </c>
      <c r="F173" s="39" t="s">
        <v>12</v>
      </c>
      <c r="G173" s="91" t="s">
        <v>141</v>
      </c>
      <c r="H173" s="39" t="s">
        <v>29</v>
      </c>
      <c r="I173" s="16" t="s">
        <v>12</v>
      </c>
      <c r="J173" s="39">
        <v>36.65</v>
      </c>
      <c r="K173" s="39">
        <v>0</v>
      </c>
      <c r="L173" s="39">
        <v>280</v>
      </c>
      <c r="M173" s="121">
        <v>0</v>
      </c>
      <c r="N173" s="114">
        <v>42797</v>
      </c>
      <c r="O173" s="57"/>
      <c r="P173" s="50"/>
      <c r="Q173" s="86" t="s">
        <v>594</v>
      </c>
      <c r="R173" s="50" t="s">
        <v>39</v>
      </c>
      <c r="S173" s="139"/>
      <c r="T173" s="131" t="s">
        <v>170</v>
      </c>
      <c r="U173" s="38"/>
      <c r="V173" s="52"/>
      <c r="W173" s="5"/>
      <c r="X173" s="38"/>
      <c r="Y173" s="106" t="s">
        <v>59</v>
      </c>
    </row>
    <row r="174" spans="1:25" s="48" customFormat="1">
      <c r="A174" s="15" t="s">
        <v>55</v>
      </c>
      <c r="B174" s="79" t="s">
        <v>361</v>
      </c>
      <c r="C174" s="15" t="s">
        <v>883</v>
      </c>
      <c r="D174" s="61" t="s">
        <v>721</v>
      </c>
      <c r="E174" s="102" t="s">
        <v>757</v>
      </c>
      <c r="F174" s="16" t="s">
        <v>12</v>
      </c>
      <c r="G174" s="91" t="s">
        <v>141</v>
      </c>
      <c r="H174" s="16" t="s">
        <v>29</v>
      </c>
      <c r="I174" s="16" t="s">
        <v>12</v>
      </c>
      <c r="J174" s="6">
        <v>28.5</v>
      </c>
      <c r="K174" s="12">
        <v>0</v>
      </c>
      <c r="L174" s="6">
        <v>250</v>
      </c>
      <c r="M174" s="126">
        <v>0</v>
      </c>
      <c r="N174" s="117">
        <v>42549</v>
      </c>
      <c r="O174" s="10" t="s">
        <v>19</v>
      </c>
      <c r="P174" s="10">
        <v>42562</v>
      </c>
      <c r="Q174" s="86" t="s">
        <v>792</v>
      </c>
      <c r="R174" s="56" t="s">
        <v>39</v>
      </c>
      <c r="S174" s="142"/>
      <c r="T174" s="131" t="s">
        <v>52</v>
      </c>
      <c r="U174" s="38" t="s">
        <v>52</v>
      </c>
      <c r="V174" s="36"/>
      <c r="W174" s="38"/>
      <c r="X174" s="38"/>
      <c r="Y174" s="106" t="s">
        <v>59</v>
      </c>
    </row>
    <row r="175" spans="1:25" s="48" customFormat="1" ht="12.75" customHeight="1">
      <c r="A175" s="241" t="s">
        <v>55</v>
      </c>
      <c r="B175" s="79" t="s">
        <v>1121</v>
      </c>
      <c r="C175" s="242" t="s">
        <v>1124</v>
      </c>
      <c r="D175" s="61" t="s">
        <v>721</v>
      </c>
      <c r="E175" s="102" t="s">
        <v>757</v>
      </c>
      <c r="F175" s="39" t="s">
        <v>12</v>
      </c>
      <c r="G175" s="91" t="s">
        <v>141</v>
      </c>
      <c r="H175" s="16" t="s">
        <v>29</v>
      </c>
      <c r="I175" s="39" t="s">
        <v>12</v>
      </c>
      <c r="J175" s="39">
        <v>41.4</v>
      </c>
      <c r="K175" s="39">
        <v>0</v>
      </c>
      <c r="L175" s="39">
        <v>315</v>
      </c>
      <c r="M175" s="121">
        <v>0</v>
      </c>
      <c r="N175" s="114"/>
      <c r="O175" s="50"/>
      <c r="P175" s="50"/>
      <c r="Q175" s="86">
        <v>42993</v>
      </c>
      <c r="R175" s="50"/>
      <c r="S175" s="139"/>
      <c r="T175" s="131"/>
      <c r="U175" s="38"/>
      <c r="V175" s="52"/>
      <c r="W175" s="38"/>
      <c r="X175" s="38"/>
      <c r="Y175" s="106"/>
    </row>
    <row r="176" spans="1:25" s="48" customFormat="1" ht="12.75" customHeight="1">
      <c r="A176" s="241" t="s">
        <v>55</v>
      </c>
      <c r="B176" s="79" t="s">
        <v>1122</v>
      </c>
      <c r="C176" s="242" t="s">
        <v>1125</v>
      </c>
      <c r="D176" s="61" t="s">
        <v>721</v>
      </c>
      <c r="E176" s="102" t="s">
        <v>757</v>
      </c>
      <c r="F176" s="39" t="s">
        <v>12</v>
      </c>
      <c r="G176" s="91" t="s">
        <v>141</v>
      </c>
      <c r="H176" s="16" t="s">
        <v>29</v>
      </c>
      <c r="I176" s="39" t="s">
        <v>12</v>
      </c>
      <c r="J176" s="39">
        <v>28.5</v>
      </c>
      <c r="K176" s="39">
        <v>0</v>
      </c>
      <c r="L176" s="39">
        <v>775</v>
      </c>
      <c r="M176" s="121">
        <v>0</v>
      </c>
      <c r="N176" s="114"/>
      <c r="O176" s="50"/>
      <c r="P176" s="50"/>
      <c r="Q176" s="86">
        <v>43038</v>
      </c>
      <c r="R176" s="50"/>
      <c r="S176" s="139"/>
      <c r="T176" s="131"/>
      <c r="U176" s="38"/>
      <c r="V176" s="52"/>
      <c r="W176" s="38"/>
      <c r="X176" s="38"/>
      <c r="Y176" s="106"/>
    </row>
    <row r="177" spans="1:25" s="48" customFormat="1" ht="12.75" customHeight="1">
      <c r="A177" s="241" t="s">
        <v>55</v>
      </c>
      <c r="B177" s="79" t="s">
        <v>1123</v>
      </c>
      <c r="C177" s="242" t="s">
        <v>1126</v>
      </c>
      <c r="D177" s="61" t="s">
        <v>721</v>
      </c>
      <c r="E177" s="102" t="s">
        <v>757</v>
      </c>
      <c r="F177" s="39" t="s">
        <v>202</v>
      </c>
      <c r="G177" s="91" t="s">
        <v>141</v>
      </c>
      <c r="H177" s="17" t="s">
        <v>75</v>
      </c>
      <c r="I177" s="39" t="s">
        <v>12</v>
      </c>
      <c r="J177" s="39">
        <v>22</v>
      </c>
      <c r="K177" s="39">
        <v>0</v>
      </c>
      <c r="L177" s="39">
        <v>1625</v>
      </c>
      <c r="M177" s="121">
        <v>0</v>
      </c>
      <c r="N177" s="114"/>
      <c r="O177" s="50"/>
      <c r="P177" s="50"/>
      <c r="Q177" s="86" t="s">
        <v>22</v>
      </c>
      <c r="R177" s="50"/>
      <c r="S177" s="139"/>
      <c r="T177" s="131"/>
      <c r="U177" s="38"/>
      <c r="V177" s="52"/>
      <c r="W177" s="38"/>
      <c r="X177" s="38"/>
      <c r="Y177" s="106"/>
    </row>
    <row r="178" spans="1:25" s="48" customFormat="1" ht="12.75" customHeight="1">
      <c r="A178" s="5" t="s">
        <v>121</v>
      </c>
      <c r="B178" s="79" t="s">
        <v>267</v>
      </c>
      <c r="C178" s="38" t="s">
        <v>124</v>
      </c>
      <c r="D178" s="52" t="s">
        <v>721</v>
      </c>
      <c r="E178" s="104" t="s">
        <v>758</v>
      </c>
      <c r="F178" s="39" t="s">
        <v>92</v>
      </c>
      <c r="G178" s="95" t="s">
        <v>141</v>
      </c>
      <c r="H178" s="39" t="s">
        <v>17</v>
      </c>
      <c r="I178" s="39" t="s">
        <v>79</v>
      </c>
      <c r="J178" s="39">
        <v>80</v>
      </c>
      <c r="K178" s="39">
        <v>0</v>
      </c>
      <c r="L178" s="39">
        <v>1000</v>
      </c>
      <c r="M178" s="121">
        <v>0</v>
      </c>
      <c r="N178" s="114">
        <v>42698</v>
      </c>
      <c r="O178" s="50" t="s">
        <v>19</v>
      </c>
      <c r="P178" s="50">
        <v>42705</v>
      </c>
      <c r="Q178" s="86">
        <v>42855</v>
      </c>
      <c r="R178" s="50"/>
      <c r="S178" s="139"/>
      <c r="T178" s="131" t="s">
        <v>122</v>
      </c>
      <c r="U178" s="38" t="s">
        <v>122</v>
      </c>
      <c r="V178" s="52" t="s">
        <v>123</v>
      </c>
      <c r="W178" s="5"/>
      <c r="X178" s="38"/>
      <c r="Y178" s="106" t="s">
        <v>57</v>
      </c>
    </row>
    <row r="179" spans="1:25" s="48" customFormat="1">
      <c r="A179" s="241" t="s">
        <v>239</v>
      </c>
      <c r="B179" s="79" t="s">
        <v>268</v>
      </c>
      <c r="C179" s="59" t="s">
        <v>1117</v>
      </c>
      <c r="D179" s="61" t="s">
        <v>721</v>
      </c>
      <c r="E179" s="102" t="s">
        <v>162</v>
      </c>
      <c r="F179" s="39" t="s">
        <v>12</v>
      </c>
      <c r="G179" s="93" t="s">
        <v>140</v>
      </c>
      <c r="H179" s="39" t="s">
        <v>17</v>
      </c>
      <c r="I179" s="39" t="s">
        <v>12</v>
      </c>
      <c r="J179" s="39">
        <v>63</v>
      </c>
      <c r="K179" s="39">
        <v>3</v>
      </c>
      <c r="L179" s="39">
        <v>350</v>
      </c>
      <c r="M179" s="121">
        <v>450</v>
      </c>
      <c r="N179" s="114">
        <v>42821</v>
      </c>
      <c r="O179" s="50"/>
      <c r="P179" s="50"/>
      <c r="Q179" s="86" t="s">
        <v>574</v>
      </c>
      <c r="R179" s="50" t="s">
        <v>39</v>
      </c>
      <c r="S179" s="139"/>
      <c r="T179" s="131" t="s">
        <v>16</v>
      </c>
      <c r="U179" s="38" t="s">
        <v>163</v>
      </c>
      <c r="V179" s="52" t="s">
        <v>164</v>
      </c>
      <c r="W179" s="38"/>
      <c r="X179" s="38"/>
      <c r="Y179" s="106" t="s">
        <v>56</v>
      </c>
    </row>
    <row r="180" spans="1:25" s="48" customFormat="1">
      <c r="A180" s="241" t="s">
        <v>239</v>
      </c>
      <c r="B180" s="79" t="s">
        <v>362</v>
      </c>
      <c r="C180" s="59" t="s">
        <v>1118</v>
      </c>
      <c r="D180" s="61" t="s">
        <v>721</v>
      </c>
      <c r="E180" s="103" t="s">
        <v>162</v>
      </c>
      <c r="F180" s="39" t="s">
        <v>12</v>
      </c>
      <c r="G180" s="93" t="s">
        <v>140</v>
      </c>
      <c r="H180" s="39" t="s">
        <v>17</v>
      </c>
      <c r="I180" s="39" t="s">
        <v>12</v>
      </c>
      <c r="J180" s="39">
        <v>46</v>
      </c>
      <c r="K180" s="39">
        <v>3</v>
      </c>
      <c r="L180" s="39">
        <v>415</v>
      </c>
      <c r="M180" s="121">
        <v>415</v>
      </c>
      <c r="N180" s="114">
        <v>42786</v>
      </c>
      <c r="O180" s="50"/>
      <c r="P180" s="50"/>
      <c r="Q180" s="86" t="s">
        <v>594</v>
      </c>
      <c r="R180" s="50" t="s">
        <v>39</v>
      </c>
      <c r="S180" s="139"/>
      <c r="T180" s="131" t="s">
        <v>16</v>
      </c>
      <c r="U180" s="38" t="s">
        <v>163</v>
      </c>
      <c r="V180" s="52" t="s">
        <v>164</v>
      </c>
      <c r="W180" s="38"/>
      <c r="X180" s="38"/>
      <c r="Y180" s="106"/>
    </row>
    <row r="181" spans="1:25" s="48" customFormat="1">
      <c r="A181" s="241" t="s">
        <v>239</v>
      </c>
      <c r="B181" s="79" t="s">
        <v>1119</v>
      </c>
      <c r="C181" s="242" t="s">
        <v>1120</v>
      </c>
      <c r="D181" s="61" t="s">
        <v>721</v>
      </c>
      <c r="E181" s="103" t="s">
        <v>162</v>
      </c>
      <c r="F181" s="39" t="s">
        <v>12</v>
      </c>
      <c r="G181" s="93" t="s">
        <v>140</v>
      </c>
      <c r="H181" s="17" t="s">
        <v>17</v>
      </c>
      <c r="I181" s="39" t="s">
        <v>135</v>
      </c>
      <c r="J181" s="39">
        <v>22.3</v>
      </c>
      <c r="K181" s="39">
        <v>0</v>
      </c>
      <c r="L181" s="39">
        <v>300</v>
      </c>
      <c r="M181" s="121">
        <v>0</v>
      </c>
      <c r="N181" s="114"/>
      <c r="O181" s="50"/>
      <c r="P181" s="50"/>
      <c r="Q181" s="86">
        <v>43054</v>
      </c>
      <c r="R181" s="50"/>
      <c r="S181" s="139"/>
      <c r="T181" s="131"/>
      <c r="U181" s="38"/>
      <c r="V181" s="52"/>
      <c r="W181" s="38"/>
      <c r="X181" s="38"/>
      <c r="Y181" s="106"/>
    </row>
    <row r="182" spans="1:25" s="48" customFormat="1">
      <c r="A182" s="213" t="s">
        <v>3</v>
      </c>
      <c r="B182" s="79" t="s">
        <v>269</v>
      </c>
      <c r="C182" s="59" t="s">
        <v>712</v>
      </c>
      <c r="D182" s="61" t="s">
        <v>711</v>
      </c>
      <c r="E182" s="102" t="s">
        <v>138</v>
      </c>
      <c r="F182" s="39" t="s">
        <v>12</v>
      </c>
      <c r="G182" s="91" t="s">
        <v>140</v>
      </c>
      <c r="H182" s="39" t="s">
        <v>75</v>
      </c>
      <c r="I182" s="39" t="s">
        <v>135</v>
      </c>
      <c r="J182" s="39">
        <v>44</v>
      </c>
      <c r="K182" s="39">
        <v>0</v>
      </c>
      <c r="L182" s="39" t="s">
        <v>22</v>
      </c>
      <c r="M182" s="121">
        <v>0</v>
      </c>
      <c r="N182" s="114">
        <v>42786</v>
      </c>
      <c r="O182" s="56" t="s">
        <v>18</v>
      </c>
      <c r="P182" s="50"/>
      <c r="Q182" s="87" t="s">
        <v>631</v>
      </c>
      <c r="R182" s="56" t="s">
        <v>39</v>
      </c>
      <c r="S182" s="139"/>
      <c r="T182" s="131" t="s">
        <v>166</v>
      </c>
      <c r="U182" s="38" t="s">
        <v>27</v>
      </c>
      <c r="V182" s="52" t="s">
        <v>167</v>
      </c>
      <c r="W182" s="38"/>
      <c r="X182" s="38"/>
      <c r="Y182" s="106" t="s">
        <v>91</v>
      </c>
    </row>
    <row r="183" spans="1:25" s="48" customFormat="1">
      <c r="A183" s="213" t="s">
        <v>3</v>
      </c>
      <c r="B183" s="79" t="s">
        <v>363</v>
      </c>
      <c r="C183" s="59" t="s">
        <v>713</v>
      </c>
      <c r="D183" s="61" t="s">
        <v>711</v>
      </c>
      <c r="E183" s="104" t="s">
        <v>138</v>
      </c>
      <c r="F183" s="39" t="s">
        <v>12</v>
      </c>
      <c r="G183" s="95" t="s">
        <v>140</v>
      </c>
      <c r="H183" s="39" t="s">
        <v>29</v>
      </c>
      <c r="I183" s="39" t="s">
        <v>12</v>
      </c>
      <c r="J183" s="39">
        <v>33</v>
      </c>
      <c r="K183" s="39">
        <v>0</v>
      </c>
      <c r="L183" s="39" t="s">
        <v>22</v>
      </c>
      <c r="M183" s="121">
        <v>0</v>
      </c>
      <c r="N183" s="114">
        <v>42705</v>
      </c>
      <c r="O183" s="50" t="s">
        <v>19</v>
      </c>
      <c r="P183" s="50">
        <v>42713</v>
      </c>
      <c r="Q183" s="86" t="s">
        <v>601</v>
      </c>
      <c r="R183" s="56" t="s">
        <v>39</v>
      </c>
      <c r="S183" s="139"/>
      <c r="T183" s="132" t="s">
        <v>76</v>
      </c>
      <c r="U183" s="58" t="s">
        <v>27</v>
      </c>
      <c r="V183" s="52"/>
      <c r="W183" s="38"/>
      <c r="X183" s="38"/>
      <c r="Y183" s="106"/>
    </row>
    <row r="184" spans="1:25" s="48" customFormat="1">
      <c r="A184" s="31" t="s">
        <v>3</v>
      </c>
      <c r="B184" s="79" t="s">
        <v>364</v>
      </c>
      <c r="C184" s="15" t="s">
        <v>714</v>
      </c>
      <c r="D184" s="61" t="s">
        <v>711</v>
      </c>
      <c r="E184" s="104" t="s">
        <v>138</v>
      </c>
      <c r="F184" s="16" t="s">
        <v>12</v>
      </c>
      <c r="G184" s="95" t="s">
        <v>140</v>
      </c>
      <c r="H184" s="16" t="s">
        <v>29</v>
      </c>
      <c r="I184" s="39" t="s">
        <v>12</v>
      </c>
      <c r="J184" s="6">
        <v>45</v>
      </c>
      <c r="K184" s="6">
        <v>0</v>
      </c>
      <c r="L184" s="6">
        <v>350</v>
      </c>
      <c r="M184" s="125">
        <v>0</v>
      </c>
      <c r="N184" s="117">
        <v>42569</v>
      </c>
      <c r="O184" s="10" t="s">
        <v>18</v>
      </c>
      <c r="P184" s="10">
        <v>42572</v>
      </c>
      <c r="Q184" s="88" t="s">
        <v>761</v>
      </c>
      <c r="R184" s="56" t="s">
        <v>39</v>
      </c>
      <c r="S184" s="140"/>
      <c r="T184" s="136" t="s">
        <v>27</v>
      </c>
      <c r="U184" s="58" t="s">
        <v>27</v>
      </c>
      <c r="V184" s="36"/>
      <c r="W184" s="38"/>
      <c r="X184" s="38"/>
      <c r="Y184" s="106"/>
    </row>
    <row r="185" spans="1:25" s="48" customFormat="1">
      <c r="A185" s="213" t="s">
        <v>3</v>
      </c>
      <c r="B185" s="79" t="s">
        <v>365</v>
      </c>
      <c r="C185" s="59" t="s">
        <v>715</v>
      </c>
      <c r="D185" s="61" t="s">
        <v>711</v>
      </c>
      <c r="E185" s="104" t="s">
        <v>138</v>
      </c>
      <c r="F185" s="39" t="s">
        <v>12</v>
      </c>
      <c r="G185" s="95" t="s">
        <v>140</v>
      </c>
      <c r="H185" s="39" t="s">
        <v>29</v>
      </c>
      <c r="I185" s="39" t="s">
        <v>12</v>
      </c>
      <c r="J185" s="39">
        <v>20</v>
      </c>
      <c r="K185" s="39">
        <v>0</v>
      </c>
      <c r="L185" s="39" t="s">
        <v>22</v>
      </c>
      <c r="M185" s="121">
        <v>0</v>
      </c>
      <c r="N185" s="114">
        <v>42649</v>
      </c>
      <c r="O185" s="50" t="s">
        <v>19</v>
      </c>
      <c r="P185" s="50">
        <v>42655</v>
      </c>
      <c r="Q185" s="86" t="s">
        <v>601</v>
      </c>
      <c r="R185" s="56" t="s">
        <v>39</v>
      </c>
      <c r="S185" s="139"/>
      <c r="T185" s="132" t="s">
        <v>76</v>
      </c>
      <c r="U185" s="58" t="s">
        <v>27</v>
      </c>
      <c r="V185" s="52"/>
      <c r="W185" s="38"/>
      <c r="X185" s="38"/>
      <c r="Y185" s="106"/>
    </row>
    <row r="186" spans="1:25" s="48" customFormat="1">
      <c r="A186" s="31" t="s">
        <v>3</v>
      </c>
      <c r="B186" s="79" t="s">
        <v>366</v>
      </c>
      <c r="C186" s="15" t="s">
        <v>716</v>
      </c>
      <c r="D186" s="61" t="s">
        <v>711</v>
      </c>
      <c r="E186" s="104" t="s">
        <v>138</v>
      </c>
      <c r="F186" s="39" t="s">
        <v>12</v>
      </c>
      <c r="G186" s="95" t="s">
        <v>140</v>
      </c>
      <c r="H186" s="16" t="s">
        <v>29</v>
      </c>
      <c r="I186" s="16" t="s">
        <v>79</v>
      </c>
      <c r="J186" s="6">
        <v>52</v>
      </c>
      <c r="K186" s="6">
        <v>0</v>
      </c>
      <c r="L186" s="6">
        <v>500</v>
      </c>
      <c r="M186" s="125">
        <v>0</v>
      </c>
      <c r="N186" s="117">
        <v>42544</v>
      </c>
      <c r="O186" s="10" t="s">
        <v>19</v>
      </c>
      <c r="P186" s="10">
        <v>42550</v>
      </c>
      <c r="Q186" s="319" t="s">
        <v>761</v>
      </c>
      <c r="R186" s="56" t="s">
        <v>39</v>
      </c>
      <c r="S186" s="140"/>
      <c r="T186" s="136" t="s">
        <v>27</v>
      </c>
      <c r="U186" s="58" t="s">
        <v>27</v>
      </c>
      <c r="V186" s="36"/>
      <c r="W186" s="38"/>
      <c r="X186" s="38"/>
      <c r="Y186" s="106"/>
    </row>
    <row r="187" spans="1:25" s="48" customFormat="1">
      <c r="A187" s="213" t="s">
        <v>3</v>
      </c>
      <c r="B187" s="79" t="s">
        <v>367</v>
      </c>
      <c r="C187" s="59" t="s">
        <v>717</v>
      </c>
      <c r="D187" s="61" t="s">
        <v>711</v>
      </c>
      <c r="E187" s="102" t="s">
        <v>138</v>
      </c>
      <c r="F187" s="39" t="s">
        <v>12</v>
      </c>
      <c r="G187" s="91" t="s">
        <v>140</v>
      </c>
      <c r="H187" s="39" t="s">
        <v>17</v>
      </c>
      <c r="I187" s="39" t="s">
        <v>12</v>
      </c>
      <c r="J187" s="39">
        <v>31</v>
      </c>
      <c r="K187" s="39">
        <v>0</v>
      </c>
      <c r="L187" s="39" t="s">
        <v>22</v>
      </c>
      <c r="M187" s="121">
        <v>0</v>
      </c>
      <c r="N187" s="114"/>
      <c r="O187" s="50"/>
      <c r="P187" s="50"/>
      <c r="Q187" s="86">
        <v>43040</v>
      </c>
      <c r="R187" s="50"/>
      <c r="S187" s="139"/>
      <c r="T187" s="131" t="s">
        <v>166</v>
      </c>
      <c r="U187" s="38" t="s">
        <v>27</v>
      </c>
      <c r="V187" s="52"/>
      <c r="W187" s="38"/>
      <c r="X187" s="38"/>
      <c r="Y187" s="106" t="s">
        <v>57</v>
      </c>
    </row>
    <row r="188" spans="1:25" s="48" customFormat="1">
      <c r="A188" s="213" t="s">
        <v>3</v>
      </c>
      <c r="B188" s="79" t="s">
        <v>368</v>
      </c>
      <c r="C188" s="59" t="s">
        <v>201</v>
      </c>
      <c r="D188" s="61" t="s">
        <v>711</v>
      </c>
      <c r="E188" s="102" t="s">
        <v>138</v>
      </c>
      <c r="F188" s="39" t="s">
        <v>12</v>
      </c>
      <c r="G188" s="91" t="s">
        <v>140</v>
      </c>
      <c r="H188" s="39" t="s">
        <v>29</v>
      </c>
      <c r="I188" s="39" t="s">
        <v>12</v>
      </c>
      <c r="J188" s="39">
        <v>46</v>
      </c>
      <c r="K188" s="39">
        <v>0</v>
      </c>
      <c r="L188" s="39">
        <v>248</v>
      </c>
      <c r="M188" s="121">
        <v>0</v>
      </c>
      <c r="N188" s="114"/>
      <c r="O188" s="50"/>
      <c r="P188" s="50"/>
      <c r="Q188" s="86" t="s">
        <v>594</v>
      </c>
      <c r="R188" s="56" t="s">
        <v>39</v>
      </c>
      <c r="S188" s="139"/>
      <c r="T188" s="131" t="s">
        <v>166</v>
      </c>
      <c r="U188" s="38" t="s">
        <v>27</v>
      </c>
      <c r="V188" s="52"/>
      <c r="W188" s="38"/>
      <c r="X188" s="38"/>
      <c r="Y188" s="106" t="s">
        <v>59</v>
      </c>
    </row>
    <row r="189" spans="1:25" s="48" customFormat="1">
      <c r="A189" s="69" t="s">
        <v>3</v>
      </c>
      <c r="B189" s="79" t="s">
        <v>369</v>
      </c>
      <c r="C189" s="59" t="s">
        <v>718</v>
      </c>
      <c r="D189" s="61" t="s">
        <v>711</v>
      </c>
      <c r="E189" s="104" t="s">
        <v>138</v>
      </c>
      <c r="F189" s="39" t="s">
        <v>12</v>
      </c>
      <c r="G189" s="95" t="s">
        <v>140</v>
      </c>
      <c r="H189" s="39" t="s">
        <v>29</v>
      </c>
      <c r="I189" s="39" t="s">
        <v>12</v>
      </c>
      <c r="J189" s="39">
        <v>35</v>
      </c>
      <c r="K189" s="39">
        <v>0</v>
      </c>
      <c r="L189" s="39" t="s">
        <v>22</v>
      </c>
      <c r="M189" s="121">
        <v>0</v>
      </c>
      <c r="N189" s="114"/>
      <c r="O189" s="50" t="s">
        <v>19</v>
      </c>
      <c r="P189" s="50">
        <v>42614</v>
      </c>
      <c r="Q189" s="86" t="s">
        <v>726</v>
      </c>
      <c r="R189" s="56" t="s">
        <v>39</v>
      </c>
      <c r="S189" s="140"/>
      <c r="T189" s="136" t="s">
        <v>27</v>
      </c>
      <c r="U189" s="58" t="s">
        <v>27</v>
      </c>
      <c r="V189" s="52"/>
      <c r="W189" s="38"/>
      <c r="X189" s="38"/>
      <c r="Y189" s="106"/>
    </row>
    <row r="190" spans="1:25" s="48" customFormat="1">
      <c r="A190" s="213" t="s">
        <v>3</v>
      </c>
      <c r="B190" s="79" t="s">
        <v>370</v>
      </c>
      <c r="C190" s="59" t="s">
        <v>719</v>
      </c>
      <c r="D190" s="61" t="s">
        <v>711</v>
      </c>
      <c r="E190" s="104" t="s">
        <v>138</v>
      </c>
      <c r="F190" s="39" t="s">
        <v>12</v>
      </c>
      <c r="G190" s="95" t="s">
        <v>140</v>
      </c>
      <c r="H190" s="39" t="s">
        <v>29</v>
      </c>
      <c r="I190" s="39" t="s">
        <v>12</v>
      </c>
      <c r="J190" s="39">
        <v>48</v>
      </c>
      <c r="K190" s="39">
        <v>0</v>
      </c>
      <c r="L190" s="39" t="s">
        <v>22</v>
      </c>
      <c r="M190" s="121">
        <v>0</v>
      </c>
      <c r="N190" s="114">
        <v>42639</v>
      </c>
      <c r="O190" s="50" t="s">
        <v>19</v>
      </c>
      <c r="P190" s="50">
        <v>42709</v>
      </c>
      <c r="Q190" s="86" t="s">
        <v>762</v>
      </c>
      <c r="R190" s="56" t="s">
        <v>39</v>
      </c>
      <c r="S190" s="139"/>
      <c r="T190" s="132" t="s">
        <v>76</v>
      </c>
      <c r="U190" s="58" t="s">
        <v>27</v>
      </c>
      <c r="V190" s="52"/>
      <c r="W190" s="38"/>
      <c r="X190" s="38"/>
      <c r="Y190" s="106"/>
    </row>
    <row r="191" spans="1:25" s="48" customFormat="1">
      <c r="A191" s="213" t="s">
        <v>3</v>
      </c>
      <c r="B191" s="79" t="s">
        <v>371</v>
      </c>
      <c r="C191" s="59" t="s">
        <v>720</v>
      </c>
      <c r="D191" s="61" t="s">
        <v>711</v>
      </c>
      <c r="E191" s="102" t="s">
        <v>138</v>
      </c>
      <c r="F191" s="39" t="s">
        <v>12</v>
      </c>
      <c r="G191" s="91" t="s">
        <v>140</v>
      </c>
      <c r="H191" s="39" t="s">
        <v>17</v>
      </c>
      <c r="I191" s="39" t="s">
        <v>135</v>
      </c>
      <c r="J191" s="39">
        <v>35</v>
      </c>
      <c r="K191" s="39">
        <v>0</v>
      </c>
      <c r="L191" s="39" t="s">
        <v>22</v>
      </c>
      <c r="M191" s="121">
        <v>0</v>
      </c>
      <c r="N191" s="114"/>
      <c r="O191" s="50"/>
      <c r="P191" s="50"/>
      <c r="Q191" s="86" t="s">
        <v>761</v>
      </c>
      <c r="R191" s="56" t="s">
        <v>39</v>
      </c>
      <c r="S191" s="139"/>
      <c r="T191" s="131" t="s">
        <v>166</v>
      </c>
      <c r="U191" s="38" t="s">
        <v>27</v>
      </c>
      <c r="V191" s="52"/>
      <c r="W191" s="38"/>
      <c r="X191" s="38"/>
      <c r="Y191" s="106" t="s">
        <v>59</v>
      </c>
    </row>
    <row r="192" spans="1:25" s="63" customFormat="1">
      <c r="A192" s="213" t="s">
        <v>3</v>
      </c>
      <c r="B192" s="79" t="s">
        <v>759</v>
      </c>
      <c r="C192" s="59" t="s">
        <v>760</v>
      </c>
      <c r="D192" s="61" t="s">
        <v>711</v>
      </c>
      <c r="E192" s="102" t="s">
        <v>138</v>
      </c>
      <c r="F192" s="39" t="s">
        <v>12</v>
      </c>
      <c r="G192" s="91" t="s">
        <v>140</v>
      </c>
      <c r="H192" s="17" t="s">
        <v>17</v>
      </c>
      <c r="I192" s="39" t="s">
        <v>12</v>
      </c>
      <c r="J192" s="39">
        <v>31</v>
      </c>
      <c r="K192" s="39">
        <v>0</v>
      </c>
      <c r="L192" s="39" t="s">
        <v>22</v>
      </c>
      <c r="M192" s="121">
        <v>0</v>
      </c>
      <c r="N192" s="114"/>
      <c r="O192" s="50"/>
      <c r="P192" s="50"/>
      <c r="Q192" s="86" t="s">
        <v>509</v>
      </c>
      <c r="R192" s="50"/>
      <c r="S192" s="139"/>
      <c r="T192" s="131" t="s">
        <v>166</v>
      </c>
      <c r="U192" s="38" t="s">
        <v>763</v>
      </c>
      <c r="V192" s="52" t="s">
        <v>764</v>
      </c>
      <c r="W192" s="38"/>
      <c r="X192" s="38"/>
      <c r="Y192" s="106"/>
    </row>
    <row r="193" spans="1:25" s="48" customFormat="1">
      <c r="A193" s="20" t="s">
        <v>240</v>
      </c>
      <c r="B193" s="79" t="s">
        <v>270</v>
      </c>
      <c r="C193" s="38" t="s">
        <v>1055</v>
      </c>
      <c r="D193" s="52" t="s">
        <v>721</v>
      </c>
      <c r="E193" s="109" t="s">
        <v>144</v>
      </c>
      <c r="F193" s="39" t="s">
        <v>12</v>
      </c>
      <c r="G193" s="97" t="s">
        <v>141</v>
      </c>
      <c r="H193" s="39" t="s">
        <v>29</v>
      </c>
      <c r="I193" s="39" t="s">
        <v>12</v>
      </c>
      <c r="J193" s="39">
        <v>38</v>
      </c>
      <c r="K193" s="39">
        <v>0</v>
      </c>
      <c r="L193" s="39">
        <v>336</v>
      </c>
      <c r="M193" s="121">
        <v>0</v>
      </c>
      <c r="N193" s="114">
        <v>42572</v>
      </c>
      <c r="O193" s="50" t="s">
        <v>19</v>
      </c>
      <c r="P193" s="50">
        <v>42587</v>
      </c>
      <c r="Q193" s="86">
        <v>42675</v>
      </c>
      <c r="R193" s="50" t="s">
        <v>39</v>
      </c>
      <c r="S193" s="139"/>
      <c r="T193" s="131" t="s">
        <v>15</v>
      </c>
      <c r="U193" s="38" t="s">
        <v>15</v>
      </c>
      <c r="V193" s="52" t="s">
        <v>16</v>
      </c>
      <c r="W193" s="38"/>
      <c r="X193" s="38"/>
      <c r="Y193" s="106" t="s">
        <v>91</v>
      </c>
    </row>
    <row r="194" spans="1:25" s="48" customFormat="1">
      <c r="A194" s="20" t="s">
        <v>240</v>
      </c>
      <c r="B194" s="79" t="s">
        <v>372</v>
      </c>
      <c r="C194" s="7" t="s">
        <v>898</v>
      </c>
      <c r="D194" s="52" t="s">
        <v>721</v>
      </c>
      <c r="E194" s="109" t="s">
        <v>144</v>
      </c>
      <c r="F194" s="16" t="s">
        <v>12</v>
      </c>
      <c r="G194" s="97" t="s">
        <v>141</v>
      </c>
      <c r="H194" s="17" t="s">
        <v>29</v>
      </c>
      <c r="I194" s="39" t="s">
        <v>12</v>
      </c>
      <c r="J194" s="8">
        <v>37</v>
      </c>
      <c r="K194" s="39">
        <v>0</v>
      </c>
      <c r="L194" s="8">
        <v>60</v>
      </c>
      <c r="M194" s="121">
        <v>0</v>
      </c>
      <c r="N194" s="114">
        <v>42508</v>
      </c>
      <c r="O194" s="50" t="s">
        <v>19</v>
      </c>
      <c r="P194" s="50">
        <v>42513</v>
      </c>
      <c r="Q194" s="86" t="s">
        <v>22</v>
      </c>
      <c r="R194" s="50" t="s">
        <v>111</v>
      </c>
      <c r="S194" s="139"/>
      <c r="T194" s="131" t="s">
        <v>15</v>
      </c>
      <c r="U194" s="38" t="s">
        <v>15</v>
      </c>
      <c r="V194" s="52" t="s">
        <v>16</v>
      </c>
      <c r="W194" s="38"/>
      <c r="X194" s="38"/>
      <c r="Y194" s="106" t="s">
        <v>91</v>
      </c>
    </row>
    <row r="195" spans="1:25" s="48" customFormat="1">
      <c r="A195" s="20" t="s">
        <v>240</v>
      </c>
      <c r="B195" s="79" t="s">
        <v>373</v>
      </c>
      <c r="C195" s="38" t="s">
        <v>1056</v>
      </c>
      <c r="D195" s="52" t="s">
        <v>721</v>
      </c>
      <c r="E195" s="109" t="s">
        <v>144</v>
      </c>
      <c r="F195" s="39" t="s">
        <v>12</v>
      </c>
      <c r="G195" s="97" t="s">
        <v>141</v>
      </c>
      <c r="H195" s="39" t="s">
        <v>29</v>
      </c>
      <c r="I195" s="39" t="s">
        <v>12</v>
      </c>
      <c r="J195" s="39">
        <v>65</v>
      </c>
      <c r="K195" s="39">
        <v>0</v>
      </c>
      <c r="L195" s="39">
        <v>413</v>
      </c>
      <c r="M195" s="121">
        <v>0</v>
      </c>
      <c r="N195" s="114">
        <v>42569</v>
      </c>
      <c r="O195" s="50" t="s">
        <v>19</v>
      </c>
      <c r="P195" s="50">
        <v>42572</v>
      </c>
      <c r="Q195" s="86" t="s">
        <v>896</v>
      </c>
      <c r="R195" s="50" t="s">
        <v>39</v>
      </c>
      <c r="S195" s="139"/>
      <c r="T195" s="131" t="s">
        <v>15</v>
      </c>
      <c r="U195" s="38" t="s">
        <v>15</v>
      </c>
      <c r="V195" s="52" t="s">
        <v>16</v>
      </c>
      <c r="W195" s="38"/>
      <c r="X195" s="38"/>
      <c r="Y195" s="106"/>
    </row>
    <row r="196" spans="1:25" s="48" customFormat="1">
      <c r="A196" s="20" t="s">
        <v>240</v>
      </c>
      <c r="B196" s="79" t="s">
        <v>374</v>
      </c>
      <c r="C196" s="38" t="s">
        <v>1057</v>
      </c>
      <c r="D196" s="52" t="s">
        <v>721</v>
      </c>
      <c r="E196" s="109" t="s">
        <v>144</v>
      </c>
      <c r="F196" s="39" t="s">
        <v>12</v>
      </c>
      <c r="G196" s="97" t="s">
        <v>141</v>
      </c>
      <c r="H196" s="39" t="s">
        <v>29</v>
      </c>
      <c r="I196" s="39" t="s">
        <v>12</v>
      </c>
      <c r="J196" s="39">
        <v>49</v>
      </c>
      <c r="K196" s="39">
        <v>0</v>
      </c>
      <c r="L196" s="39">
        <v>194</v>
      </c>
      <c r="M196" s="121">
        <v>0</v>
      </c>
      <c r="N196" s="114">
        <v>42614</v>
      </c>
      <c r="O196" s="50" t="s">
        <v>19</v>
      </c>
      <c r="P196" s="50">
        <v>42622</v>
      </c>
      <c r="Q196" s="86" t="s">
        <v>598</v>
      </c>
      <c r="R196" s="50" t="s">
        <v>39</v>
      </c>
      <c r="S196" s="139"/>
      <c r="T196" s="131" t="s">
        <v>15</v>
      </c>
      <c r="U196" s="38" t="s">
        <v>15</v>
      </c>
      <c r="V196" s="52" t="s">
        <v>16</v>
      </c>
      <c r="W196" s="38"/>
      <c r="X196" s="59"/>
      <c r="Y196" s="146"/>
    </row>
    <row r="197" spans="1:25" s="48" customFormat="1">
      <c r="A197" s="20" t="s">
        <v>240</v>
      </c>
      <c r="B197" s="79" t="s">
        <v>375</v>
      </c>
      <c r="C197" s="59" t="s">
        <v>1058</v>
      </c>
      <c r="D197" s="61" t="s">
        <v>721</v>
      </c>
      <c r="E197" s="109" t="s">
        <v>144</v>
      </c>
      <c r="F197" s="39" t="s">
        <v>12</v>
      </c>
      <c r="G197" s="97" t="s">
        <v>141</v>
      </c>
      <c r="H197" s="39" t="s">
        <v>29</v>
      </c>
      <c r="I197" s="39" t="s">
        <v>12</v>
      </c>
      <c r="J197" s="39">
        <v>45</v>
      </c>
      <c r="K197" s="39">
        <v>0</v>
      </c>
      <c r="L197" s="39" t="s">
        <v>22</v>
      </c>
      <c r="M197" s="121">
        <v>0</v>
      </c>
      <c r="N197" s="114">
        <v>42835</v>
      </c>
      <c r="O197" s="50" t="s">
        <v>19</v>
      </c>
      <c r="P197" s="50"/>
      <c r="Q197" s="86">
        <v>42986</v>
      </c>
      <c r="R197" s="50"/>
      <c r="S197" s="139"/>
      <c r="T197" s="131" t="s">
        <v>15</v>
      </c>
      <c r="U197" s="38" t="s">
        <v>15</v>
      </c>
      <c r="V197" s="52" t="s">
        <v>16</v>
      </c>
      <c r="W197" s="38"/>
      <c r="X197" s="38"/>
      <c r="Y197" s="106"/>
    </row>
    <row r="198" spans="1:25" s="48" customFormat="1">
      <c r="A198" s="20" t="s">
        <v>240</v>
      </c>
      <c r="B198" s="79" t="s">
        <v>1053</v>
      </c>
      <c r="C198" s="242" t="s">
        <v>1054</v>
      </c>
      <c r="D198" s="61" t="s">
        <v>721</v>
      </c>
      <c r="E198" s="146" t="s">
        <v>144</v>
      </c>
      <c r="F198" s="29" t="s">
        <v>12</v>
      </c>
      <c r="G198" s="97" t="s">
        <v>141</v>
      </c>
      <c r="H198" s="17" t="s">
        <v>17</v>
      </c>
      <c r="I198" s="39" t="s">
        <v>12</v>
      </c>
      <c r="J198" s="39">
        <v>35.35</v>
      </c>
      <c r="K198" s="39">
        <v>0</v>
      </c>
      <c r="L198" s="39" t="s">
        <v>22</v>
      </c>
      <c r="M198" s="121">
        <v>0</v>
      </c>
      <c r="N198" s="114"/>
      <c r="O198" s="50"/>
      <c r="P198" s="50"/>
      <c r="Q198" s="86" t="s">
        <v>22</v>
      </c>
      <c r="R198" s="50"/>
      <c r="S198" s="139"/>
      <c r="T198" s="131"/>
      <c r="U198" s="38"/>
      <c r="V198" s="52"/>
      <c r="W198" s="38"/>
      <c r="X198" s="38"/>
      <c r="Y198" s="106"/>
    </row>
    <row r="199" spans="1:25" s="48" customFormat="1">
      <c r="A199" s="241" t="s">
        <v>95</v>
      </c>
      <c r="B199" s="79" t="s">
        <v>271</v>
      </c>
      <c r="C199" s="38" t="s">
        <v>1022</v>
      </c>
      <c r="D199" s="52" t="s">
        <v>721</v>
      </c>
      <c r="E199" s="106" t="s">
        <v>145</v>
      </c>
      <c r="F199" s="39" t="s">
        <v>12</v>
      </c>
      <c r="G199" s="91" t="s">
        <v>141</v>
      </c>
      <c r="H199" s="39" t="s">
        <v>29</v>
      </c>
      <c r="I199" s="39" t="s">
        <v>12</v>
      </c>
      <c r="J199" s="39">
        <v>41</v>
      </c>
      <c r="K199" s="39">
        <v>0</v>
      </c>
      <c r="L199" s="39" t="s">
        <v>22</v>
      </c>
      <c r="M199" s="121">
        <v>0</v>
      </c>
      <c r="N199" s="201">
        <v>42718</v>
      </c>
      <c r="O199" s="50" t="s">
        <v>19</v>
      </c>
      <c r="P199" s="50"/>
      <c r="Q199" s="86">
        <v>42795</v>
      </c>
      <c r="R199" s="50"/>
      <c r="S199" s="139"/>
      <c r="T199" s="136" t="s">
        <v>96</v>
      </c>
      <c r="U199" s="58" t="s">
        <v>96</v>
      </c>
      <c r="V199" s="52" t="s">
        <v>31</v>
      </c>
      <c r="W199" s="5"/>
      <c r="X199" s="38"/>
      <c r="Y199" s="106" t="s">
        <v>57</v>
      </c>
    </row>
    <row r="200" spans="1:25" s="48" customFormat="1">
      <c r="A200" s="59" t="s">
        <v>95</v>
      </c>
      <c r="B200" s="79" t="s">
        <v>376</v>
      </c>
      <c r="C200" s="38" t="s">
        <v>1023</v>
      </c>
      <c r="D200" s="52" t="s">
        <v>721</v>
      </c>
      <c r="E200" s="106" t="s">
        <v>145</v>
      </c>
      <c r="F200" s="39" t="s">
        <v>12</v>
      </c>
      <c r="G200" s="91" t="s">
        <v>141</v>
      </c>
      <c r="H200" s="39" t="s">
        <v>17</v>
      </c>
      <c r="I200" s="39" t="s">
        <v>12</v>
      </c>
      <c r="J200" s="39">
        <v>23</v>
      </c>
      <c r="K200" s="39">
        <v>0</v>
      </c>
      <c r="L200" s="39">
        <v>92</v>
      </c>
      <c r="M200" s="121">
        <v>0</v>
      </c>
      <c r="N200" s="114">
        <v>42614</v>
      </c>
      <c r="O200" s="50" t="s">
        <v>19</v>
      </c>
      <c r="P200" s="50">
        <v>42622</v>
      </c>
      <c r="Q200" s="86">
        <v>42766</v>
      </c>
      <c r="R200" s="10"/>
      <c r="S200" s="140"/>
      <c r="T200" s="136" t="s">
        <v>96</v>
      </c>
      <c r="U200" s="58" t="s">
        <v>96</v>
      </c>
      <c r="V200" s="52" t="s">
        <v>31</v>
      </c>
      <c r="W200" s="38"/>
      <c r="X200" s="38"/>
      <c r="Y200" s="106" t="s">
        <v>91</v>
      </c>
    </row>
    <row r="201" spans="1:25" s="48" customFormat="1">
      <c r="A201" s="59" t="s">
        <v>95</v>
      </c>
      <c r="B201" s="79" t="s">
        <v>377</v>
      </c>
      <c r="C201" s="38" t="s">
        <v>1024</v>
      </c>
      <c r="D201" s="52" t="s">
        <v>721</v>
      </c>
      <c r="E201" s="106" t="s">
        <v>145</v>
      </c>
      <c r="F201" s="39" t="s">
        <v>12</v>
      </c>
      <c r="G201" s="91" t="s">
        <v>141</v>
      </c>
      <c r="H201" s="39" t="s">
        <v>29</v>
      </c>
      <c r="I201" s="39" t="s">
        <v>12</v>
      </c>
      <c r="J201" s="39">
        <v>45</v>
      </c>
      <c r="K201" s="39">
        <v>0</v>
      </c>
      <c r="L201" s="39" t="s">
        <v>22</v>
      </c>
      <c r="M201" s="121">
        <v>0</v>
      </c>
      <c r="N201" s="114">
        <v>42629</v>
      </c>
      <c r="O201" s="50" t="s">
        <v>19</v>
      </c>
      <c r="P201" s="50">
        <v>42632</v>
      </c>
      <c r="Q201" s="86">
        <v>42735</v>
      </c>
      <c r="R201" s="10"/>
      <c r="S201" s="140"/>
      <c r="T201" s="136" t="s">
        <v>96</v>
      </c>
      <c r="U201" s="58" t="s">
        <v>96</v>
      </c>
      <c r="V201" s="52" t="s">
        <v>31</v>
      </c>
      <c r="W201" s="38"/>
      <c r="X201" s="38"/>
      <c r="Y201" s="106" t="s">
        <v>59</v>
      </c>
    </row>
    <row r="202" spans="1:25" s="48" customFormat="1">
      <c r="A202" s="241" t="s">
        <v>95</v>
      </c>
      <c r="B202" s="79" t="s">
        <v>378</v>
      </c>
      <c r="C202" s="38" t="s">
        <v>1025</v>
      </c>
      <c r="D202" s="52" t="s">
        <v>721</v>
      </c>
      <c r="E202" s="102" t="s">
        <v>145</v>
      </c>
      <c r="F202" s="39" t="s">
        <v>12</v>
      </c>
      <c r="G202" s="91" t="s">
        <v>141</v>
      </c>
      <c r="H202" s="39" t="s">
        <v>29</v>
      </c>
      <c r="I202" s="39" t="s">
        <v>12</v>
      </c>
      <c r="J202" s="39">
        <v>26</v>
      </c>
      <c r="K202" s="39" t="s">
        <v>22</v>
      </c>
      <c r="L202" s="39" t="s">
        <v>22</v>
      </c>
      <c r="M202" s="121" t="s">
        <v>22</v>
      </c>
      <c r="N202" s="114">
        <v>42788</v>
      </c>
      <c r="O202" s="50" t="s">
        <v>19</v>
      </c>
      <c r="P202" s="50"/>
      <c r="Q202" s="86">
        <v>42887</v>
      </c>
      <c r="R202" s="50"/>
      <c r="S202" s="139"/>
      <c r="T202" s="131" t="s">
        <v>96</v>
      </c>
      <c r="U202" s="38" t="s">
        <v>96</v>
      </c>
      <c r="V202" s="52"/>
      <c r="W202" s="38"/>
      <c r="X202" s="38"/>
      <c r="Y202" s="106" t="s">
        <v>59</v>
      </c>
    </row>
    <row r="203" spans="1:25" s="48" customFormat="1">
      <c r="A203" s="241" t="s">
        <v>113</v>
      </c>
      <c r="B203" s="79" t="s">
        <v>272</v>
      </c>
      <c r="C203" s="38" t="s">
        <v>1035</v>
      </c>
      <c r="D203" s="52" t="s">
        <v>721</v>
      </c>
      <c r="E203" s="106" t="s">
        <v>145</v>
      </c>
      <c r="F203" s="16" t="s">
        <v>12</v>
      </c>
      <c r="G203" s="91" t="s">
        <v>141</v>
      </c>
      <c r="H203" s="17" t="s">
        <v>29</v>
      </c>
      <c r="I203" s="39" t="s">
        <v>12</v>
      </c>
      <c r="J203" s="39">
        <v>23</v>
      </c>
      <c r="K203" s="39" t="s">
        <v>164</v>
      </c>
      <c r="L203" s="39">
        <v>1800</v>
      </c>
      <c r="M203" s="121">
        <v>0</v>
      </c>
      <c r="N203" s="114">
        <v>42809</v>
      </c>
      <c r="O203" s="50" t="s">
        <v>19</v>
      </c>
      <c r="P203" s="50"/>
      <c r="Q203" s="86" t="s">
        <v>22</v>
      </c>
      <c r="R203" s="50"/>
      <c r="S203" s="139"/>
      <c r="T203" s="131" t="s">
        <v>188</v>
      </c>
      <c r="U203" s="38"/>
      <c r="V203" s="52"/>
      <c r="W203" s="38"/>
      <c r="X203" s="38"/>
      <c r="Y203" s="106" t="s">
        <v>91</v>
      </c>
    </row>
    <row r="204" spans="1:25" s="48" customFormat="1">
      <c r="A204" s="15" t="s">
        <v>113</v>
      </c>
      <c r="B204" s="79" t="s">
        <v>379</v>
      </c>
      <c r="C204" s="38" t="s">
        <v>1033</v>
      </c>
      <c r="D204" s="52" t="s">
        <v>721</v>
      </c>
      <c r="E204" s="106" t="s">
        <v>145</v>
      </c>
      <c r="F204" s="39" t="s">
        <v>100</v>
      </c>
      <c r="G204" s="91" t="s">
        <v>141</v>
      </c>
      <c r="H204" s="17" t="s">
        <v>29</v>
      </c>
      <c r="I204" s="39" t="s">
        <v>12</v>
      </c>
      <c r="J204" s="39">
        <v>11</v>
      </c>
      <c r="K204" s="39">
        <v>0</v>
      </c>
      <c r="L204" s="39" t="s">
        <v>22</v>
      </c>
      <c r="M204" s="121">
        <v>0</v>
      </c>
      <c r="N204" s="114">
        <v>42664</v>
      </c>
      <c r="O204" s="50" t="s">
        <v>19</v>
      </c>
      <c r="P204" s="50"/>
      <c r="Q204" s="86" t="s">
        <v>22</v>
      </c>
      <c r="R204" s="50"/>
      <c r="S204" s="139"/>
      <c r="T204" s="131" t="s">
        <v>96</v>
      </c>
      <c r="U204" s="38" t="s">
        <v>96</v>
      </c>
      <c r="V204" s="52" t="s">
        <v>31</v>
      </c>
      <c r="W204" s="38"/>
      <c r="X204" s="38"/>
      <c r="Y204" s="106" t="s">
        <v>59</v>
      </c>
    </row>
    <row r="205" spans="1:25" s="48" customFormat="1">
      <c r="A205" s="20" t="s">
        <v>113</v>
      </c>
      <c r="B205" s="79" t="s">
        <v>1026</v>
      </c>
      <c r="C205" s="38" t="s">
        <v>1030</v>
      </c>
      <c r="D205" s="52" t="s">
        <v>721</v>
      </c>
      <c r="E205" s="106" t="s">
        <v>145</v>
      </c>
      <c r="F205" s="16" t="s">
        <v>12</v>
      </c>
      <c r="G205" s="91" t="s">
        <v>141</v>
      </c>
      <c r="H205" s="17" t="s">
        <v>29</v>
      </c>
      <c r="I205" s="39" t="s">
        <v>12</v>
      </c>
      <c r="J205" s="39">
        <v>14.4</v>
      </c>
      <c r="K205" s="39">
        <v>0</v>
      </c>
      <c r="L205" s="39">
        <v>200</v>
      </c>
      <c r="M205" s="121">
        <v>0</v>
      </c>
      <c r="N205" s="114"/>
      <c r="O205" s="50"/>
      <c r="P205" s="50"/>
      <c r="Q205" s="86" t="s">
        <v>1021</v>
      </c>
      <c r="R205" s="50"/>
      <c r="S205" s="139"/>
      <c r="T205" s="132"/>
      <c r="U205" s="38"/>
      <c r="V205" s="52"/>
      <c r="W205" s="38"/>
      <c r="X205" s="38"/>
      <c r="Y205" s="106"/>
    </row>
    <row r="206" spans="1:25" s="48" customFormat="1">
      <c r="A206" s="20" t="s">
        <v>113</v>
      </c>
      <c r="B206" s="79" t="s">
        <v>1027</v>
      </c>
      <c r="C206" s="38" t="s">
        <v>1031</v>
      </c>
      <c r="D206" s="52" t="s">
        <v>721</v>
      </c>
      <c r="E206" s="106" t="s">
        <v>145</v>
      </c>
      <c r="F206" s="16" t="s">
        <v>12</v>
      </c>
      <c r="G206" s="91" t="s">
        <v>141</v>
      </c>
      <c r="H206" s="17" t="s">
        <v>29</v>
      </c>
      <c r="I206" s="39" t="s">
        <v>12</v>
      </c>
      <c r="J206" s="39">
        <v>30</v>
      </c>
      <c r="K206" s="39">
        <v>0</v>
      </c>
      <c r="L206" s="39">
        <v>350</v>
      </c>
      <c r="M206" s="121">
        <v>0</v>
      </c>
      <c r="N206" s="114"/>
      <c r="O206" s="50"/>
      <c r="P206" s="50"/>
      <c r="Q206" s="86" t="s">
        <v>1032</v>
      </c>
      <c r="R206" s="50"/>
      <c r="S206" s="139"/>
      <c r="T206" s="132"/>
      <c r="U206" s="38"/>
      <c r="V206" s="52"/>
      <c r="W206" s="38"/>
      <c r="X206" s="38"/>
      <c r="Y206" s="106"/>
    </row>
    <row r="207" spans="1:25" s="48" customFormat="1">
      <c r="A207" s="20" t="s">
        <v>113</v>
      </c>
      <c r="B207" s="79" t="s">
        <v>1028</v>
      </c>
      <c r="C207" s="38" t="s">
        <v>1034</v>
      </c>
      <c r="D207" s="52" t="s">
        <v>721</v>
      </c>
      <c r="E207" s="106" t="s">
        <v>145</v>
      </c>
      <c r="F207" s="16" t="s">
        <v>12</v>
      </c>
      <c r="G207" s="91" t="s">
        <v>141</v>
      </c>
      <c r="H207" s="17" t="s">
        <v>29</v>
      </c>
      <c r="I207" s="39" t="s">
        <v>12</v>
      </c>
      <c r="J207" s="39">
        <v>16.28</v>
      </c>
      <c r="K207" s="39">
        <v>0</v>
      </c>
      <c r="L207" s="39">
        <v>200</v>
      </c>
      <c r="M207" s="121">
        <v>0</v>
      </c>
      <c r="N207" s="114"/>
      <c r="O207" s="50"/>
      <c r="P207" s="50"/>
      <c r="Q207" s="86" t="s">
        <v>1021</v>
      </c>
      <c r="R207" s="50"/>
      <c r="S207" s="139"/>
      <c r="T207" s="132"/>
      <c r="U207" s="38"/>
      <c r="V207" s="52"/>
      <c r="W207" s="38"/>
      <c r="X207" s="38"/>
      <c r="Y207" s="106"/>
    </row>
    <row r="208" spans="1:25" s="48" customFormat="1">
      <c r="A208" s="20" t="s">
        <v>113</v>
      </c>
      <c r="B208" s="79" t="s">
        <v>1029</v>
      </c>
      <c r="C208" s="67" t="s">
        <v>1037</v>
      </c>
      <c r="D208" s="52" t="s">
        <v>721</v>
      </c>
      <c r="E208" s="106" t="s">
        <v>145</v>
      </c>
      <c r="F208" s="16" t="s">
        <v>12</v>
      </c>
      <c r="G208" s="91" t="s">
        <v>141</v>
      </c>
      <c r="H208" s="17" t="s">
        <v>29</v>
      </c>
      <c r="I208" s="39" t="s">
        <v>12</v>
      </c>
      <c r="J208" s="39">
        <v>13</v>
      </c>
      <c r="K208" s="39">
        <v>0</v>
      </c>
      <c r="L208" s="39">
        <v>200</v>
      </c>
      <c r="M208" s="121">
        <v>0</v>
      </c>
      <c r="N208" s="114"/>
      <c r="O208" s="50"/>
      <c r="P208" s="50"/>
      <c r="Q208" s="86" t="s">
        <v>1036</v>
      </c>
      <c r="R208" s="50"/>
      <c r="S208" s="139"/>
      <c r="T208" s="131"/>
      <c r="U208" s="38"/>
      <c r="V208" s="52"/>
      <c r="W208" s="38"/>
      <c r="X208" s="38"/>
      <c r="Y208" s="106"/>
    </row>
    <row r="209" spans="1:25" s="48" customFormat="1">
      <c r="A209" s="241" t="s">
        <v>113</v>
      </c>
      <c r="B209" s="79" t="s">
        <v>1210</v>
      </c>
      <c r="C209" s="242" t="s">
        <v>1216</v>
      </c>
      <c r="D209" s="52" t="s">
        <v>721</v>
      </c>
      <c r="E209" s="106" t="s">
        <v>145</v>
      </c>
      <c r="F209" s="16" t="s">
        <v>12</v>
      </c>
      <c r="G209" s="91" t="s">
        <v>141</v>
      </c>
      <c r="H209" s="17" t="s">
        <v>29</v>
      </c>
      <c r="I209" s="39" t="s">
        <v>12</v>
      </c>
      <c r="J209" s="39">
        <v>30</v>
      </c>
      <c r="K209" s="39">
        <v>0</v>
      </c>
      <c r="L209" s="39">
        <v>450</v>
      </c>
      <c r="M209" s="121">
        <v>0</v>
      </c>
      <c r="N209" s="114"/>
      <c r="O209" s="50"/>
      <c r="P209" s="50"/>
      <c r="Q209" s="86" t="s">
        <v>1032</v>
      </c>
      <c r="R209" s="50"/>
      <c r="S209" s="139"/>
      <c r="T209" s="131"/>
      <c r="U209" s="38"/>
      <c r="V209" s="52"/>
      <c r="W209" s="38"/>
      <c r="X209" s="38"/>
      <c r="Y209" s="106"/>
    </row>
    <row r="210" spans="1:25" s="48" customFormat="1" ht="13.5" thickBot="1">
      <c r="A210" s="241" t="s">
        <v>113</v>
      </c>
      <c r="B210" s="79" t="s">
        <v>1217</v>
      </c>
      <c r="C210" s="242" t="s">
        <v>1218</v>
      </c>
      <c r="D210" s="52" t="s">
        <v>721</v>
      </c>
      <c r="E210" s="106" t="s">
        <v>145</v>
      </c>
      <c r="F210" s="16" t="s">
        <v>12</v>
      </c>
      <c r="G210" s="91" t="s">
        <v>141</v>
      </c>
      <c r="H210" s="17" t="s">
        <v>29</v>
      </c>
      <c r="I210" s="39" t="s">
        <v>12</v>
      </c>
      <c r="J210" s="39">
        <v>40</v>
      </c>
      <c r="K210" s="39">
        <v>0</v>
      </c>
      <c r="L210" s="39">
        <v>350</v>
      </c>
      <c r="M210" s="121">
        <v>0</v>
      </c>
      <c r="N210" s="114"/>
      <c r="O210" s="50"/>
      <c r="P210" s="50"/>
      <c r="Q210" s="86" t="s">
        <v>1032</v>
      </c>
      <c r="R210" s="50"/>
      <c r="S210" s="139"/>
      <c r="T210" s="131"/>
      <c r="U210" s="38"/>
      <c r="V210" s="52"/>
      <c r="W210" s="38"/>
      <c r="X210" s="38"/>
      <c r="Y210" s="106"/>
    </row>
    <row r="211" spans="1:25" s="48" customFormat="1">
      <c r="A211" s="241" t="s">
        <v>241</v>
      </c>
      <c r="B211" s="34" t="s">
        <v>273</v>
      </c>
      <c r="C211" s="38" t="s">
        <v>985</v>
      </c>
      <c r="D211" s="52" t="s">
        <v>721</v>
      </c>
      <c r="E211" s="294" t="s">
        <v>722</v>
      </c>
      <c r="F211" s="39" t="s">
        <v>12</v>
      </c>
      <c r="G211" s="91" t="s">
        <v>141</v>
      </c>
      <c r="H211" s="39" t="s">
        <v>29</v>
      </c>
      <c r="I211" s="39" t="s">
        <v>12</v>
      </c>
      <c r="J211" s="39">
        <v>45</v>
      </c>
      <c r="K211" s="39">
        <v>0</v>
      </c>
      <c r="L211" s="39">
        <v>450</v>
      </c>
      <c r="M211" s="121">
        <v>0</v>
      </c>
      <c r="N211" s="114"/>
      <c r="O211" s="50"/>
      <c r="P211" s="50"/>
      <c r="Q211" s="86" t="s">
        <v>986</v>
      </c>
      <c r="R211" s="50"/>
      <c r="S211" s="139"/>
      <c r="T211" s="131" t="s">
        <v>104</v>
      </c>
      <c r="U211" s="38" t="s">
        <v>104</v>
      </c>
      <c r="V211" s="52"/>
      <c r="W211" s="38"/>
      <c r="X211" s="38"/>
      <c r="Y211" s="106"/>
    </row>
    <row r="212" spans="1:25" s="48" customFormat="1">
      <c r="A212" s="241" t="s">
        <v>241</v>
      </c>
      <c r="B212" s="34" t="s">
        <v>380</v>
      </c>
      <c r="C212" s="38" t="s">
        <v>987</v>
      </c>
      <c r="D212" s="52" t="s">
        <v>721</v>
      </c>
      <c r="E212" s="106" t="s">
        <v>722</v>
      </c>
      <c r="F212" s="39" t="s">
        <v>12</v>
      </c>
      <c r="G212" s="91" t="s">
        <v>141</v>
      </c>
      <c r="H212" s="39" t="s">
        <v>29</v>
      </c>
      <c r="I212" s="39" t="s">
        <v>12</v>
      </c>
      <c r="J212" s="39">
        <v>58</v>
      </c>
      <c r="K212" s="39">
        <v>0</v>
      </c>
      <c r="L212" s="39">
        <v>450</v>
      </c>
      <c r="M212" s="121">
        <v>0</v>
      </c>
      <c r="N212" s="114"/>
      <c r="O212" s="50"/>
      <c r="P212" s="50"/>
      <c r="Q212" s="86" t="s">
        <v>631</v>
      </c>
      <c r="R212" s="50" t="s">
        <v>39</v>
      </c>
      <c r="S212" s="139"/>
      <c r="T212" s="131" t="s">
        <v>104</v>
      </c>
      <c r="U212" s="38" t="s">
        <v>104</v>
      </c>
      <c r="V212" s="52"/>
      <c r="W212" s="38"/>
      <c r="X212" s="38"/>
      <c r="Y212" s="106" t="s">
        <v>91</v>
      </c>
    </row>
    <row r="213" spans="1:25" s="48" customFormat="1">
      <c r="A213" s="241" t="s">
        <v>241</v>
      </c>
      <c r="B213" s="79" t="s">
        <v>381</v>
      </c>
      <c r="C213" s="38" t="s">
        <v>988</v>
      </c>
      <c r="D213" s="52" t="s">
        <v>721</v>
      </c>
      <c r="E213" s="146" t="s">
        <v>722</v>
      </c>
      <c r="F213" s="39" t="s">
        <v>12</v>
      </c>
      <c r="G213" s="91" t="s">
        <v>141</v>
      </c>
      <c r="H213" s="39" t="s">
        <v>21</v>
      </c>
      <c r="I213" s="39" t="s">
        <v>12</v>
      </c>
      <c r="J213" s="39">
        <v>40</v>
      </c>
      <c r="K213" s="39">
        <v>0</v>
      </c>
      <c r="L213" s="39">
        <v>500</v>
      </c>
      <c r="M213" s="121">
        <v>0</v>
      </c>
      <c r="N213" s="114">
        <v>42529</v>
      </c>
      <c r="O213" s="50" t="s">
        <v>19</v>
      </c>
      <c r="P213" s="50">
        <v>42542</v>
      </c>
      <c r="Q213" s="86">
        <v>42628</v>
      </c>
      <c r="R213" s="50"/>
      <c r="S213" s="139"/>
      <c r="T213" s="131" t="s">
        <v>104</v>
      </c>
      <c r="U213" s="38" t="s">
        <v>104</v>
      </c>
      <c r="V213" s="52" t="s">
        <v>31</v>
      </c>
      <c r="W213" s="38"/>
      <c r="X213" s="38"/>
      <c r="Y213" s="106"/>
    </row>
    <row r="214" spans="1:25" s="48" customFormat="1">
      <c r="A214" s="15" t="s">
        <v>241</v>
      </c>
      <c r="B214" s="79" t="s">
        <v>382</v>
      </c>
      <c r="C214" s="38" t="s">
        <v>886</v>
      </c>
      <c r="D214" s="52" t="s">
        <v>721</v>
      </c>
      <c r="E214" s="146" t="s">
        <v>722</v>
      </c>
      <c r="F214" s="39" t="s">
        <v>12</v>
      </c>
      <c r="G214" s="91" t="s">
        <v>141</v>
      </c>
      <c r="H214" s="39" t="s">
        <v>29</v>
      </c>
      <c r="I214" s="39" t="s">
        <v>135</v>
      </c>
      <c r="J214" s="39">
        <v>30</v>
      </c>
      <c r="K214" s="39">
        <v>0</v>
      </c>
      <c r="L214" s="39">
        <v>300</v>
      </c>
      <c r="M214" s="121">
        <v>0</v>
      </c>
      <c r="N214" s="114">
        <v>42684</v>
      </c>
      <c r="O214" s="50" t="s">
        <v>19</v>
      </c>
      <c r="P214" s="50"/>
      <c r="Q214" s="86" t="s">
        <v>598</v>
      </c>
      <c r="R214" s="50" t="s">
        <v>39</v>
      </c>
      <c r="S214" s="139"/>
      <c r="T214" s="131" t="s">
        <v>104</v>
      </c>
      <c r="U214" s="38" t="s">
        <v>104</v>
      </c>
      <c r="V214" s="52"/>
      <c r="W214" s="38"/>
      <c r="X214" s="38"/>
      <c r="Y214" s="106" t="s">
        <v>91</v>
      </c>
    </row>
    <row r="215" spans="1:25" s="48" customFormat="1">
      <c r="A215" s="241" t="s">
        <v>241</v>
      </c>
      <c r="B215" s="79" t="s">
        <v>383</v>
      </c>
      <c r="C215" s="38" t="s">
        <v>989</v>
      </c>
      <c r="D215" s="52" t="s">
        <v>721</v>
      </c>
      <c r="E215" s="146" t="s">
        <v>722</v>
      </c>
      <c r="F215" s="39" t="s">
        <v>12</v>
      </c>
      <c r="G215" s="91" t="s">
        <v>141</v>
      </c>
      <c r="H215" s="39" t="s">
        <v>21</v>
      </c>
      <c r="I215" s="39" t="s">
        <v>12</v>
      </c>
      <c r="J215" s="39">
        <v>32</v>
      </c>
      <c r="K215" s="39">
        <v>0</v>
      </c>
      <c r="L215" s="39">
        <v>200</v>
      </c>
      <c r="M215" s="121">
        <v>0</v>
      </c>
      <c r="N215" s="114">
        <v>42529</v>
      </c>
      <c r="O215" s="50" t="s">
        <v>19</v>
      </c>
      <c r="P215" s="50">
        <v>42551</v>
      </c>
      <c r="Q215" s="86">
        <v>42628</v>
      </c>
      <c r="R215" s="50"/>
      <c r="S215" s="139"/>
      <c r="T215" s="131" t="s">
        <v>104</v>
      </c>
      <c r="U215" s="38" t="s">
        <v>104</v>
      </c>
      <c r="V215" s="52" t="s">
        <v>31</v>
      </c>
      <c r="W215" s="38"/>
      <c r="X215" s="38"/>
      <c r="Y215" s="106" t="s">
        <v>59</v>
      </c>
    </row>
    <row r="216" spans="1:25" s="48" customFormat="1">
      <c r="A216" s="20" t="s">
        <v>241</v>
      </c>
      <c r="B216" s="79" t="s">
        <v>990</v>
      </c>
      <c r="C216" s="67" t="s">
        <v>991</v>
      </c>
      <c r="D216" s="52" t="s">
        <v>721</v>
      </c>
      <c r="E216" s="146" t="s">
        <v>722</v>
      </c>
      <c r="F216" s="16" t="s">
        <v>12</v>
      </c>
      <c r="G216" s="91" t="s">
        <v>141</v>
      </c>
      <c r="H216" s="17" t="s">
        <v>29</v>
      </c>
      <c r="I216" s="39" t="s">
        <v>12</v>
      </c>
      <c r="J216" s="39">
        <v>34.5</v>
      </c>
      <c r="K216" s="39">
        <v>0</v>
      </c>
      <c r="L216" s="39">
        <v>300</v>
      </c>
      <c r="M216" s="121">
        <v>0</v>
      </c>
      <c r="N216" s="114"/>
      <c r="O216" s="50"/>
      <c r="P216" s="50"/>
      <c r="Q216" s="86" t="s">
        <v>22</v>
      </c>
      <c r="R216" s="50"/>
      <c r="S216" s="139"/>
      <c r="T216" s="131"/>
      <c r="U216" s="38"/>
      <c r="V216" s="52"/>
      <c r="W216" s="38"/>
      <c r="X216" s="38"/>
      <c r="Y216" s="106"/>
    </row>
    <row r="217" spans="1:25" s="48" customFormat="1">
      <c r="A217" s="213" t="s">
        <v>1</v>
      </c>
      <c r="B217" s="79" t="s">
        <v>274</v>
      </c>
      <c r="C217" s="233" t="s">
        <v>723</v>
      </c>
      <c r="D217" s="61" t="s">
        <v>752</v>
      </c>
      <c r="E217" s="102" t="s">
        <v>1</v>
      </c>
      <c r="F217" s="39" t="s">
        <v>12</v>
      </c>
      <c r="G217" s="91" t="s">
        <v>140</v>
      </c>
      <c r="H217" s="39" t="s">
        <v>17</v>
      </c>
      <c r="I217" s="39" t="s">
        <v>12</v>
      </c>
      <c r="J217" s="39">
        <v>26</v>
      </c>
      <c r="K217" s="39">
        <v>0</v>
      </c>
      <c r="L217" s="39" t="s">
        <v>22</v>
      </c>
      <c r="M217" s="121" t="s">
        <v>22</v>
      </c>
      <c r="N217" s="114">
        <v>42821</v>
      </c>
      <c r="O217" s="50" t="s">
        <v>18</v>
      </c>
      <c r="P217" s="50"/>
      <c r="Q217" s="86" t="s">
        <v>631</v>
      </c>
      <c r="R217" s="50" t="s">
        <v>39</v>
      </c>
      <c r="S217" s="139"/>
      <c r="T217" s="132" t="s">
        <v>68</v>
      </c>
      <c r="U217" s="38" t="s">
        <v>67</v>
      </c>
      <c r="V217" s="52" t="s">
        <v>102</v>
      </c>
      <c r="W217" s="67"/>
      <c r="X217" s="38"/>
      <c r="Y217" s="106" t="s">
        <v>59</v>
      </c>
    </row>
    <row r="218" spans="1:25" s="48" customFormat="1">
      <c r="A218" s="213" t="s">
        <v>1</v>
      </c>
      <c r="B218" s="79" t="s">
        <v>384</v>
      </c>
      <c r="C218" s="59" t="s">
        <v>724</v>
      </c>
      <c r="D218" s="61" t="s">
        <v>752</v>
      </c>
      <c r="E218" s="102" t="s">
        <v>1</v>
      </c>
      <c r="F218" s="39" t="s">
        <v>12</v>
      </c>
      <c r="G218" s="91" t="s">
        <v>140</v>
      </c>
      <c r="H218" s="39" t="s">
        <v>29</v>
      </c>
      <c r="I218" s="39" t="s">
        <v>12</v>
      </c>
      <c r="J218" s="39">
        <v>36</v>
      </c>
      <c r="K218" s="39">
        <v>0</v>
      </c>
      <c r="L218" s="39">
        <v>540</v>
      </c>
      <c r="M218" s="121">
        <v>0</v>
      </c>
      <c r="N218" s="114">
        <v>42629</v>
      </c>
      <c r="O218" s="50" t="s">
        <v>18</v>
      </c>
      <c r="P218" s="50">
        <v>42629</v>
      </c>
      <c r="Q218" s="86" t="s">
        <v>726</v>
      </c>
      <c r="R218" s="50" t="s">
        <v>39</v>
      </c>
      <c r="S218" s="139"/>
      <c r="T218" s="132" t="s">
        <v>68</v>
      </c>
      <c r="U218" s="38" t="s">
        <v>67</v>
      </c>
      <c r="V218" s="52"/>
      <c r="W218" s="38"/>
      <c r="X218" s="38"/>
      <c r="Y218" s="106" t="s">
        <v>91</v>
      </c>
    </row>
    <row r="219" spans="1:25" s="48" customFormat="1">
      <c r="A219" s="213" t="s">
        <v>1</v>
      </c>
      <c r="B219" s="79" t="s">
        <v>385</v>
      </c>
      <c r="C219" s="59" t="s">
        <v>725</v>
      </c>
      <c r="D219" s="61" t="s">
        <v>752</v>
      </c>
      <c r="E219" s="102" t="s">
        <v>1</v>
      </c>
      <c r="F219" s="39" t="s">
        <v>12</v>
      </c>
      <c r="G219" s="91" t="s">
        <v>140</v>
      </c>
      <c r="H219" s="39" t="s">
        <v>29</v>
      </c>
      <c r="I219" s="39" t="s">
        <v>12</v>
      </c>
      <c r="J219" s="39">
        <v>25</v>
      </c>
      <c r="K219" s="39">
        <v>0</v>
      </c>
      <c r="L219" s="39" t="s">
        <v>22</v>
      </c>
      <c r="M219" s="121">
        <v>0</v>
      </c>
      <c r="N219" s="114"/>
      <c r="O219" s="50"/>
      <c r="P219" s="50"/>
      <c r="Q219" s="86" t="s">
        <v>594</v>
      </c>
      <c r="R219" s="50" t="s">
        <v>39</v>
      </c>
      <c r="S219" s="139"/>
      <c r="T219" s="132"/>
      <c r="U219" s="38"/>
      <c r="V219" s="52"/>
      <c r="W219" s="38"/>
      <c r="X219" s="38"/>
      <c r="Y219" s="106"/>
    </row>
    <row r="220" spans="1:25" s="48" customFormat="1">
      <c r="A220" s="213" t="s">
        <v>1</v>
      </c>
      <c r="B220" s="79" t="s">
        <v>386</v>
      </c>
      <c r="C220" s="59" t="s">
        <v>727</v>
      </c>
      <c r="D220" s="61" t="s">
        <v>752</v>
      </c>
      <c r="E220" s="102" t="s">
        <v>1</v>
      </c>
      <c r="F220" s="39" t="s">
        <v>12</v>
      </c>
      <c r="G220" s="91" t="s">
        <v>140</v>
      </c>
      <c r="H220" s="39" t="s">
        <v>29</v>
      </c>
      <c r="I220" s="39" t="s">
        <v>12</v>
      </c>
      <c r="J220" s="39">
        <v>36</v>
      </c>
      <c r="K220" s="39">
        <v>0</v>
      </c>
      <c r="L220" s="39" t="s">
        <v>22</v>
      </c>
      <c r="M220" s="121" t="s">
        <v>22</v>
      </c>
      <c r="N220" s="114">
        <v>42803</v>
      </c>
      <c r="O220" s="50" t="s">
        <v>18</v>
      </c>
      <c r="P220" s="50"/>
      <c r="Q220" s="86" t="s">
        <v>509</v>
      </c>
      <c r="R220" s="50"/>
      <c r="S220" s="139"/>
      <c r="T220" s="132" t="s">
        <v>68</v>
      </c>
      <c r="U220" s="38" t="s">
        <v>67</v>
      </c>
      <c r="V220" s="52" t="s">
        <v>102</v>
      </c>
      <c r="W220" s="38" t="s">
        <v>186</v>
      </c>
      <c r="X220" s="38"/>
      <c r="Y220" s="106" t="s">
        <v>59</v>
      </c>
    </row>
    <row r="221" spans="1:25" s="48" customFormat="1">
      <c r="A221" s="31" t="s">
        <v>1</v>
      </c>
      <c r="B221" s="79" t="s">
        <v>387</v>
      </c>
      <c r="C221" s="15" t="s">
        <v>728</v>
      </c>
      <c r="D221" s="61" t="s">
        <v>752</v>
      </c>
      <c r="E221" s="104" t="s">
        <v>1</v>
      </c>
      <c r="F221" s="16" t="s">
        <v>12</v>
      </c>
      <c r="G221" s="91" t="s">
        <v>140</v>
      </c>
      <c r="H221" s="16" t="s">
        <v>29</v>
      </c>
      <c r="I221" s="39" t="s">
        <v>12</v>
      </c>
      <c r="J221" s="6">
        <v>60</v>
      </c>
      <c r="K221" s="12">
        <v>0</v>
      </c>
      <c r="L221" s="6">
        <v>560</v>
      </c>
      <c r="M221" s="126">
        <v>0</v>
      </c>
      <c r="N221" s="117"/>
      <c r="O221" s="10" t="s">
        <v>18</v>
      </c>
      <c r="P221" s="10">
        <v>42473</v>
      </c>
      <c r="Q221" s="88" t="s">
        <v>767</v>
      </c>
      <c r="R221" s="10" t="s">
        <v>39</v>
      </c>
      <c r="S221" s="140"/>
      <c r="T221" s="134" t="s">
        <v>68</v>
      </c>
      <c r="U221" s="5" t="s">
        <v>67</v>
      </c>
      <c r="V221" s="36" t="s">
        <v>69</v>
      </c>
      <c r="W221" s="38"/>
      <c r="X221" s="38"/>
      <c r="Y221" s="106"/>
    </row>
    <row r="222" spans="1:25" s="48" customFormat="1">
      <c r="A222" s="213" t="s">
        <v>1</v>
      </c>
      <c r="B222" s="79" t="s">
        <v>388</v>
      </c>
      <c r="C222" s="233" t="s">
        <v>729</v>
      </c>
      <c r="D222" s="61" t="s">
        <v>752</v>
      </c>
      <c r="E222" s="102" t="s">
        <v>1</v>
      </c>
      <c r="F222" s="39" t="s">
        <v>12</v>
      </c>
      <c r="G222" s="91" t="s">
        <v>140</v>
      </c>
      <c r="H222" s="39" t="s">
        <v>17</v>
      </c>
      <c r="I222" s="39" t="s">
        <v>12</v>
      </c>
      <c r="J222" s="39">
        <v>15</v>
      </c>
      <c r="K222" s="39">
        <v>0</v>
      </c>
      <c r="L222" s="39" t="s">
        <v>22</v>
      </c>
      <c r="M222" s="121" t="s">
        <v>22</v>
      </c>
      <c r="N222" s="113">
        <v>42847</v>
      </c>
      <c r="O222" s="50" t="s">
        <v>18</v>
      </c>
      <c r="P222" s="50"/>
      <c r="Q222" s="86" t="s">
        <v>762</v>
      </c>
      <c r="R222" s="10" t="s">
        <v>39</v>
      </c>
      <c r="S222" s="139"/>
      <c r="T222" s="202" t="s">
        <v>68</v>
      </c>
      <c r="U222" s="38" t="s">
        <v>67</v>
      </c>
      <c r="V222" s="52" t="s">
        <v>102</v>
      </c>
      <c r="W222" s="38" t="s">
        <v>186</v>
      </c>
      <c r="X222" s="38"/>
      <c r="Y222" s="106" t="s">
        <v>59</v>
      </c>
    </row>
    <row r="223" spans="1:25" s="48" customFormat="1">
      <c r="A223" s="213" t="s">
        <v>1</v>
      </c>
      <c r="B223" s="79" t="s">
        <v>389</v>
      </c>
      <c r="C223" s="59" t="s">
        <v>730</v>
      </c>
      <c r="D223" s="61" t="s">
        <v>752</v>
      </c>
      <c r="E223" s="105" t="s">
        <v>1</v>
      </c>
      <c r="F223" s="39" t="s">
        <v>12</v>
      </c>
      <c r="G223" s="94" t="s">
        <v>140</v>
      </c>
      <c r="H223" s="39" t="s">
        <v>29</v>
      </c>
      <c r="I223" s="39" t="s">
        <v>12</v>
      </c>
      <c r="J223" s="39">
        <v>30</v>
      </c>
      <c r="K223" s="39">
        <v>0</v>
      </c>
      <c r="L223" s="39">
        <v>0</v>
      </c>
      <c r="M223" s="121">
        <v>0</v>
      </c>
      <c r="N223" s="113">
        <v>42894</v>
      </c>
      <c r="O223" s="50" t="s">
        <v>18</v>
      </c>
      <c r="P223" s="50"/>
      <c r="Q223" s="86" t="s">
        <v>574</v>
      </c>
      <c r="R223" s="10" t="s">
        <v>39</v>
      </c>
      <c r="S223" s="139"/>
      <c r="T223" s="202"/>
      <c r="U223" s="38"/>
      <c r="V223" s="52"/>
      <c r="W223" s="38"/>
      <c r="X223" s="38"/>
      <c r="Y223" s="106"/>
    </row>
    <row r="224" spans="1:25" s="48" customFormat="1">
      <c r="A224" s="213" t="s">
        <v>1</v>
      </c>
      <c r="B224" s="79" t="s">
        <v>390</v>
      </c>
      <c r="C224" s="59" t="s">
        <v>731</v>
      </c>
      <c r="D224" s="61" t="s">
        <v>752</v>
      </c>
      <c r="E224" s="102" t="s">
        <v>1</v>
      </c>
      <c r="F224" s="39" t="s">
        <v>12</v>
      </c>
      <c r="G224" s="91" t="s">
        <v>140</v>
      </c>
      <c r="H224" s="39" t="s">
        <v>17</v>
      </c>
      <c r="I224" s="39" t="s">
        <v>12</v>
      </c>
      <c r="J224" s="39">
        <v>26</v>
      </c>
      <c r="K224" s="39">
        <v>0</v>
      </c>
      <c r="L224" s="39" t="s">
        <v>22</v>
      </c>
      <c r="M224" s="121">
        <v>0</v>
      </c>
      <c r="N224" s="114"/>
      <c r="O224" s="50" t="s">
        <v>18</v>
      </c>
      <c r="P224" s="50"/>
      <c r="Q224" s="86" t="s">
        <v>631</v>
      </c>
      <c r="R224" s="50" t="s">
        <v>39</v>
      </c>
      <c r="S224" s="139"/>
      <c r="T224" s="132" t="s">
        <v>68</v>
      </c>
      <c r="U224" s="38" t="s">
        <v>67</v>
      </c>
      <c r="V224" s="52" t="s">
        <v>102</v>
      </c>
      <c r="W224" s="67"/>
      <c r="X224" s="38"/>
      <c r="Y224" s="106"/>
    </row>
    <row r="225" spans="1:25" s="48" customFormat="1">
      <c r="A225" s="69" t="s">
        <v>1</v>
      </c>
      <c r="B225" s="79" t="s">
        <v>391</v>
      </c>
      <c r="C225" s="59" t="s">
        <v>732</v>
      </c>
      <c r="D225" s="233" t="s">
        <v>752</v>
      </c>
      <c r="E225" s="107" t="s">
        <v>1</v>
      </c>
      <c r="F225" s="45" t="s">
        <v>12</v>
      </c>
      <c r="G225" s="94" t="s">
        <v>140</v>
      </c>
      <c r="H225" s="39" t="s">
        <v>29</v>
      </c>
      <c r="I225" s="39" t="s">
        <v>12</v>
      </c>
      <c r="J225" s="39">
        <v>38</v>
      </c>
      <c r="K225" s="39">
        <v>0</v>
      </c>
      <c r="L225" s="39" t="s">
        <v>22</v>
      </c>
      <c r="M225" s="121" t="s">
        <v>22</v>
      </c>
      <c r="N225" s="114">
        <v>42612</v>
      </c>
      <c r="O225" s="46" t="s">
        <v>18</v>
      </c>
      <c r="P225" s="50">
        <v>42613</v>
      </c>
      <c r="Q225" s="86" t="s">
        <v>726</v>
      </c>
      <c r="R225" s="50" t="s">
        <v>39</v>
      </c>
      <c r="S225" s="144"/>
      <c r="T225" s="202" t="s">
        <v>68</v>
      </c>
      <c r="U225" s="38" t="s">
        <v>67</v>
      </c>
      <c r="V225" s="52" t="s">
        <v>69</v>
      </c>
      <c r="W225" s="38"/>
      <c r="X225" s="38"/>
      <c r="Y225" s="106" t="s">
        <v>91</v>
      </c>
    </row>
    <row r="226" spans="1:25" s="48" customFormat="1">
      <c r="A226" s="213" t="s">
        <v>1</v>
      </c>
      <c r="B226" s="79" t="s">
        <v>392</v>
      </c>
      <c r="C226" s="59" t="s">
        <v>733</v>
      </c>
      <c r="D226" s="233" t="s">
        <v>752</v>
      </c>
      <c r="E226" s="102" t="s">
        <v>1</v>
      </c>
      <c r="F226" s="75" t="s">
        <v>12</v>
      </c>
      <c r="G226" s="91" t="s">
        <v>140</v>
      </c>
      <c r="H226" s="39" t="s">
        <v>29</v>
      </c>
      <c r="I226" s="39" t="s">
        <v>12</v>
      </c>
      <c r="J226" s="39">
        <v>27</v>
      </c>
      <c r="K226" s="39">
        <v>0</v>
      </c>
      <c r="L226" s="39">
        <v>367</v>
      </c>
      <c r="M226" s="121">
        <v>0</v>
      </c>
      <c r="N226" s="114">
        <v>42642</v>
      </c>
      <c r="O226" s="50" t="s">
        <v>18</v>
      </c>
      <c r="P226" s="50">
        <v>42649</v>
      </c>
      <c r="Q226" s="86" t="s">
        <v>726</v>
      </c>
      <c r="R226" s="50" t="s">
        <v>39</v>
      </c>
      <c r="S226" s="139"/>
      <c r="T226" s="132" t="s">
        <v>68</v>
      </c>
      <c r="U226" s="38" t="s">
        <v>67</v>
      </c>
      <c r="V226" s="52" t="s">
        <v>102</v>
      </c>
      <c r="W226" s="67"/>
      <c r="X226" s="38"/>
      <c r="Y226" s="106" t="s">
        <v>91</v>
      </c>
    </row>
    <row r="227" spans="1:25" s="48" customFormat="1" ht="12.75" customHeight="1">
      <c r="A227" s="213" t="s">
        <v>1</v>
      </c>
      <c r="B227" s="79" t="s">
        <v>393</v>
      </c>
      <c r="C227" s="59" t="s">
        <v>734</v>
      </c>
      <c r="D227" s="233" t="s">
        <v>752</v>
      </c>
      <c r="E227" s="102" t="s">
        <v>1</v>
      </c>
      <c r="F227" s="75" t="s">
        <v>12</v>
      </c>
      <c r="G227" s="91" t="s">
        <v>140</v>
      </c>
      <c r="H227" s="39" t="s">
        <v>199</v>
      </c>
      <c r="I227" s="39" t="s">
        <v>12</v>
      </c>
      <c r="J227" s="39">
        <v>26</v>
      </c>
      <c r="K227" s="39">
        <v>0</v>
      </c>
      <c r="L227" s="39" t="s">
        <v>22</v>
      </c>
      <c r="M227" s="121" t="s">
        <v>22</v>
      </c>
      <c r="N227" s="114">
        <v>42801</v>
      </c>
      <c r="O227" s="50" t="s">
        <v>18</v>
      </c>
      <c r="P227" s="50"/>
      <c r="Q227" s="86" t="s">
        <v>631</v>
      </c>
      <c r="R227" s="50" t="s">
        <v>39</v>
      </c>
      <c r="S227" s="139"/>
      <c r="T227" s="132" t="s">
        <v>68</v>
      </c>
      <c r="U227" s="38" t="s">
        <v>67</v>
      </c>
      <c r="V227" s="52" t="s">
        <v>102</v>
      </c>
      <c r="W227" s="38"/>
      <c r="X227" s="38"/>
      <c r="Y227" s="106"/>
    </row>
    <row r="228" spans="1:25" s="48" customFormat="1">
      <c r="A228" s="213" t="s">
        <v>1</v>
      </c>
      <c r="B228" s="79" t="s">
        <v>394</v>
      </c>
      <c r="C228" s="59" t="s">
        <v>735</v>
      </c>
      <c r="D228" s="233" t="s">
        <v>752</v>
      </c>
      <c r="E228" s="105" t="s">
        <v>1</v>
      </c>
      <c r="F228" s="295" t="s">
        <v>12</v>
      </c>
      <c r="G228" s="94" t="s">
        <v>140</v>
      </c>
      <c r="H228" s="39" t="s">
        <v>29</v>
      </c>
      <c r="I228" s="39" t="s">
        <v>12</v>
      </c>
      <c r="J228" s="39">
        <v>26.6</v>
      </c>
      <c r="K228" s="39">
        <v>0</v>
      </c>
      <c r="L228" s="39">
        <v>0</v>
      </c>
      <c r="M228" s="121">
        <v>0</v>
      </c>
      <c r="N228" s="114">
        <v>42900</v>
      </c>
      <c r="O228" s="50" t="s">
        <v>18</v>
      </c>
      <c r="P228" s="50"/>
      <c r="Q228" s="86" t="s">
        <v>706</v>
      </c>
      <c r="R228" s="50" t="s">
        <v>39</v>
      </c>
      <c r="S228" s="141"/>
      <c r="T228" s="202"/>
      <c r="U228" s="38"/>
      <c r="V228" s="52"/>
      <c r="W228" s="38"/>
      <c r="X228" s="38"/>
      <c r="Y228" s="106"/>
    </row>
    <row r="229" spans="1:25" s="48" customFormat="1">
      <c r="A229" s="213" t="s">
        <v>1</v>
      </c>
      <c r="B229" s="79" t="s">
        <v>395</v>
      </c>
      <c r="C229" s="59" t="s">
        <v>736</v>
      </c>
      <c r="D229" s="233" t="s">
        <v>752</v>
      </c>
      <c r="E229" s="102" t="s">
        <v>1</v>
      </c>
      <c r="F229" s="39" t="s">
        <v>12</v>
      </c>
      <c r="G229" s="99" t="s">
        <v>140</v>
      </c>
      <c r="H229" s="39" t="s">
        <v>29</v>
      </c>
      <c r="I229" s="39" t="s">
        <v>135</v>
      </c>
      <c r="J229" s="39">
        <v>71</v>
      </c>
      <c r="K229" s="39">
        <v>0</v>
      </c>
      <c r="L229" s="39">
        <v>1300</v>
      </c>
      <c r="M229" s="121">
        <v>0</v>
      </c>
      <c r="N229" s="114">
        <v>42642</v>
      </c>
      <c r="O229" s="50" t="s">
        <v>18</v>
      </c>
      <c r="P229" s="50">
        <v>42649</v>
      </c>
      <c r="Q229" s="86" t="s">
        <v>726</v>
      </c>
      <c r="R229" s="50" t="s">
        <v>39</v>
      </c>
      <c r="S229" s="139"/>
      <c r="T229" s="132" t="s">
        <v>68</v>
      </c>
      <c r="U229" s="38" t="s">
        <v>67</v>
      </c>
      <c r="V229" s="52" t="s">
        <v>102</v>
      </c>
      <c r="W229" s="5"/>
      <c r="X229" s="38"/>
      <c r="Y229" s="106" t="s">
        <v>91</v>
      </c>
    </row>
    <row r="230" spans="1:25" s="48" customFormat="1">
      <c r="A230" s="213" t="s">
        <v>1</v>
      </c>
      <c r="B230" s="79" t="s">
        <v>498</v>
      </c>
      <c r="C230" s="59" t="s">
        <v>737</v>
      </c>
      <c r="D230" s="233" t="s">
        <v>752</v>
      </c>
      <c r="E230" s="105" t="s">
        <v>1</v>
      </c>
      <c r="F230" s="16" t="s">
        <v>12</v>
      </c>
      <c r="G230" s="100" t="s">
        <v>140</v>
      </c>
      <c r="H230" s="17" t="s">
        <v>29</v>
      </c>
      <c r="I230" s="39" t="s">
        <v>12</v>
      </c>
      <c r="J230" s="39">
        <v>77</v>
      </c>
      <c r="K230" s="39">
        <v>0</v>
      </c>
      <c r="L230" s="39">
        <v>950</v>
      </c>
      <c r="M230" s="121">
        <v>0</v>
      </c>
      <c r="N230" s="114">
        <v>42976</v>
      </c>
      <c r="O230" s="50"/>
      <c r="P230" s="50"/>
      <c r="Q230" s="86">
        <v>43035</v>
      </c>
      <c r="R230" s="50"/>
      <c r="S230" s="139"/>
      <c r="T230" s="131"/>
      <c r="U230" s="38"/>
      <c r="V230" s="52"/>
      <c r="W230" s="38"/>
      <c r="X230" s="38"/>
      <c r="Y230" s="106"/>
    </row>
    <row r="231" spans="1:25" s="48" customFormat="1" ht="15" customHeight="1">
      <c r="A231" s="213" t="s">
        <v>1</v>
      </c>
      <c r="B231" s="79" t="s">
        <v>534</v>
      </c>
      <c r="C231" s="217" t="s">
        <v>738</v>
      </c>
      <c r="D231" s="233" t="s">
        <v>752</v>
      </c>
      <c r="E231" s="102" t="s">
        <v>1</v>
      </c>
      <c r="F231" s="22" t="s">
        <v>12</v>
      </c>
      <c r="G231" s="91" t="s">
        <v>140</v>
      </c>
      <c r="H231" s="41" t="s">
        <v>29</v>
      </c>
      <c r="I231" s="39" t="s">
        <v>12</v>
      </c>
      <c r="J231" s="45">
        <v>18</v>
      </c>
      <c r="K231" s="45">
        <v>0</v>
      </c>
      <c r="L231" s="45">
        <v>443</v>
      </c>
      <c r="M231" s="120">
        <v>0</v>
      </c>
      <c r="N231" s="113">
        <v>43006</v>
      </c>
      <c r="O231" s="46"/>
      <c r="P231" s="50"/>
      <c r="Q231" s="85">
        <v>43055</v>
      </c>
      <c r="R231" s="46"/>
      <c r="S231" s="138"/>
      <c r="T231" s="130" t="s">
        <v>504</v>
      </c>
      <c r="U231" s="37" t="s">
        <v>505</v>
      </c>
      <c r="V231" s="47" t="s">
        <v>506</v>
      </c>
      <c r="W231" s="38"/>
      <c r="X231" s="38"/>
      <c r="Y231" s="106"/>
    </row>
    <row r="232" spans="1:25" s="48" customFormat="1" ht="15" customHeight="1">
      <c r="A232" s="213" t="s">
        <v>1</v>
      </c>
      <c r="B232" s="79" t="s">
        <v>551</v>
      </c>
      <c r="C232" s="59" t="s">
        <v>739</v>
      </c>
      <c r="D232" s="233" t="s">
        <v>752</v>
      </c>
      <c r="E232" s="102" t="s">
        <v>1</v>
      </c>
      <c r="F232" s="16" t="s">
        <v>12</v>
      </c>
      <c r="G232" s="91" t="s">
        <v>140</v>
      </c>
      <c r="H232" s="227" t="s">
        <v>29</v>
      </c>
      <c r="I232" s="39" t="s">
        <v>12</v>
      </c>
      <c r="J232" s="39">
        <v>30</v>
      </c>
      <c r="K232" s="39">
        <v>0</v>
      </c>
      <c r="L232" s="39">
        <v>347</v>
      </c>
      <c r="M232" s="121">
        <v>0</v>
      </c>
      <c r="N232" s="114"/>
      <c r="O232" s="50"/>
      <c r="P232" s="50"/>
      <c r="Q232" s="86">
        <v>43070</v>
      </c>
      <c r="R232" s="50"/>
      <c r="S232" s="139"/>
      <c r="T232" s="131"/>
      <c r="U232" s="38"/>
      <c r="V232" s="52"/>
      <c r="W232" s="38"/>
      <c r="X232" s="38"/>
      <c r="Y232" s="106"/>
    </row>
    <row r="233" spans="1:25" s="48" customFormat="1" ht="15" customHeight="1">
      <c r="A233" s="213" t="s">
        <v>1</v>
      </c>
      <c r="B233" s="79" t="s">
        <v>742</v>
      </c>
      <c r="C233" s="59" t="s">
        <v>771</v>
      </c>
      <c r="D233" s="233" t="s">
        <v>752</v>
      </c>
      <c r="E233" s="102" t="s">
        <v>1</v>
      </c>
      <c r="F233" s="16" t="s">
        <v>12</v>
      </c>
      <c r="G233" s="91" t="s">
        <v>140</v>
      </c>
      <c r="H233" s="227" t="s">
        <v>29</v>
      </c>
      <c r="I233" s="39" t="s">
        <v>12</v>
      </c>
      <c r="J233" s="39">
        <v>33</v>
      </c>
      <c r="K233" s="39">
        <v>0</v>
      </c>
      <c r="L233" s="39">
        <v>417</v>
      </c>
      <c r="M233" s="121">
        <v>0</v>
      </c>
      <c r="N233" s="114"/>
      <c r="O233" s="50"/>
      <c r="P233" s="50"/>
      <c r="Q233" s="86" t="s">
        <v>594</v>
      </c>
      <c r="R233" s="50" t="s">
        <v>39</v>
      </c>
      <c r="S233" s="139"/>
      <c r="T233" s="131"/>
      <c r="U233" s="38"/>
      <c r="V233" s="52"/>
      <c r="W233" s="38"/>
      <c r="X233" s="38"/>
      <c r="Y233" s="106"/>
    </row>
    <row r="234" spans="1:25" s="48" customFormat="1" ht="15" customHeight="1">
      <c r="A234" s="213" t="s">
        <v>1</v>
      </c>
      <c r="B234" s="79" t="s">
        <v>743</v>
      </c>
      <c r="C234" s="59" t="s">
        <v>741</v>
      </c>
      <c r="D234" s="233" t="s">
        <v>752</v>
      </c>
      <c r="E234" s="102" t="s">
        <v>1</v>
      </c>
      <c r="F234" s="16" t="s">
        <v>12</v>
      </c>
      <c r="G234" s="91" t="s">
        <v>140</v>
      </c>
      <c r="H234" s="227" t="s">
        <v>29</v>
      </c>
      <c r="I234" s="39" t="s">
        <v>12</v>
      </c>
      <c r="J234" s="39">
        <v>30</v>
      </c>
      <c r="K234" s="39">
        <v>0</v>
      </c>
      <c r="L234" s="39">
        <v>468</v>
      </c>
      <c r="M234" s="121">
        <v>0</v>
      </c>
      <c r="N234" s="114"/>
      <c r="O234" s="50"/>
      <c r="P234" s="50"/>
      <c r="Q234" s="86" t="s">
        <v>706</v>
      </c>
      <c r="R234" s="50" t="s">
        <v>39</v>
      </c>
      <c r="S234" s="139"/>
      <c r="T234" s="131"/>
      <c r="U234" s="38"/>
      <c r="V234" s="52"/>
      <c r="W234" s="38"/>
      <c r="X234" s="38"/>
      <c r="Y234" s="106"/>
    </row>
    <row r="235" spans="1:25" s="48" customFormat="1" ht="15" customHeight="1">
      <c r="A235" s="213" t="s">
        <v>1</v>
      </c>
      <c r="B235" s="79" t="s">
        <v>744</v>
      </c>
      <c r="C235" s="211" t="s">
        <v>745</v>
      </c>
      <c r="D235" s="233" t="s">
        <v>752</v>
      </c>
      <c r="E235" s="102" t="s">
        <v>1</v>
      </c>
      <c r="F235" s="16" t="s">
        <v>12</v>
      </c>
      <c r="G235" s="91" t="s">
        <v>140</v>
      </c>
      <c r="H235" s="227"/>
      <c r="I235" s="39" t="s">
        <v>12</v>
      </c>
      <c r="J235" s="39"/>
      <c r="K235" s="39"/>
      <c r="L235" s="39"/>
      <c r="M235" s="121"/>
      <c r="N235" s="114"/>
      <c r="O235" s="50"/>
      <c r="P235" s="50"/>
      <c r="Q235" s="86" t="s">
        <v>706</v>
      </c>
      <c r="R235" s="50" t="s">
        <v>39</v>
      </c>
      <c r="S235" s="139"/>
      <c r="T235" s="131"/>
      <c r="U235" s="38"/>
      <c r="V235" s="52"/>
      <c r="W235" s="38"/>
      <c r="X235" s="38"/>
      <c r="Y235" s="106"/>
    </row>
    <row r="236" spans="1:25" s="48" customFormat="1" ht="15" customHeight="1">
      <c r="A236" s="213" t="s">
        <v>1</v>
      </c>
      <c r="B236" s="79" t="s">
        <v>746</v>
      </c>
      <c r="C236" s="59" t="s">
        <v>768</v>
      </c>
      <c r="D236" s="61" t="s">
        <v>752</v>
      </c>
      <c r="E236" s="102" t="s">
        <v>1</v>
      </c>
      <c r="F236" s="16" t="s">
        <v>12</v>
      </c>
      <c r="G236" s="91" t="s">
        <v>140</v>
      </c>
      <c r="H236" s="227" t="s">
        <v>29</v>
      </c>
      <c r="I236" s="39" t="s">
        <v>79</v>
      </c>
      <c r="J236" s="39">
        <v>40</v>
      </c>
      <c r="K236" s="39">
        <v>0</v>
      </c>
      <c r="L236" s="39">
        <v>748</v>
      </c>
      <c r="M236" s="121">
        <v>0</v>
      </c>
      <c r="N236" s="114"/>
      <c r="O236" s="50"/>
      <c r="P236" s="50"/>
      <c r="Q236" s="86" t="s">
        <v>574</v>
      </c>
      <c r="R236" s="50" t="s">
        <v>39</v>
      </c>
      <c r="S236" s="139"/>
      <c r="T236" s="131"/>
      <c r="U236" s="38"/>
      <c r="V236" s="52"/>
      <c r="W236" s="38"/>
      <c r="X236" s="38"/>
      <c r="Y236" s="106"/>
    </row>
    <row r="237" spans="1:25" s="48" customFormat="1" ht="15" customHeight="1">
      <c r="A237" s="213" t="s">
        <v>1</v>
      </c>
      <c r="B237" s="79" t="s">
        <v>747</v>
      </c>
      <c r="C237" s="59" t="s">
        <v>769</v>
      </c>
      <c r="D237" s="61" t="s">
        <v>752</v>
      </c>
      <c r="E237" s="102" t="s">
        <v>1</v>
      </c>
      <c r="F237" s="16" t="s">
        <v>12</v>
      </c>
      <c r="G237" s="97" t="s">
        <v>140</v>
      </c>
      <c r="H237" s="227" t="s">
        <v>17</v>
      </c>
      <c r="I237" s="39" t="s">
        <v>12</v>
      </c>
      <c r="J237" s="39">
        <v>25</v>
      </c>
      <c r="K237" s="39">
        <v>0</v>
      </c>
      <c r="L237" s="39" t="s">
        <v>22</v>
      </c>
      <c r="M237" s="121">
        <v>0</v>
      </c>
      <c r="N237" s="114"/>
      <c r="O237" s="50"/>
      <c r="P237" s="50"/>
      <c r="Q237" s="86" t="s">
        <v>574</v>
      </c>
      <c r="R237" s="50" t="s">
        <v>39</v>
      </c>
      <c r="S237" s="139"/>
      <c r="T237" s="131" t="s">
        <v>504</v>
      </c>
      <c r="U237" s="38" t="s">
        <v>505</v>
      </c>
      <c r="V237" s="52"/>
      <c r="W237" s="38"/>
      <c r="X237" s="38"/>
      <c r="Y237" s="106"/>
    </row>
    <row r="238" spans="1:25" s="48" customFormat="1" ht="15" customHeight="1">
      <c r="A238" s="213" t="s">
        <v>1</v>
      </c>
      <c r="B238" s="79" t="s">
        <v>748</v>
      </c>
      <c r="C238" s="59" t="s">
        <v>770</v>
      </c>
      <c r="D238" s="61" t="s">
        <v>752</v>
      </c>
      <c r="E238" s="102" t="s">
        <v>1</v>
      </c>
      <c r="F238" s="16" t="s">
        <v>12</v>
      </c>
      <c r="G238" s="97" t="s">
        <v>140</v>
      </c>
      <c r="H238" s="227" t="s">
        <v>29</v>
      </c>
      <c r="I238" s="39" t="s">
        <v>12</v>
      </c>
      <c r="J238" s="39">
        <v>22</v>
      </c>
      <c r="K238" s="39">
        <v>0</v>
      </c>
      <c r="L238" s="39">
        <v>455</v>
      </c>
      <c r="M238" s="121">
        <v>0</v>
      </c>
      <c r="N238" s="114"/>
      <c r="O238" s="50"/>
      <c r="P238" s="50"/>
      <c r="Q238" s="86" t="s">
        <v>574</v>
      </c>
      <c r="R238" s="50" t="s">
        <v>39</v>
      </c>
      <c r="S238" s="139"/>
      <c r="T238" s="131"/>
      <c r="U238" s="38"/>
      <c r="V238" s="52"/>
      <c r="W238" s="38"/>
      <c r="X238" s="38"/>
      <c r="Y238" s="106"/>
    </row>
    <row r="239" spans="1:25" s="48" customFormat="1" ht="15" customHeight="1">
      <c r="A239" s="213" t="s">
        <v>1</v>
      </c>
      <c r="B239" s="79" t="s">
        <v>749</v>
      </c>
      <c r="C239" s="59" t="s">
        <v>750</v>
      </c>
      <c r="D239" s="61" t="s">
        <v>752</v>
      </c>
      <c r="E239" s="102" t="s">
        <v>1</v>
      </c>
      <c r="F239" s="16" t="s">
        <v>12</v>
      </c>
      <c r="G239" s="97" t="s">
        <v>140</v>
      </c>
      <c r="H239" s="227" t="s">
        <v>17</v>
      </c>
      <c r="I239" s="39" t="s">
        <v>12</v>
      </c>
      <c r="J239" s="39">
        <v>36</v>
      </c>
      <c r="K239" s="39">
        <v>0</v>
      </c>
      <c r="L239" s="39">
        <v>3255</v>
      </c>
      <c r="M239" s="121">
        <v>0</v>
      </c>
      <c r="N239" s="114"/>
      <c r="O239" s="50"/>
      <c r="P239" s="50"/>
      <c r="Q239" s="87" t="s">
        <v>574</v>
      </c>
      <c r="R239" s="50" t="s">
        <v>39</v>
      </c>
      <c r="S239" s="139"/>
      <c r="T239" s="131"/>
      <c r="U239" s="38"/>
      <c r="V239" s="52"/>
      <c r="W239" s="38"/>
      <c r="X239" s="38"/>
      <c r="Y239" s="106"/>
    </row>
    <row r="240" spans="1:25" s="48" customFormat="1" ht="15" customHeight="1">
      <c r="A240" s="241" t="s">
        <v>1</v>
      </c>
      <c r="B240" s="79" t="s">
        <v>742</v>
      </c>
      <c r="C240" s="242" t="s">
        <v>1219</v>
      </c>
      <c r="D240" s="61" t="s">
        <v>752</v>
      </c>
      <c r="E240" s="102" t="s">
        <v>1</v>
      </c>
      <c r="F240" s="16" t="s">
        <v>12</v>
      </c>
      <c r="G240" s="91" t="s">
        <v>140</v>
      </c>
      <c r="H240" s="227" t="s">
        <v>29</v>
      </c>
      <c r="I240" s="39" t="s">
        <v>12</v>
      </c>
      <c r="J240" s="39">
        <v>30</v>
      </c>
      <c r="K240" s="39">
        <v>0</v>
      </c>
      <c r="L240" s="39">
        <v>339</v>
      </c>
      <c r="M240" s="121">
        <v>0</v>
      </c>
      <c r="N240" s="114"/>
      <c r="O240" s="50"/>
      <c r="P240" s="50"/>
      <c r="Q240" s="86">
        <v>43110</v>
      </c>
      <c r="R240" s="50"/>
      <c r="S240" s="139"/>
      <c r="T240" s="131"/>
      <c r="U240" s="38"/>
      <c r="V240" s="52"/>
      <c r="W240" s="38"/>
      <c r="X240" s="38"/>
      <c r="Y240" s="106"/>
    </row>
    <row r="241" spans="1:25" s="48" customFormat="1">
      <c r="A241" s="213" t="s">
        <v>590</v>
      </c>
      <c r="B241" s="79" t="s">
        <v>591</v>
      </c>
      <c r="C241" s="61" t="s">
        <v>740</v>
      </c>
      <c r="D241" s="61" t="s">
        <v>752</v>
      </c>
      <c r="E241" s="102" t="s">
        <v>1</v>
      </c>
      <c r="F241" s="16" t="s">
        <v>12</v>
      </c>
      <c r="G241" s="91" t="s">
        <v>140</v>
      </c>
      <c r="H241" s="17" t="s">
        <v>29</v>
      </c>
      <c r="I241" s="39" t="s">
        <v>12</v>
      </c>
      <c r="J241" s="39">
        <v>30</v>
      </c>
      <c r="K241" s="39">
        <v>0</v>
      </c>
      <c r="L241" s="39" t="s">
        <v>22</v>
      </c>
      <c r="M241" s="121">
        <v>0</v>
      </c>
      <c r="N241" s="114"/>
      <c r="O241" s="50"/>
      <c r="P241" s="50"/>
      <c r="Q241" s="87">
        <v>43066</v>
      </c>
      <c r="R241" s="50"/>
      <c r="S241" s="139"/>
      <c r="T241" s="131" t="s">
        <v>504</v>
      </c>
      <c r="U241" s="38" t="s">
        <v>505</v>
      </c>
      <c r="V241" s="52" t="s">
        <v>506</v>
      </c>
      <c r="W241" s="38"/>
      <c r="X241" s="38"/>
      <c r="Y241" s="106"/>
    </row>
    <row r="242" spans="1:25" s="48" customFormat="1">
      <c r="A242" s="241" t="s">
        <v>242</v>
      </c>
      <c r="B242" s="79" t="s">
        <v>275</v>
      </c>
      <c r="C242" s="61" t="s">
        <v>977</v>
      </c>
      <c r="D242" s="61" t="s">
        <v>721</v>
      </c>
      <c r="E242" s="102" t="s">
        <v>757</v>
      </c>
      <c r="F242" s="39" t="s">
        <v>12</v>
      </c>
      <c r="G242" s="91" t="s">
        <v>141</v>
      </c>
      <c r="H242" s="39" t="s">
        <v>29</v>
      </c>
      <c r="I242" s="39" t="s">
        <v>12</v>
      </c>
      <c r="J242" s="39">
        <v>40.5</v>
      </c>
      <c r="K242" s="39">
        <v>0</v>
      </c>
      <c r="L242" s="39" t="s">
        <v>22</v>
      </c>
      <c r="M242" s="121">
        <v>0</v>
      </c>
      <c r="N242" s="114"/>
      <c r="O242" s="50" t="s">
        <v>19</v>
      </c>
      <c r="P242" s="50"/>
      <c r="Q242" s="86" t="s">
        <v>631</v>
      </c>
      <c r="R242" s="56" t="s">
        <v>39</v>
      </c>
      <c r="S242" s="139"/>
      <c r="T242" s="136" t="s">
        <v>97</v>
      </c>
      <c r="U242" s="38" t="s">
        <v>46</v>
      </c>
      <c r="V242" s="52" t="s">
        <v>47</v>
      </c>
      <c r="W242" s="5"/>
      <c r="X242" s="38"/>
      <c r="Y242" s="106"/>
    </row>
    <row r="243" spans="1:25" s="48" customFormat="1">
      <c r="A243" s="241" t="s">
        <v>242</v>
      </c>
      <c r="B243" s="79" t="s">
        <v>396</v>
      </c>
      <c r="C243" s="38" t="s">
        <v>972</v>
      </c>
      <c r="D243" s="52" t="s">
        <v>721</v>
      </c>
      <c r="E243" s="102" t="s">
        <v>757</v>
      </c>
      <c r="F243" s="39" t="s">
        <v>12</v>
      </c>
      <c r="G243" s="99" t="s">
        <v>141</v>
      </c>
      <c r="H243" s="39" t="s">
        <v>29</v>
      </c>
      <c r="I243" s="39" t="s">
        <v>12</v>
      </c>
      <c r="J243" s="39">
        <v>33.36</v>
      </c>
      <c r="K243" s="39">
        <v>0</v>
      </c>
      <c r="L243" s="39" t="s">
        <v>22</v>
      </c>
      <c r="M243" s="121">
        <v>0</v>
      </c>
      <c r="N243" s="114">
        <v>42818</v>
      </c>
      <c r="O243" s="50" t="s">
        <v>19</v>
      </c>
      <c r="P243" s="50"/>
      <c r="Q243" s="86">
        <v>42964</v>
      </c>
      <c r="R243" s="50"/>
      <c r="S243" s="139"/>
      <c r="T243" s="136" t="s">
        <v>97</v>
      </c>
      <c r="U243" s="38" t="s">
        <v>46</v>
      </c>
      <c r="V243" s="52" t="s">
        <v>47</v>
      </c>
      <c r="W243" s="38"/>
      <c r="X243" s="38"/>
      <c r="Y243" s="106"/>
    </row>
    <row r="244" spans="1:25" s="48" customFormat="1">
      <c r="A244" s="241" t="s">
        <v>242</v>
      </c>
      <c r="B244" s="79" t="s">
        <v>397</v>
      </c>
      <c r="C244" s="38" t="s">
        <v>973</v>
      </c>
      <c r="D244" s="47" t="s">
        <v>721</v>
      </c>
      <c r="E244" s="105" t="s">
        <v>757</v>
      </c>
      <c r="F244" s="39" t="s">
        <v>12</v>
      </c>
      <c r="G244" s="100" t="s">
        <v>141</v>
      </c>
      <c r="H244" s="39" t="s">
        <v>29</v>
      </c>
      <c r="I244" s="39" t="s">
        <v>12</v>
      </c>
      <c r="J244" s="39">
        <v>57</v>
      </c>
      <c r="K244" s="39">
        <v>0</v>
      </c>
      <c r="L244" s="39">
        <v>500</v>
      </c>
      <c r="M244" s="121">
        <v>0</v>
      </c>
      <c r="N244" s="114">
        <v>42578</v>
      </c>
      <c r="O244" s="50" t="s">
        <v>19</v>
      </c>
      <c r="P244" s="50">
        <v>42587</v>
      </c>
      <c r="Q244" s="86" t="s">
        <v>601</v>
      </c>
      <c r="R244" s="50" t="s">
        <v>39</v>
      </c>
      <c r="S244" s="139"/>
      <c r="T244" s="131" t="s">
        <v>46</v>
      </c>
      <c r="U244" s="38" t="s">
        <v>46</v>
      </c>
      <c r="V244" s="52" t="s">
        <v>47</v>
      </c>
      <c r="W244" s="38" t="s">
        <v>186</v>
      </c>
      <c r="X244" s="38"/>
      <c r="Y244" s="106" t="s">
        <v>59</v>
      </c>
    </row>
    <row r="245" spans="1:25" s="48" customFormat="1">
      <c r="A245" s="241" t="s">
        <v>242</v>
      </c>
      <c r="B245" s="79" t="s">
        <v>398</v>
      </c>
      <c r="C245" s="38" t="s">
        <v>974</v>
      </c>
      <c r="D245" s="47" t="s">
        <v>721</v>
      </c>
      <c r="E245" s="102" t="s">
        <v>757</v>
      </c>
      <c r="F245" s="39" t="s">
        <v>12</v>
      </c>
      <c r="G245" s="99" t="s">
        <v>141</v>
      </c>
      <c r="H245" s="39" t="s">
        <v>29</v>
      </c>
      <c r="I245" s="39" t="s">
        <v>12</v>
      </c>
      <c r="J245" s="39">
        <v>43</v>
      </c>
      <c r="K245" s="39">
        <v>0</v>
      </c>
      <c r="L245" s="39" t="s">
        <v>22</v>
      </c>
      <c r="M245" s="121">
        <v>0</v>
      </c>
      <c r="N245" s="114">
        <v>42619</v>
      </c>
      <c r="O245" s="50" t="s">
        <v>19</v>
      </c>
      <c r="P245" s="50">
        <v>42628</v>
      </c>
      <c r="Q245" s="86" t="s">
        <v>609</v>
      </c>
      <c r="R245" s="50" t="s">
        <v>39</v>
      </c>
      <c r="S245" s="139"/>
      <c r="T245" s="136" t="s">
        <v>97</v>
      </c>
      <c r="U245" s="38" t="s">
        <v>46</v>
      </c>
      <c r="V245" s="52" t="s">
        <v>47</v>
      </c>
      <c r="W245" s="5"/>
      <c r="X245" s="38"/>
      <c r="Y245" s="106"/>
    </row>
    <row r="246" spans="1:25" s="48" customFormat="1">
      <c r="A246" s="20" t="s">
        <v>242</v>
      </c>
      <c r="B246" s="79" t="s">
        <v>975</v>
      </c>
      <c r="C246" s="67" t="s">
        <v>978</v>
      </c>
      <c r="D246" s="52" t="s">
        <v>721</v>
      </c>
      <c r="E246" s="102" t="s">
        <v>757</v>
      </c>
      <c r="F246" s="16" t="s">
        <v>12</v>
      </c>
      <c r="G246" s="99" t="s">
        <v>141</v>
      </c>
      <c r="H246" s="17" t="s">
        <v>29</v>
      </c>
      <c r="I246" s="39" t="s">
        <v>12</v>
      </c>
      <c r="J246" s="39">
        <v>40.9</v>
      </c>
      <c r="K246" s="39">
        <v>0</v>
      </c>
      <c r="L246" s="39">
        <v>250</v>
      </c>
      <c r="M246" s="121">
        <v>0</v>
      </c>
      <c r="N246" s="114"/>
      <c r="O246" s="50"/>
      <c r="P246" s="50"/>
      <c r="Q246" s="86">
        <v>42979</v>
      </c>
      <c r="R246" s="50"/>
      <c r="S246" s="139"/>
      <c r="T246" s="131"/>
      <c r="U246" s="38"/>
      <c r="V246" s="52"/>
      <c r="W246" s="38"/>
      <c r="X246" s="38"/>
      <c r="Y246" s="106"/>
    </row>
    <row r="247" spans="1:25" s="48" customFormat="1">
      <c r="A247" s="20" t="s">
        <v>242</v>
      </c>
      <c r="B247" s="79" t="s">
        <v>976</v>
      </c>
      <c r="C247" s="67" t="s">
        <v>979</v>
      </c>
      <c r="D247" s="52" t="s">
        <v>721</v>
      </c>
      <c r="E247" s="102" t="s">
        <v>757</v>
      </c>
      <c r="F247" s="16" t="s">
        <v>12</v>
      </c>
      <c r="G247" s="99" t="s">
        <v>141</v>
      </c>
      <c r="H247" s="17" t="s">
        <v>29</v>
      </c>
      <c r="I247" s="39" t="s">
        <v>12</v>
      </c>
      <c r="J247" s="39">
        <v>21.3</v>
      </c>
      <c r="K247" s="39">
        <v>0</v>
      </c>
      <c r="L247" s="39">
        <v>150</v>
      </c>
      <c r="M247" s="121">
        <v>0</v>
      </c>
      <c r="N247" s="114"/>
      <c r="O247" s="50"/>
      <c r="P247" s="50"/>
      <c r="Q247" s="86">
        <v>42977</v>
      </c>
      <c r="R247" s="50"/>
      <c r="S247" s="139"/>
      <c r="T247" s="131"/>
      <c r="U247" s="38"/>
      <c r="V247" s="52"/>
      <c r="W247" s="38"/>
      <c r="X247" s="38"/>
      <c r="Y247" s="106"/>
    </row>
    <row r="248" spans="1:25" s="48" customFormat="1">
      <c r="A248" s="20" t="s">
        <v>242</v>
      </c>
      <c r="B248" s="79" t="s">
        <v>980</v>
      </c>
      <c r="C248" s="67" t="s">
        <v>982</v>
      </c>
      <c r="D248" s="52" t="s">
        <v>721</v>
      </c>
      <c r="E248" s="102" t="s">
        <v>757</v>
      </c>
      <c r="F248" s="33" t="s">
        <v>12</v>
      </c>
      <c r="G248" s="91" t="s">
        <v>141</v>
      </c>
      <c r="H248" s="17" t="s">
        <v>29</v>
      </c>
      <c r="I248" s="39" t="s">
        <v>12</v>
      </c>
      <c r="J248" s="39">
        <v>27</v>
      </c>
      <c r="K248" s="39">
        <v>0</v>
      </c>
      <c r="L248" s="39">
        <v>200</v>
      </c>
      <c r="M248" s="121">
        <v>0</v>
      </c>
      <c r="N248" s="114"/>
      <c r="O248" s="50"/>
      <c r="P248" s="50"/>
      <c r="Q248" s="86">
        <v>42964</v>
      </c>
      <c r="R248" s="50"/>
      <c r="S248" s="139"/>
      <c r="T248" s="131"/>
      <c r="U248" s="38"/>
      <c r="V248" s="52"/>
      <c r="W248" s="38"/>
      <c r="X248" s="38"/>
      <c r="Y248" s="106"/>
    </row>
    <row r="249" spans="1:25" s="48" customFormat="1">
      <c r="A249" s="20" t="s">
        <v>242</v>
      </c>
      <c r="B249" s="79" t="s">
        <v>981</v>
      </c>
      <c r="C249" s="67" t="s">
        <v>983</v>
      </c>
      <c r="D249" s="52" t="s">
        <v>721</v>
      </c>
      <c r="E249" s="102" t="s">
        <v>757</v>
      </c>
      <c r="F249" s="16" t="s">
        <v>12</v>
      </c>
      <c r="G249" s="91" t="s">
        <v>141</v>
      </c>
      <c r="H249" s="17" t="s">
        <v>29</v>
      </c>
      <c r="I249" s="39" t="s">
        <v>12</v>
      </c>
      <c r="J249" s="39">
        <v>49.6</v>
      </c>
      <c r="K249" s="39">
        <v>0</v>
      </c>
      <c r="L249" s="39">
        <v>250</v>
      </c>
      <c r="M249" s="121">
        <v>0</v>
      </c>
      <c r="N249" s="114"/>
      <c r="O249" s="50"/>
      <c r="P249" s="50"/>
      <c r="Q249" s="86">
        <v>43049</v>
      </c>
      <c r="R249" s="50"/>
      <c r="S249" s="139"/>
      <c r="T249" s="131"/>
      <c r="U249" s="38"/>
      <c r="V249" s="52"/>
      <c r="W249" s="38"/>
      <c r="X249" s="38"/>
      <c r="Y249" s="106"/>
    </row>
    <row r="250" spans="1:25" s="48" customFormat="1">
      <c r="A250" s="241" t="s">
        <v>243</v>
      </c>
      <c r="B250" s="34" t="s">
        <v>277</v>
      </c>
      <c r="C250" s="38" t="s">
        <v>984</v>
      </c>
      <c r="D250" s="52" t="s">
        <v>721</v>
      </c>
      <c r="E250" s="102" t="s">
        <v>757</v>
      </c>
      <c r="F250" s="39" t="s">
        <v>12</v>
      </c>
      <c r="G250" s="91" t="s">
        <v>141</v>
      </c>
      <c r="H250" s="39" t="s">
        <v>29</v>
      </c>
      <c r="I250" s="39" t="s">
        <v>12</v>
      </c>
      <c r="J250" s="39">
        <v>27.8</v>
      </c>
      <c r="K250" s="39">
        <v>0</v>
      </c>
      <c r="L250" s="39">
        <v>150</v>
      </c>
      <c r="M250" s="121">
        <v>0</v>
      </c>
      <c r="N250" s="114"/>
      <c r="O250" s="50" t="s">
        <v>19</v>
      </c>
      <c r="P250" s="50"/>
      <c r="Q250" s="86">
        <v>42885</v>
      </c>
      <c r="R250" s="50"/>
      <c r="S250" s="139"/>
      <c r="T250" s="136"/>
      <c r="U250" s="38"/>
      <c r="V250" s="52"/>
      <c r="W250" s="38"/>
      <c r="X250" s="38"/>
      <c r="Y250" s="106"/>
    </row>
    <row r="251" spans="1:25" s="48" customFormat="1">
      <c r="A251" s="241" t="s">
        <v>53</v>
      </c>
      <c r="B251" s="79" t="s">
        <v>276</v>
      </c>
      <c r="C251" s="59" t="s">
        <v>867</v>
      </c>
      <c r="D251" s="61" t="s">
        <v>721</v>
      </c>
      <c r="E251" s="111" t="s">
        <v>756</v>
      </c>
      <c r="F251" s="39" t="s">
        <v>12</v>
      </c>
      <c r="G251" s="91" t="s">
        <v>141</v>
      </c>
      <c r="H251" s="39" t="s">
        <v>29</v>
      </c>
      <c r="I251" s="39" t="s">
        <v>12</v>
      </c>
      <c r="J251" s="39">
        <v>22</v>
      </c>
      <c r="K251" s="39">
        <v>0</v>
      </c>
      <c r="L251" s="39" t="s">
        <v>22</v>
      </c>
      <c r="M251" s="121">
        <v>0</v>
      </c>
      <c r="N251" s="114"/>
      <c r="O251" s="50" t="s">
        <v>19</v>
      </c>
      <c r="P251" s="50">
        <v>42564</v>
      </c>
      <c r="Q251" s="86" t="s">
        <v>574</v>
      </c>
      <c r="R251" s="50" t="s">
        <v>39</v>
      </c>
      <c r="S251" s="139"/>
      <c r="T251" s="131" t="s">
        <v>34</v>
      </c>
      <c r="U251" s="131" t="s">
        <v>34</v>
      </c>
      <c r="V251" s="52"/>
      <c r="W251" s="38"/>
      <c r="X251" s="38"/>
      <c r="Y251" s="106"/>
    </row>
    <row r="252" spans="1:25" s="48" customFormat="1">
      <c r="A252" s="241" t="s">
        <v>103</v>
      </c>
      <c r="B252" s="79" t="s">
        <v>278</v>
      </c>
      <c r="C252" s="38" t="s">
        <v>884</v>
      </c>
      <c r="D252" s="52" t="s">
        <v>721</v>
      </c>
      <c r="E252" s="102" t="s">
        <v>757</v>
      </c>
      <c r="F252" s="39" t="s">
        <v>12</v>
      </c>
      <c r="G252" s="91" t="s">
        <v>141</v>
      </c>
      <c r="H252" s="39" t="s">
        <v>29</v>
      </c>
      <c r="I252" s="39" t="s">
        <v>12</v>
      </c>
      <c r="J252" s="39">
        <v>39</v>
      </c>
      <c r="K252" s="39">
        <v>0</v>
      </c>
      <c r="L252" s="39">
        <v>300</v>
      </c>
      <c r="M252" s="121">
        <v>0</v>
      </c>
      <c r="N252" s="114">
        <v>42640</v>
      </c>
      <c r="O252" s="50" t="s">
        <v>19</v>
      </c>
      <c r="P252" s="50"/>
      <c r="Q252" s="86" t="s">
        <v>609</v>
      </c>
      <c r="R252" s="50" t="s">
        <v>39</v>
      </c>
      <c r="S252" s="139"/>
      <c r="T252" s="131" t="s">
        <v>104</v>
      </c>
      <c r="U252" s="38" t="s">
        <v>104</v>
      </c>
      <c r="V252" s="52"/>
      <c r="W252" s="38"/>
      <c r="X252" s="38"/>
      <c r="Y252" s="106"/>
    </row>
    <row r="253" spans="1:25" s="48" customFormat="1">
      <c r="A253" s="15" t="s">
        <v>103</v>
      </c>
      <c r="B253" s="79" t="s">
        <v>399</v>
      </c>
      <c r="C253" s="38" t="s">
        <v>885</v>
      </c>
      <c r="D253" s="52" t="s">
        <v>721</v>
      </c>
      <c r="E253" s="102" t="s">
        <v>757</v>
      </c>
      <c r="F253" s="39" t="s">
        <v>12</v>
      </c>
      <c r="G253" s="91" t="s">
        <v>141</v>
      </c>
      <c r="H253" s="39" t="s">
        <v>29</v>
      </c>
      <c r="I253" s="39" t="s">
        <v>12</v>
      </c>
      <c r="J253" s="39">
        <v>120</v>
      </c>
      <c r="K253" s="39">
        <v>3</v>
      </c>
      <c r="L253" s="39">
        <v>300</v>
      </c>
      <c r="M253" s="121" t="s">
        <v>22</v>
      </c>
      <c r="N253" s="114">
        <v>42688</v>
      </c>
      <c r="O253" s="50" t="s">
        <v>19</v>
      </c>
      <c r="P253" s="50"/>
      <c r="Q253" s="86" t="s">
        <v>631</v>
      </c>
      <c r="R253" s="50" t="s">
        <v>39</v>
      </c>
      <c r="S253" s="139"/>
      <c r="T253" s="131" t="s">
        <v>104</v>
      </c>
      <c r="U253" s="38" t="s">
        <v>104</v>
      </c>
      <c r="V253" s="52"/>
      <c r="W253" s="55"/>
      <c r="X253" s="38"/>
      <c r="Y253" s="106"/>
    </row>
    <row r="254" spans="1:25" s="48" customFormat="1">
      <c r="A254" s="31" t="s">
        <v>206</v>
      </c>
      <c r="B254" s="79" t="s">
        <v>279</v>
      </c>
      <c r="C254" s="38" t="s">
        <v>207</v>
      </c>
      <c r="D254" s="52" t="s">
        <v>711</v>
      </c>
      <c r="E254" s="102" t="s">
        <v>1266</v>
      </c>
      <c r="F254" s="39" t="s">
        <v>12</v>
      </c>
      <c r="G254" s="91" t="s">
        <v>141</v>
      </c>
      <c r="H254" s="39" t="s">
        <v>29</v>
      </c>
      <c r="I254" s="39" t="s">
        <v>12</v>
      </c>
      <c r="J254" s="39">
        <v>93</v>
      </c>
      <c r="K254" s="39">
        <v>3</v>
      </c>
      <c r="L254" s="39">
        <v>560</v>
      </c>
      <c r="M254" s="121" t="s">
        <v>22</v>
      </c>
      <c r="N254" s="114">
        <v>42936</v>
      </c>
      <c r="O254" s="70" t="s">
        <v>18</v>
      </c>
      <c r="P254" s="50"/>
      <c r="Q254" s="86">
        <v>43034</v>
      </c>
      <c r="R254" s="50"/>
      <c r="S254" s="139"/>
      <c r="T254" s="131"/>
      <c r="U254" s="38"/>
      <c r="V254" s="52"/>
      <c r="W254" s="55"/>
      <c r="X254" s="38"/>
      <c r="Y254" s="106"/>
    </row>
    <row r="255" spans="1:25" s="48" customFormat="1">
      <c r="A255" s="213" t="s">
        <v>206</v>
      </c>
      <c r="B255" s="79" t="s">
        <v>512</v>
      </c>
      <c r="C255" s="38" t="s">
        <v>513</v>
      </c>
      <c r="D255" s="52" t="s">
        <v>711</v>
      </c>
      <c r="E255" s="102" t="s">
        <v>1266</v>
      </c>
      <c r="F255" s="16" t="s">
        <v>12</v>
      </c>
      <c r="G255" s="91" t="s">
        <v>141</v>
      </c>
      <c r="H255" s="17" t="s">
        <v>75</v>
      </c>
      <c r="I255" s="39" t="s">
        <v>12</v>
      </c>
      <c r="J255" s="39">
        <v>62</v>
      </c>
      <c r="K255" s="39" t="s">
        <v>514</v>
      </c>
      <c r="L255" s="39">
        <v>849</v>
      </c>
      <c r="M255" s="121">
        <v>150</v>
      </c>
      <c r="N255" s="114"/>
      <c r="O255" s="50"/>
      <c r="P255" s="50"/>
      <c r="Q255" s="86" t="s">
        <v>515</v>
      </c>
      <c r="R255" s="50"/>
      <c r="S255" s="139"/>
      <c r="T255" s="131" t="s">
        <v>127</v>
      </c>
      <c r="U255" s="38" t="s">
        <v>128</v>
      </c>
      <c r="V255" s="52" t="s">
        <v>127</v>
      </c>
      <c r="W255" s="38"/>
      <c r="X255" s="38"/>
      <c r="Y255" s="106"/>
    </row>
    <row r="256" spans="1:25" s="48" customFormat="1">
      <c r="A256" s="20" t="s">
        <v>244</v>
      </c>
      <c r="B256" s="79" t="s">
        <v>280</v>
      </c>
      <c r="C256" s="59" t="s">
        <v>897</v>
      </c>
      <c r="D256" s="61" t="s">
        <v>721</v>
      </c>
      <c r="E256" s="109" t="s">
        <v>144</v>
      </c>
      <c r="F256" s="39" t="s">
        <v>92</v>
      </c>
      <c r="G256" s="97" t="s">
        <v>141</v>
      </c>
      <c r="H256" s="39" t="s">
        <v>29</v>
      </c>
      <c r="I256" s="39" t="s">
        <v>79</v>
      </c>
      <c r="J256" s="39">
        <v>58.16</v>
      </c>
      <c r="K256" s="39">
        <v>0</v>
      </c>
      <c r="L256" s="39" t="s">
        <v>22</v>
      </c>
      <c r="M256" s="121">
        <v>0</v>
      </c>
      <c r="N256" s="114">
        <v>42964</v>
      </c>
      <c r="O256" s="50" t="s">
        <v>19</v>
      </c>
      <c r="P256" s="50"/>
      <c r="Q256" s="86">
        <v>43070</v>
      </c>
      <c r="R256" s="50"/>
      <c r="S256" s="139"/>
      <c r="T256" s="198"/>
      <c r="U256" s="38"/>
      <c r="V256" s="52"/>
      <c r="W256" s="38"/>
      <c r="X256" s="38"/>
      <c r="Y256" s="106"/>
    </row>
    <row r="257" spans="1:25" s="48" customFormat="1">
      <c r="A257" s="5" t="s">
        <v>2</v>
      </c>
      <c r="B257" s="79" t="s">
        <v>281</v>
      </c>
      <c r="C257" s="38" t="s">
        <v>784</v>
      </c>
      <c r="D257" s="52" t="s">
        <v>721</v>
      </c>
      <c r="E257" s="104" t="s">
        <v>2</v>
      </c>
      <c r="F257" s="39" t="s">
        <v>12</v>
      </c>
      <c r="G257" s="91" t="s">
        <v>140</v>
      </c>
      <c r="H257" s="39" t="s">
        <v>17</v>
      </c>
      <c r="I257" s="39" t="s">
        <v>12</v>
      </c>
      <c r="J257" s="39">
        <v>56</v>
      </c>
      <c r="K257" s="39">
        <v>4</v>
      </c>
      <c r="L257" s="39">
        <v>496</v>
      </c>
      <c r="M257" s="121">
        <v>56</v>
      </c>
      <c r="N257" s="114">
        <v>42695</v>
      </c>
      <c r="O257" s="50" t="s">
        <v>18</v>
      </c>
      <c r="P257" s="50">
        <v>42698</v>
      </c>
      <c r="Q257" s="86">
        <v>42783</v>
      </c>
      <c r="R257" s="50"/>
      <c r="S257" s="139"/>
      <c r="T257" s="198" t="s">
        <v>28</v>
      </c>
      <c r="U257" s="38" t="s">
        <v>84</v>
      </c>
      <c r="V257" s="52"/>
      <c r="W257" s="38"/>
      <c r="X257" s="38"/>
      <c r="Y257" s="106" t="s">
        <v>59</v>
      </c>
    </row>
    <row r="258" spans="1:25" s="48" customFormat="1">
      <c r="A258" s="5" t="s">
        <v>2</v>
      </c>
      <c r="B258" s="79" t="s">
        <v>400</v>
      </c>
      <c r="C258" s="5" t="s">
        <v>783</v>
      </c>
      <c r="D258" s="52" t="s">
        <v>721</v>
      </c>
      <c r="E258" s="104" t="s">
        <v>2</v>
      </c>
      <c r="F258" s="16" t="s">
        <v>12</v>
      </c>
      <c r="G258" s="91" t="s">
        <v>140</v>
      </c>
      <c r="H258" s="16" t="s">
        <v>29</v>
      </c>
      <c r="I258" s="39" t="s">
        <v>12</v>
      </c>
      <c r="J258" s="6">
        <v>46</v>
      </c>
      <c r="K258" s="6">
        <v>2</v>
      </c>
      <c r="L258" s="6">
        <v>218</v>
      </c>
      <c r="M258" s="127" t="s">
        <v>22</v>
      </c>
      <c r="N258" s="118">
        <v>42511</v>
      </c>
      <c r="O258" s="70" t="s">
        <v>18</v>
      </c>
      <c r="P258" s="14"/>
      <c r="Q258" s="88">
        <v>42628</v>
      </c>
      <c r="R258" s="11" t="s">
        <v>39</v>
      </c>
      <c r="S258" s="145"/>
      <c r="T258" s="299" t="s">
        <v>28</v>
      </c>
      <c r="U258" s="5" t="s">
        <v>84</v>
      </c>
      <c r="V258" s="71"/>
      <c r="W258" s="38"/>
      <c r="X258" s="38"/>
      <c r="Y258" s="106" t="s">
        <v>59</v>
      </c>
    </row>
    <row r="259" spans="1:25" s="48" customFormat="1">
      <c r="A259" s="49" t="s">
        <v>2</v>
      </c>
      <c r="B259" s="79" t="s">
        <v>401</v>
      </c>
      <c r="C259" s="38" t="s">
        <v>782</v>
      </c>
      <c r="D259" s="52" t="s">
        <v>721</v>
      </c>
      <c r="E259" s="104" t="s">
        <v>2</v>
      </c>
      <c r="F259" s="16" t="s">
        <v>12</v>
      </c>
      <c r="G259" s="91" t="s">
        <v>140</v>
      </c>
      <c r="H259" s="17" t="s">
        <v>17</v>
      </c>
      <c r="I259" s="39" t="s">
        <v>12</v>
      </c>
      <c r="J259" s="39">
        <v>50</v>
      </c>
      <c r="K259" s="39">
        <v>3</v>
      </c>
      <c r="L259" s="39">
        <v>534</v>
      </c>
      <c r="M259" s="121">
        <v>33</v>
      </c>
      <c r="N259" s="114">
        <v>42787</v>
      </c>
      <c r="O259" s="50" t="s">
        <v>18</v>
      </c>
      <c r="P259" s="50"/>
      <c r="Q259" s="86">
        <v>43221</v>
      </c>
      <c r="R259" s="50"/>
      <c r="S259" s="139"/>
      <c r="T259" s="198" t="s">
        <v>184</v>
      </c>
      <c r="U259" s="5" t="s">
        <v>84</v>
      </c>
      <c r="V259" s="52"/>
      <c r="W259" s="38"/>
      <c r="X259" s="38"/>
      <c r="Y259" s="106" t="s">
        <v>59</v>
      </c>
    </row>
    <row r="260" spans="1:25" s="48" customFormat="1">
      <c r="A260" s="49" t="s">
        <v>2</v>
      </c>
      <c r="B260" s="79" t="s">
        <v>402</v>
      </c>
      <c r="C260" s="38" t="s">
        <v>781</v>
      </c>
      <c r="D260" s="52" t="s">
        <v>721</v>
      </c>
      <c r="E260" s="104" t="s">
        <v>2</v>
      </c>
      <c r="F260" s="16" t="s">
        <v>12</v>
      </c>
      <c r="G260" s="91" t="s">
        <v>140</v>
      </c>
      <c r="H260" s="17" t="s">
        <v>17</v>
      </c>
      <c r="I260" s="39" t="s">
        <v>12</v>
      </c>
      <c r="J260" s="39">
        <v>41</v>
      </c>
      <c r="K260" s="39">
        <v>2</v>
      </c>
      <c r="L260" s="39">
        <v>320</v>
      </c>
      <c r="M260" s="121">
        <v>37</v>
      </c>
      <c r="N260" s="114">
        <v>42865</v>
      </c>
      <c r="O260" s="50" t="s">
        <v>18</v>
      </c>
      <c r="P260" s="50"/>
      <c r="Q260" s="86">
        <v>43028</v>
      </c>
      <c r="R260" s="51"/>
      <c r="S260" s="141"/>
      <c r="T260" s="198"/>
      <c r="U260" s="5"/>
      <c r="V260" s="52"/>
      <c r="W260" s="38"/>
      <c r="X260" s="38"/>
      <c r="Y260" s="106"/>
    </row>
    <row r="261" spans="1:25" s="48" customFormat="1">
      <c r="A261" s="5" t="s">
        <v>2</v>
      </c>
      <c r="B261" s="79" t="s">
        <v>403</v>
      </c>
      <c r="C261" s="38" t="s">
        <v>225</v>
      </c>
      <c r="D261" s="52" t="s">
        <v>721</v>
      </c>
      <c r="E261" s="104" t="s">
        <v>2</v>
      </c>
      <c r="F261" s="39" t="s">
        <v>92</v>
      </c>
      <c r="G261" s="91" t="s">
        <v>140</v>
      </c>
      <c r="H261" s="39" t="s">
        <v>17</v>
      </c>
      <c r="I261" s="39" t="s">
        <v>79</v>
      </c>
      <c r="J261" s="39">
        <v>52</v>
      </c>
      <c r="K261" s="39">
        <v>7</v>
      </c>
      <c r="L261" s="39">
        <v>827</v>
      </c>
      <c r="M261" s="121">
        <v>199</v>
      </c>
      <c r="N261" s="114">
        <v>42695</v>
      </c>
      <c r="O261" s="50" t="s">
        <v>18</v>
      </c>
      <c r="P261" s="50">
        <v>42698</v>
      </c>
      <c r="Q261" s="86">
        <v>42776</v>
      </c>
      <c r="R261" s="50"/>
      <c r="S261" s="139"/>
      <c r="T261" s="198" t="s">
        <v>28</v>
      </c>
      <c r="U261" s="38" t="s">
        <v>84</v>
      </c>
      <c r="V261" s="52"/>
      <c r="W261" s="38"/>
      <c r="X261" s="38"/>
      <c r="Y261" s="106" t="s">
        <v>59</v>
      </c>
    </row>
    <row r="262" spans="1:25" s="48" customFormat="1">
      <c r="A262" s="5" t="s">
        <v>2</v>
      </c>
      <c r="B262" s="79" t="s">
        <v>404</v>
      </c>
      <c r="C262" s="38" t="s">
        <v>780</v>
      </c>
      <c r="D262" s="52" t="s">
        <v>721</v>
      </c>
      <c r="E262" s="104" t="s">
        <v>2</v>
      </c>
      <c r="F262" s="39" t="s">
        <v>12</v>
      </c>
      <c r="G262" s="91" t="s">
        <v>140</v>
      </c>
      <c r="H262" s="39" t="s">
        <v>17</v>
      </c>
      <c r="I262" s="39" t="s">
        <v>12</v>
      </c>
      <c r="J262" s="39">
        <v>20</v>
      </c>
      <c r="K262" s="39">
        <v>2</v>
      </c>
      <c r="L262" s="39">
        <v>165</v>
      </c>
      <c r="M262" s="121">
        <v>17</v>
      </c>
      <c r="N262" s="114">
        <v>42695</v>
      </c>
      <c r="O262" s="50" t="s">
        <v>18</v>
      </c>
      <c r="P262" s="50">
        <v>42698</v>
      </c>
      <c r="Q262" s="86">
        <v>42786</v>
      </c>
      <c r="R262" s="50"/>
      <c r="S262" s="139"/>
      <c r="T262" s="198" t="s">
        <v>28</v>
      </c>
      <c r="U262" s="38" t="s">
        <v>84</v>
      </c>
      <c r="V262" s="52"/>
      <c r="W262" s="38"/>
      <c r="X262" s="38"/>
      <c r="Y262" s="106"/>
    </row>
    <row r="263" spans="1:25" s="48" customFormat="1">
      <c r="A263" s="5" t="s">
        <v>2</v>
      </c>
      <c r="B263" s="79" t="s">
        <v>405</v>
      </c>
      <c r="C263" s="38" t="s">
        <v>779</v>
      </c>
      <c r="D263" s="52" t="s">
        <v>721</v>
      </c>
      <c r="E263" s="104" t="s">
        <v>2</v>
      </c>
      <c r="F263" s="16" t="s">
        <v>12</v>
      </c>
      <c r="G263" s="91" t="s">
        <v>140</v>
      </c>
      <c r="H263" s="16" t="s">
        <v>29</v>
      </c>
      <c r="I263" s="39" t="s">
        <v>12</v>
      </c>
      <c r="J263" s="39">
        <v>50</v>
      </c>
      <c r="K263" s="39">
        <v>4</v>
      </c>
      <c r="L263" s="39" t="s">
        <v>22</v>
      </c>
      <c r="M263" s="121" t="s">
        <v>22</v>
      </c>
      <c r="N263" s="114">
        <v>42655</v>
      </c>
      <c r="O263" s="70" t="s">
        <v>18</v>
      </c>
      <c r="P263" s="50">
        <v>42667</v>
      </c>
      <c r="Q263" s="86">
        <v>42719</v>
      </c>
      <c r="R263" s="50"/>
      <c r="S263" s="139"/>
      <c r="T263" s="136" t="s">
        <v>28</v>
      </c>
      <c r="U263" s="5" t="s">
        <v>84</v>
      </c>
      <c r="V263" s="52"/>
      <c r="W263" s="38"/>
      <c r="X263" s="38"/>
      <c r="Y263" s="106" t="s">
        <v>59</v>
      </c>
    </row>
    <row r="264" spans="1:25" s="48" customFormat="1">
      <c r="A264" s="5" t="s">
        <v>2</v>
      </c>
      <c r="B264" s="79" t="s">
        <v>406</v>
      </c>
      <c r="C264" s="5" t="s">
        <v>778</v>
      </c>
      <c r="D264" s="52" t="s">
        <v>721</v>
      </c>
      <c r="E264" s="104" t="s">
        <v>2</v>
      </c>
      <c r="F264" s="16" t="s">
        <v>131</v>
      </c>
      <c r="G264" s="91" t="s">
        <v>140</v>
      </c>
      <c r="H264" s="16" t="s">
        <v>17</v>
      </c>
      <c r="I264" s="39" t="s">
        <v>12</v>
      </c>
      <c r="J264" s="6">
        <v>36</v>
      </c>
      <c r="K264" s="6">
        <v>2</v>
      </c>
      <c r="L264" s="6">
        <v>319</v>
      </c>
      <c r="M264" s="127" t="s">
        <v>22</v>
      </c>
      <c r="N264" s="118">
        <v>42510</v>
      </c>
      <c r="O264" s="70" t="s">
        <v>18</v>
      </c>
      <c r="P264" s="14"/>
      <c r="Q264" s="89">
        <v>42580</v>
      </c>
      <c r="R264" s="11" t="s">
        <v>39</v>
      </c>
      <c r="S264" s="145"/>
      <c r="T264" s="136" t="s">
        <v>28</v>
      </c>
      <c r="U264" s="5" t="s">
        <v>84</v>
      </c>
      <c r="V264" s="71"/>
      <c r="W264" s="38"/>
      <c r="X264" s="38"/>
      <c r="Y264" s="106" t="s">
        <v>59</v>
      </c>
    </row>
    <row r="265" spans="1:25" s="48" customFormat="1">
      <c r="A265" s="49" t="s">
        <v>2</v>
      </c>
      <c r="B265" s="79" t="s">
        <v>407</v>
      </c>
      <c r="C265" s="38" t="s">
        <v>777</v>
      </c>
      <c r="D265" s="52" t="s">
        <v>721</v>
      </c>
      <c r="E265" s="104" t="s">
        <v>2</v>
      </c>
      <c r="F265" s="16" t="s">
        <v>12</v>
      </c>
      <c r="G265" s="91" t="s">
        <v>140</v>
      </c>
      <c r="H265" s="17" t="s">
        <v>17</v>
      </c>
      <c r="I265" s="39" t="s">
        <v>12</v>
      </c>
      <c r="J265" s="39">
        <v>47</v>
      </c>
      <c r="K265" s="39">
        <v>5</v>
      </c>
      <c r="L265" s="39">
        <v>456</v>
      </c>
      <c r="M265" s="121">
        <v>55</v>
      </c>
      <c r="N265" s="114">
        <v>42865</v>
      </c>
      <c r="O265" s="50" t="s">
        <v>18</v>
      </c>
      <c r="P265" s="50"/>
      <c r="Q265" s="86">
        <v>42937</v>
      </c>
      <c r="R265" s="51"/>
      <c r="S265" s="141"/>
      <c r="T265" s="131"/>
      <c r="U265" s="5"/>
      <c r="V265" s="52"/>
      <c r="W265" s="38"/>
      <c r="X265" s="38"/>
      <c r="Y265" s="106"/>
    </row>
    <row r="266" spans="1:25" s="48" customFormat="1">
      <c r="A266" s="49" t="s">
        <v>2</v>
      </c>
      <c r="B266" s="79" t="s">
        <v>408</v>
      </c>
      <c r="C266" s="38" t="s">
        <v>776</v>
      </c>
      <c r="D266" s="52" t="s">
        <v>721</v>
      </c>
      <c r="E266" s="104" t="s">
        <v>2</v>
      </c>
      <c r="F266" s="39" t="s">
        <v>45</v>
      </c>
      <c r="G266" s="91" t="s">
        <v>140</v>
      </c>
      <c r="H266" s="39" t="s">
        <v>29</v>
      </c>
      <c r="I266" s="39" t="s">
        <v>12</v>
      </c>
      <c r="J266" s="39">
        <v>40</v>
      </c>
      <c r="K266" s="39">
        <v>2</v>
      </c>
      <c r="L266" s="39">
        <v>87</v>
      </c>
      <c r="M266" s="121">
        <v>19</v>
      </c>
      <c r="N266" s="116">
        <v>42787</v>
      </c>
      <c r="O266" s="50" t="s">
        <v>18</v>
      </c>
      <c r="P266" s="57"/>
      <c r="Q266" s="86">
        <v>42856</v>
      </c>
      <c r="R266" s="50"/>
      <c r="S266" s="139"/>
      <c r="T266" s="131" t="s">
        <v>184</v>
      </c>
      <c r="U266" s="5" t="s">
        <v>84</v>
      </c>
      <c r="V266" s="52"/>
      <c r="W266" s="38"/>
      <c r="X266" s="38"/>
      <c r="Y266" s="106" t="s">
        <v>59</v>
      </c>
    </row>
    <row r="267" spans="1:25" s="48" customFormat="1">
      <c r="A267" s="5" t="s">
        <v>2</v>
      </c>
      <c r="B267" s="79" t="s">
        <v>409</v>
      </c>
      <c r="C267" s="5" t="s">
        <v>774</v>
      </c>
      <c r="D267" s="52" t="s">
        <v>721</v>
      </c>
      <c r="E267" s="104" t="s">
        <v>2</v>
      </c>
      <c r="F267" s="16" t="s">
        <v>12</v>
      </c>
      <c r="G267" s="91" t="s">
        <v>140</v>
      </c>
      <c r="H267" s="16" t="s">
        <v>29</v>
      </c>
      <c r="I267" s="39" t="s">
        <v>12</v>
      </c>
      <c r="J267" s="6">
        <v>55</v>
      </c>
      <c r="K267" s="6">
        <v>3</v>
      </c>
      <c r="L267" s="6">
        <v>838</v>
      </c>
      <c r="M267" s="127">
        <v>193</v>
      </c>
      <c r="N267" s="118"/>
      <c r="O267" s="70" t="s">
        <v>18</v>
      </c>
      <c r="P267" s="14">
        <v>42477</v>
      </c>
      <c r="Q267" s="88">
        <v>42551</v>
      </c>
      <c r="R267" s="10" t="s">
        <v>39</v>
      </c>
      <c r="S267" s="140"/>
      <c r="T267" s="136" t="s">
        <v>28</v>
      </c>
      <c r="U267" s="5" t="s">
        <v>84</v>
      </c>
      <c r="V267" s="71"/>
      <c r="W267" s="38"/>
      <c r="X267" s="38"/>
      <c r="Y267" s="106" t="s">
        <v>59</v>
      </c>
    </row>
    <row r="268" spans="1:25" s="48" customFormat="1">
      <c r="A268" s="5" t="s">
        <v>2</v>
      </c>
      <c r="B268" s="79" t="s">
        <v>410</v>
      </c>
      <c r="C268" s="5" t="s">
        <v>775</v>
      </c>
      <c r="D268" s="52" t="s">
        <v>721</v>
      </c>
      <c r="E268" s="104" t="s">
        <v>2</v>
      </c>
      <c r="F268" s="16" t="s">
        <v>12</v>
      </c>
      <c r="G268" s="91" t="s">
        <v>140</v>
      </c>
      <c r="H268" s="16" t="s">
        <v>29</v>
      </c>
      <c r="I268" s="39" t="s">
        <v>12</v>
      </c>
      <c r="J268" s="6">
        <v>42</v>
      </c>
      <c r="K268" s="6">
        <v>2</v>
      </c>
      <c r="L268" s="6">
        <v>735</v>
      </c>
      <c r="M268" s="125">
        <v>128</v>
      </c>
      <c r="N268" s="119"/>
      <c r="O268" s="70" t="s">
        <v>18</v>
      </c>
      <c r="P268" s="14">
        <v>42477</v>
      </c>
      <c r="Q268" s="88">
        <v>42515</v>
      </c>
      <c r="R268" s="10" t="s">
        <v>39</v>
      </c>
      <c r="S268" s="140"/>
      <c r="T268" s="136" t="s">
        <v>28</v>
      </c>
      <c r="U268" s="5" t="s">
        <v>84</v>
      </c>
      <c r="V268" s="36"/>
      <c r="W268" s="38"/>
      <c r="X268" s="38"/>
      <c r="Y268" s="106" t="s">
        <v>59</v>
      </c>
    </row>
    <row r="269" spans="1:25" s="48" customFormat="1">
      <c r="A269" s="49" t="s">
        <v>2</v>
      </c>
      <c r="B269" s="79" t="s">
        <v>552</v>
      </c>
      <c r="C269" s="38" t="s">
        <v>553</v>
      </c>
      <c r="D269" s="52" t="s">
        <v>721</v>
      </c>
      <c r="E269" s="104" t="s">
        <v>2</v>
      </c>
      <c r="F269" s="16" t="s">
        <v>12</v>
      </c>
      <c r="G269" s="91" t="s">
        <v>140</v>
      </c>
      <c r="H269" s="17" t="s">
        <v>29</v>
      </c>
      <c r="I269" s="39" t="s">
        <v>12</v>
      </c>
      <c r="J269" s="39">
        <v>47</v>
      </c>
      <c r="K269" s="39">
        <v>2</v>
      </c>
      <c r="L269" s="39">
        <v>195</v>
      </c>
      <c r="M269" s="121">
        <v>44</v>
      </c>
      <c r="N269" s="114"/>
      <c r="O269" s="50"/>
      <c r="P269" s="50"/>
      <c r="Q269" s="86">
        <v>43084</v>
      </c>
      <c r="R269" s="50"/>
      <c r="S269" s="139"/>
      <c r="T269" s="136" t="s">
        <v>28</v>
      </c>
      <c r="U269" s="5" t="s">
        <v>84</v>
      </c>
      <c r="V269" s="52"/>
      <c r="W269" s="38"/>
      <c r="X269" s="38"/>
      <c r="Y269" s="106"/>
    </row>
    <row r="270" spans="1:25" s="48" customFormat="1">
      <c r="A270" s="49" t="s">
        <v>2</v>
      </c>
      <c r="B270" s="79" t="s">
        <v>554</v>
      </c>
      <c r="C270" s="38" t="s">
        <v>555</v>
      </c>
      <c r="D270" s="52" t="s">
        <v>721</v>
      </c>
      <c r="E270" s="104" t="s">
        <v>2</v>
      </c>
      <c r="F270" s="16" t="s">
        <v>202</v>
      </c>
      <c r="G270" s="91" t="s">
        <v>140</v>
      </c>
      <c r="H270" s="17" t="s">
        <v>75</v>
      </c>
      <c r="I270" s="39" t="s">
        <v>12</v>
      </c>
      <c r="J270" s="39">
        <v>29</v>
      </c>
      <c r="K270" s="39">
        <v>2</v>
      </c>
      <c r="L270" s="39">
        <v>250</v>
      </c>
      <c r="M270" s="121">
        <v>22</v>
      </c>
      <c r="N270" s="114"/>
      <c r="O270" s="50"/>
      <c r="P270" s="50"/>
      <c r="Q270" s="86">
        <v>43115</v>
      </c>
      <c r="R270" s="50"/>
      <c r="S270" s="139"/>
      <c r="T270" s="136" t="s">
        <v>28</v>
      </c>
      <c r="U270" s="5" t="s">
        <v>84</v>
      </c>
      <c r="V270" s="52"/>
      <c r="W270" s="38"/>
      <c r="X270" s="38"/>
      <c r="Y270" s="106"/>
    </row>
    <row r="271" spans="1:25" s="48" customFormat="1">
      <c r="A271" s="241" t="s">
        <v>2</v>
      </c>
      <c r="B271" s="79" t="s">
        <v>1220</v>
      </c>
      <c r="C271" s="242" t="s">
        <v>1221</v>
      </c>
      <c r="D271" s="52" t="s">
        <v>721</v>
      </c>
      <c r="E271" s="104" t="s">
        <v>2</v>
      </c>
      <c r="F271" s="16" t="s">
        <v>202</v>
      </c>
      <c r="G271" s="91" t="s">
        <v>140</v>
      </c>
      <c r="H271" s="17" t="s">
        <v>17</v>
      </c>
      <c r="I271" s="39" t="s">
        <v>12</v>
      </c>
      <c r="J271" s="39">
        <v>30</v>
      </c>
      <c r="K271" s="39">
        <v>3</v>
      </c>
      <c r="L271" s="39">
        <v>360</v>
      </c>
      <c r="M271" s="121">
        <v>100</v>
      </c>
      <c r="N271" s="114"/>
      <c r="O271" s="50"/>
      <c r="P271" s="50"/>
      <c r="Q271" s="86">
        <v>43154</v>
      </c>
      <c r="R271" s="50"/>
      <c r="S271" s="139"/>
      <c r="T271" s="131"/>
      <c r="U271" s="38"/>
      <c r="V271" s="52"/>
      <c r="W271" s="38"/>
      <c r="X271" s="38"/>
      <c r="Y271" s="106"/>
    </row>
    <row r="272" spans="1:25" s="48" customFormat="1">
      <c r="A272" s="230" t="s">
        <v>0</v>
      </c>
      <c r="B272" s="79" t="s">
        <v>282</v>
      </c>
      <c r="C272" s="38" t="s">
        <v>576</v>
      </c>
      <c r="D272" s="52" t="s">
        <v>751</v>
      </c>
      <c r="E272" s="104" t="s">
        <v>0</v>
      </c>
      <c r="F272" s="16" t="s">
        <v>12</v>
      </c>
      <c r="G272" s="91" t="s">
        <v>140</v>
      </c>
      <c r="H272" s="16" t="s">
        <v>29</v>
      </c>
      <c r="I272" s="39" t="s">
        <v>12</v>
      </c>
      <c r="J272" s="39">
        <v>50</v>
      </c>
      <c r="K272" s="39">
        <v>0</v>
      </c>
      <c r="L272" s="39" t="s">
        <v>22</v>
      </c>
      <c r="M272" s="121">
        <v>0</v>
      </c>
      <c r="N272" s="114"/>
      <c r="O272" s="50" t="s">
        <v>18</v>
      </c>
      <c r="P272" s="50">
        <v>42635</v>
      </c>
      <c r="Q272" s="88" t="s">
        <v>726</v>
      </c>
      <c r="R272" s="50" t="s">
        <v>39</v>
      </c>
      <c r="S272" s="139"/>
      <c r="T272" s="134" t="s">
        <v>35</v>
      </c>
      <c r="U272" s="38"/>
      <c r="V272" s="52"/>
      <c r="W272" s="38"/>
      <c r="X272" s="38"/>
      <c r="Y272" s="106"/>
    </row>
    <row r="273" spans="1:25" s="48" customFormat="1">
      <c r="A273" s="230" t="s">
        <v>0</v>
      </c>
      <c r="B273" s="79" t="s">
        <v>411</v>
      </c>
      <c r="C273" s="5" t="s">
        <v>577</v>
      </c>
      <c r="D273" s="52" t="s">
        <v>751</v>
      </c>
      <c r="E273" s="104" t="s">
        <v>0</v>
      </c>
      <c r="F273" s="16" t="s">
        <v>12</v>
      </c>
      <c r="G273" s="91" t="s">
        <v>140</v>
      </c>
      <c r="H273" s="16" t="s">
        <v>29</v>
      </c>
      <c r="I273" s="39" t="s">
        <v>12</v>
      </c>
      <c r="J273" s="6">
        <v>25</v>
      </c>
      <c r="K273" s="12">
        <v>0</v>
      </c>
      <c r="L273" s="6" t="s">
        <v>22</v>
      </c>
      <c r="M273" s="126">
        <v>0</v>
      </c>
      <c r="N273" s="117">
        <v>42513</v>
      </c>
      <c r="O273" s="10" t="s">
        <v>18</v>
      </c>
      <c r="P273" s="10">
        <v>42528</v>
      </c>
      <c r="Q273" s="88" t="s">
        <v>761</v>
      </c>
      <c r="R273" s="10" t="s">
        <v>39</v>
      </c>
      <c r="S273" s="140"/>
      <c r="T273" s="134" t="s">
        <v>35</v>
      </c>
      <c r="U273" s="5"/>
      <c r="V273" s="36"/>
      <c r="W273" s="38"/>
      <c r="X273" s="38"/>
      <c r="Y273" s="106"/>
    </row>
    <row r="274" spans="1:25" s="48" customFormat="1">
      <c r="A274" s="230" t="s">
        <v>0</v>
      </c>
      <c r="B274" s="79" t="s">
        <v>412</v>
      </c>
      <c r="C274" s="5" t="s">
        <v>579</v>
      </c>
      <c r="D274" s="52" t="s">
        <v>751</v>
      </c>
      <c r="E274" s="104" t="s">
        <v>0</v>
      </c>
      <c r="F274" s="16" t="s">
        <v>92</v>
      </c>
      <c r="G274" s="91" t="s">
        <v>140</v>
      </c>
      <c r="H274" s="16" t="s">
        <v>17</v>
      </c>
      <c r="I274" s="16" t="s">
        <v>79</v>
      </c>
      <c r="J274" s="6">
        <v>67</v>
      </c>
      <c r="K274" s="6">
        <v>1</v>
      </c>
      <c r="L274" s="6">
        <v>595</v>
      </c>
      <c r="M274" s="125">
        <v>25</v>
      </c>
      <c r="N274" s="117"/>
      <c r="O274" s="10" t="s">
        <v>19</v>
      </c>
      <c r="P274" s="10">
        <v>42535</v>
      </c>
      <c r="Q274" s="88" t="s">
        <v>876</v>
      </c>
      <c r="R274" s="10" t="s">
        <v>39</v>
      </c>
      <c r="S274" s="140"/>
      <c r="T274" s="134" t="s">
        <v>35</v>
      </c>
      <c r="U274" s="5" t="s">
        <v>35</v>
      </c>
      <c r="V274" s="36"/>
      <c r="W274" s="38"/>
      <c r="X274" s="38"/>
      <c r="Y274" s="106"/>
    </row>
    <row r="275" spans="1:25" s="48" customFormat="1">
      <c r="A275" s="230" t="s">
        <v>0</v>
      </c>
      <c r="B275" s="79" t="s">
        <v>413</v>
      </c>
      <c r="C275" s="5" t="s">
        <v>575</v>
      </c>
      <c r="D275" s="52" t="s">
        <v>751</v>
      </c>
      <c r="E275" s="104" t="s">
        <v>0</v>
      </c>
      <c r="F275" s="16" t="s">
        <v>12</v>
      </c>
      <c r="G275" s="91" t="s">
        <v>140</v>
      </c>
      <c r="H275" s="16" t="s">
        <v>29</v>
      </c>
      <c r="I275" s="16" t="s">
        <v>12</v>
      </c>
      <c r="J275" s="6">
        <v>47</v>
      </c>
      <c r="K275" s="12">
        <v>0</v>
      </c>
      <c r="L275" s="6" t="s">
        <v>22</v>
      </c>
      <c r="M275" s="126">
        <v>0</v>
      </c>
      <c r="N275" s="117">
        <v>42549</v>
      </c>
      <c r="O275" s="10" t="s">
        <v>19</v>
      </c>
      <c r="P275" s="10">
        <v>42563</v>
      </c>
      <c r="Q275" s="88" t="s">
        <v>761</v>
      </c>
      <c r="R275" s="10" t="s">
        <v>39</v>
      </c>
      <c r="S275" s="140"/>
      <c r="T275" s="134" t="s">
        <v>35</v>
      </c>
      <c r="U275" s="5"/>
      <c r="V275" s="36"/>
      <c r="W275" s="38"/>
      <c r="X275" s="38"/>
      <c r="Y275" s="106" t="s">
        <v>59</v>
      </c>
    </row>
    <row r="276" spans="1:25" s="48" customFormat="1">
      <c r="A276" s="229" t="s">
        <v>0</v>
      </c>
      <c r="B276" s="79" t="s">
        <v>414</v>
      </c>
      <c r="C276" s="38" t="s">
        <v>578</v>
      </c>
      <c r="D276" s="52" t="s">
        <v>751</v>
      </c>
      <c r="E276" s="102" t="s">
        <v>0</v>
      </c>
      <c r="F276" s="39" t="s">
        <v>12</v>
      </c>
      <c r="G276" s="91" t="s">
        <v>140</v>
      </c>
      <c r="H276" s="39" t="s">
        <v>29</v>
      </c>
      <c r="I276" s="39" t="s">
        <v>12</v>
      </c>
      <c r="J276" s="39">
        <v>39</v>
      </c>
      <c r="K276" s="39">
        <v>0</v>
      </c>
      <c r="L276" s="39">
        <v>162</v>
      </c>
      <c r="M276" s="121">
        <v>0</v>
      </c>
      <c r="N276" s="114">
        <v>42710</v>
      </c>
      <c r="O276" s="50" t="s">
        <v>18</v>
      </c>
      <c r="P276" s="50"/>
      <c r="Q276" s="86" t="s">
        <v>631</v>
      </c>
      <c r="R276" s="50" t="s">
        <v>39</v>
      </c>
      <c r="S276" s="139"/>
      <c r="T276" s="131" t="s">
        <v>130</v>
      </c>
      <c r="U276" s="38" t="s">
        <v>35</v>
      </c>
      <c r="V276" s="52"/>
      <c r="W276" s="38"/>
      <c r="X276" s="38"/>
      <c r="Y276" s="106"/>
    </row>
    <row r="277" spans="1:25" s="48" customFormat="1">
      <c r="A277" s="231" t="s">
        <v>0</v>
      </c>
      <c r="B277" s="79" t="s">
        <v>877</v>
      </c>
      <c r="C277" s="38" t="s">
        <v>878</v>
      </c>
      <c r="D277" s="52" t="s">
        <v>751</v>
      </c>
      <c r="E277" s="102" t="s">
        <v>0</v>
      </c>
      <c r="F277" s="16"/>
      <c r="G277" s="91" t="s">
        <v>140</v>
      </c>
      <c r="H277" s="17"/>
      <c r="I277" s="39"/>
      <c r="J277" s="39"/>
      <c r="K277" s="39"/>
      <c r="L277" s="39"/>
      <c r="M277" s="121"/>
      <c r="N277" s="114"/>
      <c r="O277" s="50"/>
      <c r="P277" s="50"/>
      <c r="Q277" s="86" t="s">
        <v>569</v>
      </c>
      <c r="R277" s="50" t="s">
        <v>39</v>
      </c>
      <c r="S277" s="139"/>
      <c r="T277" s="132"/>
      <c r="U277" s="38"/>
      <c r="V277" s="52"/>
      <c r="W277" s="38"/>
      <c r="X277" s="38"/>
      <c r="Y277" s="106"/>
    </row>
    <row r="278" spans="1:25" s="48" customFormat="1">
      <c r="A278" s="15" t="s">
        <v>9</v>
      </c>
      <c r="B278" s="79" t="s">
        <v>283</v>
      </c>
      <c r="C278" s="5" t="s">
        <v>754</v>
      </c>
      <c r="D278" s="36" t="s">
        <v>721</v>
      </c>
      <c r="E278" s="104" t="s">
        <v>753</v>
      </c>
      <c r="F278" s="16" t="s">
        <v>12</v>
      </c>
      <c r="G278" s="95" t="s">
        <v>141</v>
      </c>
      <c r="H278" s="16" t="s">
        <v>29</v>
      </c>
      <c r="I278" s="39" t="s">
        <v>12</v>
      </c>
      <c r="J278" s="6">
        <v>27</v>
      </c>
      <c r="K278" s="6">
        <v>0</v>
      </c>
      <c r="L278" s="6">
        <v>250</v>
      </c>
      <c r="M278" s="121">
        <v>0</v>
      </c>
      <c r="N278" s="114">
        <v>42487</v>
      </c>
      <c r="O278" s="50" t="s">
        <v>19</v>
      </c>
      <c r="P278" s="50">
        <v>42503</v>
      </c>
      <c r="Q278" s="86" t="s">
        <v>792</v>
      </c>
      <c r="R278" s="56" t="s">
        <v>39</v>
      </c>
      <c r="S278" s="142"/>
      <c r="T278" s="131" t="s">
        <v>44</v>
      </c>
      <c r="U278" s="38" t="s">
        <v>48</v>
      </c>
      <c r="V278" s="52" t="s">
        <v>44</v>
      </c>
      <c r="W278" s="59"/>
      <c r="X278" s="59"/>
      <c r="Y278" s="146"/>
    </row>
    <row r="279" spans="1:25" s="48" customFormat="1">
      <c r="A279" s="241" t="s">
        <v>9</v>
      </c>
      <c r="B279" s="79" t="s">
        <v>415</v>
      </c>
      <c r="C279" s="38" t="s">
        <v>755</v>
      </c>
      <c r="D279" s="36" t="s">
        <v>721</v>
      </c>
      <c r="E279" s="104" t="s">
        <v>753</v>
      </c>
      <c r="F279" s="39" t="s">
        <v>100</v>
      </c>
      <c r="G279" s="91" t="s">
        <v>141</v>
      </c>
      <c r="H279" s="39" t="s">
        <v>29</v>
      </c>
      <c r="I279" s="39" t="s">
        <v>12</v>
      </c>
      <c r="J279" s="39">
        <v>36</v>
      </c>
      <c r="K279" s="39">
        <v>0</v>
      </c>
      <c r="L279" s="39" t="s">
        <v>22</v>
      </c>
      <c r="M279" s="121">
        <v>0</v>
      </c>
      <c r="N279" s="114">
        <v>42643</v>
      </c>
      <c r="O279" s="50" t="s">
        <v>19</v>
      </c>
      <c r="P279" s="50">
        <v>42653</v>
      </c>
      <c r="Q279" s="86" t="s">
        <v>601</v>
      </c>
      <c r="R279" s="56" t="s">
        <v>39</v>
      </c>
      <c r="S279" s="139"/>
      <c r="T279" s="132" t="s">
        <v>101</v>
      </c>
      <c r="U279" s="38"/>
      <c r="V279" s="72" t="s">
        <v>101</v>
      </c>
      <c r="W279" s="38"/>
      <c r="X279" s="38"/>
      <c r="Y279" s="106" t="s">
        <v>59</v>
      </c>
    </row>
    <row r="280" spans="1:25" s="48" customFormat="1">
      <c r="A280" s="258" t="s">
        <v>30</v>
      </c>
      <c r="B280" s="80" t="s">
        <v>284</v>
      </c>
      <c r="C280" s="259" t="s">
        <v>224</v>
      </c>
      <c r="D280" s="260" t="s">
        <v>721</v>
      </c>
      <c r="E280" s="257" t="s">
        <v>142</v>
      </c>
      <c r="F280" s="249"/>
      <c r="G280" s="91"/>
      <c r="H280" s="39"/>
      <c r="I280" s="39" t="s">
        <v>12</v>
      </c>
      <c r="J280" s="39"/>
      <c r="K280" s="39"/>
      <c r="L280" s="39"/>
      <c r="M280" s="121"/>
      <c r="N280" s="114"/>
      <c r="O280" s="50"/>
      <c r="P280" s="50"/>
      <c r="Q280" s="86"/>
      <c r="R280" s="50"/>
      <c r="S280" s="139"/>
      <c r="T280" s="132"/>
      <c r="U280" s="38"/>
      <c r="V280" s="72"/>
      <c r="W280" s="38"/>
      <c r="X280" s="38"/>
      <c r="Y280" s="106"/>
    </row>
    <row r="281" spans="1:25" s="48" customFormat="1">
      <c r="A281" s="244" t="s">
        <v>30</v>
      </c>
      <c r="B281" s="237" t="s">
        <v>416</v>
      </c>
      <c r="C281" s="238" t="s">
        <v>1129</v>
      </c>
      <c r="D281" s="253" t="s">
        <v>721</v>
      </c>
      <c r="E281" s="240" t="s">
        <v>142</v>
      </c>
      <c r="F281" s="245" t="s">
        <v>12</v>
      </c>
      <c r="G281" s="91" t="s">
        <v>141</v>
      </c>
      <c r="H281" s="39" t="s">
        <v>21</v>
      </c>
      <c r="I281" s="39" t="s">
        <v>12</v>
      </c>
      <c r="J281" s="39">
        <v>38</v>
      </c>
      <c r="K281" s="39">
        <v>0</v>
      </c>
      <c r="L281" s="39">
        <v>200</v>
      </c>
      <c r="M281" s="123">
        <v>0</v>
      </c>
      <c r="N281" s="116">
        <v>42850</v>
      </c>
      <c r="O281" s="56" t="s">
        <v>19</v>
      </c>
      <c r="P281" s="56"/>
      <c r="Q281" s="86">
        <v>42948</v>
      </c>
      <c r="R281" s="10"/>
      <c r="S281" s="140"/>
      <c r="T281" s="131"/>
      <c r="U281" s="38"/>
      <c r="V281" s="52"/>
      <c r="W281" s="38"/>
      <c r="X281" s="38"/>
      <c r="Y281" s="106"/>
    </row>
    <row r="282" spans="1:25" s="48" customFormat="1">
      <c r="A282" s="244" t="s">
        <v>30</v>
      </c>
      <c r="B282" s="237" t="s">
        <v>417</v>
      </c>
      <c r="C282" s="238" t="s">
        <v>212</v>
      </c>
      <c r="D282" s="253" t="s">
        <v>721</v>
      </c>
      <c r="E282" s="240" t="s">
        <v>142</v>
      </c>
      <c r="F282" s="245" t="s">
        <v>12</v>
      </c>
      <c r="G282" s="91" t="s">
        <v>141</v>
      </c>
      <c r="H282" s="39" t="s">
        <v>21</v>
      </c>
      <c r="I282" s="39" t="s">
        <v>12</v>
      </c>
      <c r="J282" s="39">
        <v>38</v>
      </c>
      <c r="K282" s="39">
        <v>0</v>
      </c>
      <c r="L282" s="39">
        <v>150</v>
      </c>
      <c r="M282" s="123">
        <v>0</v>
      </c>
      <c r="N282" s="116">
        <v>42523</v>
      </c>
      <c r="O282" s="56" t="s">
        <v>19</v>
      </c>
      <c r="P282" s="56">
        <v>42523</v>
      </c>
      <c r="Q282" s="86">
        <v>42673</v>
      </c>
      <c r="R282" s="10" t="s">
        <v>39</v>
      </c>
      <c r="S282" s="140"/>
      <c r="T282" s="131" t="s">
        <v>24</v>
      </c>
      <c r="U282" s="38" t="s">
        <v>25</v>
      </c>
      <c r="V282" s="52" t="s">
        <v>31</v>
      </c>
      <c r="W282" s="38"/>
      <c r="X282" s="38"/>
      <c r="Y282" s="106" t="s">
        <v>59</v>
      </c>
    </row>
    <row r="283" spans="1:25" s="48" customFormat="1">
      <c r="A283" s="213" t="s">
        <v>151</v>
      </c>
      <c r="B283" s="79" t="s">
        <v>285</v>
      </c>
      <c r="C283" s="38" t="s">
        <v>152</v>
      </c>
      <c r="D283" s="52" t="s">
        <v>711</v>
      </c>
      <c r="E283" s="102" t="s">
        <v>1266</v>
      </c>
      <c r="F283" s="39" t="s">
        <v>12</v>
      </c>
      <c r="G283" s="93" t="s">
        <v>140</v>
      </c>
      <c r="H283" s="39" t="s">
        <v>75</v>
      </c>
      <c r="I283" s="39" t="s">
        <v>12</v>
      </c>
      <c r="J283" s="39">
        <v>31.6</v>
      </c>
      <c r="K283" s="39">
        <v>0</v>
      </c>
      <c r="L283" s="39">
        <v>516</v>
      </c>
      <c r="M283" s="121"/>
      <c r="N283" s="114">
        <v>42772</v>
      </c>
      <c r="O283" s="50" t="s">
        <v>18</v>
      </c>
      <c r="P283" s="50"/>
      <c r="Q283" s="86">
        <v>42830</v>
      </c>
      <c r="R283" s="50" t="s">
        <v>39</v>
      </c>
      <c r="S283" s="139"/>
      <c r="T283" s="131" t="s">
        <v>63</v>
      </c>
      <c r="U283" s="38" t="s">
        <v>153</v>
      </c>
      <c r="V283" s="52" t="s">
        <v>154</v>
      </c>
      <c r="W283" s="38"/>
      <c r="X283" s="38"/>
      <c r="Y283" s="106"/>
    </row>
    <row r="284" spans="1:25" s="48" customFormat="1">
      <c r="A284" s="241" t="s">
        <v>49</v>
      </c>
      <c r="B284" s="79" t="s">
        <v>286</v>
      </c>
      <c r="C284" s="38" t="s">
        <v>1067</v>
      </c>
      <c r="D284" s="52" t="s">
        <v>721</v>
      </c>
      <c r="E284" s="109" t="s">
        <v>144</v>
      </c>
      <c r="F284" s="39" t="s">
        <v>12</v>
      </c>
      <c r="G284" s="97" t="s">
        <v>141</v>
      </c>
      <c r="H284" s="39" t="s">
        <v>29</v>
      </c>
      <c r="I284" s="39" t="s">
        <v>12</v>
      </c>
      <c r="J284" s="39">
        <v>31</v>
      </c>
      <c r="K284" s="39">
        <v>0</v>
      </c>
      <c r="L284" s="39" t="s">
        <v>22</v>
      </c>
      <c r="M284" s="121">
        <v>0</v>
      </c>
      <c r="N284" s="114">
        <v>42562</v>
      </c>
      <c r="O284" s="50" t="s">
        <v>19</v>
      </c>
      <c r="P284" s="50">
        <v>42573</v>
      </c>
      <c r="Q284" s="86">
        <v>42686</v>
      </c>
      <c r="R284" s="50"/>
      <c r="S284" s="139"/>
      <c r="T284" s="131" t="s">
        <v>15</v>
      </c>
      <c r="U284" s="38" t="s">
        <v>15</v>
      </c>
      <c r="V284" s="52" t="s">
        <v>16</v>
      </c>
      <c r="W284" s="59"/>
      <c r="X284" s="59"/>
      <c r="Y284" s="146"/>
    </row>
    <row r="285" spans="1:25" s="48" customFormat="1">
      <c r="A285" s="241" t="s">
        <v>49</v>
      </c>
      <c r="B285" s="79" t="s">
        <v>418</v>
      </c>
      <c r="C285" s="38" t="s">
        <v>1064</v>
      </c>
      <c r="D285" s="52" t="s">
        <v>721</v>
      </c>
      <c r="E285" s="109" t="s">
        <v>144</v>
      </c>
      <c r="F285" s="39" t="s">
        <v>12</v>
      </c>
      <c r="G285" s="91" t="s">
        <v>141</v>
      </c>
      <c r="H285" s="39" t="s">
        <v>29</v>
      </c>
      <c r="I285" s="39" t="s">
        <v>12</v>
      </c>
      <c r="J285" s="39">
        <v>43</v>
      </c>
      <c r="K285" s="39">
        <v>0</v>
      </c>
      <c r="L285" s="39" t="s">
        <v>22</v>
      </c>
      <c r="M285" s="121">
        <v>0</v>
      </c>
      <c r="N285" s="114">
        <v>42632</v>
      </c>
      <c r="O285" s="50" t="s">
        <v>19</v>
      </c>
      <c r="P285" s="50">
        <v>42640</v>
      </c>
      <c r="Q285" s="86">
        <v>42706</v>
      </c>
      <c r="R285" s="50"/>
      <c r="S285" s="139"/>
      <c r="T285" s="132" t="s">
        <v>15</v>
      </c>
      <c r="U285" s="38" t="s">
        <v>15</v>
      </c>
      <c r="V285" s="52" t="s">
        <v>16</v>
      </c>
      <c r="W285" s="38"/>
      <c r="X285" s="38"/>
      <c r="Y285" s="106"/>
    </row>
    <row r="286" spans="1:25" s="48" customFormat="1">
      <c r="A286" s="241" t="s">
        <v>49</v>
      </c>
      <c r="B286" s="79" t="s">
        <v>419</v>
      </c>
      <c r="C286" s="38" t="s">
        <v>1066</v>
      </c>
      <c r="D286" s="52" t="s">
        <v>721</v>
      </c>
      <c r="E286" s="109" t="s">
        <v>144</v>
      </c>
      <c r="F286" s="39" t="s">
        <v>12</v>
      </c>
      <c r="G286" s="91" t="s">
        <v>141</v>
      </c>
      <c r="H286" s="39" t="s">
        <v>29</v>
      </c>
      <c r="I286" s="39" t="s">
        <v>12</v>
      </c>
      <c r="J286" s="39">
        <v>35</v>
      </c>
      <c r="K286" s="39">
        <v>0</v>
      </c>
      <c r="L286" s="39" t="s">
        <v>22</v>
      </c>
      <c r="M286" s="121">
        <v>0</v>
      </c>
      <c r="N286" s="114">
        <v>42528</v>
      </c>
      <c r="O286" s="50" t="s">
        <v>19</v>
      </c>
      <c r="P286" s="50">
        <v>42530</v>
      </c>
      <c r="Q286" s="86" t="s">
        <v>609</v>
      </c>
      <c r="R286" s="50" t="s">
        <v>39</v>
      </c>
      <c r="S286" s="139"/>
      <c r="T286" s="131" t="s">
        <v>15</v>
      </c>
      <c r="U286" s="38" t="s">
        <v>15</v>
      </c>
      <c r="V286" s="68" t="s">
        <v>16</v>
      </c>
      <c r="W286" s="38"/>
      <c r="X286" s="38"/>
      <c r="Y286" s="106"/>
    </row>
    <row r="287" spans="1:25" s="48" customFormat="1">
      <c r="A287" s="241" t="s">
        <v>49</v>
      </c>
      <c r="B287" s="79" t="s">
        <v>420</v>
      </c>
      <c r="C287" s="38" t="s">
        <v>1068</v>
      </c>
      <c r="D287" s="52" t="s">
        <v>721</v>
      </c>
      <c r="E287" s="109" t="s">
        <v>144</v>
      </c>
      <c r="F287" s="39" t="s">
        <v>12</v>
      </c>
      <c r="G287" s="91" t="s">
        <v>141</v>
      </c>
      <c r="H287" s="39" t="s">
        <v>29</v>
      </c>
      <c r="I287" s="39" t="s">
        <v>12</v>
      </c>
      <c r="J287" s="39">
        <v>20</v>
      </c>
      <c r="K287" s="39">
        <v>0</v>
      </c>
      <c r="L287" s="39" t="s">
        <v>22</v>
      </c>
      <c r="M287" s="121">
        <v>0</v>
      </c>
      <c r="N287" s="114">
        <v>42572</v>
      </c>
      <c r="O287" s="50" t="s">
        <v>19</v>
      </c>
      <c r="P287" s="50">
        <v>42590</v>
      </c>
      <c r="Q287" s="86" t="s">
        <v>896</v>
      </c>
      <c r="R287" s="50" t="s">
        <v>39</v>
      </c>
      <c r="S287" s="139"/>
      <c r="T287" s="131" t="s">
        <v>15</v>
      </c>
      <c r="U287" s="38" t="s">
        <v>15</v>
      </c>
      <c r="V287" s="68" t="s">
        <v>16</v>
      </c>
      <c r="W287" s="38"/>
      <c r="X287" s="38"/>
      <c r="Y287" s="106"/>
    </row>
    <row r="288" spans="1:25" s="48" customFormat="1">
      <c r="A288" s="241" t="s">
        <v>49</v>
      </c>
      <c r="B288" s="79" t="s">
        <v>521</v>
      </c>
      <c r="C288" s="38" t="s">
        <v>1069</v>
      </c>
      <c r="D288" s="52" t="s">
        <v>721</v>
      </c>
      <c r="E288" s="109" t="s">
        <v>144</v>
      </c>
      <c r="F288" s="16" t="s">
        <v>12</v>
      </c>
      <c r="G288" s="91" t="s">
        <v>141</v>
      </c>
      <c r="H288" s="17" t="s">
        <v>29</v>
      </c>
      <c r="I288" s="39" t="s">
        <v>79</v>
      </c>
      <c r="J288" s="39">
        <v>46.6</v>
      </c>
      <c r="K288" s="39">
        <v>0</v>
      </c>
      <c r="L288" s="39">
        <v>960</v>
      </c>
      <c r="M288" s="121">
        <v>0</v>
      </c>
      <c r="N288" s="114"/>
      <c r="O288" s="50"/>
      <c r="P288" s="50"/>
      <c r="Q288" s="86">
        <v>43039</v>
      </c>
      <c r="R288" s="50"/>
      <c r="S288" s="139"/>
      <c r="T288" s="131" t="s">
        <v>15</v>
      </c>
      <c r="U288" s="38"/>
      <c r="V288" s="68"/>
      <c r="W288" s="38"/>
      <c r="X288" s="38"/>
      <c r="Y288" s="106"/>
    </row>
    <row r="289" spans="1:25" s="48" customFormat="1">
      <c r="A289" s="241" t="s">
        <v>49</v>
      </c>
      <c r="B289" s="79" t="s">
        <v>522</v>
      </c>
      <c r="C289" s="38" t="s">
        <v>1070</v>
      </c>
      <c r="D289" s="52" t="s">
        <v>721</v>
      </c>
      <c r="E289" s="109" t="s">
        <v>144</v>
      </c>
      <c r="F289" s="16" t="s">
        <v>92</v>
      </c>
      <c r="G289" s="91" t="s">
        <v>141</v>
      </c>
      <c r="H289" s="17" t="s">
        <v>29</v>
      </c>
      <c r="I289" s="39" t="s">
        <v>79</v>
      </c>
      <c r="J289" s="39">
        <v>62</v>
      </c>
      <c r="K289" s="39">
        <v>0</v>
      </c>
      <c r="L289" s="39">
        <v>1000</v>
      </c>
      <c r="M289" s="121">
        <v>0</v>
      </c>
      <c r="N289" s="114"/>
      <c r="O289" s="50"/>
      <c r="P289" s="50"/>
      <c r="Q289" s="86">
        <v>43038</v>
      </c>
      <c r="R289" s="50"/>
      <c r="S289" s="139"/>
      <c r="T289" s="131" t="s">
        <v>15</v>
      </c>
      <c r="U289" s="38"/>
      <c r="V289" s="52"/>
      <c r="W289" s="38"/>
      <c r="X289" s="38"/>
      <c r="Y289" s="106"/>
    </row>
    <row r="290" spans="1:25" s="48" customFormat="1">
      <c r="A290" s="241" t="s">
        <v>49</v>
      </c>
      <c r="B290" s="79" t="s">
        <v>772</v>
      </c>
      <c r="C290" s="38" t="s">
        <v>1063</v>
      </c>
      <c r="D290" s="52" t="s">
        <v>721</v>
      </c>
      <c r="E290" s="109" t="s">
        <v>144</v>
      </c>
      <c r="F290" s="39" t="s">
        <v>12</v>
      </c>
      <c r="G290" s="91" t="s">
        <v>141</v>
      </c>
      <c r="H290" s="17" t="s">
        <v>29</v>
      </c>
      <c r="I290" s="39" t="s">
        <v>12</v>
      </c>
      <c r="J290" s="39">
        <v>26</v>
      </c>
      <c r="K290" s="39">
        <v>0</v>
      </c>
      <c r="L290" s="39" t="s">
        <v>22</v>
      </c>
      <c r="M290" s="121">
        <v>0</v>
      </c>
      <c r="N290" s="114"/>
      <c r="O290" s="50"/>
      <c r="P290" s="50"/>
      <c r="Q290" s="86">
        <v>43070</v>
      </c>
      <c r="R290" s="50"/>
      <c r="S290" s="139"/>
      <c r="T290" s="131" t="s">
        <v>15</v>
      </c>
      <c r="U290" s="38"/>
      <c r="V290" s="52"/>
      <c r="W290" s="38"/>
      <c r="X290" s="38"/>
      <c r="Y290" s="106"/>
    </row>
    <row r="291" spans="1:25" s="48" customFormat="1">
      <c r="A291" s="241" t="s">
        <v>49</v>
      </c>
      <c r="B291" s="79" t="s">
        <v>1059</v>
      </c>
      <c r="C291" s="242" t="s">
        <v>1065</v>
      </c>
      <c r="D291" s="52" t="s">
        <v>721</v>
      </c>
      <c r="E291" s="109" t="s">
        <v>144</v>
      </c>
      <c r="F291" s="29" t="s">
        <v>12</v>
      </c>
      <c r="G291" s="91" t="s">
        <v>141</v>
      </c>
      <c r="H291" s="17" t="s">
        <v>29</v>
      </c>
      <c r="I291" s="39" t="s">
        <v>12</v>
      </c>
      <c r="J291" s="39">
        <v>24.8</v>
      </c>
      <c r="K291" s="39">
        <v>0</v>
      </c>
      <c r="L291" s="39" t="s">
        <v>22</v>
      </c>
      <c r="M291" s="121">
        <v>0</v>
      </c>
      <c r="N291" s="114"/>
      <c r="O291" s="50"/>
      <c r="P291" s="50"/>
      <c r="Q291" s="86">
        <v>43036</v>
      </c>
      <c r="R291" s="50"/>
      <c r="S291" s="139"/>
      <c r="T291" s="131"/>
      <c r="U291" s="38"/>
      <c r="V291" s="52"/>
      <c r="W291" s="38"/>
      <c r="X291" s="38"/>
      <c r="Y291" s="106"/>
    </row>
    <row r="292" spans="1:25" s="48" customFormat="1">
      <c r="A292" s="241" t="s">
        <v>49</v>
      </c>
      <c r="B292" s="79" t="s">
        <v>1060</v>
      </c>
      <c r="C292" s="242" t="s">
        <v>1062</v>
      </c>
      <c r="D292" s="52" t="s">
        <v>721</v>
      </c>
      <c r="E292" s="109" t="s">
        <v>144</v>
      </c>
      <c r="F292" s="29" t="s">
        <v>12</v>
      </c>
      <c r="G292" s="91" t="s">
        <v>141</v>
      </c>
      <c r="H292" s="17" t="s">
        <v>29</v>
      </c>
      <c r="I292" s="39" t="s">
        <v>12</v>
      </c>
      <c r="J292" s="39">
        <v>22.8</v>
      </c>
      <c r="K292" s="39">
        <v>0</v>
      </c>
      <c r="L292" s="39" t="s">
        <v>22</v>
      </c>
      <c r="M292" s="121">
        <v>0</v>
      </c>
      <c r="N292" s="114"/>
      <c r="O292" s="50"/>
      <c r="P292" s="50"/>
      <c r="Q292" s="86">
        <v>43039</v>
      </c>
      <c r="R292" s="50"/>
      <c r="S292" s="139"/>
      <c r="T292" s="131"/>
      <c r="U292" s="38"/>
      <c r="V292" s="52"/>
      <c r="W292" s="38"/>
      <c r="X292" s="38"/>
      <c r="Y292" s="106"/>
    </row>
    <row r="293" spans="1:25" s="48" customFormat="1">
      <c r="A293" s="241" t="s">
        <v>49</v>
      </c>
      <c r="B293" s="79" t="s">
        <v>1061</v>
      </c>
      <c r="C293" s="242" t="s">
        <v>1071</v>
      </c>
      <c r="D293" s="52" t="s">
        <v>721</v>
      </c>
      <c r="E293" s="109" t="s">
        <v>144</v>
      </c>
      <c r="F293" s="29" t="s">
        <v>12</v>
      </c>
      <c r="G293" s="91" t="s">
        <v>141</v>
      </c>
      <c r="H293" s="17" t="s">
        <v>29</v>
      </c>
      <c r="I293" s="39" t="s">
        <v>12</v>
      </c>
      <c r="J293" s="39">
        <v>22.2</v>
      </c>
      <c r="K293" s="39">
        <v>0</v>
      </c>
      <c r="L293" s="39" t="s">
        <v>22</v>
      </c>
      <c r="M293" s="121">
        <v>0</v>
      </c>
      <c r="N293" s="114"/>
      <c r="O293" s="50"/>
      <c r="P293" s="50"/>
      <c r="Q293" s="86">
        <v>43034</v>
      </c>
      <c r="R293" s="50"/>
      <c r="S293" s="139"/>
      <c r="T293" s="131"/>
      <c r="U293" s="38"/>
      <c r="V293" s="52"/>
      <c r="W293" s="38"/>
      <c r="X293" s="38"/>
      <c r="Y293" s="106"/>
    </row>
    <row r="294" spans="1:25" s="48" customFormat="1">
      <c r="A294" s="241" t="s">
        <v>72</v>
      </c>
      <c r="B294" s="79" t="s">
        <v>287</v>
      </c>
      <c r="C294" s="59" t="s">
        <v>954</v>
      </c>
      <c r="D294" s="61" t="s">
        <v>711</v>
      </c>
      <c r="E294" s="103" t="s">
        <v>72</v>
      </c>
      <c r="F294" s="60" t="s">
        <v>12</v>
      </c>
      <c r="G294" s="91" t="s">
        <v>140</v>
      </c>
      <c r="H294" s="39" t="s">
        <v>29</v>
      </c>
      <c r="I294" s="39" t="s">
        <v>12</v>
      </c>
      <c r="J294" s="39">
        <v>50</v>
      </c>
      <c r="K294" s="39">
        <v>0</v>
      </c>
      <c r="L294" s="39" t="s">
        <v>22</v>
      </c>
      <c r="M294" s="121">
        <v>0</v>
      </c>
      <c r="N294" s="114">
        <v>42830</v>
      </c>
      <c r="O294" s="50" t="s">
        <v>18</v>
      </c>
      <c r="P294" s="50"/>
      <c r="Q294" s="86" t="s">
        <v>574</v>
      </c>
      <c r="R294" s="50" t="s">
        <v>39</v>
      </c>
      <c r="S294" s="139"/>
      <c r="T294" s="131" t="s">
        <v>73</v>
      </c>
      <c r="U294" s="58" t="s">
        <v>74</v>
      </c>
      <c r="V294" s="52"/>
      <c r="W294" s="5"/>
      <c r="X294" s="38"/>
      <c r="Y294" s="106"/>
    </row>
    <row r="295" spans="1:25" s="48" customFormat="1">
      <c r="A295" s="241" t="s">
        <v>72</v>
      </c>
      <c r="B295" s="79" t="s">
        <v>421</v>
      </c>
      <c r="C295" s="59" t="s">
        <v>951</v>
      </c>
      <c r="D295" s="61" t="s">
        <v>711</v>
      </c>
      <c r="E295" s="103" t="s">
        <v>72</v>
      </c>
      <c r="F295" s="60" t="s">
        <v>12</v>
      </c>
      <c r="G295" s="91" t="s">
        <v>140</v>
      </c>
      <c r="H295" s="39" t="s">
        <v>21</v>
      </c>
      <c r="I295" s="39" t="s">
        <v>135</v>
      </c>
      <c r="J295" s="39">
        <v>43</v>
      </c>
      <c r="K295" s="39">
        <v>0</v>
      </c>
      <c r="L295" s="39">
        <v>652</v>
      </c>
      <c r="M295" s="121">
        <v>0</v>
      </c>
      <c r="N295" s="114">
        <v>42573</v>
      </c>
      <c r="O295" s="50" t="s">
        <v>18</v>
      </c>
      <c r="P295" s="50">
        <v>42576</v>
      </c>
      <c r="Q295" s="86" t="s">
        <v>761</v>
      </c>
      <c r="R295" s="50" t="s">
        <v>39</v>
      </c>
      <c r="S295" s="139"/>
      <c r="T295" s="131" t="s">
        <v>73</v>
      </c>
      <c r="U295" s="38" t="s">
        <v>74</v>
      </c>
      <c r="V295" s="52"/>
      <c r="W295" s="38"/>
      <c r="X295" s="38"/>
      <c r="Y295" s="106"/>
    </row>
    <row r="296" spans="1:25" s="48" customFormat="1">
      <c r="A296" s="241" t="s">
        <v>72</v>
      </c>
      <c r="B296" s="79" t="s">
        <v>422</v>
      </c>
      <c r="C296" s="59" t="s">
        <v>952</v>
      </c>
      <c r="D296" s="61" t="s">
        <v>711</v>
      </c>
      <c r="E296" s="103" t="s">
        <v>72</v>
      </c>
      <c r="F296" s="60" t="s">
        <v>12</v>
      </c>
      <c r="G296" s="91" t="s">
        <v>140</v>
      </c>
      <c r="H296" s="39" t="s">
        <v>29</v>
      </c>
      <c r="I296" s="39" t="s">
        <v>135</v>
      </c>
      <c r="J296" s="60" t="s">
        <v>22</v>
      </c>
      <c r="K296" s="39">
        <v>0</v>
      </c>
      <c r="L296" s="39">
        <v>621</v>
      </c>
      <c r="M296" s="121">
        <v>0</v>
      </c>
      <c r="N296" s="114">
        <v>42649</v>
      </c>
      <c r="O296" s="50" t="s">
        <v>18</v>
      </c>
      <c r="P296" s="50">
        <v>42653</v>
      </c>
      <c r="Q296" s="86" t="s">
        <v>609</v>
      </c>
      <c r="R296" s="50" t="s">
        <v>39</v>
      </c>
      <c r="S296" s="139"/>
      <c r="T296" s="131" t="s">
        <v>73</v>
      </c>
      <c r="U296" s="58" t="s">
        <v>74</v>
      </c>
      <c r="V296" s="52"/>
      <c r="W296" s="38"/>
      <c r="X296" s="38"/>
      <c r="Y296" s="106"/>
    </row>
    <row r="297" spans="1:25" s="48" customFormat="1">
      <c r="A297" s="241" t="s">
        <v>72</v>
      </c>
      <c r="B297" s="79" t="s">
        <v>423</v>
      </c>
      <c r="C297" s="59" t="s">
        <v>950</v>
      </c>
      <c r="D297" s="61" t="s">
        <v>711</v>
      </c>
      <c r="E297" s="103" t="s">
        <v>72</v>
      </c>
      <c r="F297" s="60" t="s">
        <v>12</v>
      </c>
      <c r="G297" s="91" t="s">
        <v>140</v>
      </c>
      <c r="H297" s="39" t="s">
        <v>21</v>
      </c>
      <c r="I297" s="39" t="s">
        <v>12</v>
      </c>
      <c r="J297" s="39">
        <v>40</v>
      </c>
      <c r="K297" s="39">
        <v>0</v>
      </c>
      <c r="L297" s="39">
        <v>300</v>
      </c>
      <c r="M297" s="121">
        <v>0</v>
      </c>
      <c r="N297" s="114">
        <v>42555</v>
      </c>
      <c r="O297" s="50" t="s">
        <v>18</v>
      </c>
      <c r="P297" s="50">
        <v>42556</v>
      </c>
      <c r="Q297" s="86" t="s">
        <v>761</v>
      </c>
      <c r="R297" s="50" t="s">
        <v>39</v>
      </c>
      <c r="S297" s="139"/>
      <c r="T297" s="131" t="s">
        <v>73</v>
      </c>
      <c r="U297" s="38" t="s">
        <v>74</v>
      </c>
      <c r="V297" s="52"/>
      <c r="W297" s="38"/>
      <c r="X297" s="38"/>
      <c r="Y297" s="106"/>
    </row>
    <row r="298" spans="1:25" s="48" customFormat="1">
      <c r="A298" s="241" t="s">
        <v>72</v>
      </c>
      <c r="B298" s="79" t="s">
        <v>424</v>
      </c>
      <c r="C298" s="59" t="s">
        <v>213</v>
      </c>
      <c r="D298" s="61" t="s">
        <v>711</v>
      </c>
      <c r="E298" s="103" t="s">
        <v>72</v>
      </c>
      <c r="F298" s="60" t="s">
        <v>12</v>
      </c>
      <c r="G298" s="91" t="s">
        <v>140</v>
      </c>
      <c r="H298" s="39" t="s">
        <v>29</v>
      </c>
      <c r="I298" s="39" t="s">
        <v>12</v>
      </c>
      <c r="J298" s="39">
        <v>33</v>
      </c>
      <c r="K298" s="39">
        <v>0</v>
      </c>
      <c r="L298" s="39">
        <v>293</v>
      </c>
      <c r="M298" s="121">
        <v>0</v>
      </c>
      <c r="N298" s="114">
        <v>42970</v>
      </c>
      <c r="O298" s="50" t="s">
        <v>18</v>
      </c>
      <c r="P298" s="50"/>
      <c r="Q298" s="86">
        <v>43040</v>
      </c>
      <c r="R298" s="50"/>
      <c r="S298" s="139"/>
      <c r="T298" s="131"/>
      <c r="U298" s="58"/>
      <c r="V298" s="52"/>
      <c r="W298" s="5"/>
      <c r="X298" s="38"/>
      <c r="Y298" s="106"/>
    </row>
    <row r="299" spans="1:25" s="48" customFormat="1">
      <c r="A299" s="241" t="s">
        <v>72</v>
      </c>
      <c r="B299" s="79" t="s">
        <v>425</v>
      </c>
      <c r="C299" s="59" t="s">
        <v>953</v>
      </c>
      <c r="D299" s="61" t="s">
        <v>711</v>
      </c>
      <c r="E299" s="103" t="s">
        <v>72</v>
      </c>
      <c r="F299" s="60" t="s">
        <v>12</v>
      </c>
      <c r="G299" s="91" t="s">
        <v>140</v>
      </c>
      <c r="H299" s="39" t="s">
        <v>21</v>
      </c>
      <c r="I299" s="39" t="s">
        <v>12</v>
      </c>
      <c r="J299" s="39">
        <v>38</v>
      </c>
      <c r="K299" s="39">
        <v>0</v>
      </c>
      <c r="L299" s="39">
        <v>382</v>
      </c>
      <c r="M299" s="121">
        <v>0</v>
      </c>
      <c r="N299" s="114">
        <v>42628</v>
      </c>
      <c r="O299" s="50" t="s">
        <v>18</v>
      </c>
      <c r="P299" s="50">
        <v>42635</v>
      </c>
      <c r="Q299" s="86" t="s">
        <v>609</v>
      </c>
      <c r="R299" s="50" t="s">
        <v>39</v>
      </c>
      <c r="S299" s="139"/>
      <c r="T299" s="131" t="s">
        <v>73</v>
      </c>
      <c r="U299" s="38" t="s">
        <v>74</v>
      </c>
      <c r="V299" s="52"/>
      <c r="W299" s="38"/>
      <c r="X299" s="38"/>
      <c r="Y299" s="106"/>
    </row>
    <row r="300" spans="1:25" s="48" customFormat="1">
      <c r="A300" s="241" t="s">
        <v>72</v>
      </c>
      <c r="B300" s="79" t="s">
        <v>426</v>
      </c>
      <c r="C300" s="59" t="s">
        <v>109</v>
      </c>
      <c r="D300" s="61" t="s">
        <v>711</v>
      </c>
      <c r="E300" s="103" t="s">
        <v>72</v>
      </c>
      <c r="F300" s="60" t="s">
        <v>12</v>
      </c>
      <c r="G300" s="91" t="s">
        <v>140</v>
      </c>
      <c r="H300" s="39" t="s">
        <v>29</v>
      </c>
      <c r="I300" s="39" t="s">
        <v>12</v>
      </c>
      <c r="J300" s="39">
        <v>38</v>
      </c>
      <c r="K300" s="39">
        <v>0</v>
      </c>
      <c r="L300" s="39">
        <v>217</v>
      </c>
      <c r="M300" s="121">
        <v>0</v>
      </c>
      <c r="N300" s="114">
        <v>42649</v>
      </c>
      <c r="O300" s="50" t="s">
        <v>18</v>
      </c>
      <c r="P300" s="50">
        <v>42653</v>
      </c>
      <c r="Q300" s="86">
        <v>42714</v>
      </c>
      <c r="R300" s="50"/>
      <c r="S300" s="139"/>
      <c r="T300" s="131" t="s">
        <v>73</v>
      </c>
      <c r="U300" s="58" t="s">
        <v>74</v>
      </c>
      <c r="V300" s="52"/>
      <c r="W300" s="38"/>
      <c r="X300" s="38"/>
      <c r="Y300" s="106"/>
    </row>
    <row r="301" spans="1:25" s="48" customFormat="1">
      <c r="A301" s="255" t="s">
        <v>72</v>
      </c>
      <c r="B301" s="80" t="s">
        <v>955</v>
      </c>
      <c r="C301" s="261" t="s">
        <v>957</v>
      </c>
      <c r="D301" s="247" t="s">
        <v>711</v>
      </c>
      <c r="E301" s="257" t="s">
        <v>72</v>
      </c>
      <c r="F301" s="254"/>
      <c r="G301" s="91" t="s">
        <v>140</v>
      </c>
      <c r="H301" s="17"/>
      <c r="I301" s="39"/>
      <c r="J301" s="39"/>
      <c r="K301" s="39"/>
      <c r="L301" s="39"/>
      <c r="M301" s="121"/>
      <c r="N301" s="114"/>
      <c r="O301" s="50"/>
      <c r="P301" s="50"/>
      <c r="Q301" s="86" t="s">
        <v>569</v>
      </c>
      <c r="R301" s="50" t="s">
        <v>39</v>
      </c>
      <c r="S301" s="139"/>
      <c r="T301" s="131"/>
      <c r="U301" s="38"/>
      <c r="V301" s="52"/>
      <c r="W301" s="38"/>
      <c r="X301" s="38"/>
      <c r="Y301" s="106"/>
    </row>
    <row r="302" spans="1:25" s="48" customFormat="1">
      <c r="A302" s="255" t="s">
        <v>72</v>
      </c>
      <c r="B302" s="80" t="s">
        <v>956</v>
      </c>
      <c r="C302" s="261" t="s">
        <v>958</v>
      </c>
      <c r="D302" s="247" t="s">
        <v>711</v>
      </c>
      <c r="E302" s="257" t="s">
        <v>72</v>
      </c>
      <c r="F302" s="254"/>
      <c r="G302" s="91" t="s">
        <v>140</v>
      </c>
      <c r="H302" s="17"/>
      <c r="I302" s="39"/>
      <c r="J302" s="39"/>
      <c r="K302" s="39"/>
      <c r="L302" s="39"/>
      <c r="M302" s="121"/>
      <c r="N302" s="114"/>
      <c r="O302" s="50"/>
      <c r="P302" s="50"/>
      <c r="Q302" s="86" t="s">
        <v>569</v>
      </c>
      <c r="R302" s="50" t="s">
        <v>39</v>
      </c>
      <c r="S302" s="139"/>
      <c r="T302" s="131"/>
      <c r="U302" s="38"/>
      <c r="V302" s="52"/>
      <c r="W302" s="38"/>
      <c r="X302" s="38"/>
      <c r="Y302" s="106"/>
    </row>
    <row r="303" spans="1:25" s="48" customFormat="1">
      <c r="A303" s="241" t="s">
        <v>125</v>
      </c>
      <c r="B303" s="79" t="s">
        <v>288</v>
      </c>
      <c r="C303" s="38" t="s">
        <v>893</v>
      </c>
      <c r="D303" s="52" t="s">
        <v>721</v>
      </c>
      <c r="E303" s="102" t="s">
        <v>145</v>
      </c>
      <c r="F303" s="39" t="s">
        <v>12</v>
      </c>
      <c r="G303" s="91" t="s">
        <v>141</v>
      </c>
      <c r="H303" s="39" t="s">
        <v>29</v>
      </c>
      <c r="I303" s="39" t="s">
        <v>12</v>
      </c>
      <c r="J303" s="39">
        <v>19</v>
      </c>
      <c r="K303" s="39">
        <v>0</v>
      </c>
      <c r="L303" s="39" t="s">
        <v>22</v>
      </c>
      <c r="M303" s="121" t="s">
        <v>22</v>
      </c>
      <c r="N303" s="114">
        <v>42705</v>
      </c>
      <c r="O303" s="50" t="s">
        <v>19</v>
      </c>
      <c r="P303" s="50">
        <v>42710</v>
      </c>
      <c r="Q303" s="86" t="s">
        <v>569</v>
      </c>
      <c r="R303" s="50" t="s">
        <v>39</v>
      </c>
      <c r="S303" s="139"/>
      <c r="T303" s="131"/>
      <c r="U303" s="38"/>
      <c r="V303" s="52"/>
      <c r="W303" s="38"/>
      <c r="X303" s="38"/>
      <c r="Y303" s="106"/>
    </row>
    <row r="304" spans="1:25" s="48" customFormat="1">
      <c r="A304" s="5" t="s">
        <v>237</v>
      </c>
      <c r="B304" s="79" t="s">
        <v>289</v>
      </c>
      <c r="C304" s="38" t="s">
        <v>1041</v>
      </c>
      <c r="D304" s="52" t="s">
        <v>721</v>
      </c>
      <c r="E304" s="104" t="s">
        <v>758</v>
      </c>
      <c r="F304" s="39" t="s">
        <v>12</v>
      </c>
      <c r="G304" s="91" t="s">
        <v>141</v>
      </c>
      <c r="H304" s="39" t="s">
        <v>29</v>
      </c>
      <c r="I304" s="39" t="s">
        <v>12</v>
      </c>
      <c r="J304" s="39">
        <v>37</v>
      </c>
      <c r="K304" s="39">
        <v>0</v>
      </c>
      <c r="L304" s="39">
        <v>250</v>
      </c>
      <c r="M304" s="121">
        <v>0</v>
      </c>
      <c r="N304" s="114">
        <v>42681</v>
      </c>
      <c r="O304" s="50" t="s">
        <v>19</v>
      </c>
      <c r="P304" s="50"/>
      <c r="Q304" s="86">
        <v>42795</v>
      </c>
      <c r="R304" s="50"/>
      <c r="S304" s="139"/>
      <c r="T304" s="131" t="s">
        <v>36</v>
      </c>
      <c r="U304" s="38" t="s">
        <v>36</v>
      </c>
      <c r="V304" s="52" t="s">
        <v>116</v>
      </c>
      <c r="W304" s="38"/>
      <c r="X304" s="38"/>
      <c r="Y304" s="106"/>
    </row>
    <row r="305" spans="1:25" s="48" customFormat="1">
      <c r="A305" s="246" t="s">
        <v>237</v>
      </c>
      <c r="B305" s="80" t="s">
        <v>427</v>
      </c>
      <c r="C305" s="216" t="s">
        <v>1038</v>
      </c>
      <c r="D305" s="247" t="s">
        <v>721</v>
      </c>
      <c r="E305" s="248" t="s">
        <v>758</v>
      </c>
      <c r="F305" s="249" t="s">
        <v>12</v>
      </c>
      <c r="G305" s="91" t="s">
        <v>141</v>
      </c>
      <c r="H305" s="39"/>
      <c r="I305" s="39" t="s">
        <v>12</v>
      </c>
      <c r="J305" s="39"/>
      <c r="K305" s="39"/>
      <c r="L305" s="39"/>
      <c r="M305" s="121"/>
      <c r="N305" s="114"/>
      <c r="O305" s="50"/>
      <c r="P305" s="50"/>
      <c r="Q305" s="86"/>
      <c r="R305" s="56"/>
      <c r="S305" s="142"/>
      <c r="T305" s="131"/>
      <c r="U305" s="38"/>
      <c r="V305" s="52"/>
      <c r="W305" s="38"/>
      <c r="X305" s="38"/>
      <c r="Y305" s="106"/>
    </row>
    <row r="306" spans="1:25" s="48" customFormat="1">
      <c r="A306" s="49" t="s">
        <v>237</v>
      </c>
      <c r="B306" s="79" t="s">
        <v>428</v>
      </c>
      <c r="C306" s="38" t="s">
        <v>1039</v>
      </c>
      <c r="D306" s="52" t="s">
        <v>721</v>
      </c>
      <c r="E306" s="104" t="s">
        <v>758</v>
      </c>
      <c r="F306" s="39" t="s">
        <v>12</v>
      </c>
      <c r="G306" s="91" t="s">
        <v>141</v>
      </c>
      <c r="H306" s="39" t="s">
        <v>21</v>
      </c>
      <c r="I306" s="39" t="s">
        <v>12</v>
      </c>
      <c r="J306" s="39">
        <v>52</v>
      </c>
      <c r="K306" s="39">
        <v>0</v>
      </c>
      <c r="L306" s="39">
        <v>184</v>
      </c>
      <c r="M306" s="121">
        <v>0</v>
      </c>
      <c r="N306" s="114"/>
      <c r="O306" s="50" t="s">
        <v>19</v>
      </c>
      <c r="P306" s="50">
        <v>42548</v>
      </c>
      <c r="Q306" s="86">
        <v>42646</v>
      </c>
      <c r="R306" s="56" t="s">
        <v>39</v>
      </c>
      <c r="S306" s="142"/>
      <c r="T306" s="131" t="s">
        <v>36</v>
      </c>
      <c r="U306" s="38" t="s">
        <v>36</v>
      </c>
      <c r="V306" s="52" t="s">
        <v>123</v>
      </c>
      <c r="W306" s="38"/>
      <c r="X306" s="38"/>
      <c r="Y306" s="106"/>
    </row>
    <row r="307" spans="1:25" s="48" customFormat="1">
      <c r="A307" s="49" t="s">
        <v>237</v>
      </c>
      <c r="B307" s="79" t="s">
        <v>429</v>
      </c>
      <c r="C307" s="38" t="s">
        <v>1040</v>
      </c>
      <c r="D307" s="52" t="s">
        <v>721</v>
      </c>
      <c r="E307" s="104" t="s">
        <v>758</v>
      </c>
      <c r="F307" s="39" t="s">
        <v>12</v>
      </c>
      <c r="G307" s="91" t="s">
        <v>141</v>
      </c>
      <c r="H307" s="39" t="s">
        <v>21</v>
      </c>
      <c r="I307" s="39" t="s">
        <v>12</v>
      </c>
      <c r="J307" s="39">
        <v>33</v>
      </c>
      <c r="K307" s="39">
        <v>0</v>
      </c>
      <c r="L307" s="39" t="s">
        <v>22</v>
      </c>
      <c r="M307" s="121">
        <v>0</v>
      </c>
      <c r="N307" s="114"/>
      <c r="O307" s="50" t="s">
        <v>19</v>
      </c>
      <c r="P307" s="50">
        <v>42548</v>
      </c>
      <c r="Q307" s="86">
        <v>42646</v>
      </c>
      <c r="R307" s="56" t="s">
        <v>39</v>
      </c>
      <c r="S307" s="142"/>
      <c r="T307" s="131" t="s">
        <v>36</v>
      </c>
      <c r="U307" s="38" t="s">
        <v>36</v>
      </c>
      <c r="V307" s="52" t="s">
        <v>123</v>
      </c>
      <c r="W307" s="38"/>
      <c r="X307" s="38"/>
      <c r="Y307" s="106"/>
    </row>
    <row r="308" spans="1:25" s="48" customFormat="1">
      <c r="A308" s="241" t="s">
        <v>918</v>
      </c>
      <c r="B308" s="79" t="s">
        <v>298</v>
      </c>
      <c r="C308" s="59" t="s">
        <v>921</v>
      </c>
      <c r="D308" s="61" t="s">
        <v>711</v>
      </c>
      <c r="E308" s="104" t="s">
        <v>138</v>
      </c>
      <c r="F308" s="39" t="s">
        <v>12</v>
      </c>
      <c r="G308" s="91" t="s">
        <v>140</v>
      </c>
      <c r="H308" s="39" t="s">
        <v>21</v>
      </c>
      <c r="I308" s="39" t="s">
        <v>12</v>
      </c>
      <c r="J308" s="39">
        <v>26</v>
      </c>
      <c r="K308" s="39">
        <v>0</v>
      </c>
      <c r="L308" s="39">
        <v>210</v>
      </c>
      <c r="M308" s="121">
        <v>0</v>
      </c>
      <c r="N308" s="114">
        <v>42536</v>
      </c>
      <c r="O308" s="50" t="s">
        <v>18</v>
      </c>
      <c r="P308" s="50">
        <v>42537</v>
      </c>
      <c r="Q308" s="86" t="s">
        <v>761</v>
      </c>
      <c r="R308" s="50" t="s">
        <v>39</v>
      </c>
      <c r="S308" s="140"/>
      <c r="T308" s="136" t="s">
        <v>80</v>
      </c>
      <c r="U308" s="58" t="s">
        <v>27</v>
      </c>
      <c r="V308" s="73" t="s">
        <v>114</v>
      </c>
      <c r="W308" s="38"/>
      <c r="X308" s="38"/>
      <c r="Y308" s="106"/>
    </row>
    <row r="309" spans="1:25" s="48" customFormat="1">
      <c r="A309" s="241" t="s">
        <v>918</v>
      </c>
      <c r="B309" s="79" t="s">
        <v>457</v>
      </c>
      <c r="C309" s="59" t="s">
        <v>215</v>
      </c>
      <c r="D309" s="61" t="s">
        <v>711</v>
      </c>
      <c r="E309" s="104" t="s">
        <v>138</v>
      </c>
      <c r="F309" s="39" t="s">
        <v>12</v>
      </c>
      <c r="G309" s="91" t="s">
        <v>140</v>
      </c>
      <c r="H309" s="39" t="s">
        <v>75</v>
      </c>
      <c r="I309" s="39" t="s">
        <v>12</v>
      </c>
      <c r="J309" s="39">
        <v>40</v>
      </c>
      <c r="K309" s="39">
        <v>0</v>
      </c>
      <c r="L309" s="39">
        <v>526</v>
      </c>
      <c r="M309" s="121">
        <v>0</v>
      </c>
      <c r="N309" s="114">
        <v>42667</v>
      </c>
      <c r="O309" s="50" t="s">
        <v>18</v>
      </c>
      <c r="P309" s="50"/>
      <c r="Q309" s="86">
        <v>42948</v>
      </c>
      <c r="R309" s="50"/>
      <c r="S309" s="139"/>
      <c r="T309" s="136" t="s">
        <v>80</v>
      </c>
      <c r="U309" s="58" t="s">
        <v>27</v>
      </c>
      <c r="V309" s="73" t="s">
        <v>114</v>
      </c>
      <c r="W309" s="38"/>
      <c r="X309" s="38"/>
      <c r="Y309" s="106"/>
    </row>
    <row r="310" spans="1:25" s="48" customFormat="1">
      <c r="A310" s="241" t="s">
        <v>918</v>
      </c>
      <c r="B310" s="79" t="s">
        <v>458</v>
      </c>
      <c r="C310" s="59" t="s">
        <v>927</v>
      </c>
      <c r="D310" s="61" t="s">
        <v>711</v>
      </c>
      <c r="E310" s="104" t="s">
        <v>138</v>
      </c>
      <c r="F310" s="39" t="s">
        <v>12</v>
      </c>
      <c r="G310" s="91" t="s">
        <v>140</v>
      </c>
      <c r="H310" s="39" t="s">
        <v>29</v>
      </c>
      <c r="I310" s="39" t="s">
        <v>12</v>
      </c>
      <c r="J310" s="39">
        <v>40</v>
      </c>
      <c r="K310" s="39">
        <v>0</v>
      </c>
      <c r="L310" s="39" t="s">
        <v>22</v>
      </c>
      <c r="M310" s="121">
        <v>0</v>
      </c>
      <c r="N310" s="114">
        <v>42667</v>
      </c>
      <c r="O310" s="50" t="s">
        <v>18</v>
      </c>
      <c r="P310" s="50">
        <v>42669</v>
      </c>
      <c r="Q310" s="86" t="s">
        <v>598</v>
      </c>
      <c r="R310" s="50" t="s">
        <v>39</v>
      </c>
      <c r="S310" s="139"/>
      <c r="T310" s="136" t="s">
        <v>80</v>
      </c>
      <c r="U310" s="58" t="s">
        <v>27</v>
      </c>
      <c r="V310" s="73" t="s">
        <v>114</v>
      </c>
      <c r="W310" s="38"/>
      <c r="X310" s="38"/>
      <c r="Y310" s="106"/>
    </row>
    <row r="311" spans="1:25" s="48" customFormat="1">
      <c r="A311" s="246" t="s">
        <v>918</v>
      </c>
      <c r="B311" s="80" t="s">
        <v>459</v>
      </c>
      <c r="C311" s="216" t="s">
        <v>931</v>
      </c>
      <c r="D311" s="247" t="s">
        <v>711</v>
      </c>
      <c r="E311" s="257" t="s">
        <v>138</v>
      </c>
      <c r="F311" s="249" t="s">
        <v>12</v>
      </c>
      <c r="G311" s="93" t="s">
        <v>140</v>
      </c>
      <c r="H311" s="16" t="s">
        <v>17</v>
      </c>
      <c r="I311" s="39" t="s">
        <v>12</v>
      </c>
      <c r="J311" s="39"/>
      <c r="K311" s="39"/>
      <c r="L311" s="39"/>
      <c r="M311" s="121"/>
      <c r="N311" s="114"/>
      <c r="O311" s="50"/>
      <c r="P311" s="50"/>
      <c r="Q311" s="86" t="s">
        <v>594</v>
      </c>
      <c r="R311" s="50" t="s">
        <v>39</v>
      </c>
      <c r="S311" s="139"/>
      <c r="T311" s="132"/>
      <c r="U311" s="38"/>
      <c r="V311" s="52"/>
      <c r="W311" s="38"/>
      <c r="X311" s="38"/>
      <c r="Y311" s="106"/>
    </row>
    <row r="312" spans="1:25" s="48" customFormat="1">
      <c r="A312" s="241" t="s">
        <v>918</v>
      </c>
      <c r="B312" s="79" t="s">
        <v>460</v>
      </c>
      <c r="C312" s="15" t="s">
        <v>923</v>
      </c>
      <c r="D312" s="61" t="s">
        <v>711</v>
      </c>
      <c r="E312" s="110" t="s">
        <v>138</v>
      </c>
      <c r="F312" s="29" t="s">
        <v>12</v>
      </c>
      <c r="G312" s="95" t="s">
        <v>140</v>
      </c>
      <c r="H312" s="16" t="s">
        <v>29</v>
      </c>
      <c r="I312" s="39" t="s">
        <v>12</v>
      </c>
      <c r="J312" s="6">
        <v>38</v>
      </c>
      <c r="K312" s="6">
        <v>0</v>
      </c>
      <c r="L312" s="6">
        <v>221</v>
      </c>
      <c r="M312" s="125">
        <v>0</v>
      </c>
      <c r="N312" s="117"/>
      <c r="O312" s="10" t="s">
        <v>18</v>
      </c>
      <c r="P312" s="10">
        <v>42503</v>
      </c>
      <c r="Q312" s="88" t="s">
        <v>726</v>
      </c>
      <c r="R312" s="50" t="s">
        <v>39</v>
      </c>
      <c r="S312" s="140"/>
      <c r="T312" s="136" t="s">
        <v>80</v>
      </c>
      <c r="U312" s="58" t="s">
        <v>27</v>
      </c>
      <c r="V312" s="73" t="s">
        <v>114</v>
      </c>
      <c r="W312" s="38"/>
      <c r="X312" s="38"/>
      <c r="Y312" s="106"/>
    </row>
    <row r="313" spans="1:25" s="48" customFormat="1">
      <c r="A313" s="241" t="s">
        <v>918</v>
      </c>
      <c r="B313" s="79" t="s">
        <v>461</v>
      </c>
      <c r="C313" s="59" t="s">
        <v>930</v>
      </c>
      <c r="D313" s="61" t="s">
        <v>711</v>
      </c>
      <c r="E313" s="110" t="s">
        <v>138</v>
      </c>
      <c r="F313" s="60" t="s">
        <v>12</v>
      </c>
      <c r="G313" s="91" t="s">
        <v>140</v>
      </c>
      <c r="H313" s="39" t="s">
        <v>29</v>
      </c>
      <c r="I313" s="39" t="s">
        <v>12</v>
      </c>
      <c r="J313" s="39">
        <v>20</v>
      </c>
      <c r="K313" s="39">
        <v>0</v>
      </c>
      <c r="L313" s="39">
        <v>186</v>
      </c>
      <c r="M313" s="121">
        <v>0</v>
      </c>
      <c r="N313" s="114">
        <v>42667</v>
      </c>
      <c r="O313" s="50" t="s">
        <v>18</v>
      </c>
      <c r="P313" s="50">
        <v>42669</v>
      </c>
      <c r="Q313" s="86" t="s">
        <v>601</v>
      </c>
      <c r="R313" s="50" t="s">
        <v>39</v>
      </c>
      <c r="S313" s="139"/>
      <c r="T313" s="136" t="s">
        <v>80</v>
      </c>
      <c r="U313" s="58" t="s">
        <v>27</v>
      </c>
      <c r="V313" s="73" t="s">
        <v>114</v>
      </c>
      <c r="W313" s="38"/>
      <c r="X313" s="38"/>
      <c r="Y313" s="106"/>
    </row>
    <row r="314" spans="1:25" s="48" customFormat="1">
      <c r="A314" s="241" t="s">
        <v>918</v>
      </c>
      <c r="B314" s="79" t="s">
        <v>462</v>
      </c>
      <c r="C314" s="242" t="s">
        <v>919</v>
      </c>
      <c r="D314" s="61" t="s">
        <v>711</v>
      </c>
      <c r="E314" s="110" t="s">
        <v>138</v>
      </c>
      <c r="F314" s="60" t="s">
        <v>12</v>
      </c>
      <c r="G314" s="91" t="s">
        <v>140</v>
      </c>
      <c r="H314" s="39" t="s">
        <v>21</v>
      </c>
      <c r="I314" s="39" t="s">
        <v>12</v>
      </c>
      <c r="J314" s="39">
        <v>37</v>
      </c>
      <c r="K314" s="39">
        <v>0</v>
      </c>
      <c r="L314" s="39">
        <v>215</v>
      </c>
      <c r="M314" s="121">
        <v>0</v>
      </c>
      <c r="N314" s="114">
        <v>42481</v>
      </c>
      <c r="O314" s="50" t="s">
        <v>18</v>
      </c>
      <c r="P314" s="50">
        <v>42482</v>
      </c>
      <c r="Q314" s="86" t="s">
        <v>876</v>
      </c>
      <c r="R314" s="56" t="s">
        <v>39</v>
      </c>
      <c r="S314" s="142"/>
      <c r="T314" s="136" t="s">
        <v>80</v>
      </c>
      <c r="U314" s="58" t="s">
        <v>27</v>
      </c>
      <c r="V314" s="73" t="s">
        <v>114</v>
      </c>
      <c r="W314" s="38"/>
      <c r="X314" s="38"/>
      <c r="Y314" s="106"/>
    </row>
    <row r="315" spans="1:25" s="48" customFormat="1">
      <c r="A315" s="246" t="s">
        <v>918</v>
      </c>
      <c r="B315" s="80" t="s">
        <v>463</v>
      </c>
      <c r="C315" s="216" t="s">
        <v>928</v>
      </c>
      <c r="D315" s="247" t="s">
        <v>711</v>
      </c>
      <c r="E315" s="248" t="s">
        <v>138</v>
      </c>
      <c r="F315" s="249" t="s">
        <v>12</v>
      </c>
      <c r="G315" s="91" t="s">
        <v>140</v>
      </c>
      <c r="H315" s="39" t="s">
        <v>75</v>
      </c>
      <c r="I315" s="39" t="s">
        <v>12</v>
      </c>
      <c r="J315" s="39"/>
      <c r="K315" s="39"/>
      <c r="L315" s="39"/>
      <c r="M315" s="121"/>
      <c r="N315" s="114"/>
      <c r="O315" s="50" t="s">
        <v>18</v>
      </c>
      <c r="P315" s="50"/>
      <c r="Q315" s="86" t="s">
        <v>598</v>
      </c>
      <c r="R315" s="50" t="s">
        <v>39</v>
      </c>
      <c r="S315" s="139"/>
      <c r="T315" s="136" t="s">
        <v>80</v>
      </c>
      <c r="U315" s="58" t="s">
        <v>27</v>
      </c>
      <c r="V315" s="73" t="s">
        <v>114</v>
      </c>
      <c r="W315" s="38"/>
      <c r="X315" s="38"/>
      <c r="Y315" s="106"/>
    </row>
    <row r="316" spans="1:25" s="48" customFormat="1">
      <c r="A316" s="241" t="s">
        <v>918</v>
      </c>
      <c r="B316" s="79" t="s">
        <v>464</v>
      </c>
      <c r="C316" s="15" t="s">
        <v>214</v>
      </c>
      <c r="D316" s="61" t="s">
        <v>711</v>
      </c>
      <c r="E316" s="110" t="s">
        <v>138</v>
      </c>
      <c r="F316" s="29" t="s">
        <v>12</v>
      </c>
      <c r="G316" s="95" t="s">
        <v>140</v>
      </c>
      <c r="H316" s="16" t="s">
        <v>29</v>
      </c>
      <c r="I316" s="39" t="s">
        <v>12</v>
      </c>
      <c r="J316" s="6">
        <v>51</v>
      </c>
      <c r="K316" s="6">
        <v>0</v>
      </c>
      <c r="L316" s="6">
        <v>569</v>
      </c>
      <c r="M316" s="125">
        <v>0</v>
      </c>
      <c r="N316" s="117"/>
      <c r="O316" s="10" t="s">
        <v>18</v>
      </c>
      <c r="P316" s="10">
        <v>42437</v>
      </c>
      <c r="Q316" s="88">
        <v>42510</v>
      </c>
      <c r="R316" s="10" t="s">
        <v>39</v>
      </c>
      <c r="S316" s="140"/>
      <c r="T316" s="136" t="s">
        <v>80</v>
      </c>
      <c r="U316" s="58" t="s">
        <v>27</v>
      </c>
      <c r="V316" s="73" t="s">
        <v>114</v>
      </c>
      <c r="W316" s="38"/>
      <c r="X316" s="38"/>
      <c r="Y316" s="106"/>
    </row>
    <row r="317" spans="1:25" s="48" customFormat="1">
      <c r="A317" s="241" t="s">
        <v>918</v>
      </c>
      <c r="B317" s="79" t="s">
        <v>465</v>
      </c>
      <c r="C317" s="59" t="s">
        <v>924</v>
      </c>
      <c r="D317" s="61" t="s">
        <v>711</v>
      </c>
      <c r="E317" s="110" t="s">
        <v>138</v>
      </c>
      <c r="F317" s="29" t="s">
        <v>12</v>
      </c>
      <c r="G317" s="98" t="s">
        <v>140</v>
      </c>
      <c r="H317" s="29" t="s">
        <v>29</v>
      </c>
      <c r="I317" s="39" t="s">
        <v>12</v>
      </c>
      <c r="J317" s="30">
        <v>47</v>
      </c>
      <c r="K317" s="30">
        <v>1</v>
      </c>
      <c r="L317" s="30">
        <v>323</v>
      </c>
      <c r="M317" s="128" t="s">
        <v>22</v>
      </c>
      <c r="N317" s="119"/>
      <c r="O317" s="14" t="s">
        <v>18</v>
      </c>
      <c r="P317" s="10">
        <v>42503</v>
      </c>
      <c r="Q317" s="88" t="s">
        <v>609</v>
      </c>
      <c r="R317" s="56" t="s">
        <v>39</v>
      </c>
      <c r="S317" s="142"/>
      <c r="T317" s="135" t="s">
        <v>80</v>
      </c>
      <c r="U317" s="64" t="s">
        <v>27</v>
      </c>
      <c r="V317" s="74" t="s">
        <v>114</v>
      </c>
      <c r="W317" s="38"/>
      <c r="X317" s="38"/>
      <c r="Y317" s="106"/>
    </row>
    <row r="318" spans="1:25" s="48" customFormat="1">
      <c r="A318" s="241" t="s">
        <v>918</v>
      </c>
      <c r="B318" s="79" t="s">
        <v>466</v>
      </c>
      <c r="C318" s="59" t="s">
        <v>932</v>
      </c>
      <c r="D318" s="61" t="s">
        <v>711</v>
      </c>
      <c r="E318" s="103" t="s">
        <v>138</v>
      </c>
      <c r="F318" s="60" t="s">
        <v>12</v>
      </c>
      <c r="G318" s="93" t="s">
        <v>140</v>
      </c>
      <c r="H318" s="39" t="s">
        <v>29</v>
      </c>
      <c r="I318" s="39" t="s">
        <v>12</v>
      </c>
      <c r="J318" s="39">
        <v>24.1</v>
      </c>
      <c r="K318" s="39">
        <v>0</v>
      </c>
      <c r="L318" s="39" t="s">
        <v>22</v>
      </c>
      <c r="M318" s="121">
        <v>0</v>
      </c>
      <c r="N318" s="114">
        <v>42779</v>
      </c>
      <c r="O318" s="50" t="s">
        <v>18</v>
      </c>
      <c r="P318" s="50"/>
      <c r="Q318" s="86" t="s">
        <v>706</v>
      </c>
      <c r="R318" s="56" t="s">
        <v>39</v>
      </c>
      <c r="S318" s="139"/>
      <c r="T318" s="131" t="s">
        <v>158</v>
      </c>
      <c r="U318" s="38" t="s">
        <v>27</v>
      </c>
      <c r="V318" s="52" t="s">
        <v>159</v>
      </c>
      <c r="W318" s="38"/>
      <c r="X318" s="38"/>
      <c r="Y318" s="106"/>
    </row>
    <row r="319" spans="1:25" s="48" customFormat="1">
      <c r="A319" s="246" t="s">
        <v>918</v>
      </c>
      <c r="B319" s="80" t="s">
        <v>467</v>
      </c>
      <c r="C319" s="259" t="s">
        <v>223</v>
      </c>
      <c r="D319" s="262" t="s">
        <v>711</v>
      </c>
      <c r="E319" s="257" t="s">
        <v>138</v>
      </c>
      <c r="F319" s="249"/>
      <c r="G319" s="93" t="s">
        <v>140</v>
      </c>
      <c r="H319" s="39"/>
      <c r="I319" s="39" t="s">
        <v>12</v>
      </c>
      <c r="J319" s="39"/>
      <c r="K319" s="39"/>
      <c r="L319" s="39"/>
      <c r="M319" s="121"/>
      <c r="N319" s="114"/>
      <c r="O319" s="50"/>
      <c r="P319" s="50"/>
      <c r="Q319" s="86"/>
      <c r="R319" s="50"/>
      <c r="S319" s="139"/>
      <c r="T319" s="131"/>
      <c r="U319" s="38"/>
      <c r="V319" s="52"/>
      <c r="W319" s="38"/>
      <c r="X319" s="38"/>
      <c r="Y319" s="106"/>
    </row>
    <row r="320" spans="1:25" s="48" customFormat="1">
      <c r="A320" s="241" t="s">
        <v>918</v>
      </c>
      <c r="B320" s="79" t="s">
        <v>468</v>
      </c>
      <c r="C320" s="59" t="s">
        <v>926</v>
      </c>
      <c r="D320" s="61" t="s">
        <v>711</v>
      </c>
      <c r="E320" s="110" t="s">
        <v>138</v>
      </c>
      <c r="F320" s="60" t="s">
        <v>12</v>
      </c>
      <c r="G320" s="93" t="s">
        <v>140</v>
      </c>
      <c r="H320" s="39" t="s">
        <v>29</v>
      </c>
      <c r="I320" s="39" t="s">
        <v>12</v>
      </c>
      <c r="J320" s="39">
        <v>22</v>
      </c>
      <c r="K320" s="39">
        <v>0</v>
      </c>
      <c r="L320" s="39" t="s">
        <v>22</v>
      </c>
      <c r="M320" s="121">
        <v>0</v>
      </c>
      <c r="N320" s="114">
        <v>42665</v>
      </c>
      <c r="O320" s="50" t="s">
        <v>18</v>
      </c>
      <c r="P320" s="50">
        <v>42670</v>
      </c>
      <c r="Q320" s="86" t="s">
        <v>598</v>
      </c>
      <c r="R320" s="50" t="s">
        <v>39</v>
      </c>
      <c r="S320" s="139"/>
      <c r="T320" s="136" t="s">
        <v>80</v>
      </c>
      <c r="U320" s="58" t="s">
        <v>27</v>
      </c>
      <c r="V320" s="73" t="s">
        <v>114</v>
      </c>
      <c r="W320" s="38"/>
      <c r="X320" s="38"/>
      <c r="Y320" s="106"/>
    </row>
    <row r="321" spans="1:25" s="48" customFormat="1">
      <c r="A321" s="241" t="s">
        <v>918</v>
      </c>
      <c r="B321" s="79" t="s">
        <v>469</v>
      </c>
      <c r="C321" s="59" t="s">
        <v>922</v>
      </c>
      <c r="D321" s="61" t="s">
        <v>711</v>
      </c>
      <c r="E321" s="110" t="s">
        <v>138</v>
      </c>
      <c r="F321" s="60" t="s">
        <v>12</v>
      </c>
      <c r="G321" s="93" t="s">
        <v>140</v>
      </c>
      <c r="H321" s="39" t="s">
        <v>75</v>
      </c>
      <c r="I321" s="39" t="s">
        <v>12</v>
      </c>
      <c r="J321" s="39">
        <v>47</v>
      </c>
      <c r="K321" s="39">
        <v>0</v>
      </c>
      <c r="L321" s="39">
        <v>764</v>
      </c>
      <c r="M321" s="121">
        <v>0</v>
      </c>
      <c r="N321" s="114">
        <v>42522</v>
      </c>
      <c r="O321" s="50" t="s">
        <v>18</v>
      </c>
      <c r="P321" s="50">
        <v>42531</v>
      </c>
      <c r="Q321" s="86" t="s">
        <v>726</v>
      </c>
      <c r="R321" s="10" t="s">
        <v>39</v>
      </c>
      <c r="S321" s="140"/>
      <c r="T321" s="136" t="s">
        <v>80</v>
      </c>
      <c r="U321" s="55" t="s">
        <v>27</v>
      </c>
      <c r="V321" s="73" t="s">
        <v>114</v>
      </c>
      <c r="W321" s="38"/>
      <c r="X321" s="38"/>
      <c r="Y321" s="106"/>
    </row>
    <row r="322" spans="1:25" s="48" customFormat="1">
      <c r="A322" s="241" t="s">
        <v>918</v>
      </c>
      <c r="B322" s="79" t="s">
        <v>470</v>
      </c>
      <c r="C322" s="15" t="s">
        <v>929</v>
      </c>
      <c r="D322" s="61" t="s">
        <v>711</v>
      </c>
      <c r="E322" s="110" t="s">
        <v>138</v>
      </c>
      <c r="F322" s="60" t="s">
        <v>12</v>
      </c>
      <c r="G322" s="93" t="s">
        <v>140</v>
      </c>
      <c r="H322" s="16" t="s">
        <v>17</v>
      </c>
      <c r="I322" s="16" t="s">
        <v>79</v>
      </c>
      <c r="J322" s="6">
        <v>83</v>
      </c>
      <c r="K322" s="6">
        <v>0</v>
      </c>
      <c r="L322" s="6">
        <v>1600</v>
      </c>
      <c r="M322" s="121">
        <v>0</v>
      </c>
      <c r="N322" s="114">
        <v>42573</v>
      </c>
      <c r="O322" s="50" t="s">
        <v>18</v>
      </c>
      <c r="P322" s="50">
        <v>42583</v>
      </c>
      <c r="Q322" s="86" t="s">
        <v>601</v>
      </c>
      <c r="R322" s="50" t="s">
        <v>39</v>
      </c>
      <c r="S322" s="139"/>
      <c r="T322" s="136" t="s">
        <v>80</v>
      </c>
      <c r="U322" s="58" t="s">
        <v>27</v>
      </c>
      <c r="V322" s="73" t="s">
        <v>114</v>
      </c>
      <c r="W322" s="38"/>
      <c r="X322" s="38"/>
      <c r="Y322" s="106"/>
    </row>
    <row r="323" spans="1:25" s="48" customFormat="1">
      <c r="A323" s="246" t="s">
        <v>918</v>
      </c>
      <c r="B323" s="80" t="s">
        <v>471</v>
      </c>
      <c r="C323" s="216" t="s">
        <v>925</v>
      </c>
      <c r="D323" s="247" t="s">
        <v>711</v>
      </c>
      <c r="E323" s="248" t="s">
        <v>138</v>
      </c>
      <c r="F323" s="249" t="s">
        <v>12</v>
      </c>
      <c r="G323" s="93" t="s">
        <v>140</v>
      </c>
      <c r="H323" s="39" t="s">
        <v>29</v>
      </c>
      <c r="I323" s="39" t="s">
        <v>12</v>
      </c>
      <c r="J323" s="39"/>
      <c r="K323" s="39"/>
      <c r="L323" s="39"/>
      <c r="M323" s="121"/>
      <c r="N323" s="114">
        <v>42683</v>
      </c>
      <c r="O323" s="50" t="s">
        <v>18</v>
      </c>
      <c r="P323" s="50">
        <v>42684</v>
      </c>
      <c r="Q323" s="86" t="s">
        <v>598</v>
      </c>
      <c r="R323" s="50" t="s">
        <v>39</v>
      </c>
      <c r="S323" s="139"/>
      <c r="T323" s="136" t="s">
        <v>80</v>
      </c>
      <c r="U323" s="58" t="s">
        <v>27</v>
      </c>
      <c r="V323" s="73" t="s">
        <v>114</v>
      </c>
      <c r="W323" s="38"/>
      <c r="X323" s="38"/>
      <c r="Y323" s="106"/>
    </row>
    <row r="324" spans="1:25" s="48" customFormat="1">
      <c r="A324" s="246" t="s">
        <v>918</v>
      </c>
      <c r="B324" s="80" t="s">
        <v>472</v>
      </c>
      <c r="C324" s="259" t="s">
        <v>222</v>
      </c>
      <c r="D324" s="262" t="s">
        <v>711</v>
      </c>
      <c r="E324" s="248" t="s">
        <v>138</v>
      </c>
      <c r="F324" s="249"/>
      <c r="G324" s="93" t="s">
        <v>140</v>
      </c>
      <c r="H324" s="39"/>
      <c r="I324" s="39" t="s">
        <v>12</v>
      </c>
      <c r="J324" s="39"/>
      <c r="K324" s="39"/>
      <c r="L324" s="39"/>
      <c r="M324" s="121"/>
      <c r="N324" s="114"/>
      <c r="O324" s="50"/>
      <c r="P324" s="50"/>
      <c r="Q324" s="86"/>
      <c r="R324" s="50"/>
      <c r="S324" s="139"/>
      <c r="T324" s="136"/>
      <c r="U324" s="58"/>
      <c r="V324" s="73"/>
      <c r="W324" s="38"/>
      <c r="X324" s="38"/>
      <c r="Y324" s="106"/>
    </row>
    <row r="325" spans="1:25" s="48" customFormat="1">
      <c r="A325" s="246" t="s">
        <v>918</v>
      </c>
      <c r="B325" s="80" t="s">
        <v>473</v>
      </c>
      <c r="C325" s="263" t="s">
        <v>920</v>
      </c>
      <c r="D325" s="260" t="s">
        <v>711</v>
      </c>
      <c r="E325" s="248" t="s">
        <v>138</v>
      </c>
      <c r="F325" s="254" t="s">
        <v>12</v>
      </c>
      <c r="G325" s="95" t="s">
        <v>140</v>
      </c>
      <c r="H325" s="16" t="s">
        <v>29</v>
      </c>
      <c r="I325" s="39" t="s">
        <v>12</v>
      </c>
      <c r="J325" s="6">
        <v>28</v>
      </c>
      <c r="K325" s="6">
        <v>0</v>
      </c>
      <c r="L325" s="6">
        <v>158</v>
      </c>
      <c r="M325" s="125">
        <v>0</v>
      </c>
      <c r="N325" s="117"/>
      <c r="O325" s="10" t="s">
        <v>18</v>
      </c>
      <c r="P325" s="10">
        <v>42503</v>
      </c>
      <c r="Q325" s="86" t="s">
        <v>876</v>
      </c>
      <c r="R325" s="10" t="s">
        <v>39</v>
      </c>
      <c r="S325" s="140"/>
      <c r="T325" s="136" t="s">
        <v>80</v>
      </c>
      <c r="U325" s="58" t="s">
        <v>27</v>
      </c>
      <c r="V325" s="73" t="s">
        <v>114</v>
      </c>
      <c r="W325" s="38"/>
      <c r="X325" s="38"/>
      <c r="Y325" s="106"/>
    </row>
    <row r="326" spans="1:25" s="48" customFormat="1">
      <c r="A326" s="241" t="s">
        <v>918</v>
      </c>
      <c r="B326" s="79" t="s">
        <v>474</v>
      </c>
      <c r="C326" s="59" t="s">
        <v>221</v>
      </c>
      <c r="D326" s="250" t="s">
        <v>711</v>
      </c>
      <c r="E326" s="104" t="s">
        <v>138</v>
      </c>
      <c r="F326" s="39" t="s">
        <v>12</v>
      </c>
      <c r="G326" s="91" t="s">
        <v>140</v>
      </c>
      <c r="H326" s="39" t="s">
        <v>29</v>
      </c>
      <c r="I326" s="39" t="s">
        <v>12</v>
      </c>
      <c r="J326" s="39">
        <v>33</v>
      </c>
      <c r="K326" s="39">
        <v>0</v>
      </c>
      <c r="L326" s="39" t="s">
        <v>22</v>
      </c>
      <c r="M326" s="121">
        <v>0</v>
      </c>
      <c r="N326" s="114">
        <v>42683</v>
      </c>
      <c r="O326" s="50" t="s">
        <v>18</v>
      </c>
      <c r="P326" s="50">
        <v>42684</v>
      </c>
      <c r="Q326" s="86">
        <v>42948</v>
      </c>
      <c r="R326" s="50"/>
      <c r="S326" s="139"/>
      <c r="T326" s="136" t="s">
        <v>80</v>
      </c>
      <c r="U326" s="58" t="s">
        <v>27</v>
      </c>
      <c r="V326" s="73" t="s">
        <v>114</v>
      </c>
      <c r="W326" s="38"/>
      <c r="X326" s="38"/>
      <c r="Y326" s="106"/>
    </row>
    <row r="327" spans="1:25" s="48" customFormat="1">
      <c r="A327" s="241" t="s">
        <v>918</v>
      </c>
      <c r="B327" s="79" t="s">
        <v>507</v>
      </c>
      <c r="C327" s="59" t="s">
        <v>508</v>
      </c>
      <c r="D327" s="52" t="s">
        <v>711</v>
      </c>
      <c r="E327" s="104" t="s">
        <v>138</v>
      </c>
      <c r="F327" s="39" t="s">
        <v>12</v>
      </c>
      <c r="G327" s="91" t="s">
        <v>140</v>
      </c>
      <c r="H327" s="17" t="s">
        <v>29</v>
      </c>
      <c r="I327" s="39" t="s">
        <v>12</v>
      </c>
      <c r="J327" s="39">
        <v>46.5</v>
      </c>
      <c r="K327" s="39">
        <v>1</v>
      </c>
      <c r="L327" s="39">
        <v>908</v>
      </c>
      <c r="M327" s="121">
        <v>74</v>
      </c>
      <c r="N327" s="114"/>
      <c r="O327" s="50"/>
      <c r="P327" s="50"/>
      <c r="Q327" s="86" t="s">
        <v>509</v>
      </c>
      <c r="R327" s="50"/>
      <c r="S327" s="139"/>
      <c r="T327" s="131" t="s">
        <v>80</v>
      </c>
      <c r="U327" s="38" t="s">
        <v>511</v>
      </c>
      <c r="V327" s="52" t="s">
        <v>510</v>
      </c>
      <c r="W327" s="38"/>
      <c r="X327" s="38"/>
      <c r="Y327" s="106"/>
    </row>
    <row r="328" spans="1:25" s="48" customFormat="1">
      <c r="A328" s="246" t="s">
        <v>918</v>
      </c>
      <c r="B328" s="80" t="s">
        <v>570</v>
      </c>
      <c r="C328" s="216" t="s">
        <v>571</v>
      </c>
      <c r="D328" s="247" t="s">
        <v>711</v>
      </c>
      <c r="E328" s="248" t="s">
        <v>138</v>
      </c>
      <c r="F328" s="254" t="s">
        <v>12</v>
      </c>
      <c r="G328" s="97" t="s">
        <v>140</v>
      </c>
      <c r="H328" s="17"/>
      <c r="I328" s="39"/>
      <c r="J328" s="39"/>
      <c r="K328" s="39"/>
      <c r="L328" s="39"/>
      <c r="M328" s="121"/>
      <c r="N328" s="114"/>
      <c r="O328" s="50"/>
      <c r="P328" s="50"/>
      <c r="Q328" s="86"/>
      <c r="R328" s="50"/>
      <c r="S328" s="139"/>
      <c r="T328" s="131"/>
      <c r="U328" s="38"/>
      <c r="V328" s="52"/>
      <c r="W328" s="38"/>
      <c r="X328" s="38"/>
      <c r="Y328" s="106"/>
    </row>
    <row r="329" spans="1:25" s="48" customFormat="1">
      <c r="A329" s="241" t="s">
        <v>918</v>
      </c>
      <c r="B329" s="79" t="s">
        <v>580</v>
      </c>
      <c r="C329" s="59" t="s">
        <v>581</v>
      </c>
      <c r="D329" s="61" t="s">
        <v>711</v>
      </c>
      <c r="E329" s="293" t="s">
        <v>138</v>
      </c>
      <c r="F329" s="29" t="s">
        <v>12</v>
      </c>
      <c r="G329" s="200" t="s">
        <v>140</v>
      </c>
      <c r="H329" s="41" t="s">
        <v>17</v>
      </c>
      <c r="I329" s="39" t="s">
        <v>12</v>
      </c>
      <c r="J329" s="39">
        <v>37.92</v>
      </c>
      <c r="K329" s="39">
        <v>1</v>
      </c>
      <c r="L329" s="39">
        <v>420</v>
      </c>
      <c r="M329" s="121">
        <v>90</v>
      </c>
      <c r="N329" s="114"/>
      <c r="O329" s="50"/>
      <c r="P329" s="50"/>
      <c r="Q329" s="86" t="s">
        <v>1234</v>
      </c>
      <c r="R329" s="50"/>
      <c r="S329" s="139"/>
      <c r="T329" s="131"/>
      <c r="U329" s="38"/>
      <c r="V329" s="52"/>
      <c r="W329" s="38"/>
      <c r="X329" s="38"/>
      <c r="Y329" s="106"/>
    </row>
    <row r="330" spans="1:25" s="48" customFormat="1">
      <c r="A330" s="241" t="s">
        <v>918</v>
      </c>
      <c r="B330" s="79" t="s">
        <v>583</v>
      </c>
      <c r="C330" s="59" t="s">
        <v>584</v>
      </c>
      <c r="D330" s="61" t="s">
        <v>711</v>
      </c>
      <c r="E330" s="293" t="s">
        <v>138</v>
      </c>
      <c r="F330" s="29" t="s">
        <v>12</v>
      </c>
      <c r="G330" s="200" t="s">
        <v>140</v>
      </c>
      <c r="H330" s="17" t="s">
        <v>17</v>
      </c>
      <c r="I330" s="39" t="s">
        <v>12</v>
      </c>
      <c r="J330" s="39">
        <v>45.3</v>
      </c>
      <c r="K330" s="39">
        <v>0</v>
      </c>
      <c r="L330" s="39">
        <v>1834</v>
      </c>
      <c r="M330" s="121">
        <v>0</v>
      </c>
      <c r="N330" s="114"/>
      <c r="O330" s="50"/>
      <c r="P330" s="50"/>
      <c r="Q330" s="86" t="s">
        <v>1237</v>
      </c>
      <c r="R330" s="50"/>
      <c r="S330" s="139"/>
      <c r="T330" s="131"/>
      <c r="U330" s="38"/>
      <c r="V330" s="52"/>
      <c r="W330" s="38"/>
      <c r="X330" s="38"/>
      <c r="Y330" s="106"/>
    </row>
    <row r="331" spans="1:25" s="48" customFormat="1">
      <c r="A331" s="241" t="s">
        <v>918</v>
      </c>
      <c r="B331" s="79" t="s">
        <v>592</v>
      </c>
      <c r="C331" s="59" t="s">
        <v>593</v>
      </c>
      <c r="D331" s="61" t="s">
        <v>711</v>
      </c>
      <c r="E331" s="234" t="s">
        <v>138</v>
      </c>
      <c r="F331" s="29" t="s">
        <v>12</v>
      </c>
      <c r="G331" s="200" t="s">
        <v>140</v>
      </c>
      <c r="H331" s="17" t="s">
        <v>75</v>
      </c>
      <c r="I331" s="39" t="s">
        <v>12</v>
      </c>
      <c r="J331" s="39">
        <v>25</v>
      </c>
      <c r="K331" s="39">
        <v>0</v>
      </c>
      <c r="L331" s="39">
        <v>603</v>
      </c>
      <c r="M331" s="121">
        <v>0</v>
      </c>
      <c r="N331" s="114"/>
      <c r="O331" s="50"/>
      <c r="P331" s="50"/>
      <c r="Q331" s="86" t="s">
        <v>1231</v>
      </c>
      <c r="R331" s="50"/>
      <c r="S331" s="139"/>
      <c r="T331" s="131"/>
      <c r="U331" s="38"/>
      <c r="V331" s="52"/>
      <c r="W331" s="38"/>
      <c r="X331" s="38"/>
      <c r="Y331" s="106"/>
    </row>
    <row r="332" spans="1:25" s="48" customFormat="1">
      <c r="A332" s="241" t="s">
        <v>918</v>
      </c>
      <c r="B332" s="79" t="s">
        <v>1229</v>
      </c>
      <c r="C332" s="242" t="s">
        <v>1230</v>
      </c>
      <c r="D332" s="52" t="s">
        <v>711</v>
      </c>
      <c r="E332" s="102" t="s">
        <v>138</v>
      </c>
      <c r="F332" s="16" t="s">
        <v>12</v>
      </c>
      <c r="G332" s="97" t="s">
        <v>140</v>
      </c>
      <c r="H332" s="17" t="s">
        <v>17</v>
      </c>
      <c r="I332" s="39" t="s">
        <v>12</v>
      </c>
      <c r="J332" s="39">
        <v>52.9</v>
      </c>
      <c r="K332" s="39">
        <v>0</v>
      </c>
      <c r="L332" s="39">
        <v>2427</v>
      </c>
      <c r="M332" s="121">
        <v>0</v>
      </c>
      <c r="N332" s="114"/>
      <c r="O332" s="50"/>
      <c r="P332" s="50"/>
      <c r="Q332" s="86" t="s">
        <v>1232</v>
      </c>
      <c r="R332" s="50"/>
      <c r="S332" s="139"/>
      <c r="T332" s="131"/>
      <c r="U332" s="38"/>
      <c r="V332" s="52"/>
      <c r="W332" s="38"/>
      <c r="X332" s="38"/>
      <c r="Y332" s="106"/>
    </row>
    <row r="333" spans="1:25" s="48" customFormat="1">
      <c r="A333" s="241" t="s">
        <v>918</v>
      </c>
      <c r="B333" s="79" t="s">
        <v>1238</v>
      </c>
      <c r="C333" s="59" t="s">
        <v>1239</v>
      </c>
      <c r="D333" s="52" t="s">
        <v>711</v>
      </c>
      <c r="E333" s="102" t="s">
        <v>138</v>
      </c>
      <c r="F333" s="16" t="s">
        <v>12</v>
      </c>
      <c r="G333" s="97" t="s">
        <v>140</v>
      </c>
      <c r="H333" s="17" t="s">
        <v>17</v>
      </c>
      <c r="I333" s="39" t="s">
        <v>12</v>
      </c>
      <c r="J333" s="39">
        <v>30</v>
      </c>
      <c r="K333" s="39">
        <v>0</v>
      </c>
      <c r="L333" s="39">
        <v>1199</v>
      </c>
      <c r="M333" s="121">
        <v>0</v>
      </c>
      <c r="N333" s="114"/>
      <c r="O333" s="50"/>
      <c r="P333" s="50"/>
      <c r="Q333" s="86" t="s">
        <v>1240</v>
      </c>
      <c r="R333" s="50"/>
      <c r="S333" s="139"/>
      <c r="T333" s="131"/>
      <c r="U333" s="38"/>
      <c r="V333" s="52"/>
      <c r="W333" s="38"/>
      <c r="X333" s="38"/>
      <c r="Y333" s="106"/>
    </row>
    <row r="334" spans="1:25" s="48" customFormat="1">
      <c r="A334" s="241" t="s">
        <v>918</v>
      </c>
      <c r="B334" s="79" t="s">
        <v>1242</v>
      </c>
      <c r="C334" s="59" t="s">
        <v>1241</v>
      </c>
      <c r="D334" s="52" t="s">
        <v>711</v>
      </c>
      <c r="E334" s="102" t="s">
        <v>138</v>
      </c>
      <c r="F334" s="16" t="s">
        <v>12</v>
      </c>
      <c r="G334" s="97" t="s">
        <v>140</v>
      </c>
      <c r="H334" s="17" t="s">
        <v>17</v>
      </c>
      <c r="I334" s="39" t="s">
        <v>12</v>
      </c>
      <c r="J334" s="39">
        <v>46.18</v>
      </c>
      <c r="K334" s="39">
        <v>1</v>
      </c>
      <c r="L334" s="39">
        <v>525</v>
      </c>
      <c r="M334" s="121">
        <v>78</v>
      </c>
      <c r="N334" s="114"/>
      <c r="O334" s="50"/>
      <c r="P334" s="50"/>
      <c r="Q334" s="86" t="s">
        <v>515</v>
      </c>
      <c r="R334" s="50"/>
      <c r="S334" s="139"/>
      <c r="T334" s="131"/>
      <c r="U334" s="38"/>
      <c r="V334" s="52"/>
      <c r="W334" s="38"/>
      <c r="X334" s="38"/>
      <c r="Y334" s="106"/>
    </row>
    <row r="335" spans="1:25" s="48" customFormat="1">
      <c r="A335" s="241" t="s">
        <v>77</v>
      </c>
      <c r="B335" s="79" t="s">
        <v>290</v>
      </c>
      <c r="C335" s="59" t="s">
        <v>936</v>
      </c>
      <c r="D335" s="61" t="s">
        <v>711</v>
      </c>
      <c r="E335" s="102" t="s">
        <v>138</v>
      </c>
      <c r="F335" s="39" t="s">
        <v>12</v>
      </c>
      <c r="G335" s="91" t="s">
        <v>140</v>
      </c>
      <c r="H335" s="39" t="s">
        <v>17</v>
      </c>
      <c r="I335" s="39" t="s">
        <v>135</v>
      </c>
      <c r="J335" s="39">
        <v>40</v>
      </c>
      <c r="K335" s="39">
        <v>0</v>
      </c>
      <c r="L335" s="39">
        <v>400</v>
      </c>
      <c r="M335" s="121">
        <v>0</v>
      </c>
      <c r="N335" s="114"/>
      <c r="O335" s="50"/>
      <c r="P335" s="50"/>
      <c r="Q335" s="86" t="s">
        <v>762</v>
      </c>
      <c r="R335" s="50" t="s">
        <v>39</v>
      </c>
      <c r="S335" s="139"/>
      <c r="T335" s="136" t="s">
        <v>27</v>
      </c>
      <c r="U335" s="58" t="s">
        <v>27</v>
      </c>
      <c r="V335" s="52"/>
      <c r="W335" s="58"/>
      <c r="X335" s="38"/>
      <c r="Y335" s="106"/>
    </row>
    <row r="336" spans="1:25" s="48" customFormat="1">
      <c r="A336" s="15" t="s">
        <v>77</v>
      </c>
      <c r="B336" s="79" t="s">
        <v>430</v>
      </c>
      <c r="C336" s="15" t="s">
        <v>934</v>
      </c>
      <c r="D336" s="61" t="s">
        <v>711</v>
      </c>
      <c r="E336" s="110" t="s">
        <v>138</v>
      </c>
      <c r="F336" s="29" t="s">
        <v>12</v>
      </c>
      <c r="G336" s="95" t="s">
        <v>140</v>
      </c>
      <c r="H336" s="16" t="s">
        <v>29</v>
      </c>
      <c r="I336" s="16" t="s">
        <v>12</v>
      </c>
      <c r="J336" s="6">
        <v>40</v>
      </c>
      <c r="K336" s="6">
        <v>0</v>
      </c>
      <c r="L336" s="6">
        <v>193</v>
      </c>
      <c r="M336" s="125">
        <v>0</v>
      </c>
      <c r="N336" s="117">
        <v>75351</v>
      </c>
      <c r="O336" s="10" t="s">
        <v>18</v>
      </c>
      <c r="P336" s="10">
        <v>42501</v>
      </c>
      <c r="Q336" s="86" t="s">
        <v>792</v>
      </c>
      <c r="R336" s="50" t="s">
        <v>39</v>
      </c>
      <c r="S336" s="139"/>
      <c r="T336" s="136" t="s">
        <v>27</v>
      </c>
      <c r="U336" s="58" t="s">
        <v>27</v>
      </c>
      <c r="V336" s="36"/>
      <c r="W336" s="58"/>
      <c r="X336" s="38"/>
      <c r="Y336" s="106"/>
    </row>
    <row r="337" spans="1:25" s="48" customFormat="1">
      <c r="A337" s="263" t="s">
        <v>77</v>
      </c>
      <c r="B337" s="80" t="s">
        <v>431</v>
      </c>
      <c r="C337" s="263" t="s">
        <v>200</v>
      </c>
      <c r="D337" s="247" t="s">
        <v>711</v>
      </c>
      <c r="E337" s="248" t="s">
        <v>138</v>
      </c>
      <c r="F337" s="254" t="s">
        <v>12</v>
      </c>
      <c r="G337" s="95" t="s">
        <v>140</v>
      </c>
      <c r="H337" s="39" t="s">
        <v>199</v>
      </c>
      <c r="I337" s="16" t="s">
        <v>12</v>
      </c>
      <c r="J337" s="39"/>
      <c r="K337" s="39"/>
      <c r="L337" s="39"/>
      <c r="M337" s="121"/>
      <c r="N337" s="114"/>
      <c r="O337" s="50"/>
      <c r="P337" s="50"/>
      <c r="Q337" s="86">
        <v>43009</v>
      </c>
      <c r="R337" s="50"/>
      <c r="S337" s="139"/>
      <c r="T337" s="136" t="s">
        <v>27</v>
      </c>
      <c r="U337" s="58" t="s">
        <v>27</v>
      </c>
      <c r="V337" s="52"/>
      <c r="W337" s="58"/>
      <c r="X337" s="38"/>
      <c r="Y337" s="106"/>
    </row>
    <row r="338" spans="1:25" s="48" customFormat="1">
      <c r="A338" s="15" t="s">
        <v>77</v>
      </c>
      <c r="B338" s="79" t="s">
        <v>432</v>
      </c>
      <c r="C338" s="15" t="s">
        <v>1103</v>
      </c>
      <c r="D338" s="61" t="s">
        <v>711</v>
      </c>
      <c r="E338" s="110" t="s">
        <v>138</v>
      </c>
      <c r="F338" s="16" t="s">
        <v>12</v>
      </c>
      <c r="G338" s="95" t="s">
        <v>140</v>
      </c>
      <c r="H338" s="39" t="s">
        <v>29</v>
      </c>
      <c r="I338" s="16" t="s">
        <v>12</v>
      </c>
      <c r="J338" s="39">
        <v>49</v>
      </c>
      <c r="K338" s="39">
        <v>0</v>
      </c>
      <c r="L338" s="39">
        <v>400</v>
      </c>
      <c r="M338" s="121">
        <v>0</v>
      </c>
      <c r="N338" s="114"/>
      <c r="O338" s="50"/>
      <c r="P338" s="50"/>
      <c r="Q338" s="86">
        <v>42948</v>
      </c>
      <c r="R338" s="50"/>
      <c r="S338" s="139"/>
      <c r="T338" s="136" t="s">
        <v>27</v>
      </c>
      <c r="U338" s="58" t="s">
        <v>27</v>
      </c>
      <c r="V338" s="52"/>
      <c r="W338" s="58"/>
      <c r="X338" s="38"/>
      <c r="Y338" s="106"/>
    </row>
    <row r="339" spans="1:25" s="48" customFormat="1">
      <c r="A339" s="15" t="s">
        <v>77</v>
      </c>
      <c r="B339" s="79" t="s">
        <v>433</v>
      </c>
      <c r="C339" s="59" t="s">
        <v>935</v>
      </c>
      <c r="D339" s="61" t="s">
        <v>711</v>
      </c>
      <c r="E339" s="104" t="s">
        <v>138</v>
      </c>
      <c r="F339" s="39" t="s">
        <v>12</v>
      </c>
      <c r="G339" s="95" t="s">
        <v>140</v>
      </c>
      <c r="H339" s="39" t="s">
        <v>21</v>
      </c>
      <c r="I339" s="16" t="s">
        <v>12</v>
      </c>
      <c r="J339" s="39">
        <v>30</v>
      </c>
      <c r="K339" s="39">
        <v>0</v>
      </c>
      <c r="L339" s="39">
        <v>128</v>
      </c>
      <c r="M339" s="121">
        <v>0</v>
      </c>
      <c r="N339" s="114">
        <v>42663</v>
      </c>
      <c r="O339" s="50" t="s">
        <v>19</v>
      </c>
      <c r="P339" s="50">
        <v>42670</v>
      </c>
      <c r="Q339" s="86" t="s">
        <v>598</v>
      </c>
      <c r="R339" s="50" t="s">
        <v>39</v>
      </c>
      <c r="S339" s="139"/>
      <c r="T339" s="131" t="s">
        <v>76</v>
      </c>
      <c r="U339" s="58" t="s">
        <v>27</v>
      </c>
      <c r="V339" s="52" t="s">
        <v>115</v>
      </c>
      <c r="W339" s="58"/>
      <c r="X339" s="38"/>
      <c r="Y339" s="106"/>
    </row>
    <row r="340" spans="1:25" s="48" customFormat="1">
      <c r="A340" s="241" t="s">
        <v>77</v>
      </c>
      <c r="B340" s="79" t="s">
        <v>434</v>
      </c>
      <c r="C340" s="59" t="s">
        <v>1106</v>
      </c>
      <c r="D340" s="61" t="s">
        <v>711</v>
      </c>
      <c r="E340" s="110" t="s">
        <v>138</v>
      </c>
      <c r="F340" s="39" t="s">
        <v>12</v>
      </c>
      <c r="G340" s="95" t="s">
        <v>140</v>
      </c>
      <c r="H340" s="39" t="s">
        <v>29</v>
      </c>
      <c r="I340" s="16" t="s">
        <v>12</v>
      </c>
      <c r="J340" s="39">
        <v>39</v>
      </c>
      <c r="K340" s="39">
        <v>0</v>
      </c>
      <c r="L340" s="39" t="s">
        <v>22</v>
      </c>
      <c r="M340" s="121">
        <v>0</v>
      </c>
      <c r="N340" s="114">
        <v>42740</v>
      </c>
      <c r="O340" s="50"/>
      <c r="P340" s="50"/>
      <c r="Q340" s="86" t="s">
        <v>601</v>
      </c>
      <c r="R340" s="50" t="s">
        <v>39</v>
      </c>
      <c r="S340" s="139"/>
      <c r="T340" s="136" t="s">
        <v>27</v>
      </c>
      <c r="U340" s="58" t="s">
        <v>27</v>
      </c>
      <c r="V340" s="52"/>
      <c r="W340" s="38"/>
      <c r="X340" s="38"/>
      <c r="Y340" s="106"/>
    </row>
    <row r="341" spans="1:25" s="48" customFormat="1">
      <c r="A341" s="15" t="s">
        <v>77</v>
      </c>
      <c r="B341" s="79" t="s">
        <v>435</v>
      </c>
      <c r="C341" s="15" t="s">
        <v>1107</v>
      </c>
      <c r="D341" s="61" t="s">
        <v>711</v>
      </c>
      <c r="E341" s="110" t="s">
        <v>138</v>
      </c>
      <c r="F341" s="22" t="s">
        <v>12</v>
      </c>
      <c r="G341" s="95" t="s">
        <v>140</v>
      </c>
      <c r="H341" s="39" t="s">
        <v>29</v>
      </c>
      <c r="I341" s="16" t="s">
        <v>12</v>
      </c>
      <c r="J341" s="39">
        <v>35</v>
      </c>
      <c r="K341" s="39">
        <v>0</v>
      </c>
      <c r="L341" s="39">
        <v>360</v>
      </c>
      <c r="M341" s="121" t="s">
        <v>22</v>
      </c>
      <c r="N341" s="114"/>
      <c r="O341" s="50"/>
      <c r="P341" s="50"/>
      <c r="Q341" s="86">
        <v>43076</v>
      </c>
      <c r="R341" s="50"/>
      <c r="S341" s="139"/>
      <c r="T341" s="136" t="s">
        <v>27</v>
      </c>
      <c r="U341" s="58" t="s">
        <v>27</v>
      </c>
      <c r="V341" s="52"/>
      <c r="W341" s="58"/>
      <c r="X341" s="38"/>
      <c r="Y341" s="106"/>
    </row>
    <row r="342" spans="1:25" s="48" customFormat="1">
      <c r="A342" s="15" t="s">
        <v>77</v>
      </c>
      <c r="B342" s="79" t="s">
        <v>436</v>
      </c>
      <c r="C342" s="64" t="s">
        <v>933</v>
      </c>
      <c r="D342" s="61" t="s">
        <v>711</v>
      </c>
      <c r="E342" s="110" t="s">
        <v>138</v>
      </c>
      <c r="F342" s="218" t="s">
        <v>12</v>
      </c>
      <c r="G342" s="95" t="s">
        <v>140</v>
      </c>
      <c r="H342" s="39" t="s">
        <v>21</v>
      </c>
      <c r="I342" s="16" t="s">
        <v>12</v>
      </c>
      <c r="J342" s="6">
        <v>20</v>
      </c>
      <c r="K342" s="6">
        <v>0</v>
      </c>
      <c r="L342" s="6" t="s">
        <v>22</v>
      </c>
      <c r="M342" s="121">
        <v>0</v>
      </c>
      <c r="N342" s="114">
        <v>42569</v>
      </c>
      <c r="O342" s="50" t="s">
        <v>19</v>
      </c>
      <c r="P342" s="50">
        <v>42573</v>
      </c>
      <c r="Q342" s="86" t="s">
        <v>761</v>
      </c>
      <c r="R342" s="50" t="s">
        <v>39</v>
      </c>
      <c r="S342" s="139"/>
      <c r="T342" s="131" t="s">
        <v>76</v>
      </c>
      <c r="U342" s="58" t="s">
        <v>27</v>
      </c>
      <c r="V342" s="52"/>
      <c r="W342" s="38"/>
      <c r="X342" s="38"/>
      <c r="Y342" s="106"/>
    </row>
    <row r="343" spans="1:25" s="48" customFormat="1">
      <c r="A343" s="15" t="s">
        <v>77</v>
      </c>
      <c r="B343" s="79" t="s">
        <v>938</v>
      </c>
      <c r="C343" s="15" t="s">
        <v>1108</v>
      </c>
      <c r="D343" s="61" t="s">
        <v>711</v>
      </c>
      <c r="E343" s="110" t="s">
        <v>138</v>
      </c>
      <c r="F343" s="16" t="s">
        <v>202</v>
      </c>
      <c r="G343" s="95" t="s">
        <v>140</v>
      </c>
      <c r="H343" s="39" t="s">
        <v>29</v>
      </c>
      <c r="I343" s="16" t="s">
        <v>12</v>
      </c>
      <c r="J343" s="39">
        <v>28.3</v>
      </c>
      <c r="K343" s="39">
        <v>0</v>
      </c>
      <c r="L343" s="39">
        <v>700</v>
      </c>
      <c r="M343" s="121">
        <v>0</v>
      </c>
      <c r="N343" s="114">
        <v>42930</v>
      </c>
      <c r="O343" s="50" t="s">
        <v>19</v>
      </c>
      <c r="P343" s="50"/>
      <c r="Q343" s="86">
        <v>43054</v>
      </c>
      <c r="R343" s="51"/>
      <c r="S343" s="141"/>
      <c r="T343" s="136"/>
      <c r="U343" s="58"/>
      <c r="V343" s="52" t="s">
        <v>543</v>
      </c>
      <c r="W343" s="58"/>
      <c r="X343" s="38"/>
      <c r="Y343" s="106"/>
    </row>
    <row r="344" spans="1:25" s="48" customFormat="1">
      <c r="A344" s="255" t="s">
        <v>77</v>
      </c>
      <c r="B344" s="80" t="s">
        <v>937</v>
      </c>
      <c r="C344" s="261" t="s">
        <v>939</v>
      </c>
      <c r="D344" s="247" t="s">
        <v>711</v>
      </c>
      <c r="E344" s="248" t="s">
        <v>138</v>
      </c>
      <c r="F344" s="254" t="s">
        <v>12</v>
      </c>
      <c r="G344" s="97" t="s">
        <v>140</v>
      </c>
      <c r="H344" s="39" t="s">
        <v>29</v>
      </c>
      <c r="I344" s="16" t="s">
        <v>12</v>
      </c>
      <c r="J344" s="39">
        <v>28</v>
      </c>
      <c r="K344" s="39">
        <v>0</v>
      </c>
      <c r="L344" s="39" t="s">
        <v>22</v>
      </c>
      <c r="M344" s="121" t="s">
        <v>22</v>
      </c>
      <c r="N344" s="114"/>
      <c r="O344" s="50"/>
      <c r="P344" s="50"/>
      <c r="Q344" s="290" t="s">
        <v>792</v>
      </c>
      <c r="R344" s="50" t="s">
        <v>39</v>
      </c>
      <c r="S344" s="139"/>
      <c r="T344" s="131"/>
      <c r="U344" s="38"/>
      <c r="V344" s="52"/>
      <c r="W344" s="38"/>
      <c r="X344" s="38"/>
      <c r="Y344" s="106"/>
    </row>
    <row r="345" spans="1:25" s="48" customFormat="1">
      <c r="A345" s="241" t="s">
        <v>77</v>
      </c>
      <c r="B345" s="79" t="s">
        <v>1104</v>
      </c>
      <c r="C345" s="242" t="s">
        <v>1105</v>
      </c>
      <c r="D345" s="61" t="s">
        <v>711</v>
      </c>
      <c r="E345" s="110" t="s">
        <v>138</v>
      </c>
      <c r="F345" s="16" t="s">
        <v>12</v>
      </c>
      <c r="G345" s="97" t="s">
        <v>140</v>
      </c>
      <c r="H345" s="17" t="s">
        <v>17</v>
      </c>
      <c r="I345" s="39" t="s">
        <v>12</v>
      </c>
      <c r="J345" s="39">
        <v>26.9</v>
      </c>
      <c r="K345" s="39">
        <v>0</v>
      </c>
      <c r="L345" s="39">
        <v>150</v>
      </c>
      <c r="M345" s="121">
        <v>0</v>
      </c>
      <c r="N345" s="114"/>
      <c r="O345" s="50"/>
      <c r="P345" s="50"/>
      <c r="Q345" s="86">
        <v>42795</v>
      </c>
      <c r="R345" s="50"/>
      <c r="S345" s="139"/>
      <c r="T345" s="131"/>
      <c r="U345" s="38"/>
      <c r="V345" s="52"/>
      <c r="W345" s="38"/>
      <c r="X345" s="38"/>
      <c r="Y345" s="106"/>
    </row>
    <row r="346" spans="1:25" s="48" customFormat="1">
      <c r="A346" s="241" t="s">
        <v>98</v>
      </c>
      <c r="B346" s="79" t="s">
        <v>291</v>
      </c>
      <c r="C346" s="59" t="s">
        <v>964</v>
      </c>
      <c r="D346" s="52" t="s">
        <v>721</v>
      </c>
      <c r="E346" s="102" t="s">
        <v>98</v>
      </c>
      <c r="F346" s="16" t="s">
        <v>12</v>
      </c>
      <c r="G346" s="95" t="s">
        <v>140</v>
      </c>
      <c r="H346" s="39" t="s">
        <v>17</v>
      </c>
      <c r="I346" s="39" t="s">
        <v>12</v>
      </c>
      <c r="J346" s="39">
        <v>49.5</v>
      </c>
      <c r="K346" s="60">
        <v>0</v>
      </c>
      <c r="L346" s="60" t="s">
        <v>22</v>
      </c>
      <c r="M346" s="121">
        <v>0</v>
      </c>
      <c r="N346" s="114">
        <v>42850</v>
      </c>
      <c r="O346" s="56" t="s">
        <v>19</v>
      </c>
      <c r="P346" s="50"/>
      <c r="Q346" s="86">
        <v>42917</v>
      </c>
      <c r="R346" s="50"/>
      <c r="S346" s="139"/>
      <c r="T346" s="132"/>
      <c r="U346" s="55"/>
      <c r="V346" s="52"/>
      <c r="W346" s="58"/>
      <c r="X346" s="38"/>
      <c r="Y346" s="106"/>
    </row>
    <row r="347" spans="1:25" s="48" customFormat="1">
      <c r="A347" s="241" t="s">
        <v>98</v>
      </c>
      <c r="B347" s="79" t="s">
        <v>437</v>
      </c>
      <c r="C347" s="59" t="s">
        <v>963</v>
      </c>
      <c r="D347" s="52" t="s">
        <v>721</v>
      </c>
      <c r="E347" s="102" t="s">
        <v>98</v>
      </c>
      <c r="F347" s="16" t="s">
        <v>12</v>
      </c>
      <c r="G347" s="95" t="s">
        <v>140</v>
      </c>
      <c r="H347" s="39" t="s">
        <v>17</v>
      </c>
      <c r="I347" s="39" t="s">
        <v>12</v>
      </c>
      <c r="J347" s="39">
        <v>48.8</v>
      </c>
      <c r="K347" s="60">
        <v>0</v>
      </c>
      <c r="L347" s="60">
        <v>827</v>
      </c>
      <c r="M347" s="121">
        <v>0</v>
      </c>
      <c r="N347" s="114">
        <v>42884</v>
      </c>
      <c r="O347" s="56" t="s">
        <v>19</v>
      </c>
      <c r="P347" s="50"/>
      <c r="Q347" s="86">
        <v>42946</v>
      </c>
      <c r="R347" s="50"/>
      <c r="S347" s="139"/>
      <c r="T347" s="132"/>
      <c r="U347" s="55"/>
      <c r="V347" s="52"/>
      <c r="W347" s="58"/>
      <c r="X347" s="38"/>
      <c r="Y347" s="106"/>
    </row>
    <row r="348" spans="1:25" s="48" customFormat="1">
      <c r="A348" s="241" t="s">
        <v>98</v>
      </c>
      <c r="B348" s="79" t="s">
        <v>438</v>
      </c>
      <c r="C348" s="59" t="s">
        <v>1050</v>
      </c>
      <c r="D348" s="52" t="s">
        <v>721</v>
      </c>
      <c r="E348" s="102" t="s">
        <v>98</v>
      </c>
      <c r="F348" s="16" t="s">
        <v>12</v>
      </c>
      <c r="G348" s="95" t="s">
        <v>140</v>
      </c>
      <c r="H348" s="39" t="s">
        <v>17</v>
      </c>
      <c r="I348" s="39" t="s">
        <v>12</v>
      </c>
      <c r="J348" s="39">
        <v>47.64</v>
      </c>
      <c r="K348" s="39" t="s">
        <v>22</v>
      </c>
      <c r="L348" s="39" t="s">
        <v>22</v>
      </c>
      <c r="M348" s="121" t="s">
        <v>22</v>
      </c>
      <c r="N348" s="114">
        <v>42808</v>
      </c>
      <c r="O348" s="56" t="s">
        <v>19</v>
      </c>
      <c r="P348" s="50"/>
      <c r="Q348" s="86" t="s">
        <v>22</v>
      </c>
      <c r="R348" s="50"/>
      <c r="S348" s="139"/>
      <c r="T348" s="132" t="s">
        <v>46</v>
      </c>
      <c r="U348" s="55" t="s">
        <v>46</v>
      </c>
      <c r="V348" s="52" t="s">
        <v>147</v>
      </c>
      <c r="W348" s="58"/>
      <c r="X348" s="38"/>
      <c r="Y348" s="106"/>
    </row>
    <row r="349" spans="1:25" s="48" customFormat="1">
      <c r="A349" s="241" t="s">
        <v>98</v>
      </c>
      <c r="B349" s="79" t="s">
        <v>439</v>
      </c>
      <c r="C349" s="59" t="s">
        <v>1047</v>
      </c>
      <c r="D349" s="52" t="s">
        <v>721</v>
      </c>
      <c r="E349" s="102" t="s">
        <v>98</v>
      </c>
      <c r="F349" s="39" t="s">
        <v>12</v>
      </c>
      <c r="G349" s="91" t="s">
        <v>140</v>
      </c>
      <c r="H349" s="39" t="s">
        <v>17</v>
      </c>
      <c r="I349" s="39" t="s">
        <v>12</v>
      </c>
      <c r="J349" s="39">
        <v>45.26</v>
      </c>
      <c r="K349" s="39">
        <v>0</v>
      </c>
      <c r="L349" s="39">
        <v>2826</v>
      </c>
      <c r="M349" s="121">
        <v>0</v>
      </c>
      <c r="N349" s="114">
        <v>42795</v>
      </c>
      <c r="O349" s="56" t="s">
        <v>19</v>
      </c>
      <c r="P349" s="50"/>
      <c r="Q349" s="86">
        <v>42887</v>
      </c>
      <c r="R349" s="50"/>
      <c r="S349" s="139"/>
      <c r="T349" s="132" t="s">
        <v>46</v>
      </c>
      <c r="U349" s="55" t="s">
        <v>46</v>
      </c>
      <c r="V349" s="52" t="s">
        <v>147</v>
      </c>
      <c r="W349" s="58"/>
      <c r="X349" s="38"/>
      <c r="Y349" s="106"/>
    </row>
    <row r="350" spans="1:25" s="48" customFormat="1">
      <c r="A350" s="241" t="s">
        <v>98</v>
      </c>
      <c r="B350" s="79" t="s">
        <v>440</v>
      </c>
      <c r="C350" s="59" t="s">
        <v>1044</v>
      </c>
      <c r="D350" s="52" t="s">
        <v>721</v>
      </c>
      <c r="E350" s="102" t="s">
        <v>98</v>
      </c>
      <c r="F350" s="39" t="s">
        <v>12</v>
      </c>
      <c r="G350" s="91" t="s">
        <v>140</v>
      </c>
      <c r="H350" s="39" t="s">
        <v>17</v>
      </c>
      <c r="I350" s="39" t="s">
        <v>12</v>
      </c>
      <c r="J350" s="39">
        <v>51</v>
      </c>
      <c r="K350" s="39" t="s">
        <v>22</v>
      </c>
      <c r="L350" s="39">
        <v>1844</v>
      </c>
      <c r="M350" s="121" t="s">
        <v>22</v>
      </c>
      <c r="N350" s="114">
        <v>42788</v>
      </c>
      <c r="O350" s="56" t="s">
        <v>19</v>
      </c>
      <c r="P350" s="50"/>
      <c r="Q350" s="86">
        <v>42856</v>
      </c>
      <c r="R350" s="50"/>
      <c r="S350" s="139"/>
      <c r="T350" s="132" t="s">
        <v>46</v>
      </c>
      <c r="U350" s="55" t="s">
        <v>46</v>
      </c>
      <c r="V350" s="52" t="s">
        <v>147</v>
      </c>
      <c r="W350" s="58"/>
      <c r="X350" s="38"/>
      <c r="Y350" s="106"/>
    </row>
    <row r="351" spans="1:25" s="48" customFormat="1">
      <c r="A351" s="241" t="s">
        <v>98</v>
      </c>
      <c r="B351" s="79" t="s">
        <v>441</v>
      </c>
      <c r="C351" s="59" t="s">
        <v>1048</v>
      </c>
      <c r="D351" s="52" t="s">
        <v>721</v>
      </c>
      <c r="E351" s="102" t="s">
        <v>98</v>
      </c>
      <c r="F351" s="16" t="s">
        <v>12</v>
      </c>
      <c r="G351" s="95" t="s">
        <v>140</v>
      </c>
      <c r="H351" s="39" t="s">
        <v>17</v>
      </c>
      <c r="I351" s="39" t="s">
        <v>12</v>
      </c>
      <c r="J351" s="39">
        <v>62.7</v>
      </c>
      <c r="K351" s="60">
        <v>0</v>
      </c>
      <c r="L351" s="60">
        <v>2179</v>
      </c>
      <c r="M351" s="121">
        <v>0</v>
      </c>
      <c r="N351" s="114">
        <v>42830</v>
      </c>
      <c r="O351" s="56" t="s">
        <v>19</v>
      </c>
      <c r="P351" s="50"/>
      <c r="Q351" s="86" t="s">
        <v>569</v>
      </c>
      <c r="R351" s="50" t="s">
        <v>39</v>
      </c>
      <c r="S351" s="139"/>
      <c r="T351" s="132" t="s">
        <v>46</v>
      </c>
      <c r="U351" s="55" t="s">
        <v>46</v>
      </c>
      <c r="V351" s="52" t="s">
        <v>147</v>
      </c>
      <c r="W351" s="58"/>
      <c r="X351" s="38"/>
      <c r="Y351" s="106"/>
    </row>
    <row r="352" spans="1:25" s="48" customFormat="1">
      <c r="A352" s="241" t="s">
        <v>98</v>
      </c>
      <c r="B352" s="79" t="s">
        <v>442</v>
      </c>
      <c r="C352" s="59" t="s">
        <v>1043</v>
      </c>
      <c r="D352" s="52" t="s">
        <v>721</v>
      </c>
      <c r="E352" s="102" t="s">
        <v>98</v>
      </c>
      <c r="F352" s="39" t="s">
        <v>12</v>
      </c>
      <c r="G352" s="95" t="s">
        <v>140</v>
      </c>
      <c r="H352" s="39" t="s">
        <v>17</v>
      </c>
      <c r="I352" s="39" t="s">
        <v>12</v>
      </c>
      <c r="J352" s="39">
        <v>43</v>
      </c>
      <c r="K352" s="39">
        <v>0</v>
      </c>
      <c r="L352" s="39" t="s">
        <v>22</v>
      </c>
      <c r="M352" s="121">
        <v>0</v>
      </c>
      <c r="N352" s="114">
        <v>42690</v>
      </c>
      <c r="O352" s="50" t="s">
        <v>19</v>
      </c>
      <c r="P352" s="50"/>
      <c r="Q352" s="86" t="s">
        <v>706</v>
      </c>
      <c r="R352" s="50" t="s">
        <v>39</v>
      </c>
      <c r="S352" s="139"/>
      <c r="T352" s="132" t="s">
        <v>46</v>
      </c>
      <c r="U352" s="55" t="s">
        <v>46</v>
      </c>
      <c r="V352" s="52" t="s">
        <v>147</v>
      </c>
      <c r="W352" s="58"/>
      <c r="X352" s="38"/>
      <c r="Y352" s="106"/>
    </row>
    <row r="353" spans="1:25" s="48" customFormat="1">
      <c r="A353" s="241" t="s">
        <v>98</v>
      </c>
      <c r="B353" s="79" t="s">
        <v>443</v>
      </c>
      <c r="C353" s="59" t="s">
        <v>1045</v>
      </c>
      <c r="D353" s="52" t="s">
        <v>721</v>
      </c>
      <c r="E353" s="102" t="s">
        <v>98</v>
      </c>
      <c r="F353" s="39" t="s">
        <v>12</v>
      </c>
      <c r="G353" s="91" t="s">
        <v>140</v>
      </c>
      <c r="H353" s="39" t="s">
        <v>17</v>
      </c>
      <c r="I353" s="39" t="s">
        <v>12</v>
      </c>
      <c r="J353" s="39">
        <v>39.4</v>
      </c>
      <c r="K353" s="39">
        <v>0</v>
      </c>
      <c r="L353" s="39" t="s">
        <v>22</v>
      </c>
      <c r="M353" s="121" t="s">
        <v>22</v>
      </c>
      <c r="N353" s="114">
        <v>42762</v>
      </c>
      <c r="O353" s="50" t="s">
        <v>19</v>
      </c>
      <c r="P353" s="50"/>
      <c r="Q353" s="86" t="s">
        <v>22</v>
      </c>
      <c r="R353" s="50"/>
      <c r="S353" s="139"/>
      <c r="T353" s="132" t="s">
        <v>46</v>
      </c>
      <c r="U353" s="55" t="s">
        <v>46</v>
      </c>
      <c r="V353" s="52" t="s">
        <v>147</v>
      </c>
      <c r="W353" s="38" t="s">
        <v>186</v>
      </c>
      <c r="X353" s="38"/>
      <c r="Y353" s="106"/>
    </row>
    <row r="354" spans="1:25" s="48" customFormat="1">
      <c r="A354" s="241" t="s">
        <v>98</v>
      </c>
      <c r="B354" s="79" t="s">
        <v>444</v>
      </c>
      <c r="C354" s="59" t="s">
        <v>1046</v>
      </c>
      <c r="D354" s="52" t="s">
        <v>721</v>
      </c>
      <c r="E354" s="102" t="s">
        <v>98</v>
      </c>
      <c r="F354" s="39" t="s">
        <v>12</v>
      </c>
      <c r="G354" s="95" t="s">
        <v>140</v>
      </c>
      <c r="H354" s="39" t="s">
        <v>17</v>
      </c>
      <c r="I354" s="39" t="s">
        <v>12</v>
      </c>
      <c r="J354" s="39">
        <v>56</v>
      </c>
      <c r="K354" s="39">
        <v>0</v>
      </c>
      <c r="L354" s="39" t="s">
        <v>22</v>
      </c>
      <c r="M354" s="121">
        <v>0</v>
      </c>
      <c r="N354" s="114">
        <v>42690</v>
      </c>
      <c r="O354" s="50" t="s">
        <v>19</v>
      </c>
      <c r="P354" s="50"/>
      <c r="Q354" s="86">
        <v>42917</v>
      </c>
      <c r="R354" s="50"/>
      <c r="S354" s="139"/>
      <c r="T354" s="132" t="s">
        <v>46</v>
      </c>
      <c r="U354" s="55" t="s">
        <v>46</v>
      </c>
      <c r="V354" s="52" t="s">
        <v>147</v>
      </c>
      <c r="W354" s="58"/>
      <c r="X354" s="38"/>
      <c r="Y354" s="106"/>
    </row>
    <row r="355" spans="1:25" s="48" customFormat="1">
      <c r="A355" s="241" t="s">
        <v>98</v>
      </c>
      <c r="B355" s="79" t="s">
        <v>445</v>
      </c>
      <c r="C355" s="59" t="s">
        <v>962</v>
      </c>
      <c r="D355" s="52" t="s">
        <v>721</v>
      </c>
      <c r="E355" s="102" t="s">
        <v>98</v>
      </c>
      <c r="F355" s="39" t="s">
        <v>12</v>
      </c>
      <c r="G355" s="91" t="s">
        <v>140</v>
      </c>
      <c r="H355" s="39" t="s">
        <v>17</v>
      </c>
      <c r="I355" s="39" t="s">
        <v>12</v>
      </c>
      <c r="J355" s="39">
        <v>41.4</v>
      </c>
      <c r="K355" s="39" t="s">
        <v>22</v>
      </c>
      <c r="L355" s="39" t="s">
        <v>22</v>
      </c>
      <c r="M355" s="121" t="s">
        <v>22</v>
      </c>
      <c r="N355" s="114">
        <v>42766</v>
      </c>
      <c r="O355" s="50" t="s">
        <v>19</v>
      </c>
      <c r="P355" s="50"/>
      <c r="Q355" s="86">
        <v>42826</v>
      </c>
      <c r="R355" s="50"/>
      <c r="S355" s="139"/>
      <c r="T355" s="132" t="s">
        <v>46</v>
      </c>
      <c r="U355" s="55" t="s">
        <v>46</v>
      </c>
      <c r="V355" s="52" t="s">
        <v>147</v>
      </c>
      <c r="W355" s="58"/>
      <c r="X355" s="38"/>
      <c r="Y355" s="106"/>
    </row>
    <row r="356" spans="1:25" s="48" customFormat="1">
      <c r="A356" s="241" t="s">
        <v>98</v>
      </c>
      <c r="B356" s="79" t="s">
        <v>446</v>
      </c>
      <c r="C356" s="59" t="s">
        <v>961</v>
      </c>
      <c r="D356" s="52" t="s">
        <v>721</v>
      </c>
      <c r="E356" s="102" t="s">
        <v>98</v>
      </c>
      <c r="F356" s="39" t="s">
        <v>12</v>
      </c>
      <c r="G356" s="95" t="s">
        <v>140</v>
      </c>
      <c r="H356" s="39" t="s">
        <v>17</v>
      </c>
      <c r="I356" s="39" t="s">
        <v>12</v>
      </c>
      <c r="J356" s="39">
        <v>40</v>
      </c>
      <c r="K356" s="39">
        <v>0</v>
      </c>
      <c r="L356" s="39">
        <v>743</v>
      </c>
      <c r="M356" s="121">
        <v>0</v>
      </c>
      <c r="N356" s="114">
        <v>42618</v>
      </c>
      <c r="O356" s="50" t="s">
        <v>18</v>
      </c>
      <c r="P356" s="50">
        <v>42621</v>
      </c>
      <c r="Q356" s="86" t="s">
        <v>609</v>
      </c>
      <c r="R356" s="50" t="s">
        <v>39</v>
      </c>
      <c r="S356" s="139"/>
      <c r="T356" s="132" t="s">
        <v>46</v>
      </c>
      <c r="U356" s="55" t="s">
        <v>46</v>
      </c>
      <c r="V356" s="52" t="s">
        <v>147</v>
      </c>
      <c r="W356" s="38" t="s">
        <v>186</v>
      </c>
      <c r="X356" s="38"/>
      <c r="Y356" s="106"/>
    </row>
    <row r="357" spans="1:25" s="48" customFormat="1">
      <c r="A357" s="241" t="s">
        <v>98</v>
      </c>
      <c r="B357" s="79" t="s">
        <v>447</v>
      </c>
      <c r="C357" s="59" t="s">
        <v>1049</v>
      </c>
      <c r="D357" s="52" t="s">
        <v>721</v>
      </c>
      <c r="E357" s="102" t="s">
        <v>98</v>
      </c>
      <c r="F357" s="16" t="s">
        <v>12</v>
      </c>
      <c r="G357" s="95" t="s">
        <v>140</v>
      </c>
      <c r="H357" s="39" t="s">
        <v>17</v>
      </c>
      <c r="I357" s="39" t="s">
        <v>12</v>
      </c>
      <c r="J357" s="39">
        <v>58.7</v>
      </c>
      <c r="K357" s="60">
        <v>0</v>
      </c>
      <c r="L357" s="60">
        <v>642</v>
      </c>
      <c r="M357" s="121">
        <v>0</v>
      </c>
      <c r="N357" s="114">
        <v>42865</v>
      </c>
      <c r="O357" s="56" t="s">
        <v>19</v>
      </c>
      <c r="P357" s="50"/>
      <c r="Q357" s="86">
        <v>42946</v>
      </c>
      <c r="R357" s="50"/>
      <c r="S357" s="139"/>
      <c r="T357" s="132"/>
      <c r="U357" s="55"/>
      <c r="V357" s="52"/>
      <c r="W357" s="58"/>
      <c r="X357" s="38"/>
      <c r="Y357" s="106"/>
    </row>
    <row r="358" spans="1:25" s="48" customFormat="1">
      <c r="A358" s="246" t="s">
        <v>98</v>
      </c>
      <c r="B358" s="80" t="s">
        <v>500</v>
      </c>
      <c r="C358" s="216" t="s">
        <v>556</v>
      </c>
      <c r="D358" s="247" t="s">
        <v>721</v>
      </c>
      <c r="E358" s="257" t="s">
        <v>98</v>
      </c>
      <c r="F358" s="254" t="s">
        <v>12</v>
      </c>
      <c r="G358" s="97" t="s">
        <v>140</v>
      </c>
      <c r="H358" s="17"/>
      <c r="I358" s="39" t="s">
        <v>12</v>
      </c>
      <c r="J358" s="39"/>
      <c r="K358" s="39"/>
      <c r="L358" s="39"/>
      <c r="M358" s="121"/>
      <c r="N358" s="114"/>
      <c r="O358" s="50"/>
      <c r="P358" s="50"/>
      <c r="Q358" s="86"/>
      <c r="R358" s="50"/>
      <c r="S358" s="139"/>
      <c r="T358" s="131"/>
      <c r="U358" s="38"/>
      <c r="V358" s="52"/>
      <c r="W358" s="38"/>
      <c r="X358" s="38"/>
      <c r="Y358" s="106"/>
    </row>
    <row r="359" spans="1:25" s="48" customFormat="1">
      <c r="A359" s="241" t="s">
        <v>98</v>
      </c>
      <c r="B359" s="79" t="s">
        <v>503</v>
      </c>
      <c r="C359" s="59" t="s">
        <v>557</v>
      </c>
      <c r="D359" s="52" t="s">
        <v>721</v>
      </c>
      <c r="E359" s="102" t="s">
        <v>98</v>
      </c>
      <c r="F359" s="16" t="s">
        <v>12</v>
      </c>
      <c r="G359" s="97" t="s">
        <v>140</v>
      </c>
      <c r="H359" s="17" t="s">
        <v>17</v>
      </c>
      <c r="I359" s="39" t="s">
        <v>12</v>
      </c>
      <c r="J359" s="39">
        <v>53.5</v>
      </c>
      <c r="K359" s="39">
        <v>0</v>
      </c>
      <c r="L359" s="39">
        <v>1423.56</v>
      </c>
      <c r="M359" s="121">
        <v>0</v>
      </c>
      <c r="N359" s="114">
        <v>43010</v>
      </c>
      <c r="O359" s="50"/>
      <c r="P359" s="50"/>
      <c r="Q359" s="86">
        <v>43078</v>
      </c>
      <c r="R359" s="50"/>
      <c r="S359" s="139"/>
      <c r="T359" s="131"/>
      <c r="U359" s="38"/>
      <c r="V359" s="52" t="s">
        <v>147</v>
      </c>
      <c r="W359" s="38"/>
      <c r="X359" s="38"/>
      <c r="Y359" s="106"/>
    </row>
    <row r="360" spans="1:25" s="48" customFormat="1">
      <c r="A360" s="241" t="s">
        <v>98</v>
      </c>
      <c r="B360" s="79" t="s">
        <v>516</v>
      </c>
      <c r="C360" s="59" t="s">
        <v>960</v>
      </c>
      <c r="D360" s="52" t="s">
        <v>721</v>
      </c>
      <c r="E360" s="102" t="s">
        <v>98</v>
      </c>
      <c r="F360" s="16" t="s">
        <v>12</v>
      </c>
      <c r="G360" s="91" t="s">
        <v>140</v>
      </c>
      <c r="H360" s="17" t="s">
        <v>17</v>
      </c>
      <c r="I360" s="39" t="s">
        <v>12</v>
      </c>
      <c r="J360" s="39">
        <v>42.5</v>
      </c>
      <c r="K360" s="39">
        <v>0</v>
      </c>
      <c r="L360" s="39" t="s">
        <v>22</v>
      </c>
      <c r="M360" s="121">
        <v>0</v>
      </c>
      <c r="N360" s="114"/>
      <c r="O360" s="50"/>
      <c r="P360" s="50"/>
      <c r="Q360" s="86" t="s">
        <v>563</v>
      </c>
      <c r="R360" s="50"/>
      <c r="S360" s="139"/>
      <c r="T360" s="131"/>
      <c r="U360" s="38"/>
      <c r="V360" s="52"/>
      <c r="W360" s="38"/>
      <c r="X360" s="38"/>
      <c r="Y360" s="106"/>
    </row>
    <row r="361" spans="1:25" s="48" customFormat="1">
      <c r="A361" s="241" t="s">
        <v>98</v>
      </c>
      <c r="B361" s="79" t="s">
        <v>558</v>
      </c>
      <c r="C361" s="59" t="s">
        <v>559</v>
      </c>
      <c r="D361" s="52" t="s">
        <v>721</v>
      </c>
      <c r="E361" s="102" t="s">
        <v>98</v>
      </c>
      <c r="F361" s="16" t="s">
        <v>12</v>
      </c>
      <c r="G361" s="91" t="s">
        <v>140</v>
      </c>
      <c r="H361" s="17" t="s">
        <v>29</v>
      </c>
      <c r="I361" s="39" t="s">
        <v>12</v>
      </c>
      <c r="J361" s="39">
        <v>27</v>
      </c>
      <c r="K361" s="39">
        <v>0</v>
      </c>
      <c r="L361" s="39">
        <v>320</v>
      </c>
      <c r="M361" s="121">
        <v>0</v>
      </c>
      <c r="N361" s="114"/>
      <c r="O361" s="50"/>
      <c r="P361" s="50"/>
      <c r="Q361" s="86" t="s">
        <v>560</v>
      </c>
      <c r="R361" s="50"/>
      <c r="S361" s="139"/>
      <c r="T361" s="136"/>
      <c r="U361" s="5" t="s">
        <v>561</v>
      </c>
      <c r="V361" s="52" t="s">
        <v>147</v>
      </c>
      <c r="W361" s="38"/>
      <c r="X361" s="38"/>
      <c r="Y361" s="106"/>
    </row>
    <row r="362" spans="1:25" s="48" customFormat="1">
      <c r="A362" s="241" t="s">
        <v>98</v>
      </c>
      <c r="B362" s="79" t="s">
        <v>1222</v>
      </c>
      <c r="C362" s="242" t="s">
        <v>1223</v>
      </c>
      <c r="D362" s="52" t="s">
        <v>721</v>
      </c>
      <c r="E362" s="102" t="s">
        <v>98</v>
      </c>
      <c r="F362" s="16" t="s">
        <v>12</v>
      </c>
      <c r="G362" s="91" t="s">
        <v>140</v>
      </c>
      <c r="H362" s="17" t="s">
        <v>29</v>
      </c>
      <c r="I362" s="39" t="s">
        <v>12</v>
      </c>
      <c r="J362" s="39">
        <v>41.1</v>
      </c>
      <c r="K362" s="39">
        <v>0</v>
      </c>
      <c r="L362" s="39">
        <v>280</v>
      </c>
      <c r="M362" s="121">
        <v>0</v>
      </c>
      <c r="N362" s="114"/>
      <c r="O362" s="50"/>
      <c r="P362" s="50"/>
      <c r="Q362" s="86" t="s">
        <v>1224</v>
      </c>
      <c r="R362" s="50"/>
      <c r="S362" s="139"/>
      <c r="T362" s="131"/>
      <c r="U362" s="38"/>
      <c r="V362" s="52"/>
      <c r="W362" s="38"/>
      <c r="X362" s="38"/>
      <c r="Y362" s="106"/>
    </row>
    <row r="363" spans="1:25" s="48" customFormat="1">
      <c r="A363" s="241" t="s">
        <v>98</v>
      </c>
      <c r="B363" s="79" t="s">
        <v>1225</v>
      </c>
      <c r="C363" s="242" t="s">
        <v>1226</v>
      </c>
      <c r="D363" s="52" t="s">
        <v>721</v>
      </c>
      <c r="E363" s="102" t="s">
        <v>98</v>
      </c>
      <c r="F363" s="95" t="s">
        <v>12</v>
      </c>
      <c r="G363" s="91" t="s">
        <v>140</v>
      </c>
      <c r="H363" s="17" t="s">
        <v>29</v>
      </c>
      <c r="I363" s="39" t="s">
        <v>12</v>
      </c>
      <c r="J363" s="39">
        <v>32.200000000000003</v>
      </c>
      <c r="K363" s="39">
        <v>0</v>
      </c>
      <c r="L363" s="39">
        <v>135</v>
      </c>
      <c r="M363" s="121">
        <v>0</v>
      </c>
      <c r="N363" s="114"/>
      <c r="O363" s="50"/>
      <c r="P363" s="50"/>
      <c r="Q363" s="86" t="s">
        <v>1227</v>
      </c>
      <c r="R363" s="50"/>
      <c r="S363" s="139"/>
      <c r="T363" s="131"/>
      <c r="U363" s="38"/>
      <c r="V363" s="52"/>
      <c r="W363" s="38"/>
      <c r="X363" s="38"/>
      <c r="Y363" s="106"/>
    </row>
    <row r="364" spans="1:25" s="48" customFormat="1">
      <c r="A364" s="49" t="s">
        <v>245</v>
      </c>
      <c r="B364" s="79" t="s">
        <v>295</v>
      </c>
      <c r="C364" s="38" t="s">
        <v>82</v>
      </c>
      <c r="D364" s="52" t="s">
        <v>721</v>
      </c>
      <c r="E364" s="104" t="s">
        <v>758</v>
      </c>
      <c r="F364" s="91" t="s">
        <v>12</v>
      </c>
      <c r="G364" s="91" t="s">
        <v>141</v>
      </c>
      <c r="H364" s="39" t="s">
        <v>21</v>
      </c>
      <c r="I364" s="16" t="s">
        <v>12</v>
      </c>
      <c r="J364" s="39">
        <v>45</v>
      </c>
      <c r="K364" s="39">
        <v>0</v>
      </c>
      <c r="L364" s="39" t="s">
        <v>22</v>
      </c>
      <c r="M364" s="121">
        <v>0</v>
      </c>
      <c r="N364" s="114">
        <v>42520</v>
      </c>
      <c r="O364" s="50" t="s">
        <v>19</v>
      </c>
      <c r="P364" s="50">
        <v>42528</v>
      </c>
      <c r="Q364" s="86">
        <v>42675</v>
      </c>
      <c r="R364" s="50" t="s">
        <v>1042</v>
      </c>
      <c r="S364" s="139"/>
      <c r="T364" s="136" t="s">
        <v>38</v>
      </c>
      <c r="U364" s="58" t="s">
        <v>38</v>
      </c>
      <c r="V364" s="52"/>
      <c r="W364" s="38"/>
      <c r="X364" s="38"/>
      <c r="Y364" s="106"/>
    </row>
    <row r="365" spans="1:25" s="48" customFormat="1">
      <c r="A365" s="20" t="s">
        <v>32</v>
      </c>
      <c r="B365" s="79" t="s">
        <v>292</v>
      </c>
      <c r="C365" s="20" t="s">
        <v>901</v>
      </c>
      <c r="D365" s="52" t="s">
        <v>721</v>
      </c>
      <c r="E365" s="111" t="s">
        <v>142</v>
      </c>
      <c r="F365" s="95" t="s">
        <v>12</v>
      </c>
      <c r="G365" s="92" t="s">
        <v>141</v>
      </c>
      <c r="H365" s="17" t="s">
        <v>29</v>
      </c>
      <c r="I365" s="16" t="s">
        <v>12</v>
      </c>
      <c r="J365" s="6">
        <v>20</v>
      </c>
      <c r="K365" s="6">
        <v>0</v>
      </c>
      <c r="L365" s="6">
        <v>150</v>
      </c>
      <c r="M365" s="121">
        <v>0</v>
      </c>
      <c r="N365" s="114"/>
      <c r="O365" s="56" t="s">
        <v>19</v>
      </c>
      <c r="P365" s="50">
        <v>42502</v>
      </c>
      <c r="Q365" s="86" t="s">
        <v>761</v>
      </c>
      <c r="R365" s="50" t="s">
        <v>39</v>
      </c>
      <c r="S365" s="142"/>
      <c r="T365" s="131" t="s">
        <v>33</v>
      </c>
      <c r="U365" s="38" t="s">
        <v>25</v>
      </c>
      <c r="V365" s="52" t="s">
        <v>31</v>
      </c>
      <c r="W365" s="58"/>
      <c r="X365" s="38"/>
      <c r="Y365" s="106"/>
    </row>
    <row r="366" spans="1:25" s="48" customFormat="1">
      <c r="A366" s="241" t="s">
        <v>89</v>
      </c>
      <c r="B366" s="79" t="s">
        <v>293</v>
      </c>
      <c r="C366" s="59" t="s">
        <v>1127</v>
      </c>
      <c r="D366" s="61" t="s">
        <v>721</v>
      </c>
      <c r="E366" s="111" t="s">
        <v>756</v>
      </c>
      <c r="F366" s="91" t="s">
        <v>12</v>
      </c>
      <c r="G366" s="91" t="s">
        <v>141</v>
      </c>
      <c r="H366" s="39" t="s">
        <v>29</v>
      </c>
      <c r="I366" s="16" t="s">
        <v>12</v>
      </c>
      <c r="J366" s="39">
        <v>50</v>
      </c>
      <c r="K366" s="39">
        <v>0</v>
      </c>
      <c r="L366" s="39">
        <v>130</v>
      </c>
      <c r="M366" s="121">
        <v>0</v>
      </c>
      <c r="N366" s="114">
        <v>42606</v>
      </c>
      <c r="O366" s="50" t="s">
        <v>19</v>
      </c>
      <c r="P366" s="50">
        <v>42614</v>
      </c>
      <c r="Q366" s="86" t="s">
        <v>631</v>
      </c>
      <c r="R366" s="50" t="s">
        <v>39</v>
      </c>
      <c r="S366" s="139"/>
      <c r="T366" s="131" t="s">
        <v>34</v>
      </c>
      <c r="U366" s="38" t="s">
        <v>93</v>
      </c>
      <c r="V366" s="52"/>
      <c r="W366" s="64"/>
      <c r="X366" s="59"/>
      <c r="Y366" s="146"/>
    </row>
    <row r="367" spans="1:25" s="48" customFormat="1">
      <c r="A367" s="241" t="s">
        <v>89</v>
      </c>
      <c r="B367" s="79" t="s">
        <v>448</v>
      </c>
      <c r="C367" s="59" t="s">
        <v>1128</v>
      </c>
      <c r="D367" s="61" t="s">
        <v>721</v>
      </c>
      <c r="E367" s="111" t="s">
        <v>756</v>
      </c>
      <c r="F367" s="91" t="s">
        <v>12</v>
      </c>
      <c r="G367" s="91" t="s">
        <v>141</v>
      </c>
      <c r="H367" s="39" t="s">
        <v>29</v>
      </c>
      <c r="I367" s="16" t="s">
        <v>12</v>
      </c>
      <c r="J367" s="39">
        <v>40</v>
      </c>
      <c r="K367" s="39">
        <v>0</v>
      </c>
      <c r="L367" s="39">
        <v>276</v>
      </c>
      <c r="M367" s="121">
        <v>0</v>
      </c>
      <c r="N367" s="114">
        <v>42629</v>
      </c>
      <c r="O367" s="50" t="s">
        <v>19</v>
      </c>
      <c r="P367" s="50">
        <v>42649</v>
      </c>
      <c r="Q367" s="86" t="s">
        <v>609</v>
      </c>
      <c r="R367" s="50" t="s">
        <v>39</v>
      </c>
      <c r="S367" s="139"/>
      <c r="T367" s="132" t="s">
        <v>34</v>
      </c>
      <c r="U367" s="38" t="s">
        <v>34</v>
      </c>
      <c r="V367" s="52"/>
      <c r="W367" s="38"/>
      <c r="X367" s="38"/>
      <c r="Y367" s="106"/>
    </row>
    <row r="368" spans="1:25" s="48" customFormat="1">
      <c r="A368" s="241" t="s">
        <v>78</v>
      </c>
      <c r="B368" s="79" t="s">
        <v>294</v>
      </c>
      <c r="C368" s="59" t="s">
        <v>941</v>
      </c>
      <c r="D368" s="61" t="s">
        <v>711</v>
      </c>
      <c r="E368" s="103" t="s">
        <v>138</v>
      </c>
      <c r="F368" s="93" t="s">
        <v>12</v>
      </c>
      <c r="G368" s="91" t="s">
        <v>140</v>
      </c>
      <c r="H368" s="39" t="s">
        <v>75</v>
      </c>
      <c r="I368" s="16" t="s">
        <v>12</v>
      </c>
      <c r="J368" s="39">
        <v>46</v>
      </c>
      <c r="K368" s="39">
        <v>0</v>
      </c>
      <c r="L368" s="39">
        <v>400</v>
      </c>
      <c r="M368" s="121">
        <v>0</v>
      </c>
      <c r="N368" s="114">
        <v>42573</v>
      </c>
      <c r="O368" s="50" t="s">
        <v>18</v>
      </c>
      <c r="P368" s="50">
        <v>42573</v>
      </c>
      <c r="Q368" s="86" t="s">
        <v>761</v>
      </c>
      <c r="R368" s="50" t="s">
        <v>39</v>
      </c>
      <c r="S368" s="139"/>
      <c r="T368" s="136" t="s">
        <v>80</v>
      </c>
      <c r="U368" s="58" t="s">
        <v>27</v>
      </c>
      <c r="V368" s="52"/>
      <c r="W368" s="38"/>
      <c r="X368" s="38"/>
      <c r="Y368" s="106"/>
    </row>
    <row r="369" spans="1:25" s="48" customFormat="1">
      <c r="A369" s="241" t="s">
        <v>78</v>
      </c>
      <c r="B369" s="79" t="s">
        <v>449</v>
      </c>
      <c r="C369" s="59" t="s">
        <v>942</v>
      </c>
      <c r="D369" s="61" t="s">
        <v>711</v>
      </c>
      <c r="E369" s="103" t="s">
        <v>138</v>
      </c>
      <c r="F369" s="93" t="s">
        <v>12</v>
      </c>
      <c r="G369" s="91" t="s">
        <v>140</v>
      </c>
      <c r="H369" s="39" t="s">
        <v>29</v>
      </c>
      <c r="I369" s="16" t="s">
        <v>12</v>
      </c>
      <c r="J369" s="39">
        <v>46</v>
      </c>
      <c r="K369" s="39">
        <v>0</v>
      </c>
      <c r="L369" s="39" t="s">
        <v>22</v>
      </c>
      <c r="M369" s="121">
        <v>0</v>
      </c>
      <c r="N369" s="114">
        <v>42675</v>
      </c>
      <c r="O369" s="50" t="s">
        <v>18</v>
      </c>
      <c r="P369" s="50">
        <v>42683</v>
      </c>
      <c r="Q369" s="86" t="s">
        <v>762</v>
      </c>
      <c r="R369" s="50" t="s">
        <v>39</v>
      </c>
      <c r="S369" s="139"/>
      <c r="T369" s="136" t="s">
        <v>80</v>
      </c>
      <c r="U369" s="58" t="s">
        <v>27</v>
      </c>
      <c r="V369" s="52"/>
      <c r="W369" s="38"/>
      <c r="X369" s="38"/>
      <c r="Y369" s="106"/>
    </row>
    <row r="370" spans="1:25" s="48" customFormat="1">
      <c r="A370" s="15" t="s">
        <v>78</v>
      </c>
      <c r="B370" s="79" t="s">
        <v>450</v>
      </c>
      <c r="C370" s="59" t="s">
        <v>182</v>
      </c>
      <c r="D370" s="61" t="s">
        <v>711</v>
      </c>
      <c r="E370" s="110" t="s">
        <v>138</v>
      </c>
      <c r="F370" s="93" t="s">
        <v>12</v>
      </c>
      <c r="G370" s="91" t="s">
        <v>140</v>
      </c>
      <c r="H370" s="39" t="s">
        <v>29</v>
      </c>
      <c r="I370" s="16" t="s">
        <v>12</v>
      </c>
      <c r="J370" s="39">
        <v>27.5</v>
      </c>
      <c r="K370" s="39">
        <v>0</v>
      </c>
      <c r="L370" s="39">
        <v>323</v>
      </c>
      <c r="M370" s="121">
        <v>0</v>
      </c>
      <c r="N370" s="116">
        <v>42801</v>
      </c>
      <c r="O370" s="10" t="s">
        <v>18</v>
      </c>
      <c r="P370" s="57"/>
      <c r="Q370" s="86">
        <v>43040</v>
      </c>
      <c r="R370" s="50"/>
      <c r="S370" s="139"/>
      <c r="T370" s="131" t="s">
        <v>183</v>
      </c>
      <c r="U370" s="38" t="s">
        <v>173</v>
      </c>
      <c r="V370" s="52" t="s">
        <v>174</v>
      </c>
      <c r="W370" s="38"/>
      <c r="X370" s="38"/>
      <c r="Y370" s="106"/>
    </row>
    <row r="371" spans="1:25" s="48" customFormat="1">
      <c r="A371" s="241" t="s">
        <v>78</v>
      </c>
      <c r="B371" s="79" t="s">
        <v>451</v>
      </c>
      <c r="C371" s="59" t="s">
        <v>943</v>
      </c>
      <c r="D371" s="61" t="s">
        <v>711</v>
      </c>
      <c r="E371" s="103" t="s">
        <v>138</v>
      </c>
      <c r="F371" s="60" t="s">
        <v>22</v>
      </c>
      <c r="G371" s="91" t="s">
        <v>140</v>
      </c>
      <c r="H371" s="39" t="s">
        <v>29</v>
      </c>
      <c r="I371" s="16" t="s">
        <v>12</v>
      </c>
      <c r="J371" s="39">
        <v>27.5</v>
      </c>
      <c r="K371" s="39" t="s">
        <v>22</v>
      </c>
      <c r="L371" s="39" t="s">
        <v>22</v>
      </c>
      <c r="M371" s="121" t="s">
        <v>22</v>
      </c>
      <c r="N371" s="114">
        <v>42795</v>
      </c>
      <c r="O371" s="50" t="s">
        <v>18</v>
      </c>
      <c r="P371" s="50"/>
      <c r="Q371" s="86" t="s">
        <v>631</v>
      </c>
      <c r="R371" s="50" t="s">
        <v>39</v>
      </c>
      <c r="S371" s="139"/>
      <c r="T371" s="131" t="s">
        <v>172</v>
      </c>
      <c r="U371" s="38" t="s">
        <v>173</v>
      </c>
      <c r="V371" s="52" t="s">
        <v>174</v>
      </c>
      <c r="W371" s="38"/>
      <c r="X371" s="38"/>
      <c r="Y371" s="106"/>
    </row>
    <row r="372" spans="1:25" s="48" customFormat="1">
      <c r="A372" s="263" t="s">
        <v>78</v>
      </c>
      <c r="B372" s="80" t="s">
        <v>452</v>
      </c>
      <c r="C372" s="216" t="s">
        <v>495</v>
      </c>
      <c r="D372" s="247" t="s">
        <v>711</v>
      </c>
      <c r="E372" s="248" t="s">
        <v>138</v>
      </c>
      <c r="F372" s="249"/>
      <c r="G372" s="93" t="s">
        <v>140</v>
      </c>
      <c r="H372" s="60"/>
      <c r="I372" s="16" t="s">
        <v>12</v>
      </c>
      <c r="J372" s="60"/>
      <c r="K372" s="60"/>
      <c r="L372" s="60"/>
      <c r="M372" s="124"/>
      <c r="N372" s="116"/>
      <c r="O372" s="14"/>
      <c r="P372" s="56"/>
      <c r="Q372" s="86" t="s">
        <v>22</v>
      </c>
      <c r="R372" s="56"/>
      <c r="S372" s="142"/>
      <c r="T372" s="133"/>
      <c r="U372" s="59"/>
      <c r="V372" s="61"/>
      <c r="W372" s="59"/>
      <c r="X372" s="59"/>
      <c r="Y372" s="146"/>
    </row>
    <row r="373" spans="1:25" s="48" customFormat="1">
      <c r="A373" s="15" t="s">
        <v>78</v>
      </c>
      <c r="B373" s="79" t="s">
        <v>453</v>
      </c>
      <c r="C373" s="15" t="s">
        <v>940</v>
      </c>
      <c r="D373" s="61" t="s">
        <v>711</v>
      </c>
      <c r="E373" s="110" t="s">
        <v>138</v>
      </c>
      <c r="F373" s="29" t="s">
        <v>12</v>
      </c>
      <c r="G373" s="95" t="s">
        <v>140</v>
      </c>
      <c r="H373" s="16" t="s">
        <v>29</v>
      </c>
      <c r="I373" s="16" t="s">
        <v>12</v>
      </c>
      <c r="J373" s="6">
        <v>25</v>
      </c>
      <c r="K373" s="6">
        <v>0</v>
      </c>
      <c r="L373" s="6">
        <v>328</v>
      </c>
      <c r="M373" s="125">
        <v>0</v>
      </c>
      <c r="N373" s="117"/>
      <c r="O373" s="10" t="s">
        <v>18</v>
      </c>
      <c r="P373" s="10">
        <v>42503</v>
      </c>
      <c r="Q373" s="86" t="s">
        <v>792</v>
      </c>
      <c r="R373" s="50" t="s">
        <v>39</v>
      </c>
      <c r="S373" s="139"/>
      <c r="T373" s="136" t="s">
        <v>80</v>
      </c>
      <c r="U373" s="58" t="s">
        <v>27</v>
      </c>
      <c r="V373" s="36"/>
      <c r="W373" s="38"/>
      <c r="X373" s="38"/>
      <c r="Y373" s="106"/>
    </row>
    <row r="374" spans="1:25" s="48" customFormat="1">
      <c r="A374" s="241" t="s">
        <v>78</v>
      </c>
      <c r="B374" s="79" t="s">
        <v>454</v>
      </c>
      <c r="C374" s="59" t="s">
        <v>157</v>
      </c>
      <c r="D374" s="61" t="s">
        <v>711</v>
      </c>
      <c r="E374" s="103" t="s">
        <v>138</v>
      </c>
      <c r="F374" s="60" t="s">
        <v>12</v>
      </c>
      <c r="G374" s="93" t="s">
        <v>140</v>
      </c>
      <c r="H374" s="39" t="s">
        <v>29</v>
      </c>
      <c r="I374" s="16" t="s">
        <v>12</v>
      </c>
      <c r="J374" s="39">
        <v>39.200000000000003</v>
      </c>
      <c r="K374" s="39">
        <v>0</v>
      </c>
      <c r="L374" s="39" t="s">
        <v>22</v>
      </c>
      <c r="M374" s="121">
        <v>0</v>
      </c>
      <c r="N374" s="114">
        <v>42772</v>
      </c>
      <c r="O374" s="50" t="s">
        <v>18</v>
      </c>
      <c r="P374" s="50"/>
      <c r="Q374" s="86">
        <v>43055</v>
      </c>
      <c r="R374" s="50"/>
      <c r="S374" s="139"/>
      <c r="T374" s="131" t="s">
        <v>158</v>
      </c>
      <c r="U374" s="38" t="s">
        <v>27</v>
      </c>
      <c r="V374" s="52" t="s">
        <v>159</v>
      </c>
      <c r="W374" s="38"/>
      <c r="X374" s="38"/>
      <c r="Y374" s="106"/>
    </row>
    <row r="375" spans="1:25" s="48" customFormat="1">
      <c r="A375" s="241" t="s">
        <v>78</v>
      </c>
      <c r="B375" s="79" t="s">
        <v>562</v>
      </c>
      <c r="C375" s="59" t="s">
        <v>582</v>
      </c>
      <c r="D375" s="61" t="s">
        <v>711</v>
      </c>
      <c r="E375" s="103" t="s">
        <v>138</v>
      </c>
      <c r="F375" s="60" t="s">
        <v>12</v>
      </c>
      <c r="G375" s="91" t="s">
        <v>140</v>
      </c>
      <c r="H375" s="17" t="s">
        <v>17</v>
      </c>
      <c r="I375" s="16" t="s">
        <v>12</v>
      </c>
      <c r="J375" s="39">
        <v>31.68</v>
      </c>
      <c r="K375" s="39">
        <v>0</v>
      </c>
      <c r="L375" s="39">
        <v>1894</v>
      </c>
      <c r="M375" s="121">
        <v>0</v>
      </c>
      <c r="N375" s="114"/>
      <c r="O375" s="50"/>
      <c r="P375" s="50"/>
      <c r="Q375" s="86" t="s">
        <v>1237</v>
      </c>
      <c r="R375" s="50"/>
      <c r="S375" s="139"/>
      <c r="T375" s="136"/>
      <c r="U375" s="5"/>
      <c r="V375" s="52"/>
      <c r="W375" s="38"/>
      <c r="X375" s="38"/>
      <c r="Y375" s="106"/>
    </row>
    <row r="376" spans="1:25" s="48" customFormat="1">
      <c r="A376" s="255" t="s">
        <v>78</v>
      </c>
      <c r="B376" s="80" t="s">
        <v>944</v>
      </c>
      <c r="C376" s="261" t="s">
        <v>945</v>
      </c>
      <c r="D376" s="247" t="s">
        <v>711</v>
      </c>
      <c r="E376" s="257" t="s">
        <v>138</v>
      </c>
      <c r="F376" s="254"/>
      <c r="G376" s="91" t="s">
        <v>140</v>
      </c>
      <c r="H376" s="17"/>
      <c r="I376" s="39"/>
      <c r="J376" s="39"/>
      <c r="K376" s="39"/>
      <c r="L376" s="39"/>
      <c r="M376" s="121"/>
      <c r="N376" s="114"/>
      <c r="O376" s="50"/>
      <c r="P376" s="50"/>
      <c r="Q376" s="86" t="s">
        <v>598</v>
      </c>
      <c r="R376" s="50" t="s">
        <v>39</v>
      </c>
      <c r="S376" s="139"/>
      <c r="T376" s="131"/>
      <c r="U376" s="38"/>
      <c r="V376" s="52"/>
      <c r="W376" s="38"/>
      <c r="X376" s="38"/>
      <c r="Y376" s="106"/>
    </row>
    <row r="377" spans="1:25" s="48" customFormat="1">
      <c r="A377" s="255" t="s">
        <v>78</v>
      </c>
      <c r="B377" s="80" t="s">
        <v>946</v>
      </c>
      <c r="C377" s="261" t="s">
        <v>947</v>
      </c>
      <c r="D377" s="247" t="s">
        <v>711</v>
      </c>
      <c r="E377" s="257" t="s">
        <v>138</v>
      </c>
      <c r="F377" s="254"/>
      <c r="G377" s="91" t="s">
        <v>140</v>
      </c>
      <c r="H377" s="17"/>
      <c r="I377" s="39"/>
      <c r="J377" s="39"/>
      <c r="K377" s="39"/>
      <c r="L377" s="39"/>
      <c r="M377" s="121"/>
      <c r="N377" s="114"/>
      <c r="O377" s="50"/>
      <c r="P377" s="50"/>
      <c r="Q377" s="86" t="s">
        <v>631</v>
      </c>
      <c r="R377" s="50" t="s">
        <v>39</v>
      </c>
      <c r="S377" s="139"/>
      <c r="T377" s="131"/>
      <c r="U377" s="38"/>
      <c r="V377" s="52"/>
      <c r="W377" s="38"/>
      <c r="X377" s="38"/>
      <c r="Y377" s="106"/>
    </row>
    <row r="378" spans="1:25" s="48" customFormat="1">
      <c r="A378" s="255" t="s">
        <v>78</v>
      </c>
      <c r="B378" s="80" t="s">
        <v>949</v>
      </c>
      <c r="C378" s="261" t="s">
        <v>948</v>
      </c>
      <c r="D378" s="247" t="s">
        <v>711</v>
      </c>
      <c r="E378" s="257" t="s">
        <v>138</v>
      </c>
      <c r="F378" s="254"/>
      <c r="G378" s="91" t="s">
        <v>140</v>
      </c>
      <c r="H378" s="17"/>
      <c r="I378" s="39"/>
      <c r="J378" s="39"/>
      <c r="K378" s="39"/>
      <c r="L378" s="39"/>
      <c r="M378" s="121"/>
      <c r="N378" s="114"/>
      <c r="O378" s="50"/>
      <c r="P378" s="50"/>
      <c r="Q378" s="86" t="s">
        <v>706</v>
      </c>
      <c r="R378" s="50" t="s">
        <v>39</v>
      </c>
      <c r="S378" s="139"/>
      <c r="T378" s="131"/>
      <c r="U378" s="38"/>
      <c r="V378" s="52"/>
      <c r="W378" s="38"/>
      <c r="X378" s="38"/>
      <c r="Y378" s="106"/>
    </row>
    <row r="379" spans="1:25" s="48" customFormat="1">
      <c r="A379" s="241" t="s">
        <v>78</v>
      </c>
      <c r="B379" s="79" t="s">
        <v>1228</v>
      </c>
      <c r="C379" s="59" t="s">
        <v>1233</v>
      </c>
      <c r="D379" s="52" t="s">
        <v>711</v>
      </c>
      <c r="E379" s="102" t="s">
        <v>138</v>
      </c>
      <c r="F379" s="16" t="s">
        <v>12</v>
      </c>
      <c r="G379" s="97" t="s">
        <v>140</v>
      </c>
      <c r="H379" s="17" t="s">
        <v>17</v>
      </c>
      <c r="I379" s="39" t="s">
        <v>12</v>
      </c>
      <c r="J379" s="39" t="s">
        <v>22</v>
      </c>
      <c r="K379" s="39" t="s">
        <v>22</v>
      </c>
      <c r="L379" s="39">
        <v>2187</v>
      </c>
      <c r="M379" s="121" t="s">
        <v>22</v>
      </c>
      <c r="N379" s="114"/>
      <c r="O379" s="50"/>
      <c r="P379" s="50"/>
      <c r="Q379" s="86" t="s">
        <v>1234</v>
      </c>
      <c r="R379" s="50"/>
      <c r="S379" s="139"/>
      <c r="T379" s="131"/>
      <c r="U379" s="38"/>
      <c r="V379" s="52"/>
      <c r="W379" s="38"/>
      <c r="X379" s="38"/>
      <c r="Y379" s="106"/>
    </row>
    <row r="380" spans="1:25" s="48" customFormat="1">
      <c r="A380" s="241" t="s">
        <v>78</v>
      </c>
      <c r="B380" s="79" t="s">
        <v>1235</v>
      </c>
      <c r="C380" s="59" t="s">
        <v>1236</v>
      </c>
      <c r="D380" s="52" t="s">
        <v>711</v>
      </c>
      <c r="E380" s="102" t="s">
        <v>138</v>
      </c>
      <c r="F380" s="16" t="s">
        <v>12</v>
      </c>
      <c r="G380" s="97" t="s">
        <v>140</v>
      </c>
      <c r="H380" s="17" t="s">
        <v>17</v>
      </c>
      <c r="I380" s="39" t="s">
        <v>12</v>
      </c>
      <c r="J380" s="39">
        <v>30.31</v>
      </c>
      <c r="K380" s="39">
        <v>0</v>
      </c>
      <c r="L380" s="39">
        <v>1957</v>
      </c>
      <c r="M380" s="121">
        <v>0</v>
      </c>
      <c r="N380" s="114"/>
      <c r="O380" s="50"/>
      <c r="P380" s="50"/>
      <c r="Q380" s="86" t="s">
        <v>1232</v>
      </c>
      <c r="R380" s="50"/>
      <c r="S380" s="139"/>
      <c r="T380" s="131"/>
      <c r="U380" s="38"/>
      <c r="V380" s="52"/>
      <c r="W380" s="38"/>
      <c r="X380" s="38"/>
      <c r="Y380" s="106"/>
    </row>
    <row r="381" spans="1:25" s="48" customFormat="1">
      <c r="A381" s="241" t="s">
        <v>192</v>
      </c>
      <c r="B381" s="79" t="s">
        <v>296</v>
      </c>
      <c r="C381" s="38" t="s">
        <v>917</v>
      </c>
      <c r="D381" s="61" t="s">
        <v>711</v>
      </c>
      <c r="E381" s="102" t="s">
        <v>195</v>
      </c>
      <c r="F381" s="16" t="s">
        <v>12</v>
      </c>
      <c r="G381" s="91" t="s">
        <v>140</v>
      </c>
      <c r="H381" s="39" t="s">
        <v>29</v>
      </c>
      <c r="I381" s="16" t="s">
        <v>12</v>
      </c>
      <c r="J381" s="39">
        <v>38.5</v>
      </c>
      <c r="K381" s="39">
        <v>0</v>
      </c>
      <c r="L381" s="39">
        <v>6305</v>
      </c>
      <c r="M381" s="121">
        <v>0</v>
      </c>
      <c r="N381" s="114">
        <v>42854</v>
      </c>
      <c r="O381" s="57" t="s">
        <v>19</v>
      </c>
      <c r="P381" s="50"/>
      <c r="Q381" s="86" t="s">
        <v>594</v>
      </c>
      <c r="R381" s="50" t="s">
        <v>39</v>
      </c>
      <c r="S381" s="139"/>
      <c r="T381" s="131"/>
      <c r="U381" s="38"/>
      <c r="V381" s="52"/>
      <c r="W381" s="38"/>
      <c r="X381" s="38"/>
      <c r="Y381" s="106"/>
    </row>
    <row r="382" spans="1:25" s="48" customFormat="1">
      <c r="A382" s="241" t="s">
        <v>192</v>
      </c>
      <c r="B382" s="79" t="s">
        <v>455</v>
      </c>
      <c r="C382" s="38" t="s">
        <v>916</v>
      </c>
      <c r="D382" s="61" t="s">
        <v>711</v>
      </c>
      <c r="E382" s="102" t="s">
        <v>195</v>
      </c>
      <c r="F382" s="16" t="s">
        <v>12</v>
      </c>
      <c r="G382" s="91" t="s">
        <v>140</v>
      </c>
      <c r="H382" s="39" t="s">
        <v>29</v>
      </c>
      <c r="I382" s="16" t="s">
        <v>12</v>
      </c>
      <c r="J382" s="39">
        <v>42</v>
      </c>
      <c r="K382" s="39">
        <v>0</v>
      </c>
      <c r="L382" s="39">
        <v>2167</v>
      </c>
      <c r="M382" s="121">
        <v>0</v>
      </c>
      <c r="N382" s="114">
        <v>42813</v>
      </c>
      <c r="O382" s="57" t="s">
        <v>19</v>
      </c>
      <c r="P382" s="50"/>
      <c r="Q382" s="86" t="s">
        <v>762</v>
      </c>
      <c r="R382" s="50" t="s">
        <v>39</v>
      </c>
      <c r="S382" s="139"/>
      <c r="T382" s="131" t="s">
        <v>193</v>
      </c>
      <c r="U382" s="38"/>
      <c r="V382" s="52" t="s">
        <v>194</v>
      </c>
      <c r="W382" s="38"/>
      <c r="X382" s="38"/>
      <c r="Y382" s="106"/>
    </row>
    <row r="383" spans="1:25" s="48" customFormat="1">
      <c r="A383" s="241" t="s">
        <v>192</v>
      </c>
      <c r="B383" s="79" t="s">
        <v>1110</v>
      </c>
      <c r="C383" s="242" t="s">
        <v>1111</v>
      </c>
      <c r="D383" s="61" t="s">
        <v>711</v>
      </c>
      <c r="E383" s="105" t="s">
        <v>195</v>
      </c>
      <c r="F383" s="16" t="s">
        <v>12</v>
      </c>
      <c r="G383" s="91" t="s">
        <v>140</v>
      </c>
      <c r="H383" s="39" t="s">
        <v>29</v>
      </c>
      <c r="I383" s="16" t="s">
        <v>12</v>
      </c>
      <c r="J383" s="39">
        <v>35</v>
      </c>
      <c r="K383" s="39">
        <v>0</v>
      </c>
      <c r="L383" s="39">
        <v>653</v>
      </c>
      <c r="M383" s="121">
        <v>0</v>
      </c>
      <c r="N383" s="114"/>
      <c r="O383" s="50"/>
      <c r="P383" s="50"/>
      <c r="Q383" s="86" t="s">
        <v>509</v>
      </c>
      <c r="R383" s="50"/>
      <c r="S383" s="139"/>
      <c r="T383" s="131"/>
      <c r="U383" s="38"/>
      <c r="V383" s="52"/>
      <c r="W383" s="38"/>
      <c r="X383" s="38"/>
      <c r="Y383" s="106"/>
    </row>
    <row r="384" spans="1:25" s="48" customFormat="1">
      <c r="A384" s="213" t="s">
        <v>90</v>
      </c>
      <c r="B384" s="79" t="s">
        <v>297</v>
      </c>
      <c r="C384" s="38" t="s">
        <v>595</v>
      </c>
      <c r="D384" s="61" t="s">
        <v>711</v>
      </c>
      <c r="E384" s="105" t="s">
        <v>146</v>
      </c>
      <c r="F384" s="39" t="s">
        <v>12</v>
      </c>
      <c r="G384" s="91" t="s">
        <v>140</v>
      </c>
      <c r="H384" s="39" t="s">
        <v>75</v>
      </c>
      <c r="I384" s="39" t="s">
        <v>79</v>
      </c>
      <c r="J384" s="39">
        <v>78</v>
      </c>
      <c r="K384" s="39">
        <v>4</v>
      </c>
      <c r="L384" s="39">
        <v>1200</v>
      </c>
      <c r="M384" s="121">
        <v>300</v>
      </c>
      <c r="N384" s="114">
        <v>42710</v>
      </c>
      <c r="O384" s="50" t="s">
        <v>19</v>
      </c>
      <c r="P384" s="50"/>
      <c r="Q384" s="86" t="s">
        <v>597</v>
      </c>
      <c r="R384" s="50" t="s">
        <v>39</v>
      </c>
      <c r="S384" s="139"/>
      <c r="T384" s="131" t="s">
        <v>518</v>
      </c>
      <c r="U384" s="38"/>
      <c r="V384" s="52" t="s">
        <v>129</v>
      </c>
      <c r="W384" s="38"/>
      <c r="X384" s="38"/>
      <c r="Y384" s="106"/>
    </row>
    <row r="385" spans="1:25" s="48" customFormat="1">
      <c r="A385" s="213" t="s">
        <v>90</v>
      </c>
      <c r="B385" s="79" t="s">
        <v>456</v>
      </c>
      <c r="C385" s="38" t="s">
        <v>596</v>
      </c>
      <c r="D385" s="61" t="s">
        <v>711</v>
      </c>
      <c r="E385" s="102" t="s">
        <v>146</v>
      </c>
      <c r="F385" s="39" t="s">
        <v>12</v>
      </c>
      <c r="G385" s="91" t="s">
        <v>140</v>
      </c>
      <c r="H385" s="16" t="s">
        <v>29</v>
      </c>
      <c r="I385" s="39" t="s">
        <v>12</v>
      </c>
      <c r="J385" s="39">
        <v>33</v>
      </c>
      <c r="K385" s="39">
        <v>0</v>
      </c>
      <c r="L385" s="39">
        <v>466</v>
      </c>
      <c r="M385" s="121">
        <v>0</v>
      </c>
      <c r="N385" s="114">
        <v>42592</v>
      </c>
      <c r="O385" s="50" t="s">
        <v>18</v>
      </c>
      <c r="P385" s="50">
        <v>42605</v>
      </c>
      <c r="Q385" s="86">
        <v>42693</v>
      </c>
      <c r="R385" s="50" t="s">
        <v>111</v>
      </c>
      <c r="S385" s="139"/>
      <c r="T385" s="131" t="s">
        <v>518</v>
      </c>
      <c r="U385" s="38"/>
      <c r="V385" s="73" t="s">
        <v>94</v>
      </c>
      <c r="W385" s="38"/>
      <c r="X385" s="38"/>
      <c r="Y385" s="106"/>
    </row>
    <row r="386" spans="1:25" s="48" customFormat="1">
      <c r="A386" s="69" t="s">
        <v>90</v>
      </c>
      <c r="B386" s="79" t="s">
        <v>695</v>
      </c>
      <c r="C386" s="49" t="s">
        <v>694</v>
      </c>
      <c r="D386" s="52" t="s">
        <v>711</v>
      </c>
      <c r="E386" s="102" t="s">
        <v>146</v>
      </c>
      <c r="F386" s="39" t="s">
        <v>12</v>
      </c>
      <c r="G386" s="91" t="s">
        <v>140</v>
      </c>
      <c r="H386" s="17" t="s">
        <v>29</v>
      </c>
      <c r="I386" s="39" t="s">
        <v>12</v>
      </c>
      <c r="J386" s="39">
        <v>35</v>
      </c>
      <c r="K386" s="39">
        <v>0</v>
      </c>
      <c r="L386" s="39">
        <v>327</v>
      </c>
      <c r="M386" s="121">
        <v>0</v>
      </c>
      <c r="N386" s="114"/>
      <c r="O386" s="50"/>
      <c r="P386" s="50"/>
      <c r="Q386" s="86" t="s">
        <v>569</v>
      </c>
      <c r="R386" s="50" t="s">
        <v>39</v>
      </c>
      <c r="S386" s="139"/>
      <c r="T386" s="131"/>
      <c r="U386" s="38"/>
      <c r="V386" s="52"/>
      <c r="W386" s="38"/>
      <c r="X386" s="38"/>
      <c r="Y386" s="106"/>
    </row>
    <row r="387" spans="1:25" s="48" customFormat="1">
      <c r="A387" s="241" t="s">
        <v>247</v>
      </c>
      <c r="B387" s="79" t="s">
        <v>299</v>
      </c>
      <c r="C387" s="59" t="s">
        <v>1088</v>
      </c>
      <c r="D387" s="61" t="s">
        <v>721</v>
      </c>
      <c r="E387" s="102" t="s">
        <v>87</v>
      </c>
      <c r="F387" s="39" t="s">
        <v>12</v>
      </c>
      <c r="G387" s="91" t="s">
        <v>140</v>
      </c>
      <c r="H387" s="16" t="s">
        <v>29</v>
      </c>
      <c r="I387" s="39" t="s">
        <v>12</v>
      </c>
      <c r="J387" s="39">
        <v>25</v>
      </c>
      <c r="K387" s="39">
        <v>1</v>
      </c>
      <c r="L387" s="39" t="s">
        <v>22</v>
      </c>
      <c r="M387" s="121">
        <v>0</v>
      </c>
      <c r="N387" s="114">
        <v>42587</v>
      </c>
      <c r="O387" s="50" t="s">
        <v>19</v>
      </c>
      <c r="P387" s="50">
        <v>42599</v>
      </c>
      <c r="Q387" s="86">
        <v>42694</v>
      </c>
      <c r="R387" s="50"/>
      <c r="S387" s="139"/>
      <c r="T387" s="136" t="s">
        <v>88</v>
      </c>
      <c r="U387" s="38"/>
      <c r="V387" s="52"/>
      <c r="W387" s="38"/>
      <c r="X387" s="38"/>
      <c r="Y387" s="106"/>
    </row>
    <row r="388" spans="1:25" s="48" customFormat="1">
      <c r="A388" s="241" t="s">
        <v>247</v>
      </c>
      <c r="B388" s="79" t="s">
        <v>475</v>
      </c>
      <c r="C388" s="59" t="s">
        <v>904</v>
      </c>
      <c r="D388" s="61" t="s">
        <v>721</v>
      </c>
      <c r="E388" s="103" t="s">
        <v>87</v>
      </c>
      <c r="F388" s="39" t="s">
        <v>12</v>
      </c>
      <c r="G388" s="91" t="s">
        <v>140</v>
      </c>
      <c r="H388" s="16" t="s">
        <v>29</v>
      </c>
      <c r="I388" s="39" t="s">
        <v>12</v>
      </c>
      <c r="J388" s="39">
        <v>33</v>
      </c>
      <c r="K388" s="39">
        <v>1</v>
      </c>
      <c r="L388" s="39" t="s">
        <v>22</v>
      </c>
      <c r="M388" s="121" t="s">
        <v>22</v>
      </c>
      <c r="N388" s="114">
        <v>42587</v>
      </c>
      <c r="O388" s="50" t="s">
        <v>19</v>
      </c>
      <c r="P388" s="50">
        <v>42605</v>
      </c>
      <c r="Q388" s="86" t="s">
        <v>598</v>
      </c>
      <c r="R388" s="50" t="s">
        <v>39</v>
      </c>
      <c r="S388" s="139"/>
      <c r="T388" s="136" t="s">
        <v>88</v>
      </c>
      <c r="U388" s="38"/>
      <c r="V388" s="52"/>
      <c r="W388" s="38"/>
      <c r="X388" s="38"/>
      <c r="Y388" s="106"/>
    </row>
    <row r="389" spans="1:25" s="48" customFormat="1">
      <c r="A389" s="241" t="s">
        <v>247</v>
      </c>
      <c r="B389" s="79" t="s">
        <v>476</v>
      </c>
      <c r="C389" s="59" t="s">
        <v>903</v>
      </c>
      <c r="D389" s="61" t="s">
        <v>721</v>
      </c>
      <c r="E389" s="103" t="s">
        <v>87</v>
      </c>
      <c r="F389" s="60" t="s">
        <v>12</v>
      </c>
      <c r="G389" s="91" t="s">
        <v>140</v>
      </c>
      <c r="H389" s="16" t="s">
        <v>29</v>
      </c>
      <c r="I389" s="39" t="s">
        <v>12</v>
      </c>
      <c r="J389" s="39">
        <v>24</v>
      </c>
      <c r="K389" s="39">
        <v>1</v>
      </c>
      <c r="L389" s="39">
        <v>300</v>
      </c>
      <c r="M389" s="121" t="s">
        <v>22</v>
      </c>
      <c r="N389" s="114">
        <v>42587</v>
      </c>
      <c r="O389" s="50" t="s">
        <v>19</v>
      </c>
      <c r="P389" s="50">
        <v>42599</v>
      </c>
      <c r="Q389" s="86" t="s">
        <v>598</v>
      </c>
      <c r="R389" s="50" t="s">
        <v>39</v>
      </c>
      <c r="S389" s="139"/>
      <c r="T389" s="136" t="s">
        <v>88</v>
      </c>
      <c r="U389" s="38"/>
      <c r="V389" s="52"/>
      <c r="W389" s="38"/>
      <c r="X389" s="38"/>
      <c r="Y389" s="106"/>
    </row>
    <row r="390" spans="1:25" s="48" customFormat="1">
      <c r="A390" s="246" t="s">
        <v>247</v>
      </c>
      <c r="B390" s="80" t="s">
        <v>477</v>
      </c>
      <c r="C390" s="246" t="s">
        <v>1094</v>
      </c>
      <c r="D390" s="247" t="s">
        <v>721</v>
      </c>
      <c r="E390" s="257" t="s">
        <v>87</v>
      </c>
      <c r="F390" s="249" t="s">
        <v>12</v>
      </c>
      <c r="G390" s="91" t="s">
        <v>140</v>
      </c>
      <c r="H390" s="39" t="s">
        <v>29</v>
      </c>
      <c r="I390" s="39" t="s">
        <v>12</v>
      </c>
      <c r="J390" s="39"/>
      <c r="K390" s="39"/>
      <c r="L390" s="39"/>
      <c r="M390" s="121"/>
      <c r="N390" s="114">
        <v>42884</v>
      </c>
      <c r="O390" s="50" t="s">
        <v>18</v>
      </c>
      <c r="P390" s="50"/>
      <c r="Q390" s="86">
        <v>43008</v>
      </c>
      <c r="R390" s="50"/>
      <c r="S390" s="139"/>
      <c r="T390" s="136"/>
      <c r="U390" s="38"/>
      <c r="V390" s="52"/>
      <c r="W390" s="38"/>
      <c r="X390" s="38"/>
      <c r="Y390" s="106"/>
    </row>
    <row r="391" spans="1:25" s="48" customFormat="1">
      <c r="A391" s="241" t="s">
        <v>247</v>
      </c>
      <c r="B391" s="79" t="s">
        <v>478</v>
      </c>
      <c r="C391" s="59" t="s">
        <v>1091</v>
      </c>
      <c r="D391" s="61" t="s">
        <v>721</v>
      </c>
      <c r="E391" s="102" t="s">
        <v>87</v>
      </c>
      <c r="F391" s="39" t="s">
        <v>12</v>
      </c>
      <c r="G391" s="91" t="s">
        <v>140</v>
      </c>
      <c r="H391" s="16" t="s">
        <v>29</v>
      </c>
      <c r="I391" s="39" t="s">
        <v>12</v>
      </c>
      <c r="J391" s="39">
        <v>24</v>
      </c>
      <c r="K391" s="39">
        <v>1</v>
      </c>
      <c r="L391" s="39" t="s">
        <v>22</v>
      </c>
      <c r="M391" s="121" t="s">
        <v>22</v>
      </c>
      <c r="N391" s="114">
        <v>42587</v>
      </c>
      <c r="O391" s="50" t="s">
        <v>19</v>
      </c>
      <c r="P391" s="50">
        <v>42606</v>
      </c>
      <c r="Q391" s="86" t="s">
        <v>609</v>
      </c>
      <c r="R391" s="50" t="s">
        <v>39</v>
      </c>
      <c r="S391" s="139"/>
      <c r="T391" s="136" t="s">
        <v>88</v>
      </c>
      <c r="U391" s="38"/>
      <c r="V391" s="52"/>
      <c r="W391" s="38"/>
      <c r="X391" s="38"/>
      <c r="Y391" s="106"/>
    </row>
    <row r="392" spans="1:25" s="48" customFormat="1">
      <c r="A392" s="241" t="s">
        <v>247</v>
      </c>
      <c r="B392" s="79" t="s">
        <v>479</v>
      </c>
      <c r="C392" s="59" t="s">
        <v>1096</v>
      </c>
      <c r="D392" s="61" t="s">
        <v>721</v>
      </c>
      <c r="E392" s="103" t="s">
        <v>87</v>
      </c>
      <c r="F392" s="60" t="s">
        <v>12</v>
      </c>
      <c r="G392" s="91" t="s">
        <v>140</v>
      </c>
      <c r="H392" s="16" t="s">
        <v>29</v>
      </c>
      <c r="I392" s="39" t="s">
        <v>12</v>
      </c>
      <c r="J392" s="39">
        <v>40</v>
      </c>
      <c r="K392" s="39">
        <v>1</v>
      </c>
      <c r="L392" s="39">
        <v>382</v>
      </c>
      <c r="M392" s="121">
        <v>68</v>
      </c>
      <c r="N392" s="114">
        <v>42823</v>
      </c>
      <c r="O392" s="50" t="s">
        <v>18</v>
      </c>
      <c r="P392" s="50"/>
      <c r="Q392" s="86">
        <v>42887</v>
      </c>
      <c r="R392" s="50"/>
      <c r="S392" s="139"/>
      <c r="T392" s="136" t="s">
        <v>88</v>
      </c>
      <c r="U392" s="38"/>
      <c r="V392" s="52"/>
      <c r="W392" s="38"/>
      <c r="X392" s="38"/>
      <c r="Y392" s="106"/>
    </row>
    <row r="393" spans="1:25" s="48" customFormat="1">
      <c r="A393" s="246" t="s">
        <v>247</v>
      </c>
      <c r="B393" s="80" t="s">
        <v>480</v>
      </c>
      <c r="C393" s="246" t="s">
        <v>1095</v>
      </c>
      <c r="D393" s="247" t="s">
        <v>721</v>
      </c>
      <c r="E393" s="257" t="s">
        <v>87</v>
      </c>
      <c r="F393" s="249" t="s">
        <v>12</v>
      </c>
      <c r="G393" s="91" t="s">
        <v>140</v>
      </c>
      <c r="H393" s="39" t="s">
        <v>29</v>
      </c>
      <c r="I393" s="39" t="s">
        <v>12</v>
      </c>
      <c r="J393" s="39"/>
      <c r="K393" s="39"/>
      <c r="L393" s="39"/>
      <c r="M393" s="121"/>
      <c r="N393" s="114">
        <v>42884</v>
      </c>
      <c r="O393" s="50" t="s">
        <v>18</v>
      </c>
      <c r="P393" s="50"/>
      <c r="Q393" s="86">
        <v>43069</v>
      </c>
      <c r="R393" s="50"/>
      <c r="S393" s="139"/>
      <c r="T393" s="136"/>
      <c r="U393" s="38"/>
      <c r="V393" s="52"/>
      <c r="W393" s="38"/>
      <c r="X393" s="38"/>
      <c r="Y393" s="106"/>
    </row>
    <row r="394" spans="1:25" s="48" customFormat="1">
      <c r="A394" s="241" t="s">
        <v>247</v>
      </c>
      <c r="B394" s="79" t="s">
        <v>481</v>
      </c>
      <c r="C394" s="20" t="s">
        <v>1093</v>
      </c>
      <c r="D394" s="61" t="s">
        <v>721</v>
      </c>
      <c r="E394" s="102" t="s">
        <v>87</v>
      </c>
      <c r="F394" s="16" t="s">
        <v>12</v>
      </c>
      <c r="G394" s="95" t="s">
        <v>140</v>
      </c>
      <c r="H394" s="39" t="s">
        <v>29</v>
      </c>
      <c r="I394" s="39" t="s">
        <v>12</v>
      </c>
      <c r="J394" s="39" t="s">
        <v>181</v>
      </c>
      <c r="K394" s="39">
        <v>1</v>
      </c>
      <c r="L394" s="39">
        <v>180</v>
      </c>
      <c r="M394" s="121">
        <v>45</v>
      </c>
      <c r="N394" s="114">
        <v>42801</v>
      </c>
      <c r="O394" s="50" t="s">
        <v>19</v>
      </c>
      <c r="P394" s="50"/>
      <c r="Q394" s="86" t="s">
        <v>762</v>
      </c>
      <c r="R394" s="50" t="s">
        <v>39</v>
      </c>
      <c r="S394" s="139"/>
      <c r="T394" s="136" t="s">
        <v>88</v>
      </c>
      <c r="U394" s="38" t="s">
        <v>179</v>
      </c>
      <c r="V394" s="52" t="s">
        <v>180</v>
      </c>
      <c r="W394" s="38"/>
      <c r="X394" s="38"/>
      <c r="Y394" s="106"/>
    </row>
    <row r="395" spans="1:25" s="48" customFormat="1">
      <c r="A395" s="246" t="s">
        <v>247</v>
      </c>
      <c r="B395" s="80" t="s">
        <v>482</v>
      </c>
      <c r="C395" s="246" t="s">
        <v>205</v>
      </c>
      <c r="D395" s="247" t="s">
        <v>721</v>
      </c>
      <c r="E395" s="257" t="s">
        <v>87</v>
      </c>
      <c r="F395" s="249" t="s">
        <v>12</v>
      </c>
      <c r="G395" s="91" t="s">
        <v>140</v>
      </c>
      <c r="H395" s="39" t="s">
        <v>199</v>
      </c>
      <c r="I395" s="39" t="s">
        <v>12</v>
      </c>
      <c r="J395" s="39"/>
      <c r="K395" s="39"/>
      <c r="L395" s="39"/>
      <c r="M395" s="121"/>
      <c r="N395" s="114">
        <v>42884</v>
      </c>
      <c r="O395" s="50" t="s">
        <v>18</v>
      </c>
      <c r="P395" s="50"/>
      <c r="Q395" s="86" t="s">
        <v>22</v>
      </c>
      <c r="R395" s="50"/>
      <c r="S395" s="139"/>
      <c r="T395" s="136"/>
      <c r="U395" s="38"/>
      <c r="V395" s="52"/>
      <c r="W395" s="38"/>
      <c r="X395" s="38"/>
      <c r="Y395" s="106"/>
    </row>
    <row r="396" spans="1:25" s="48" customFormat="1">
      <c r="A396" s="241" t="s">
        <v>247</v>
      </c>
      <c r="B396" s="79" t="s">
        <v>483</v>
      </c>
      <c r="C396" s="59" t="s">
        <v>1092</v>
      </c>
      <c r="D396" s="61" t="s">
        <v>721</v>
      </c>
      <c r="E396" s="102" t="s">
        <v>87</v>
      </c>
      <c r="F396" s="39" t="s">
        <v>12</v>
      </c>
      <c r="G396" s="91" t="s">
        <v>140</v>
      </c>
      <c r="H396" s="16" t="s">
        <v>29</v>
      </c>
      <c r="I396" s="39" t="s">
        <v>12</v>
      </c>
      <c r="J396" s="39">
        <v>40</v>
      </c>
      <c r="K396" s="39">
        <v>1</v>
      </c>
      <c r="L396" s="39">
        <v>72</v>
      </c>
      <c r="M396" s="121">
        <v>18</v>
      </c>
      <c r="N396" s="114">
        <v>42583</v>
      </c>
      <c r="O396" s="50" t="s">
        <v>19</v>
      </c>
      <c r="P396" s="50">
        <v>42599</v>
      </c>
      <c r="Q396" s="86" t="s">
        <v>601</v>
      </c>
      <c r="R396" s="50" t="s">
        <v>39</v>
      </c>
      <c r="S396" s="139"/>
      <c r="T396" s="136" t="s">
        <v>88</v>
      </c>
      <c r="U396" s="38"/>
      <c r="V396" s="52"/>
      <c r="W396" s="38"/>
      <c r="X396" s="38"/>
      <c r="Y396" s="106"/>
    </row>
    <row r="397" spans="1:25" s="48" customFormat="1">
      <c r="A397" s="241" t="s">
        <v>247</v>
      </c>
      <c r="B397" s="79" t="s">
        <v>484</v>
      </c>
      <c r="C397" s="59" t="s">
        <v>1097</v>
      </c>
      <c r="D397" s="61" t="s">
        <v>721</v>
      </c>
      <c r="E397" s="103" t="s">
        <v>87</v>
      </c>
      <c r="F397" s="39" t="s">
        <v>12</v>
      </c>
      <c r="G397" s="91" t="s">
        <v>140</v>
      </c>
      <c r="H397" s="16" t="s">
        <v>29</v>
      </c>
      <c r="I397" s="39" t="s">
        <v>12</v>
      </c>
      <c r="J397" s="39">
        <v>22</v>
      </c>
      <c r="K397" s="39">
        <v>1</v>
      </c>
      <c r="L397" s="39" t="s">
        <v>22</v>
      </c>
      <c r="M397" s="121" t="s">
        <v>22</v>
      </c>
      <c r="N397" s="114">
        <v>42587</v>
      </c>
      <c r="O397" s="50" t="s">
        <v>19</v>
      </c>
      <c r="P397" s="50">
        <v>42601</v>
      </c>
      <c r="Q397" s="86" t="s">
        <v>598</v>
      </c>
      <c r="R397" s="50" t="s">
        <v>39</v>
      </c>
      <c r="S397" s="139"/>
      <c r="T397" s="136" t="s">
        <v>88</v>
      </c>
      <c r="U397" s="38"/>
      <c r="V397" s="52"/>
      <c r="W397" s="38"/>
      <c r="X397" s="38"/>
      <c r="Y397" s="106"/>
    </row>
    <row r="398" spans="1:25" s="48" customFormat="1">
      <c r="A398" s="241" t="s">
        <v>247</v>
      </c>
      <c r="B398" s="79" t="s">
        <v>485</v>
      </c>
      <c r="C398" s="241" t="s">
        <v>1086</v>
      </c>
      <c r="D398" s="61" t="s">
        <v>721</v>
      </c>
      <c r="E398" s="105" t="s">
        <v>87</v>
      </c>
      <c r="F398" s="39" t="s">
        <v>12</v>
      </c>
      <c r="G398" s="91" t="s">
        <v>140</v>
      </c>
      <c r="H398" s="16" t="s">
        <v>29</v>
      </c>
      <c r="I398" s="39" t="s">
        <v>12</v>
      </c>
      <c r="J398" s="39">
        <v>23.19</v>
      </c>
      <c r="K398" s="39">
        <v>1</v>
      </c>
      <c r="L398" s="39" t="s">
        <v>22</v>
      </c>
      <c r="M398" s="121" t="s">
        <v>22</v>
      </c>
      <c r="N398" s="114"/>
      <c r="O398" s="50"/>
      <c r="P398" s="50"/>
      <c r="Q398" s="86" t="s">
        <v>706</v>
      </c>
      <c r="R398" s="50" t="s">
        <v>39</v>
      </c>
      <c r="S398" s="139"/>
      <c r="T398" s="136" t="s">
        <v>88</v>
      </c>
      <c r="U398" s="38"/>
      <c r="V398" s="52"/>
      <c r="W398" s="38"/>
      <c r="X398" s="38"/>
      <c r="Y398" s="106"/>
    </row>
    <row r="399" spans="1:25" s="48" customFormat="1">
      <c r="A399" s="246" t="s">
        <v>247</v>
      </c>
      <c r="B399" s="80" t="s">
        <v>486</v>
      </c>
      <c r="C399" s="246" t="s">
        <v>1087</v>
      </c>
      <c r="D399" s="247" t="s">
        <v>721</v>
      </c>
      <c r="E399" s="264" t="s">
        <v>87</v>
      </c>
      <c r="F399" s="249"/>
      <c r="G399" s="91" t="s">
        <v>140</v>
      </c>
      <c r="H399" s="39" t="s">
        <v>29</v>
      </c>
      <c r="I399" s="39" t="s">
        <v>12</v>
      </c>
      <c r="J399" s="39"/>
      <c r="K399" s="39"/>
      <c r="L399" s="39"/>
      <c r="M399" s="121"/>
      <c r="N399" s="114"/>
      <c r="O399" s="50"/>
      <c r="P399" s="50"/>
      <c r="Q399" s="86" t="s">
        <v>22</v>
      </c>
      <c r="R399" s="50"/>
      <c r="S399" s="139"/>
      <c r="T399" s="136" t="s">
        <v>88</v>
      </c>
      <c r="U399" s="38"/>
      <c r="V399" s="52"/>
      <c r="W399" s="38"/>
      <c r="X399" s="38"/>
      <c r="Y399" s="106"/>
    </row>
    <row r="400" spans="1:25" s="48" customFormat="1">
      <c r="A400" s="241" t="s">
        <v>247</v>
      </c>
      <c r="B400" s="79" t="s">
        <v>487</v>
      </c>
      <c r="C400" s="59" t="s">
        <v>902</v>
      </c>
      <c r="D400" s="61" t="s">
        <v>721</v>
      </c>
      <c r="E400" s="102" t="s">
        <v>87</v>
      </c>
      <c r="F400" s="39" t="s">
        <v>12</v>
      </c>
      <c r="G400" s="91" t="s">
        <v>140</v>
      </c>
      <c r="H400" s="16" t="s">
        <v>29</v>
      </c>
      <c r="I400" s="39" t="s">
        <v>12</v>
      </c>
      <c r="J400" s="39">
        <v>40</v>
      </c>
      <c r="K400" s="39">
        <v>1</v>
      </c>
      <c r="L400" s="39">
        <v>480</v>
      </c>
      <c r="M400" s="121" t="s">
        <v>22</v>
      </c>
      <c r="N400" s="114">
        <v>42587</v>
      </c>
      <c r="O400" s="50" t="s">
        <v>19</v>
      </c>
      <c r="P400" s="50">
        <v>42608</v>
      </c>
      <c r="Q400" s="86" t="s">
        <v>609</v>
      </c>
      <c r="R400" s="50" t="s">
        <v>39</v>
      </c>
      <c r="S400" s="139"/>
      <c r="T400" s="136" t="s">
        <v>88</v>
      </c>
      <c r="U400" s="38"/>
      <c r="V400" s="52"/>
      <c r="W400" s="38"/>
      <c r="X400" s="38"/>
      <c r="Y400" s="106"/>
    </row>
    <row r="401" spans="1:25" s="48" customFormat="1">
      <c r="A401" s="241" t="s">
        <v>247</v>
      </c>
      <c r="B401" s="79" t="s">
        <v>501</v>
      </c>
      <c r="C401" s="59" t="s">
        <v>1098</v>
      </c>
      <c r="D401" s="52" t="s">
        <v>721</v>
      </c>
      <c r="E401" s="102" t="s">
        <v>87</v>
      </c>
      <c r="F401" s="16" t="s">
        <v>12</v>
      </c>
      <c r="G401" s="97" t="s">
        <v>140</v>
      </c>
      <c r="H401" s="17" t="s">
        <v>29</v>
      </c>
      <c r="I401" s="39" t="s">
        <v>12</v>
      </c>
      <c r="J401" s="39">
        <v>47.9</v>
      </c>
      <c r="K401" s="39">
        <v>1</v>
      </c>
      <c r="L401" s="39">
        <v>204</v>
      </c>
      <c r="M401" s="121" t="s">
        <v>22</v>
      </c>
      <c r="N401" s="114">
        <v>43011</v>
      </c>
      <c r="O401" s="50"/>
      <c r="P401" s="50"/>
      <c r="Q401" s="86" t="s">
        <v>509</v>
      </c>
      <c r="R401" s="50"/>
      <c r="S401" s="139"/>
      <c r="T401" s="131"/>
      <c r="U401" s="38"/>
      <c r="V401" s="52"/>
      <c r="W401" s="38"/>
      <c r="X401" s="38"/>
      <c r="Y401" s="106"/>
    </row>
    <row r="402" spans="1:25" s="48" customFormat="1">
      <c r="A402" s="241" t="s">
        <v>247</v>
      </c>
      <c r="B402" s="79" t="s">
        <v>502</v>
      </c>
      <c r="C402" s="38" t="s">
        <v>1099</v>
      </c>
      <c r="D402" s="52" t="s">
        <v>721</v>
      </c>
      <c r="E402" s="102" t="s">
        <v>87</v>
      </c>
      <c r="F402" s="16" t="s">
        <v>12</v>
      </c>
      <c r="G402" s="97" t="s">
        <v>140</v>
      </c>
      <c r="H402" s="17" t="s">
        <v>75</v>
      </c>
      <c r="I402" s="39" t="s">
        <v>12</v>
      </c>
      <c r="J402" s="39">
        <v>50.9</v>
      </c>
      <c r="K402" s="39">
        <v>1</v>
      </c>
      <c r="L402" s="39">
        <v>157</v>
      </c>
      <c r="M402" s="121" t="s">
        <v>22</v>
      </c>
      <c r="N402" s="114">
        <v>43011</v>
      </c>
      <c r="O402" s="50"/>
      <c r="P402" s="50"/>
      <c r="Q402" s="86" t="s">
        <v>563</v>
      </c>
      <c r="R402" s="50"/>
      <c r="S402" s="139"/>
      <c r="T402" s="131"/>
      <c r="U402" s="38"/>
      <c r="V402" s="52"/>
      <c r="W402" s="38"/>
      <c r="X402" s="38"/>
      <c r="Y402" s="106"/>
    </row>
    <row r="403" spans="1:25" s="48" customFormat="1">
      <c r="A403" s="241" t="s">
        <v>247</v>
      </c>
      <c r="B403" s="79" t="s">
        <v>566</v>
      </c>
      <c r="C403" s="38" t="s">
        <v>1100</v>
      </c>
      <c r="D403" s="52" t="s">
        <v>721</v>
      </c>
      <c r="E403" s="102" t="s">
        <v>87</v>
      </c>
      <c r="F403" s="16" t="s">
        <v>92</v>
      </c>
      <c r="G403" s="97" t="s">
        <v>140</v>
      </c>
      <c r="H403" s="17" t="s">
        <v>29</v>
      </c>
      <c r="I403" s="39" t="s">
        <v>79</v>
      </c>
      <c r="J403" s="39">
        <v>159.80000000000001</v>
      </c>
      <c r="K403" s="39">
        <v>4</v>
      </c>
      <c r="L403" s="39">
        <v>874</v>
      </c>
      <c r="M403" s="121" t="s">
        <v>22</v>
      </c>
      <c r="N403" s="114"/>
      <c r="O403" s="50"/>
      <c r="P403" s="50"/>
      <c r="Q403" s="86" t="s">
        <v>509</v>
      </c>
      <c r="R403" s="50"/>
      <c r="S403" s="139"/>
      <c r="T403" s="131"/>
      <c r="U403" s="38"/>
      <c r="V403" s="52"/>
      <c r="W403" s="38"/>
      <c r="X403" s="38"/>
      <c r="Y403" s="106"/>
    </row>
    <row r="404" spans="1:25" s="48" customFormat="1">
      <c r="A404" s="241" t="s">
        <v>247</v>
      </c>
      <c r="B404" s="79" t="s">
        <v>564</v>
      </c>
      <c r="C404" s="38" t="s">
        <v>1101</v>
      </c>
      <c r="D404" s="52" t="s">
        <v>721</v>
      </c>
      <c r="E404" s="102" t="s">
        <v>87</v>
      </c>
      <c r="F404" s="16" t="s">
        <v>12</v>
      </c>
      <c r="G404" s="97" t="s">
        <v>140</v>
      </c>
      <c r="H404" s="17" t="s">
        <v>29</v>
      </c>
      <c r="I404" s="39"/>
      <c r="J404" s="39">
        <v>48.93</v>
      </c>
      <c r="K404" s="39">
        <v>1</v>
      </c>
      <c r="L404" s="39">
        <v>127</v>
      </c>
      <c r="M404" s="121" t="s">
        <v>22</v>
      </c>
      <c r="N404" s="114"/>
      <c r="O404" s="50"/>
      <c r="P404" s="50"/>
      <c r="Q404" s="86" t="s">
        <v>569</v>
      </c>
      <c r="R404" s="50"/>
      <c r="S404" s="139"/>
      <c r="T404" s="131"/>
      <c r="U404" s="38"/>
      <c r="V404" s="52"/>
      <c r="W404" s="38"/>
      <c r="X404" s="38"/>
      <c r="Y404" s="106"/>
    </row>
    <row r="405" spans="1:25" s="48" customFormat="1">
      <c r="A405" s="246" t="s">
        <v>247</v>
      </c>
      <c r="B405" s="80" t="s">
        <v>565</v>
      </c>
      <c r="C405" s="216" t="s">
        <v>1102</v>
      </c>
      <c r="D405" s="247" t="s">
        <v>721</v>
      </c>
      <c r="E405" s="257" t="s">
        <v>87</v>
      </c>
      <c r="F405" s="254" t="s">
        <v>12</v>
      </c>
      <c r="G405" s="97" t="s">
        <v>140</v>
      </c>
      <c r="H405" s="17"/>
      <c r="I405" s="39"/>
      <c r="J405" s="39"/>
      <c r="K405" s="39"/>
      <c r="L405" s="39"/>
      <c r="M405" s="121"/>
      <c r="N405" s="114"/>
      <c r="O405" s="50"/>
      <c r="P405" s="50"/>
      <c r="Q405" s="86"/>
      <c r="R405" s="50"/>
      <c r="S405" s="139"/>
      <c r="T405" s="131"/>
      <c r="U405" s="38"/>
      <c r="V405" s="52"/>
      <c r="W405" s="38"/>
      <c r="X405" s="38"/>
      <c r="Y405" s="106"/>
    </row>
    <row r="406" spans="1:25" s="48" customFormat="1">
      <c r="A406" s="241" t="s">
        <v>247</v>
      </c>
      <c r="B406" s="79" t="s">
        <v>567</v>
      </c>
      <c r="C406" s="38" t="s">
        <v>568</v>
      </c>
      <c r="D406" s="52" t="s">
        <v>721</v>
      </c>
      <c r="E406" s="102" t="s">
        <v>87</v>
      </c>
      <c r="F406" s="16" t="s">
        <v>92</v>
      </c>
      <c r="G406" s="97" t="s">
        <v>140</v>
      </c>
      <c r="H406" s="17" t="s">
        <v>29</v>
      </c>
      <c r="I406" s="39"/>
      <c r="J406" s="39">
        <v>113</v>
      </c>
      <c r="K406" s="39">
        <v>3</v>
      </c>
      <c r="L406" s="39" t="s">
        <v>22</v>
      </c>
      <c r="M406" s="121" t="s">
        <v>22</v>
      </c>
      <c r="N406" s="114"/>
      <c r="O406" s="50"/>
      <c r="P406" s="50"/>
      <c r="Q406" s="86" t="s">
        <v>569</v>
      </c>
      <c r="R406" s="50" t="s">
        <v>111</v>
      </c>
      <c r="S406" s="139"/>
      <c r="T406" s="131"/>
      <c r="U406" s="38"/>
      <c r="V406" s="52"/>
      <c r="W406" s="38"/>
      <c r="X406" s="38"/>
      <c r="Y406" s="106"/>
    </row>
    <row r="407" spans="1:25" s="48" customFormat="1">
      <c r="A407" s="255" t="s">
        <v>247</v>
      </c>
      <c r="B407" s="80" t="s">
        <v>905</v>
      </c>
      <c r="C407" s="216" t="s">
        <v>907</v>
      </c>
      <c r="D407" s="247" t="s">
        <v>721</v>
      </c>
      <c r="E407" s="257" t="s">
        <v>87</v>
      </c>
      <c r="F407" s="254"/>
      <c r="G407" s="97" t="s">
        <v>140</v>
      </c>
      <c r="H407" s="17"/>
      <c r="I407" s="39"/>
      <c r="J407" s="39"/>
      <c r="K407" s="39"/>
      <c r="L407" s="39"/>
      <c r="M407" s="121"/>
      <c r="N407" s="114"/>
      <c r="O407" s="50"/>
      <c r="P407" s="50"/>
      <c r="Q407" s="86" t="s">
        <v>574</v>
      </c>
      <c r="R407" s="50" t="s">
        <v>39</v>
      </c>
      <c r="S407" s="139"/>
      <c r="T407" s="132"/>
      <c r="U407" s="38"/>
      <c r="V407" s="52"/>
      <c r="W407" s="38"/>
      <c r="X407" s="38"/>
      <c r="Y407" s="106"/>
    </row>
    <row r="408" spans="1:25" s="48" customFormat="1">
      <c r="A408" s="255" t="s">
        <v>247</v>
      </c>
      <c r="B408" s="80" t="s">
        <v>906</v>
      </c>
      <c r="C408" s="261" t="s">
        <v>908</v>
      </c>
      <c r="D408" s="247" t="s">
        <v>721</v>
      </c>
      <c r="E408" s="257" t="s">
        <v>87</v>
      </c>
      <c r="F408" s="254"/>
      <c r="G408" s="97" t="s">
        <v>140</v>
      </c>
      <c r="H408" s="17"/>
      <c r="I408" s="39"/>
      <c r="J408" s="39"/>
      <c r="K408" s="39"/>
      <c r="L408" s="39"/>
      <c r="M408" s="121"/>
      <c r="N408" s="114"/>
      <c r="O408" s="50"/>
      <c r="P408" s="50"/>
      <c r="Q408" s="86" t="s">
        <v>574</v>
      </c>
      <c r="R408" s="50" t="s">
        <v>39</v>
      </c>
      <c r="S408" s="139"/>
      <c r="T408" s="131"/>
      <c r="U408" s="38"/>
      <c r="V408" s="52"/>
      <c r="W408" s="38"/>
      <c r="X408" s="38"/>
      <c r="Y408" s="106"/>
    </row>
    <row r="409" spans="1:25" s="48" customFormat="1">
      <c r="A409" s="241" t="s">
        <v>247</v>
      </c>
      <c r="B409" s="79" t="s">
        <v>1089</v>
      </c>
      <c r="C409" s="242" t="s">
        <v>1090</v>
      </c>
      <c r="D409" s="52" t="s">
        <v>721</v>
      </c>
      <c r="E409" s="102" t="s">
        <v>87</v>
      </c>
      <c r="F409" s="16" t="s">
        <v>12</v>
      </c>
      <c r="G409" s="97" t="s">
        <v>140</v>
      </c>
      <c r="H409" s="17" t="s">
        <v>29</v>
      </c>
      <c r="I409" s="39" t="s">
        <v>12</v>
      </c>
      <c r="J409" s="39">
        <v>30</v>
      </c>
      <c r="K409" s="39">
        <v>0</v>
      </c>
      <c r="L409" s="39" t="s">
        <v>22</v>
      </c>
      <c r="M409" s="121">
        <v>0</v>
      </c>
      <c r="N409" s="114"/>
      <c r="O409" s="50"/>
      <c r="P409" s="50"/>
      <c r="Q409" s="86" t="s">
        <v>22</v>
      </c>
      <c r="R409" s="50"/>
      <c r="S409" s="139"/>
      <c r="T409" s="131"/>
      <c r="U409" s="38"/>
      <c r="V409" s="52"/>
      <c r="W409" s="38"/>
      <c r="X409" s="38"/>
      <c r="Y409" s="106"/>
    </row>
    <row r="410" spans="1:25" s="48" customFormat="1">
      <c r="A410" s="241" t="s">
        <v>40</v>
      </c>
      <c r="B410" s="79" t="s">
        <v>300</v>
      </c>
      <c r="C410" s="59" t="s">
        <v>1002</v>
      </c>
      <c r="D410" s="52" t="s">
        <v>721</v>
      </c>
      <c r="E410" s="102" t="s">
        <v>143</v>
      </c>
      <c r="F410" s="39" t="s">
        <v>12</v>
      </c>
      <c r="G410" s="93" t="s">
        <v>141</v>
      </c>
      <c r="H410" s="39" t="s">
        <v>29</v>
      </c>
      <c r="I410" s="39" t="s">
        <v>12</v>
      </c>
      <c r="J410" s="39">
        <v>21.21</v>
      </c>
      <c r="K410" s="39">
        <v>0</v>
      </c>
      <c r="L410" s="39" t="s">
        <v>22</v>
      </c>
      <c r="M410" s="121">
        <v>0</v>
      </c>
      <c r="N410" s="114">
        <v>42765</v>
      </c>
      <c r="O410" s="50" t="s">
        <v>19</v>
      </c>
      <c r="P410" s="50">
        <v>42774</v>
      </c>
      <c r="Q410" s="86" t="s">
        <v>22</v>
      </c>
      <c r="R410" s="50"/>
      <c r="S410" s="139"/>
      <c r="T410" s="131" t="s">
        <v>156</v>
      </c>
      <c r="U410" s="38" t="s">
        <v>25</v>
      </c>
      <c r="V410" s="52" t="s">
        <v>31</v>
      </c>
      <c r="W410" s="38"/>
      <c r="X410" s="38"/>
      <c r="Y410" s="106"/>
    </row>
    <row r="411" spans="1:25" s="48" customFormat="1">
      <c r="A411" s="241" t="s">
        <v>40</v>
      </c>
      <c r="B411" s="79" t="s">
        <v>488</v>
      </c>
      <c r="C411" s="59" t="s">
        <v>998</v>
      </c>
      <c r="D411" s="52" t="s">
        <v>721</v>
      </c>
      <c r="E411" s="102" t="s">
        <v>143</v>
      </c>
      <c r="F411" s="39" t="s">
        <v>12</v>
      </c>
      <c r="G411" s="91" t="s">
        <v>141</v>
      </c>
      <c r="H411" s="39" t="s">
        <v>29</v>
      </c>
      <c r="I411" s="39" t="s">
        <v>12</v>
      </c>
      <c r="J411" s="39">
        <v>27</v>
      </c>
      <c r="K411" s="39">
        <v>0</v>
      </c>
      <c r="L411" s="39" t="s">
        <v>22</v>
      </c>
      <c r="M411" s="121">
        <v>0</v>
      </c>
      <c r="N411" s="114">
        <v>42712</v>
      </c>
      <c r="O411" s="50" t="s">
        <v>19</v>
      </c>
      <c r="P411" s="50"/>
      <c r="Q411" s="86">
        <v>42736</v>
      </c>
      <c r="R411" s="50"/>
      <c r="S411" s="139"/>
      <c r="T411" s="131" t="s">
        <v>26</v>
      </c>
      <c r="U411" s="38" t="s">
        <v>26</v>
      </c>
      <c r="V411" s="52" t="s">
        <v>31</v>
      </c>
      <c r="W411" s="38"/>
      <c r="X411" s="38"/>
      <c r="Y411" s="106"/>
    </row>
    <row r="412" spans="1:25" s="48" customFormat="1">
      <c r="A412" s="241" t="s">
        <v>40</v>
      </c>
      <c r="B412" s="79" t="s">
        <v>489</v>
      </c>
      <c r="C412" s="59" t="s">
        <v>1001</v>
      </c>
      <c r="D412" s="52" t="s">
        <v>721</v>
      </c>
      <c r="E412" s="102" t="s">
        <v>143</v>
      </c>
      <c r="F412" s="39" t="s">
        <v>12</v>
      </c>
      <c r="G412" s="93" t="s">
        <v>141</v>
      </c>
      <c r="H412" s="39" t="s">
        <v>29</v>
      </c>
      <c r="I412" s="39" t="s">
        <v>12</v>
      </c>
      <c r="J412" s="39">
        <v>21</v>
      </c>
      <c r="K412" s="39">
        <v>0</v>
      </c>
      <c r="L412" s="39" t="s">
        <v>22</v>
      </c>
      <c r="M412" s="121">
        <v>0</v>
      </c>
      <c r="N412" s="114">
        <v>42818</v>
      </c>
      <c r="O412" s="50" t="s">
        <v>19</v>
      </c>
      <c r="P412" s="50"/>
      <c r="Q412" s="86">
        <v>42887</v>
      </c>
      <c r="R412" s="50"/>
      <c r="S412" s="139"/>
      <c r="T412" s="131" t="s">
        <v>156</v>
      </c>
      <c r="U412" s="38" t="s">
        <v>25</v>
      </c>
      <c r="V412" s="52" t="s">
        <v>31</v>
      </c>
      <c r="W412" s="38"/>
      <c r="X412" s="38"/>
      <c r="Y412" s="106"/>
    </row>
    <row r="413" spans="1:25" s="48" customFormat="1">
      <c r="A413" s="241" t="s">
        <v>40</v>
      </c>
      <c r="B413" s="79" t="s">
        <v>490</v>
      </c>
      <c r="C413" s="59" t="s">
        <v>999</v>
      </c>
      <c r="D413" s="52" t="s">
        <v>721</v>
      </c>
      <c r="E413" s="102" t="s">
        <v>143</v>
      </c>
      <c r="F413" s="39" t="s">
        <v>12</v>
      </c>
      <c r="G413" s="91" t="s">
        <v>141</v>
      </c>
      <c r="H413" s="39" t="s">
        <v>21</v>
      </c>
      <c r="I413" s="39" t="s">
        <v>12</v>
      </c>
      <c r="J413" s="39">
        <v>28</v>
      </c>
      <c r="K413" s="39">
        <v>0</v>
      </c>
      <c r="L413" s="39" t="s">
        <v>22</v>
      </c>
      <c r="M413" s="121">
        <v>0</v>
      </c>
      <c r="N413" s="116">
        <v>42584</v>
      </c>
      <c r="O413" s="50" t="s">
        <v>19</v>
      </c>
      <c r="P413" s="56">
        <v>42592</v>
      </c>
      <c r="Q413" s="86" t="s">
        <v>631</v>
      </c>
      <c r="R413" s="50" t="s">
        <v>39</v>
      </c>
      <c r="S413" s="139"/>
      <c r="T413" s="131" t="s">
        <v>26</v>
      </c>
      <c r="U413" s="38" t="s">
        <v>25</v>
      </c>
      <c r="V413" s="52" t="s">
        <v>31</v>
      </c>
      <c r="W413" s="38"/>
      <c r="X413" s="38"/>
      <c r="Y413" s="106"/>
    </row>
    <row r="414" spans="1:25" s="48" customFormat="1">
      <c r="A414" s="241" t="s">
        <v>40</v>
      </c>
      <c r="B414" s="79" t="s">
        <v>773</v>
      </c>
      <c r="C414" s="59" t="s">
        <v>1109</v>
      </c>
      <c r="D414" s="52" t="s">
        <v>721</v>
      </c>
      <c r="E414" s="102" t="s">
        <v>143</v>
      </c>
      <c r="F414" s="39" t="s">
        <v>12</v>
      </c>
      <c r="G414" s="91" t="s">
        <v>141</v>
      </c>
      <c r="H414" s="39" t="s">
        <v>21</v>
      </c>
      <c r="I414" s="39" t="s">
        <v>12</v>
      </c>
      <c r="J414" s="39">
        <v>31.9</v>
      </c>
      <c r="K414" s="39">
        <v>0</v>
      </c>
      <c r="L414" s="39" t="s">
        <v>22</v>
      </c>
      <c r="M414" s="121">
        <v>0</v>
      </c>
      <c r="N414" s="114"/>
      <c r="O414" s="50"/>
      <c r="P414" s="50"/>
      <c r="Q414" s="86" t="s">
        <v>22</v>
      </c>
      <c r="R414" s="50"/>
      <c r="S414" s="139"/>
      <c r="T414" s="131"/>
      <c r="U414" s="38"/>
      <c r="V414" s="52"/>
      <c r="W414" s="38"/>
      <c r="X414" s="38"/>
      <c r="Y414" s="106"/>
    </row>
    <row r="415" spans="1:25" s="48" customFormat="1">
      <c r="A415" s="20" t="s">
        <v>40</v>
      </c>
      <c r="B415" s="79" t="s">
        <v>995</v>
      </c>
      <c r="C415" s="67" t="s">
        <v>1000</v>
      </c>
      <c r="D415" s="52" t="s">
        <v>721</v>
      </c>
      <c r="E415" s="102" t="s">
        <v>143</v>
      </c>
      <c r="F415" s="16" t="s">
        <v>12</v>
      </c>
      <c r="G415" s="91" t="s">
        <v>141</v>
      </c>
      <c r="H415" s="17" t="s">
        <v>29</v>
      </c>
      <c r="I415" s="39" t="s">
        <v>12</v>
      </c>
      <c r="J415" s="39">
        <v>29.22</v>
      </c>
      <c r="K415" s="39">
        <v>0</v>
      </c>
      <c r="L415" s="39">
        <v>300</v>
      </c>
      <c r="M415" s="121">
        <v>0</v>
      </c>
      <c r="N415" s="114"/>
      <c r="O415" s="50"/>
      <c r="P415" s="50"/>
      <c r="Q415" s="86" t="s">
        <v>631</v>
      </c>
      <c r="R415" s="50"/>
      <c r="S415" s="139"/>
      <c r="T415" s="131"/>
      <c r="U415" s="38"/>
      <c r="V415" s="52"/>
      <c r="W415" s="38"/>
      <c r="X415" s="38"/>
      <c r="Y415" s="106"/>
    </row>
    <row r="416" spans="1:25" s="48" customFormat="1">
      <c r="A416" s="20" t="s">
        <v>40</v>
      </c>
      <c r="B416" s="79" t="s">
        <v>996</v>
      </c>
      <c r="C416" s="67" t="s">
        <v>1003</v>
      </c>
      <c r="D416" s="52" t="s">
        <v>721</v>
      </c>
      <c r="E416" s="102" t="s">
        <v>143</v>
      </c>
      <c r="F416" s="16" t="s">
        <v>12</v>
      </c>
      <c r="G416" s="91" t="s">
        <v>141</v>
      </c>
      <c r="H416" s="17" t="s">
        <v>29</v>
      </c>
      <c r="I416" s="39" t="s">
        <v>12</v>
      </c>
      <c r="J416" s="39">
        <v>18.97</v>
      </c>
      <c r="K416" s="39">
        <v>0</v>
      </c>
      <c r="L416" s="39">
        <v>350</v>
      </c>
      <c r="M416" s="121">
        <v>0</v>
      </c>
      <c r="N416" s="114"/>
      <c r="O416" s="50"/>
      <c r="P416" s="50"/>
      <c r="Q416" s="86" t="s">
        <v>631</v>
      </c>
      <c r="R416" s="50"/>
      <c r="S416" s="139"/>
      <c r="T416" s="131"/>
      <c r="U416" s="38"/>
      <c r="V416" s="52"/>
      <c r="W416" s="38"/>
      <c r="X416" s="38"/>
      <c r="Y416" s="106"/>
    </row>
    <row r="417" spans="1:25" s="48" customFormat="1">
      <c r="A417" s="20" t="s">
        <v>40</v>
      </c>
      <c r="B417" s="79" t="s">
        <v>997</v>
      </c>
      <c r="C417" s="67" t="s">
        <v>1004</v>
      </c>
      <c r="D417" s="52" t="s">
        <v>721</v>
      </c>
      <c r="E417" s="102" t="s">
        <v>143</v>
      </c>
      <c r="F417" s="16" t="s">
        <v>12</v>
      </c>
      <c r="G417" s="91" t="s">
        <v>141</v>
      </c>
      <c r="H417" s="17" t="s">
        <v>29</v>
      </c>
      <c r="I417" s="39" t="s">
        <v>12</v>
      </c>
      <c r="J417" s="39">
        <v>17.350000000000001</v>
      </c>
      <c r="K417" s="39">
        <v>0</v>
      </c>
      <c r="L417" s="39">
        <v>300</v>
      </c>
      <c r="M417" s="121">
        <v>0</v>
      </c>
      <c r="N417" s="114"/>
      <c r="O417" s="50"/>
      <c r="P417" s="50"/>
      <c r="Q417" s="86" t="s">
        <v>762</v>
      </c>
      <c r="R417" s="50"/>
      <c r="S417" s="139"/>
      <c r="T417" s="131"/>
      <c r="U417" s="38"/>
      <c r="V417" s="52"/>
      <c r="W417" s="38"/>
      <c r="X417" s="38"/>
      <c r="Y417" s="106"/>
    </row>
    <row r="418" spans="1:25" s="48" customFormat="1">
      <c r="A418" s="241" t="s">
        <v>99</v>
      </c>
      <c r="B418" s="79" t="s">
        <v>301</v>
      </c>
      <c r="C418" s="59" t="s">
        <v>915</v>
      </c>
      <c r="D418" s="52" t="s">
        <v>752</v>
      </c>
      <c r="E418" s="102" t="s">
        <v>99</v>
      </c>
      <c r="F418" s="39" t="s">
        <v>12</v>
      </c>
      <c r="G418" s="91" t="s">
        <v>140</v>
      </c>
      <c r="H418" s="39" t="s">
        <v>17</v>
      </c>
      <c r="I418" s="39" t="s">
        <v>12</v>
      </c>
      <c r="J418" s="39">
        <v>30</v>
      </c>
      <c r="K418" s="39">
        <v>0</v>
      </c>
      <c r="L418" s="39" t="s">
        <v>22</v>
      </c>
      <c r="M418" s="121">
        <v>0</v>
      </c>
      <c r="N418" s="114">
        <v>42648</v>
      </c>
      <c r="O418" s="50" t="s">
        <v>19</v>
      </c>
      <c r="P418" s="50">
        <v>42654</v>
      </c>
      <c r="Q418" s="88" t="s">
        <v>631</v>
      </c>
      <c r="R418" s="50" t="s">
        <v>39</v>
      </c>
      <c r="S418" s="139"/>
      <c r="T418" s="132" t="s">
        <v>110</v>
      </c>
      <c r="U418" s="55" t="s">
        <v>110</v>
      </c>
      <c r="V418" s="52"/>
      <c r="W418" s="38"/>
      <c r="X418" s="38"/>
      <c r="Y418" s="106"/>
    </row>
    <row r="419" spans="1:25" s="48" customFormat="1">
      <c r="A419" s="241" t="s">
        <v>99</v>
      </c>
      <c r="B419" s="79" t="s">
        <v>523</v>
      </c>
      <c r="C419" s="59" t="s">
        <v>524</v>
      </c>
      <c r="D419" s="52" t="s">
        <v>752</v>
      </c>
      <c r="E419" s="102" t="s">
        <v>99</v>
      </c>
      <c r="F419" s="16" t="s">
        <v>12</v>
      </c>
      <c r="G419" s="91" t="s">
        <v>140</v>
      </c>
      <c r="H419" s="17" t="s">
        <v>29</v>
      </c>
      <c r="I419" s="39" t="s">
        <v>12</v>
      </c>
      <c r="J419" s="39">
        <v>42</v>
      </c>
      <c r="K419" s="39">
        <v>0</v>
      </c>
      <c r="L419" s="39" t="s">
        <v>22</v>
      </c>
      <c r="M419" s="121">
        <v>0</v>
      </c>
      <c r="N419" s="114"/>
      <c r="O419" s="50"/>
      <c r="P419" s="50"/>
      <c r="Q419" s="86">
        <v>43035</v>
      </c>
      <c r="R419" s="50"/>
      <c r="S419" s="139"/>
      <c r="T419" s="132" t="s">
        <v>110</v>
      </c>
      <c r="U419" s="38" t="s">
        <v>525</v>
      </c>
      <c r="V419" s="52" t="s">
        <v>526</v>
      </c>
      <c r="W419" s="38"/>
      <c r="X419" s="38"/>
      <c r="Y419" s="106"/>
    </row>
    <row r="420" spans="1:25" s="48" customFormat="1">
      <c r="A420" s="241" t="s">
        <v>99</v>
      </c>
      <c r="B420" s="79" t="s">
        <v>536</v>
      </c>
      <c r="C420" s="59" t="s">
        <v>537</v>
      </c>
      <c r="D420" s="52" t="s">
        <v>752</v>
      </c>
      <c r="E420" s="102" t="s">
        <v>99</v>
      </c>
      <c r="F420" s="16" t="s">
        <v>12</v>
      </c>
      <c r="G420" s="91" t="s">
        <v>140</v>
      </c>
      <c r="H420" s="17" t="s">
        <v>29</v>
      </c>
      <c r="I420" s="39" t="s">
        <v>12</v>
      </c>
      <c r="J420" s="39">
        <v>38</v>
      </c>
      <c r="K420" s="39">
        <v>0</v>
      </c>
      <c r="L420" s="39">
        <v>284</v>
      </c>
      <c r="M420" s="121">
        <v>0</v>
      </c>
      <c r="N420" s="114"/>
      <c r="O420" s="50"/>
      <c r="P420" s="50"/>
      <c r="Q420" s="86">
        <v>43008</v>
      </c>
      <c r="R420" s="50"/>
      <c r="S420" s="139"/>
      <c r="T420" s="132" t="s">
        <v>110</v>
      </c>
      <c r="U420" s="38" t="s">
        <v>525</v>
      </c>
      <c r="V420" s="52" t="s">
        <v>526</v>
      </c>
      <c r="W420" s="38"/>
      <c r="X420" s="38"/>
      <c r="Y420" s="106"/>
    </row>
    <row r="421" spans="1:25" s="48" customFormat="1">
      <c r="A421" s="241" t="s">
        <v>99</v>
      </c>
      <c r="B421" s="79" t="s">
        <v>572</v>
      </c>
      <c r="C421" s="59" t="s">
        <v>573</v>
      </c>
      <c r="D421" s="52" t="s">
        <v>752</v>
      </c>
      <c r="E421" s="102" t="s">
        <v>99</v>
      </c>
      <c r="F421" s="16" t="s">
        <v>92</v>
      </c>
      <c r="G421" s="91" t="s">
        <v>140</v>
      </c>
      <c r="H421" s="17" t="s">
        <v>29</v>
      </c>
      <c r="I421" s="39" t="s">
        <v>79</v>
      </c>
      <c r="J421" s="39" t="s">
        <v>22</v>
      </c>
      <c r="K421" s="39">
        <v>0</v>
      </c>
      <c r="L421" s="39" t="s">
        <v>22</v>
      </c>
      <c r="M421" s="121">
        <v>0</v>
      </c>
      <c r="N421" s="114"/>
      <c r="O421" s="50"/>
      <c r="P421" s="50"/>
      <c r="Q421" s="86" t="s">
        <v>569</v>
      </c>
      <c r="R421" s="50" t="s">
        <v>39</v>
      </c>
      <c r="S421" s="139"/>
      <c r="T421" s="132"/>
      <c r="U421" s="38"/>
      <c r="V421" s="52"/>
      <c r="W421" s="38"/>
      <c r="X421" s="38"/>
      <c r="Y421" s="106"/>
    </row>
    <row r="422" spans="1:25" s="48" customFormat="1">
      <c r="A422" s="5" t="s">
        <v>117</v>
      </c>
      <c r="B422" s="79" t="s">
        <v>302</v>
      </c>
      <c r="C422" s="38" t="s">
        <v>914</v>
      </c>
      <c r="D422" s="52" t="s">
        <v>721</v>
      </c>
      <c r="E422" s="104" t="s">
        <v>117</v>
      </c>
      <c r="F422" s="39" t="s">
        <v>12</v>
      </c>
      <c r="G422" s="95" t="s">
        <v>140</v>
      </c>
      <c r="H422" s="39" t="s">
        <v>29</v>
      </c>
      <c r="I422" s="39" t="s">
        <v>12</v>
      </c>
      <c r="J422" s="39">
        <v>22</v>
      </c>
      <c r="K422" s="39">
        <v>0</v>
      </c>
      <c r="L422" s="39">
        <v>331</v>
      </c>
      <c r="M422" s="121">
        <v>0</v>
      </c>
      <c r="N422" s="114">
        <v>42675</v>
      </c>
      <c r="O422" s="50" t="s">
        <v>18</v>
      </c>
      <c r="P422" s="50">
        <v>42682</v>
      </c>
      <c r="Q422" s="86">
        <v>42719</v>
      </c>
      <c r="R422" s="50"/>
      <c r="S422" s="139"/>
      <c r="T422" s="131" t="s">
        <v>118</v>
      </c>
      <c r="U422" s="38" t="s">
        <v>119</v>
      </c>
      <c r="V422" s="52" t="s">
        <v>120</v>
      </c>
      <c r="W422" s="38"/>
      <c r="X422" s="38"/>
      <c r="Y422" s="106"/>
    </row>
    <row r="423" spans="1:25" s="48" customFormat="1">
      <c r="A423" s="5" t="s">
        <v>117</v>
      </c>
      <c r="B423" s="79" t="s">
        <v>491</v>
      </c>
      <c r="C423" s="38" t="s">
        <v>913</v>
      </c>
      <c r="D423" s="52" t="s">
        <v>721</v>
      </c>
      <c r="E423" s="104" t="s">
        <v>117</v>
      </c>
      <c r="F423" s="39" t="s">
        <v>12</v>
      </c>
      <c r="G423" s="95" t="s">
        <v>140</v>
      </c>
      <c r="H423" s="39" t="s">
        <v>29</v>
      </c>
      <c r="I423" s="39" t="s">
        <v>12</v>
      </c>
      <c r="J423" s="39">
        <v>37.700000000000003</v>
      </c>
      <c r="K423" s="39">
        <v>0</v>
      </c>
      <c r="L423" s="39">
        <v>156</v>
      </c>
      <c r="M423" s="121">
        <v>0</v>
      </c>
      <c r="N423" s="114">
        <v>42943</v>
      </c>
      <c r="O423" s="50" t="s">
        <v>18</v>
      </c>
      <c r="P423" s="50"/>
      <c r="Q423" s="86">
        <v>42952</v>
      </c>
      <c r="R423" s="50"/>
      <c r="S423" s="139"/>
      <c r="T423" s="131"/>
      <c r="U423" s="38"/>
      <c r="V423" s="52"/>
      <c r="W423" s="38"/>
      <c r="X423" s="38"/>
      <c r="Y423" s="106"/>
    </row>
    <row r="424" spans="1:25" s="48" customFormat="1">
      <c r="A424" s="5" t="s">
        <v>117</v>
      </c>
      <c r="B424" s="79" t="s">
        <v>492</v>
      </c>
      <c r="C424" s="38" t="s">
        <v>912</v>
      </c>
      <c r="D424" s="52" t="s">
        <v>721</v>
      </c>
      <c r="E424" s="104" t="s">
        <v>117</v>
      </c>
      <c r="F424" s="39" t="s">
        <v>12</v>
      </c>
      <c r="G424" s="95" t="s">
        <v>140</v>
      </c>
      <c r="H424" s="39" t="s">
        <v>17</v>
      </c>
      <c r="I424" s="39" t="s">
        <v>12</v>
      </c>
      <c r="J424" s="39">
        <v>43.2</v>
      </c>
      <c r="K424" s="39">
        <v>0</v>
      </c>
      <c r="L424" s="39">
        <v>183</v>
      </c>
      <c r="M424" s="121">
        <v>0</v>
      </c>
      <c r="N424" s="114">
        <v>42906</v>
      </c>
      <c r="O424" s="50" t="s">
        <v>18</v>
      </c>
      <c r="P424" s="50"/>
      <c r="Q424" s="86">
        <v>42925</v>
      </c>
      <c r="R424" s="50"/>
      <c r="S424" s="139"/>
      <c r="T424" s="131"/>
      <c r="U424" s="38"/>
      <c r="V424" s="52"/>
      <c r="W424" s="38"/>
      <c r="X424" s="38"/>
      <c r="Y424" s="106"/>
    </row>
    <row r="425" spans="1:25" s="48" customFormat="1">
      <c r="A425" s="5" t="s">
        <v>117</v>
      </c>
      <c r="B425" s="79" t="s">
        <v>493</v>
      </c>
      <c r="C425" s="38" t="s">
        <v>909</v>
      </c>
      <c r="D425" s="52" t="s">
        <v>721</v>
      </c>
      <c r="E425" s="104" t="s">
        <v>117</v>
      </c>
      <c r="F425" s="39" t="s">
        <v>12</v>
      </c>
      <c r="G425" s="95" t="s">
        <v>140</v>
      </c>
      <c r="H425" s="39" t="s">
        <v>29</v>
      </c>
      <c r="I425" s="39" t="s">
        <v>12</v>
      </c>
      <c r="J425" s="39">
        <v>43</v>
      </c>
      <c r="K425" s="39">
        <v>0</v>
      </c>
      <c r="L425" s="39" t="s">
        <v>22</v>
      </c>
      <c r="M425" s="121">
        <v>0</v>
      </c>
      <c r="N425" s="114">
        <v>42684</v>
      </c>
      <c r="O425" s="50" t="s">
        <v>18</v>
      </c>
      <c r="P425" s="50">
        <v>42684</v>
      </c>
      <c r="Q425" s="86">
        <v>42719</v>
      </c>
      <c r="R425" s="50"/>
      <c r="S425" s="139"/>
      <c r="T425" s="131" t="s">
        <v>118</v>
      </c>
      <c r="U425" s="38" t="s">
        <v>119</v>
      </c>
      <c r="V425" s="52" t="s">
        <v>120</v>
      </c>
      <c r="W425" s="38"/>
      <c r="X425" s="38"/>
      <c r="Y425" s="106"/>
    </row>
    <row r="426" spans="1:25" s="48" customFormat="1">
      <c r="A426" s="49" t="s">
        <v>117</v>
      </c>
      <c r="B426" s="79" t="s">
        <v>585</v>
      </c>
      <c r="C426" s="38" t="s">
        <v>910</v>
      </c>
      <c r="D426" s="52" t="s">
        <v>721</v>
      </c>
      <c r="E426" s="104" t="s">
        <v>117</v>
      </c>
      <c r="F426" s="39" t="s">
        <v>12</v>
      </c>
      <c r="G426" s="95" t="s">
        <v>140</v>
      </c>
      <c r="H426" s="17" t="s">
        <v>17</v>
      </c>
      <c r="I426" s="39" t="s">
        <v>135</v>
      </c>
      <c r="J426" s="39">
        <v>23.19</v>
      </c>
      <c r="K426" s="39">
        <v>0</v>
      </c>
      <c r="L426" s="39">
        <v>342</v>
      </c>
      <c r="M426" s="121">
        <v>0</v>
      </c>
      <c r="N426" s="114"/>
      <c r="O426" s="50"/>
      <c r="P426" s="50"/>
      <c r="Q426" s="86">
        <v>43059</v>
      </c>
      <c r="R426" s="50"/>
      <c r="S426" s="139"/>
      <c r="T426" s="131" t="s">
        <v>586</v>
      </c>
      <c r="U426" s="38" t="s">
        <v>587</v>
      </c>
      <c r="V426" s="52" t="s">
        <v>588</v>
      </c>
      <c r="W426" s="38"/>
      <c r="X426" s="38"/>
      <c r="Y426" s="106"/>
    </row>
    <row r="427" spans="1:25" s="48" customFormat="1">
      <c r="A427" s="49" t="s">
        <v>117</v>
      </c>
      <c r="B427" s="79" t="s">
        <v>589</v>
      </c>
      <c r="C427" s="38" t="s">
        <v>911</v>
      </c>
      <c r="D427" s="52" t="s">
        <v>721</v>
      </c>
      <c r="E427" s="104" t="s">
        <v>117</v>
      </c>
      <c r="F427" s="39" t="s">
        <v>12</v>
      </c>
      <c r="G427" s="95" t="s">
        <v>140</v>
      </c>
      <c r="H427" s="17" t="s">
        <v>29</v>
      </c>
      <c r="I427" s="39" t="s">
        <v>12</v>
      </c>
      <c r="J427" s="39">
        <v>47</v>
      </c>
      <c r="K427" s="39">
        <v>0</v>
      </c>
      <c r="L427" s="39">
        <v>75</v>
      </c>
      <c r="M427" s="121">
        <v>0</v>
      </c>
      <c r="N427" s="114"/>
      <c r="O427" s="50"/>
      <c r="P427" s="50"/>
      <c r="Q427" s="86">
        <v>42979</v>
      </c>
      <c r="R427" s="50"/>
      <c r="S427" s="139"/>
      <c r="T427" s="131"/>
      <c r="U427" s="38"/>
      <c r="V427" s="52"/>
      <c r="W427" s="38"/>
      <c r="X427" s="38"/>
      <c r="Y427" s="106"/>
    </row>
    <row r="428" spans="1:25" s="48" customFormat="1">
      <c r="A428" s="20" t="s">
        <v>248</v>
      </c>
      <c r="B428" s="79" t="s">
        <v>303</v>
      </c>
      <c r="C428" s="7" t="s">
        <v>1076</v>
      </c>
      <c r="D428" s="52" t="s">
        <v>721</v>
      </c>
      <c r="E428" s="109" t="s">
        <v>144</v>
      </c>
      <c r="F428" s="16" t="s">
        <v>12</v>
      </c>
      <c r="G428" s="97" t="s">
        <v>141</v>
      </c>
      <c r="H428" s="17" t="s">
        <v>17</v>
      </c>
      <c r="I428" s="39" t="s">
        <v>12</v>
      </c>
      <c r="J428" s="8">
        <v>100</v>
      </c>
      <c r="K428" s="39">
        <v>3</v>
      </c>
      <c r="L428" s="8">
        <v>450</v>
      </c>
      <c r="M428" s="121">
        <v>50</v>
      </c>
      <c r="N428" s="114">
        <v>42517</v>
      </c>
      <c r="O428" s="50" t="s">
        <v>19</v>
      </c>
      <c r="P428" s="50">
        <v>42520</v>
      </c>
      <c r="Q428" s="86" t="s">
        <v>609</v>
      </c>
      <c r="R428" s="50" t="s">
        <v>39</v>
      </c>
      <c r="S428" s="139"/>
      <c r="T428" s="131" t="s">
        <v>16</v>
      </c>
      <c r="U428" s="38" t="s">
        <v>15</v>
      </c>
      <c r="V428" s="52" t="s">
        <v>16</v>
      </c>
      <c r="W428" s="38"/>
      <c r="X428" s="38"/>
      <c r="Y428" s="106"/>
    </row>
    <row r="429" spans="1:25" s="48" customFormat="1">
      <c r="A429" s="20" t="s">
        <v>248</v>
      </c>
      <c r="B429" s="79" t="s">
        <v>494</v>
      </c>
      <c r="C429" s="38" t="s">
        <v>1075</v>
      </c>
      <c r="D429" s="52" t="s">
        <v>721</v>
      </c>
      <c r="E429" s="109" t="s">
        <v>144</v>
      </c>
      <c r="F429" s="16" t="s">
        <v>12</v>
      </c>
      <c r="G429" s="97" t="s">
        <v>141</v>
      </c>
      <c r="H429" s="17" t="s">
        <v>17</v>
      </c>
      <c r="I429" s="39" t="s">
        <v>12</v>
      </c>
      <c r="J429" s="39">
        <v>41</v>
      </c>
      <c r="K429" s="39">
        <v>3</v>
      </c>
      <c r="L429" s="39">
        <v>350</v>
      </c>
      <c r="M429" s="121">
        <v>40</v>
      </c>
      <c r="N429" s="114">
        <v>42804</v>
      </c>
      <c r="O429" s="50" t="s">
        <v>189</v>
      </c>
      <c r="P429" s="50"/>
      <c r="Q429" s="86">
        <v>42855</v>
      </c>
      <c r="R429" s="50"/>
      <c r="S429" s="139"/>
      <c r="T429" s="131" t="s">
        <v>190</v>
      </c>
      <c r="U429" s="38" t="s">
        <v>191</v>
      </c>
      <c r="V429" s="52"/>
      <c r="W429" s="38"/>
      <c r="X429" s="38"/>
      <c r="Y429" s="106"/>
    </row>
    <row r="430" spans="1:25" s="48" customFormat="1">
      <c r="A430" s="20" t="s">
        <v>248</v>
      </c>
      <c r="B430" s="79" t="s">
        <v>527</v>
      </c>
      <c r="C430" s="38" t="s">
        <v>528</v>
      </c>
      <c r="D430" s="52" t="s">
        <v>721</v>
      </c>
      <c r="E430" s="109" t="s">
        <v>144</v>
      </c>
      <c r="F430" s="16" t="s">
        <v>12</v>
      </c>
      <c r="G430" s="91" t="s">
        <v>141</v>
      </c>
      <c r="H430" s="17" t="s">
        <v>17</v>
      </c>
      <c r="I430" s="39" t="s">
        <v>12</v>
      </c>
      <c r="J430" s="39">
        <v>21</v>
      </c>
      <c r="K430" s="39">
        <v>0</v>
      </c>
      <c r="L430" s="39">
        <v>170</v>
      </c>
      <c r="M430" s="121">
        <v>0</v>
      </c>
      <c r="N430" s="114"/>
      <c r="O430" s="50"/>
      <c r="P430" s="50"/>
      <c r="Q430" s="86" t="s">
        <v>509</v>
      </c>
      <c r="R430" s="50"/>
      <c r="S430" s="139"/>
      <c r="T430" s="132" t="s">
        <v>529</v>
      </c>
      <c r="U430" s="38" t="s">
        <v>530</v>
      </c>
      <c r="V430" s="52" t="s">
        <v>164</v>
      </c>
      <c r="W430" s="38"/>
      <c r="X430" s="38"/>
      <c r="Y430" s="106"/>
    </row>
    <row r="431" spans="1:25" s="48" customFormat="1">
      <c r="A431" s="20" t="s">
        <v>248</v>
      </c>
      <c r="B431" s="79" t="s">
        <v>531</v>
      </c>
      <c r="C431" s="38" t="s">
        <v>532</v>
      </c>
      <c r="D431" s="52" t="s">
        <v>721</v>
      </c>
      <c r="E431" s="109" t="s">
        <v>144</v>
      </c>
      <c r="F431" s="16" t="s">
        <v>12</v>
      </c>
      <c r="G431" s="91" t="s">
        <v>141</v>
      </c>
      <c r="H431" s="17" t="s">
        <v>17</v>
      </c>
      <c r="I431" s="39" t="s">
        <v>12</v>
      </c>
      <c r="J431" s="39">
        <v>37</v>
      </c>
      <c r="K431" s="39">
        <v>2</v>
      </c>
      <c r="L431" s="39">
        <v>220</v>
      </c>
      <c r="M431" s="121">
        <v>30</v>
      </c>
      <c r="N431" s="114"/>
      <c r="O431" s="50"/>
      <c r="P431" s="50"/>
      <c r="Q431" s="86" t="s">
        <v>533</v>
      </c>
      <c r="R431" s="50"/>
      <c r="S431" s="139"/>
      <c r="T431" s="132" t="s">
        <v>529</v>
      </c>
      <c r="U431" s="38" t="s">
        <v>530</v>
      </c>
      <c r="V431" s="52" t="s">
        <v>164</v>
      </c>
      <c r="W431" s="38"/>
      <c r="X431" s="38"/>
      <c r="Y431" s="106"/>
    </row>
    <row r="432" spans="1:25" s="48" customFormat="1">
      <c r="A432" s="241" t="s">
        <v>248</v>
      </c>
      <c r="B432" s="79" t="s">
        <v>1072</v>
      </c>
      <c r="C432" s="242" t="s">
        <v>1074</v>
      </c>
      <c r="D432" s="52" t="s">
        <v>721</v>
      </c>
      <c r="E432" s="109" t="s">
        <v>144</v>
      </c>
      <c r="F432" s="16" t="s">
        <v>12</v>
      </c>
      <c r="G432" s="91" t="s">
        <v>141</v>
      </c>
      <c r="H432" s="17" t="s">
        <v>29</v>
      </c>
      <c r="I432" s="39" t="s">
        <v>12</v>
      </c>
      <c r="J432" s="39" t="s">
        <v>22</v>
      </c>
      <c r="K432" s="39">
        <v>3</v>
      </c>
      <c r="L432" s="39">
        <v>170</v>
      </c>
      <c r="M432" s="121">
        <v>30</v>
      </c>
      <c r="N432" s="114"/>
      <c r="O432" s="50"/>
      <c r="P432" s="50"/>
      <c r="Q432" s="86" t="s">
        <v>563</v>
      </c>
      <c r="R432" s="50"/>
      <c r="S432" s="139"/>
      <c r="T432" s="131"/>
      <c r="U432" s="38"/>
      <c r="V432" s="52"/>
      <c r="W432" s="38"/>
      <c r="X432" s="38"/>
      <c r="Y432" s="106"/>
    </row>
    <row r="433" spans="1:25" s="48" customFormat="1">
      <c r="A433" s="241" t="s">
        <v>248</v>
      </c>
      <c r="B433" s="79" t="s">
        <v>1073</v>
      </c>
      <c r="C433" s="242" t="s">
        <v>1077</v>
      </c>
      <c r="D433" s="52" t="s">
        <v>721</v>
      </c>
      <c r="E433" s="109" t="s">
        <v>144</v>
      </c>
      <c r="F433" s="16" t="s">
        <v>12</v>
      </c>
      <c r="G433" s="91" t="s">
        <v>141</v>
      </c>
      <c r="H433" s="17" t="s">
        <v>17</v>
      </c>
      <c r="I433" s="39" t="s">
        <v>12</v>
      </c>
      <c r="J433" s="39">
        <v>33.200000000000003</v>
      </c>
      <c r="K433" s="39">
        <v>3</v>
      </c>
      <c r="L433" s="39">
        <v>220</v>
      </c>
      <c r="M433" s="121">
        <v>30</v>
      </c>
      <c r="N433" s="114"/>
      <c r="O433" s="50"/>
      <c r="P433" s="50"/>
      <c r="Q433" s="86" t="s">
        <v>22</v>
      </c>
      <c r="R433" s="50"/>
      <c r="S433" s="139"/>
      <c r="T433" s="131"/>
      <c r="U433" s="38"/>
      <c r="V433" s="52"/>
      <c r="W433" s="38"/>
      <c r="X433" s="38"/>
      <c r="Y433" s="106"/>
    </row>
    <row r="434" spans="1:25" s="48" customFormat="1">
      <c r="A434" s="241" t="s">
        <v>98</v>
      </c>
      <c r="B434" s="79" t="s">
        <v>1253</v>
      </c>
      <c r="C434" s="242" t="s">
        <v>1255</v>
      </c>
      <c r="D434" s="52" t="s">
        <v>721</v>
      </c>
      <c r="E434" s="102" t="s">
        <v>98</v>
      </c>
      <c r="F434" s="95" t="s">
        <v>12</v>
      </c>
      <c r="G434" s="91" t="s">
        <v>140</v>
      </c>
      <c r="H434" s="17" t="s">
        <v>29</v>
      </c>
      <c r="I434" s="39" t="s">
        <v>12</v>
      </c>
      <c r="J434" s="39">
        <v>30</v>
      </c>
      <c r="K434" s="39">
        <v>0</v>
      </c>
      <c r="L434" s="39">
        <v>162</v>
      </c>
      <c r="M434" s="121">
        <v>0</v>
      </c>
      <c r="N434" s="114"/>
      <c r="O434" s="50"/>
      <c r="P434" s="50"/>
      <c r="Q434" s="86" t="s">
        <v>1036</v>
      </c>
      <c r="R434" s="50"/>
      <c r="S434" s="139"/>
      <c r="T434" s="131"/>
      <c r="U434" s="38"/>
      <c r="V434" s="52"/>
      <c r="W434" s="38"/>
      <c r="X434" s="38"/>
      <c r="Y434" s="106"/>
    </row>
    <row r="435" spans="1:25" s="48" customFormat="1">
      <c r="A435" s="241" t="s">
        <v>98</v>
      </c>
      <c r="B435" s="79" t="s">
        <v>1254</v>
      </c>
      <c r="C435" s="242" t="s">
        <v>1256</v>
      </c>
      <c r="D435" s="52" t="s">
        <v>721</v>
      </c>
      <c r="E435" s="102" t="s">
        <v>98</v>
      </c>
      <c r="F435" s="95" t="s">
        <v>12</v>
      </c>
      <c r="G435" s="91" t="s">
        <v>140</v>
      </c>
      <c r="H435" s="17" t="s">
        <v>29</v>
      </c>
      <c r="I435" s="39" t="s">
        <v>12</v>
      </c>
      <c r="J435" s="39">
        <v>38.4</v>
      </c>
      <c r="K435" s="39">
        <v>0</v>
      </c>
      <c r="L435" s="39">
        <v>154</v>
      </c>
      <c r="M435" s="121">
        <v>0</v>
      </c>
      <c r="N435" s="114"/>
      <c r="O435" s="50"/>
      <c r="P435" s="50"/>
      <c r="Q435" s="86" t="s">
        <v>1257</v>
      </c>
      <c r="R435" s="50"/>
      <c r="S435" s="139"/>
      <c r="T435" s="131"/>
      <c r="U435" s="38"/>
      <c r="V435" s="52"/>
      <c r="W435" s="38"/>
      <c r="X435" s="38"/>
      <c r="Y435" s="106"/>
    </row>
    <row r="436" spans="1:25" s="48" customFormat="1">
      <c r="A436" s="241" t="s">
        <v>246</v>
      </c>
      <c r="B436" s="79" t="s">
        <v>1258</v>
      </c>
      <c r="C436" s="242" t="s">
        <v>1259</v>
      </c>
      <c r="D436" s="52" t="s">
        <v>721</v>
      </c>
      <c r="E436" s="102" t="s">
        <v>144</v>
      </c>
      <c r="F436" s="95" t="s">
        <v>12</v>
      </c>
      <c r="G436" s="91"/>
      <c r="H436" s="17" t="s">
        <v>29</v>
      </c>
      <c r="I436" s="39" t="s">
        <v>12</v>
      </c>
      <c r="J436" s="39">
        <v>28</v>
      </c>
      <c r="K436" s="39">
        <v>0</v>
      </c>
      <c r="L436" s="39">
        <v>340</v>
      </c>
      <c r="M436" s="121">
        <v>0</v>
      </c>
      <c r="N436" s="114"/>
      <c r="O436" s="50"/>
      <c r="P436" s="50"/>
      <c r="Q436" s="86">
        <v>43191</v>
      </c>
      <c r="R436" s="50"/>
      <c r="S436" s="139"/>
      <c r="T436" s="131"/>
      <c r="U436" s="38"/>
      <c r="V436" s="52"/>
      <c r="W436" s="38"/>
      <c r="X436" s="38"/>
      <c r="Y436" s="106"/>
    </row>
    <row r="437" spans="1:25" s="48" customFormat="1">
      <c r="A437" s="241"/>
      <c r="B437" s="79"/>
      <c r="C437" s="242"/>
      <c r="D437" s="52"/>
      <c r="E437" s="102"/>
      <c r="F437" s="95"/>
      <c r="G437" s="91"/>
      <c r="H437" s="17"/>
      <c r="I437" s="39"/>
      <c r="J437" s="39"/>
      <c r="K437" s="39"/>
      <c r="L437" s="39"/>
      <c r="M437" s="121"/>
      <c r="N437" s="114"/>
      <c r="O437" s="50"/>
      <c r="P437" s="50"/>
      <c r="Q437" s="86"/>
      <c r="R437" s="50"/>
      <c r="S437" s="139"/>
      <c r="T437" s="131"/>
      <c r="U437" s="38"/>
      <c r="V437" s="52"/>
      <c r="W437" s="38"/>
      <c r="X437" s="38"/>
      <c r="Y437" s="106"/>
    </row>
    <row r="438" spans="1:25" s="48" customFormat="1">
      <c r="A438" s="20"/>
      <c r="B438" s="79"/>
      <c r="C438" s="67"/>
      <c r="D438" s="52"/>
      <c r="E438" s="102"/>
      <c r="F438" s="16"/>
      <c r="G438" s="91"/>
      <c r="H438" s="17"/>
      <c r="I438" s="39"/>
      <c r="J438" s="39"/>
      <c r="K438" s="39"/>
      <c r="L438" s="39"/>
      <c r="M438" s="121"/>
      <c r="N438" s="114"/>
      <c r="O438" s="50"/>
      <c r="P438" s="50"/>
      <c r="Q438" s="86"/>
      <c r="R438" s="50"/>
      <c r="S438" s="139"/>
      <c r="T438" s="131"/>
      <c r="U438" s="38"/>
      <c r="V438" s="52"/>
      <c r="W438" s="38"/>
      <c r="X438" s="38"/>
      <c r="Y438" s="106"/>
    </row>
    <row r="439" spans="1:25" s="48" customFormat="1">
      <c r="A439" s="49"/>
      <c r="B439" s="79"/>
      <c r="C439" s="38"/>
      <c r="D439" s="52"/>
      <c r="E439" s="102"/>
      <c r="F439" s="16"/>
      <c r="G439" s="97"/>
      <c r="H439" s="17"/>
      <c r="I439" s="39"/>
      <c r="J439" s="39"/>
      <c r="K439" s="39"/>
      <c r="L439" s="39"/>
      <c r="M439" s="121"/>
      <c r="N439" s="114"/>
      <c r="O439" s="50"/>
      <c r="P439" s="50"/>
      <c r="Q439" s="86"/>
      <c r="R439" s="50"/>
      <c r="S439" s="139"/>
      <c r="T439" s="131"/>
      <c r="U439" s="38"/>
      <c r="V439" s="52"/>
      <c r="W439" s="38"/>
      <c r="X439" s="38"/>
      <c r="Y439" s="106"/>
    </row>
    <row r="440" spans="1:25" s="48" customFormat="1">
      <c r="A440" s="7"/>
      <c r="B440" s="79"/>
      <c r="C440" s="38"/>
      <c r="D440" s="52"/>
      <c r="E440" s="109"/>
      <c r="F440" s="16"/>
      <c r="G440" s="97"/>
      <c r="H440" s="17"/>
      <c r="I440" s="39"/>
      <c r="J440" s="39"/>
      <c r="K440" s="39"/>
      <c r="L440" s="39"/>
      <c r="M440" s="121"/>
      <c r="N440" s="114"/>
      <c r="O440" s="50"/>
      <c r="P440" s="50"/>
      <c r="Q440" s="86"/>
      <c r="R440" s="50"/>
      <c r="S440" s="139"/>
      <c r="T440" s="131"/>
      <c r="U440" s="38"/>
      <c r="V440" s="52"/>
      <c r="W440" s="38"/>
      <c r="X440" s="38"/>
      <c r="Y440" s="106"/>
    </row>
    <row r="441" spans="1:25" s="48" customFormat="1">
      <c r="A441" s="162"/>
      <c r="B441" s="163"/>
      <c r="C441" s="164"/>
      <c r="D441" s="175"/>
      <c r="E441" s="165"/>
      <c r="F441" s="168"/>
      <c r="G441" s="166"/>
      <c r="H441" s="167"/>
      <c r="I441" s="169"/>
      <c r="J441" s="169"/>
      <c r="K441" s="169"/>
      <c r="L441" s="169"/>
      <c r="M441" s="170"/>
      <c r="N441" s="171"/>
      <c r="O441" s="172"/>
      <c r="P441" s="172"/>
      <c r="Q441" s="172"/>
      <c r="R441" s="172"/>
      <c r="S441" s="173"/>
      <c r="T441" s="174"/>
      <c r="U441" s="164"/>
      <c r="V441" s="175"/>
      <c r="W441" s="164"/>
      <c r="X441" s="164"/>
      <c r="Y441" s="176"/>
    </row>
  </sheetData>
  <autoFilter ref="A5:Y441" xr:uid="{00000000-0009-0000-0000-000001000000}"/>
  <sortState ref="A6:Y433">
    <sortCondition ref="A5"/>
  </sortState>
  <mergeCells count="3">
    <mergeCell ref="T3:V3"/>
    <mergeCell ref="N3:S3"/>
    <mergeCell ref="W3:Y3"/>
  </mergeCells>
  <pageMargins left="0.25" right="0.25" top="0.75" bottom="0.75" header="0.3" footer="0.3"/>
  <pageSetup paperSize="8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437"/>
  <sheetViews>
    <sheetView tabSelected="1" zoomScaleNormal="100" zoomScalePageLayoutView="80" workbookViewId="0">
      <pane xSplit="6" ySplit="5" topLeftCell="H6" activePane="bottomRight" state="frozenSplit"/>
      <selection activeCell="F29" sqref="F29"/>
      <selection pane="topRight" activeCell="F1" sqref="F1"/>
      <selection pane="bottomLeft" activeCell="F29" sqref="F29"/>
      <selection pane="bottomRight" activeCell="Q12" sqref="Q12"/>
    </sheetView>
  </sheetViews>
  <sheetFormatPr baseColWidth="10" defaultColWidth="11.42578125" defaultRowHeight="12.75"/>
  <cols>
    <col min="1" max="1" width="19.7109375" style="76" hidden="1" customWidth="1"/>
    <col min="2" max="2" width="11.140625" style="76" hidden="1" customWidth="1"/>
    <col min="3" max="3" width="32.7109375" style="76" hidden="1" customWidth="1"/>
    <col min="4" max="4" width="12.7109375" style="76" hidden="1" customWidth="1"/>
    <col min="5" max="5" width="12.5703125" style="76" customWidth="1"/>
    <col min="6" max="6" width="12.42578125" style="76" hidden="1" customWidth="1"/>
    <col min="7" max="7" width="17.140625" style="76" hidden="1" customWidth="1"/>
    <col min="8" max="8" width="9.42578125" style="76" customWidth="1"/>
    <col min="9" max="16384" width="11.42578125" style="76"/>
  </cols>
  <sheetData>
    <row r="1" spans="1:17">
      <c r="F1" s="77"/>
      <c r="G1" s="77"/>
      <c r="H1" s="77"/>
    </row>
    <row r="2" spans="1:17" ht="13.5" thickBot="1">
      <c r="F2" s="77"/>
      <c r="G2" s="77"/>
      <c r="H2" s="77"/>
    </row>
    <row r="3" spans="1:17" ht="20.25" customHeight="1" thickBot="1">
      <c r="F3" s="77"/>
      <c r="G3" s="77"/>
      <c r="H3" s="358"/>
    </row>
    <row r="4" spans="1:17" ht="5.25" customHeight="1" thickBot="1">
      <c r="F4" s="19"/>
      <c r="G4" s="19"/>
      <c r="H4" s="1"/>
    </row>
    <row r="5" spans="1:17" ht="55.5" customHeight="1" thickBot="1">
      <c r="A5" s="82" t="s">
        <v>4</v>
      </c>
      <c r="B5" s="84" t="s">
        <v>249</v>
      </c>
      <c r="C5" s="84" t="s">
        <v>702</v>
      </c>
      <c r="D5" s="206" t="s">
        <v>710</v>
      </c>
      <c r="E5" s="155" t="s">
        <v>137</v>
      </c>
      <c r="F5" s="155" t="s">
        <v>229</v>
      </c>
      <c r="G5" s="184" t="s">
        <v>228</v>
      </c>
      <c r="H5" s="148" t="s">
        <v>227</v>
      </c>
    </row>
    <row r="6" spans="1:17" s="160" customFormat="1">
      <c r="A6" s="156" t="str">
        <f>IF(Deploiement!A6="","",Deploiement!A6)</f>
        <v>Albanie</v>
      </c>
      <c r="B6" s="157" t="str">
        <f>IF(Deploiement!B6="","",Deploiement!B6)</f>
        <v>AL001</v>
      </c>
      <c r="C6" s="158" t="str">
        <f>IF(Deploiement!C6="","",Deploiement!C6)</f>
        <v>Tirana - Toptani</v>
      </c>
      <c r="D6" s="158" t="str">
        <f>IF(Deploiement!D6="","",Deploiement!D6)</f>
        <v>BRICS</v>
      </c>
      <c r="E6" s="159" t="str">
        <f>IF(Deploiement!E6="","",Deploiement!E6)</f>
        <v>SEE</v>
      </c>
      <c r="F6" s="94" t="str">
        <f>IF(Deploiement!F6="","",Deploiement!F6)</f>
        <v>STD</v>
      </c>
      <c r="G6" s="149" t="s">
        <v>220</v>
      </c>
      <c r="H6" s="188">
        <v>1.5</v>
      </c>
      <c r="J6" s="160" t="s">
        <v>99</v>
      </c>
      <c r="K6" s="160">
        <f t="array" ref="K6">_xlfn.MODE.SNGL(IF((zone=$J$6)*(non_age&gt;0),non_age))</f>
        <v>1.5</v>
      </c>
      <c r="Q6" s="396" t="s">
        <v>1270</v>
      </c>
    </row>
    <row r="7" spans="1:17" s="160" customFormat="1">
      <c r="A7" s="156" t="str">
        <f>IF(Deploiement!A7="","",Deploiement!A7)</f>
        <v>Albanie</v>
      </c>
      <c r="B7" s="157" t="str">
        <f>IF(Deploiement!B7="","",Deploiement!B7)</f>
        <v>AL002</v>
      </c>
      <c r="C7" s="158" t="str">
        <f>IF(Deploiement!C7="","",Deploiement!C7)</f>
        <v>Shkodra - Shkodra</v>
      </c>
      <c r="D7" s="158" t="str">
        <f>IF(Deploiement!D7="","",Deploiement!D7)</f>
        <v>BRICS</v>
      </c>
      <c r="E7" s="159" t="str">
        <f>IF(Deploiement!E7="","",Deploiement!E7)</f>
        <v>SEE</v>
      </c>
      <c r="F7" s="94" t="str">
        <f>IF(Deploiement!F7="","",Deploiement!F7)</f>
        <v>STD</v>
      </c>
      <c r="G7" s="150"/>
      <c r="H7" s="187">
        <v>1</v>
      </c>
      <c r="K7" s="160">
        <f t="array" ref="K7">IFERROR(IF(SUMPRODUCT((non_age=_xlfn.MODE.SNGL(IF((zone=$J$6)*(non_age&gt;0)*(non_age&lt;&gt;$K$6:$K6),non_age)))*(zone=$J$6))=SUMPRODUCT((non_age=$K$6)*(zone=$J$6)),_xlfn.MODE.SNGL(IF((zone=$J$6)*(non_age&gt;0)*(non_age&lt;&gt;$K$6:$K6),non_age)),""),"")</f>
        <v>1</v>
      </c>
      <c r="Q7" s="396" t="s">
        <v>1269</v>
      </c>
    </row>
    <row r="8" spans="1:17" s="160" customFormat="1">
      <c r="A8" s="156" t="str">
        <f>IF(Deploiement!A8="","",Deploiement!A8)</f>
        <v>Algérie</v>
      </c>
      <c r="B8" s="157" t="str">
        <f>IF(Deploiement!B8="","",Deploiement!B8)</f>
        <v>DZ001</v>
      </c>
      <c r="C8" s="158" t="str">
        <f>IF(Deploiement!C8="","",Deploiement!C8)</f>
        <v>Alger - Carrefour City Center</v>
      </c>
      <c r="D8" s="158" t="str">
        <f>IF(Deploiement!D8="","",Deploiement!D8)</f>
        <v>BRICS</v>
      </c>
      <c r="E8" s="159" t="str">
        <f>IF(Deploiement!E8="","",Deploiement!E8)</f>
        <v>Méditerranée</v>
      </c>
      <c r="F8" s="94" t="str">
        <f>IF(Deploiement!F8="","",Deploiement!F8)</f>
        <v>STD</v>
      </c>
      <c r="G8" s="150" t="s">
        <v>220</v>
      </c>
      <c r="H8" s="187">
        <v>1.5</v>
      </c>
      <c r="K8" s="160" t="str">
        <f t="array" ref="K8">IFERROR(IF(SUMPRODUCT((non_age=_xlfn.MODE.SNGL(IF((zone=$J$6)*(non_age&gt;0)*(non_age&lt;&gt;$K$6:$K7),non_age)))*(zone=$J$6))=SUMPRODUCT((non_age=$K$6)*(zone=$J$6)),_xlfn.MODE.SNGL(IF((zone=$J$6)*(non_age&gt;0)*(non_age&lt;&gt;$K$6:$K7),non_age)),""),"")</f>
        <v/>
      </c>
      <c r="Q8" s="396" t="s">
        <v>1271</v>
      </c>
    </row>
    <row r="9" spans="1:17" s="160" customFormat="1">
      <c r="A9" s="156" t="str">
        <f>IF(Deploiement!A9="","",Deploiement!A9)</f>
        <v>Algérie</v>
      </c>
      <c r="B9" s="157" t="str">
        <f>IF(Deploiement!B9="","",Deploiement!B9)</f>
        <v>DZ002</v>
      </c>
      <c r="C9" s="158" t="str">
        <f>IF(Deploiement!C9="","",Deploiement!C9)</f>
        <v>Bouira - Bouira</v>
      </c>
      <c r="D9" s="158" t="str">
        <f>IF(Deploiement!D9="","",Deploiement!D9)</f>
        <v>BRICS</v>
      </c>
      <c r="E9" s="159" t="str">
        <f>IF(Deploiement!E9="","",Deploiement!E9)</f>
        <v>Méditerranée</v>
      </c>
      <c r="F9" s="94" t="str">
        <f>IF(Deploiement!F9="","",Deploiement!F9)</f>
        <v>STD</v>
      </c>
      <c r="G9" s="150"/>
      <c r="H9" s="187">
        <v>1.5</v>
      </c>
    </row>
    <row r="10" spans="1:17" s="160" customFormat="1">
      <c r="A10" s="156" t="str">
        <f>IF(Deploiement!A10="","",Deploiement!A10)</f>
        <v>Algérie</v>
      </c>
      <c r="B10" s="157" t="str">
        <f>IF(Deploiement!B10="","",Deploiement!B10)</f>
        <v>DZ003</v>
      </c>
      <c r="C10" s="158" t="str">
        <f>IF(Deploiement!C10="","",Deploiement!C10)</f>
        <v>Alger - Didouche Mourad</v>
      </c>
      <c r="D10" s="158" t="str">
        <f>IF(Deploiement!D10="","",Deploiement!D10)</f>
        <v>BRICS</v>
      </c>
      <c r="E10" s="159" t="str">
        <f>IF(Deploiement!E10="","",Deploiement!E10)</f>
        <v>Méditerranée</v>
      </c>
      <c r="F10" s="94" t="str">
        <f>IF(Deploiement!F10="","",Deploiement!F10)</f>
        <v>STD</v>
      </c>
      <c r="G10" s="150" t="s">
        <v>220</v>
      </c>
      <c r="H10" s="187">
        <v>1</v>
      </c>
    </row>
    <row r="11" spans="1:17" s="160" customFormat="1">
      <c r="A11" s="156" t="str">
        <f>IF(Deploiement!A11="","",Deploiement!A11)</f>
        <v>Algérie</v>
      </c>
      <c r="B11" s="157" t="str">
        <f>IF(Deploiement!B11="","",Deploiement!B11)</f>
        <v>DZ004</v>
      </c>
      <c r="C11" s="158" t="str">
        <f>IF(Deploiement!C11="","",Deploiement!C11)</f>
        <v>Alger - Hassiba ben Bouali</v>
      </c>
      <c r="D11" s="158" t="str">
        <f>IF(Deploiement!D11="","",Deploiement!D11)</f>
        <v>BRICS</v>
      </c>
      <c r="E11" s="159" t="str">
        <f>IF(Deploiement!E11="","",Deploiement!E11)</f>
        <v>Méditerranée</v>
      </c>
      <c r="F11" s="94" t="str">
        <f>IF(Deploiement!F11="","",Deploiement!F11)</f>
        <v>STD</v>
      </c>
      <c r="G11" s="150" t="s">
        <v>220</v>
      </c>
      <c r="H11" s="187">
        <v>2</v>
      </c>
    </row>
    <row r="12" spans="1:17" s="160" customFormat="1">
      <c r="A12" s="156" t="str">
        <f>IF(Deploiement!A12="","",Deploiement!A12)</f>
        <v>Allemagne</v>
      </c>
      <c r="B12" s="157" t="str">
        <f>IF(Deploiement!B12="","",Deploiement!B12)</f>
        <v>DE001</v>
      </c>
      <c r="C12" s="158" t="str">
        <f>IF(Deploiement!C12="","",Deploiement!C12)</f>
        <v>Bad Oeynhausen</v>
      </c>
      <c r="D12" s="158" t="str">
        <f>IF(Deploiement!D12="","",Deploiement!D12)</f>
        <v>NCE</v>
      </c>
      <c r="E12" s="159" t="str">
        <f>IF(Deploiement!E12="","",Deploiement!E12)</f>
        <v>AL/AUT/SUI</v>
      </c>
      <c r="F12" s="94" t="str">
        <f>IF(Deploiement!F12="","",Deploiement!F12)</f>
        <v>STD</v>
      </c>
      <c r="G12" s="150"/>
      <c r="H12" s="187">
        <v>1.5</v>
      </c>
    </row>
    <row r="13" spans="1:17" s="160" customFormat="1">
      <c r="A13" s="156" t="str">
        <f>IF(Deploiement!A13="","",Deploiement!A13)</f>
        <v>Allemagne</v>
      </c>
      <c r="B13" s="157" t="str">
        <f>IF(Deploiement!B13="","",Deploiement!B13)</f>
        <v>DE002</v>
      </c>
      <c r="C13" s="158" t="str">
        <f>IF(Deploiement!C13="","",Deploiement!C13)</f>
        <v>Bautzen - DE0209</v>
      </c>
      <c r="D13" s="158" t="str">
        <f>IF(Deploiement!D13="","",Deploiement!D13)</f>
        <v>NCE</v>
      </c>
      <c r="E13" s="159" t="str">
        <f>IF(Deploiement!E13="","",Deploiement!E13)</f>
        <v>AL/AUT/SUI</v>
      </c>
      <c r="F13" s="94" t="str">
        <f>IF(Deploiement!F13="","",Deploiement!F13)</f>
        <v>Light</v>
      </c>
      <c r="G13" s="150"/>
      <c r="H13" s="187">
        <v>1.5</v>
      </c>
    </row>
    <row r="14" spans="1:17" s="160" customFormat="1">
      <c r="A14" s="156" t="str">
        <f>IF(Deploiement!A14="","",Deploiement!A14)</f>
        <v>Allemagne</v>
      </c>
      <c r="B14" s="157" t="str">
        <f>IF(Deploiement!B14="","",Deploiement!B14)</f>
        <v>DE003</v>
      </c>
      <c r="C14" s="158" t="str">
        <f>IF(Deploiement!C14="","",Deploiement!C14)</f>
        <v>Frankfurt</v>
      </c>
      <c r="D14" s="158" t="str">
        <f>IF(Deploiement!D14="","",Deploiement!D14)</f>
        <v>NCE</v>
      </c>
      <c r="E14" s="159" t="str">
        <f>IF(Deploiement!E14="","",Deploiement!E14)</f>
        <v>AL/AUT/SUI</v>
      </c>
      <c r="F14" s="94" t="str">
        <f>IF(Deploiement!F14="","",Deploiement!F14)</f>
        <v>STD</v>
      </c>
      <c r="G14" s="150"/>
      <c r="H14" s="187">
        <v>1.5</v>
      </c>
    </row>
    <row r="15" spans="1:17" s="160" customFormat="1">
      <c r="A15" s="156" t="str">
        <f>IF(Deploiement!A15="","",Deploiement!A15)</f>
        <v>Allemagne</v>
      </c>
      <c r="B15" s="157" t="str">
        <f>IF(Deploiement!B15="","",Deploiement!B15)</f>
        <v>DE004</v>
      </c>
      <c r="C15" s="158" t="str">
        <f>IF(Deploiement!C15="","",Deploiement!C15)</f>
        <v>Hoyerswerda - DE0260</v>
      </c>
      <c r="D15" s="158" t="str">
        <f>IF(Deploiement!D15="","",Deploiement!D15)</f>
        <v>NCE</v>
      </c>
      <c r="E15" s="159" t="str">
        <f>IF(Deploiement!E15="","",Deploiement!E15)</f>
        <v>AL/AUT/SUI</v>
      </c>
      <c r="F15" s="94" t="str">
        <f>IF(Deploiement!F15="","",Deploiement!F15)</f>
        <v>Light</v>
      </c>
      <c r="G15" s="150"/>
      <c r="H15" s="187"/>
    </row>
    <row r="16" spans="1:17" s="160" customFormat="1">
      <c r="A16" s="156" t="str">
        <f>IF(Deploiement!A16="","",Deploiement!A16)</f>
        <v>Allemagne</v>
      </c>
      <c r="B16" s="157" t="str">
        <f>IF(Deploiement!B16="","",Deploiement!B16)</f>
        <v>DE005</v>
      </c>
      <c r="C16" s="158" t="str">
        <f>IF(Deploiement!C16="","",Deploiement!C16)</f>
        <v>Gera - Gera Arcaden</v>
      </c>
      <c r="D16" s="158" t="str">
        <f>IF(Deploiement!D16="","",Deploiement!D16)</f>
        <v>NCE</v>
      </c>
      <c r="E16" s="159" t="str">
        <f>IF(Deploiement!E16="","",Deploiement!E16)</f>
        <v>AL/AUT/SUI</v>
      </c>
      <c r="F16" s="94" t="str">
        <f>IF(Deploiement!F16="","",Deploiement!F16)</f>
        <v>STD</v>
      </c>
      <c r="G16" s="150"/>
      <c r="H16" s="187"/>
    </row>
    <row r="17" spans="1:8" s="160" customFormat="1">
      <c r="A17" s="156" t="str">
        <f>IF(Deploiement!A17="","",Deploiement!A17)</f>
        <v>Allemagne</v>
      </c>
      <c r="B17" s="157" t="str">
        <f>IF(Deploiement!B17="","",Deploiement!B17)</f>
        <v>DE006</v>
      </c>
      <c r="C17" s="158" t="str">
        <f>IF(Deploiement!C17="","",Deploiement!C17)</f>
        <v>Berlin - DE0273 Berlin Alexa</v>
      </c>
      <c r="D17" s="158" t="str">
        <f>IF(Deploiement!D17="","",Deploiement!D17)</f>
        <v>NCE</v>
      </c>
      <c r="E17" s="159" t="str">
        <f>IF(Deploiement!E17="","",Deploiement!E17)</f>
        <v>AL/AUT/SUI</v>
      </c>
      <c r="F17" s="94" t="str">
        <f>IF(Deploiement!F17="","",Deploiement!F17)</f>
        <v>STD</v>
      </c>
      <c r="G17" s="150"/>
      <c r="H17" s="187"/>
    </row>
    <row r="18" spans="1:8" s="160" customFormat="1">
      <c r="A18" s="156" t="str">
        <f>IF(Deploiement!A18="","",Deploiement!A18)</f>
        <v>Allemagne</v>
      </c>
      <c r="B18" s="157" t="str">
        <f>IF(Deploiement!B18="","",Deploiement!B18)</f>
        <v>DE007</v>
      </c>
      <c r="C18" s="158" t="str">
        <f>IF(Deploiement!C18="","",Deploiement!C18)</f>
        <v>Oberhauffsen</v>
      </c>
      <c r="D18" s="158" t="str">
        <f>IF(Deploiement!D18="","",Deploiement!D18)</f>
        <v>NCE</v>
      </c>
      <c r="E18" s="159" t="str">
        <f>IF(Deploiement!E18="","",Deploiement!E18)</f>
        <v>AL/AUT/SUI</v>
      </c>
      <c r="F18" s="94" t="str">
        <f>IF(Deploiement!F18="","",Deploiement!F18)</f>
        <v/>
      </c>
      <c r="G18" s="150"/>
      <c r="H18" s="187"/>
    </row>
    <row r="19" spans="1:8" s="160" customFormat="1">
      <c r="A19" s="156" t="str">
        <f>IF(Deploiement!A19="","",Deploiement!A19)</f>
        <v>Allemagne</v>
      </c>
      <c r="B19" s="157" t="str">
        <f>IF(Deploiement!B19="","",Deploiement!B19)</f>
        <v>DE008</v>
      </c>
      <c r="C19" s="158" t="str">
        <f>IF(Deploiement!C19="","",Deploiement!C19)</f>
        <v>Gera - Ausführungsplanung</v>
      </c>
      <c r="D19" s="158" t="str">
        <f>IF(Deploiement!D19="","",Deploiement!D19)</f>
        <v>NCE</v>
      </c>
      <c r="E19" s="159" t="str">
        <f>IF(Deploiement!E19="","",Deploiement!E19)</f>
        <v>AL/AUT/SUI</v>
      </c>
      <c r="F19" s="94" t="str">
        <f>IF(Deploiement!F19="","",Deploiement!F19)</f>
        <v>STD</v>
      </c>
      <c r="G19" s="150"/>
      <c r="H19" s="187">
        <v>1</v>
      </c>
    </row>
    <row r="20" spans="1:8" s="160" customFormat="1">
      <c r="A20" s="156" t="str">
        <f>IF(Deploiement!A20="","",Deploiement!A20)</f>
        <v>Angola</v>
      </c>
      <c r="B20" s="157" t="str">
        <f>IF(Deploiement!B20="","",Deploiement!B20)</f>
        <v>AO001</v>
      </c>
      <c r="C20" s="158" t="str">
        <f>IF(Deploiement!C20="","",Deploiement!C20)</f>
        <v>Luanda - Shopping Centre Kilamba</v>
      </c>
      <c r="D20" s="158" t="str">
        <f>IF(Deploiement!D20="","",Deploiement!D20)</f>
        <v>BRICS</v>
      </c>
      <c r="E20" s="159" t="str">
        <f>IF(Deploiement!E20="","",Deploiement!E20)</f>
        <v>SSA</v>
      </c>
      <c r="F20" s="94" t="str">
        <f>IF(Deploiement!F20="","",Deploiement!F20)</f>
        <v>STD</v>
      </c>
      <c r="G20" s="150" t="s">
        <v>220</v>
      </c>
      <c r="H20" s="187">
        <v>1.5</v>
      </c>
    </row>
    <row r="21" spans="1:8" s="160" customFormat="1">
      <c r="A21" s="156" t="str">
        <f>IF(Deploiement!A21="","",Deploiement!A21)</f>
        <v>Angola</v>
      </c>
      <c r="B21" s="157" t="str">
        <f>IF(Deploiement!B21="","",Deploiement!B21)</f>
        <v>AO002</v>
      </c>
      <c r="C21" s="158" t="str">
        <f>IF(Deploiement!C21="","",Deploiement!C21)</f>
        <v xml:space="preserve">Lubango - Xyami </v>
      </c>
      <c r="D21" s="158" t="str">
        <f>IF(Deploiement!D21="","",Deploiement!D21)</f>
        <v>BRICS</v>
      </c>
      <c r="E21" s="159" t="str">
        <f>IF(Deploiement!E21="","",Deploiement!E21)</f>
        <v>SSA</v>
      </c>
      <c r="F21" s="94" t="str">
        <f>IF(Deploiement!F21="","",Deploiement!F21)</f>
        <v>STD</v>
      </c>
      <c r="G21" s="150" t="s">
        <v>220</v>
      </c>
      <c r="H21" s="187">
        <v>1.5</v>
      </c>
    </row>
    <row r="22" spans="1:8" s="160" customFormat="1">
      <c r="A22" s="156" t="str">
        <f>IF(Deploiement!A22="","",Deploiement!A22)</f>
        <v>Arabie Saoudite</v>
      </c>
      <c r="B22" s="157" t="str">
        <f>IF(Deploiement!B22="","",Deploiement!B22)</f>
        <v>SA001</v>
      </c>
      <c r="C22" s="158" t="str">
        <f>IF(Deploiement!C22="","",Deploiement!C22)</f>
        <v>Khobar - Al Rashid Mall</v>
      </c>
      <c r="D22" s="158" t="str">
        <f>IF(Deploiement!D22="","",Deploiement!D22)</f>
        <v>BRICS</v>
      </c>
      <c r="E22" s="159" t="str">
        <f>IF(Deploiement!E22="","",Deploiement!E22)</f>
        <v>Middle East</v>
      </c>
      <c r="F22" s="94" t="str">
        <f>IF(Deploiement!F22="","",Deploiement!F22)</f>
        <v>STD</v>
      </c>
      <c r="G22" s="150"/>
      <c r="H22" s="187">
        <v>1.5</v>
      </c>
    </row>
    <row r="23" spans="1:8" s="160" customFormat="1">
      <c r="A23" s="156" t="str">
        <f>IF(Deploiement!A23="","",Deploiement!A23)</f>
        <v>Arabie Saoudite</v>
      </c>
      <c r="B23" s="157" t="str">
        <f>IF(Deploiement!B23="","",Deploiement!B23)</f>
        <v>SA002</v>
      </c>
      <c r="C23" s="158" t="str">
        <f>IF(Deploiement!C23="","",Deploiement!C23)</f>
        <v xml:space="preserve">Riyad - Al Faisaliyah </v>
      </c>
      <c r="D23" s="158" t="str">
        <f>IF(Deploiement!D23="","",Deploiement!D23)</f>
        <v>BRICS</v>
      </c>
      <c r="E23" s="159" t="str">
        <f>IF(Deploiement!E23="","",Deploiement!E23)</f>
        <v>Middle East</v>
      </c>
      <c r="F23" s="94" t="str">
        <f>IF(Deploiement!F23="","",Deploiement!F23)</f>
        <v>STD</v>
      </c>
      <c r="G23" s="150"/>
      <c r="H23" s="187">
        <v>1</v>
      </c>
    </row>
    <row r="24" spans="1:8" s="160" customFormat="1">
      <c r="A24" s="156" t="str">
        <f>IF(Deploiement!A24="","",Deploiement!A24)</f>
        <v>Arabie Saoudite</v>
      </c>
      <c r="B24" s="157" t="str">
        <f>IF(Deploiement!B24="","",Deploiement!B24)</f>
        <v>SA003</v>
      </c>
      <c r="C24" s="158" t="str">
        <f>IF(Deploiement!C24="","",Deploiement!C24)</f>
        <v>Djeddah - Roshan Mall</v>
      </c>
      <c r="D24" s="158" t="str">
        <f>IF(Deploiement!D24="","",Deploiement!D24)</f>
        <v>BRICS</v>
      </c>
      <c r="E24" s="159" t="str">
        <f>IF(Deploiement!E24="","",Deploiement!E24)</f>
        <v>Middle East</v>
      </c>
      <c r="F24" s="94" t="str">
        <f>IF(Deploiement!F24="","",Deploiement!F24)</f>
        <v/>
      </c>
      <c r="G24" s="150"/>
      <c r="H24" s="187"/>
    </row>
    <row r="25" spans="1:8" s="160" customFormat="1">
      <c r="A25" s="156" t="str">
        <f>IF(Deploiement!A25="","",Deploiement!A25)</f>
        <v>Arabie Saoudite</v>
      </c>
      <c r="B25" s="157" t="str">
        <f>IF(Deploiement!B25="","",Deploiement!B25)</f>
        <v>SA004</v>
      </c>
      <c r="C25" s="158" t="str">
        <f>IF(Deploiement!C25="","",Deploiement!C25)</f>
        <v>Riyadh - Al Nakheel Mall</v>
      </c>
      <c r="D25" s="158" t="str">
        <f>IF(Deploiement!D25="","",Deploiement!D25)</f>
        <v>BRICS</v>
      </c>
      <c r="E25" s="159" t="str">
        <f>IF(Deploiement!E25="","",Deploiement!E25)</f>
        <v>Middle East</v>
      </c>
      <c r="F25" s="94" t="str">
        <f>IF(Deploiement!F25="","",Deploiement!F25)</f>
        <v>STD</v>
      </c>
      <c r="G25" s="150"/>
      <c r="H25" s="187"/>
    </row>
    <row r="26" spans="1:8" s="160" customFormat="1">
      <c r="A26" s="156" t="str">
        <f>IF(Deploiement!A26="","",Deploiement!A26)</f>
        <v>Arabie Saoudite</v>
      </c>
      <c r="B26" s="157" t="str">
        <f>IF(Deploiement!B26="","",Deploiement!B26)</f>
        <v>SA005</v>
      </c>
      <c r="C26" s="158" t="str">
        <f>IF(Deploiement!C26="","",Deploiement!C26)</f>
        <v xml:space="preserve">Djeddah - Al Saalam Mall </v>
      </c>
      <c r="D26" s="158" t="str">
        <f>IF(Deploiement!D26="","",Deploiement!D26)</f>
        <v>BRICS</v>
      </c>
      <c r="E26" s="159" t="str">
        <f>IF(Deploiement!E26="","",Deploiement!E26)</f>
        <v>Middle East</v>
      </c>
      <c r="F26" s="94" t="str">
        <f>IF(Deploiement!F26="","",Deploiement!F26)</f>
        <v>STD</v>
      </c>
      <c r="G26" s="150"/>
      <c r="H26" s="187">
        <v>2</v>
      </c>
    </row>
    <row r="27" spans="1:8" s="160" customFormat="1">
      <c r="A27" s="156" t="str">
        <f>IF(Deploiement!A27="","",Deploiement!A27)</f>
        <v>Arabie Saoudite</v>
      </c>
      <c r="B27" s="157" t="str">
        <f>IF(Deploiement!B27="","",Deploiement!B27)</f>
        <v>SA006</v>
      </c>
      <c r="C27" s="158" t="str">
        <f>IF(Deploiement!C27="","",Deploiement!C27)</f>
        <v>Tabuk - Park Mall</v>
      </c>
      <c r="D27" s="158" t="str">
        <f>IF(Deploiement!D27="","",Deploiement!D27)</f>
        <v>BRICS</v>
      </c>
      <c r="E27" s="159" t="str">
        <f>IF(Deploiement!E27="","",Deploiement!E27)</f>
        <v>Middle East</v>
      </c>
      <c r="F27" s="94" t="str">
        <f>IF(Deploiement!F27="","",Deploiement!F27)</f>
        <v>STD</v>
      </c>
      <c r="G27" s="150"/>
      <c r="H27" s="187">
        <v>1.5</v>
      </c>
    </row>
    <row r="28" spans="1:8" s="160" customFormat="1">
      <c r="A28" s="156" t="str">
        <f>IF(Deploiement!A28="","",Deploiement!A28)</f>
        <v>Arabie Saoudite</v>
      </c>
      <c r="B28" s="157" t="str">
        <f>IF(Deploiement!B28="","",Deploiement!B28)</f>
        <v>SA007</v>
      </c>
      <c r="C28" s="158" t="str">
        <f>IF(Deploiement!C28="","",Deploiement!C28)</f>
        <v>Riyadh - Tala Mall</v>
      </c>
      <c r="D28" s="158" t="str">
        <f>IF(Deploiement!D28="","",Deploiement!D28)</f>
        <v>BRICS</v>
      </c>
      <c r="E28" s="159" t="str">
        <f>IF(Deploiement!E28="","",Deploiement!E28)</f>
        <v>Middle East</v>
      </c>
      <c r="F28" s="94" t="str">
        <f>IF(Deploiement!F28="","",Deploiement!F28)</f>
        <v>STD</v>
      </c>
      <c r="G28" s="150"/>
      <c r="H28" s="187">
        <v>1</v>
      </c>
    </row>
    <row r="29" spans="1:8" s="160" customFormat="1">
      <c r="A29" s="156" t="str">
        <f>IF(Deploiement!A29="","",Deploiement!A29)</f>
        <v>Arabie Saoudite</v>
      </c>
      <c r="B29" s="157" t="str">
        <f>IF(Deploiement!B29="","",Deploiement!B29)</f>
        <v>SA008</v>
      </c>
      <c r="C29" s="158" t="str">
        <f>IF(Deploiement!C29="","",Deploiement!C29)</f>
        <v>Dammam - West Avenue Mall</v>
      </c>
      <c r="D29" s="158" t="str">
        <f>IF(Deploiement!D29="","",Deploiement!D29)</f>
        <v>BRICS</v>
      </c>
      <c r="E29" s="159" t="str">
        <f>IF(Deploiement!E29="","",Deploiement!E29)</f>
        <v>Middle East</v>
      </c>
      <c r="F29" s="94" t="str">
        <f>IF(Deploiement!F29="","",Deploiement!F29)</f>
        <v>STD</v>
      </c>
      <c r="G29" s="150"/>
      <c r="H29" s="187">
        <v>2</v>
      </c>
    </row>
    <row r="30" spans="1:8" s="160" customFormat="1">
      <c r="A30" s="156" t="str">
        <f>IF(Deploiement!A30="","",Deploiement!A30)</f>
        <v>Arabie Saoudite</v>
      </c>
      <c r="B30" s="157" t="str">
        <f>IF(Deploiement!B30="","",Deploiement!B30)</f>
        <v>SA009</v>
      </c>
      <c r="C30" s="158" t="str">
        <f>IF(Deploiement!C30="","",Deploiement!C30)</f>
        <v>Jeddah - Jeddah</v>
      </c>
      <c r="D30" s="158" t="str">
        <f>IF(Deploiement!D30="","",Deploiement!D30)</f>
        <v>BRICS</v>
      </c>
      <c r="E30" s="159" t="str">
        <f>IF(Deploiement!E30="","",Deploiement!E30)</f>
        <v>Middle East</v>
      </c>
      <c r="F30" s="94" t="str">
        <f>IF(Deploiement!F30="","",Deploiement!F30)</f>
        <v>STD</v>
      </c>
      <c r="G30" s="150"/>
      <c r="H30" s="187"/>
    </row>
    <row r="31" spans="1:8" s="160" customFormat="1">
      <c r="A31" s="156" t="str">
        <f>IF(Deploiement!A31="","",Deploiement!A31)</f>
        <v>Autriche</v>
      </c>
      <c r="B31" s="157" t="str">
        <f>IF(Deploiement!B31="","",Deploiement!B31)</f>
        <v>AT001</v>
      </c>
      <c r="C31" s="158" t="str">
        <f>IF(Deploiement!C31="","",Deploiement!C31)</f>
        <v>Vienne - SCS</v>
      </c>
      <c r="D31" s="158" t="str">
        <f>IF(Deploiement!D31="","",Deploiement!D31)</f>
        <v>NCE</v>
      </c>
      <c r="E31" s="159" t="str">
        <f>IF(Deploiement!E31="","",Deploiement!E31)</f>
        <v>AL/AUT/SUI</v>
      </c>
      <c r="F31" s="94" t="str">
        <f>IF(Deploiement!F31="","",Deploiement!F31)</f>
        <v>STD</v>
      </c>
      <c r="G31" s="150"/>
      <c r="H31" s="187">
        <v>2</v>
      </c>
    </row>
    <row r="32" spans="1:8" s="160" customFormat="1">
      <c r="A32" s="156" t="str">
        <f>IF(Deploiement!A32="","",Deploiement!A32)</f>
        <v>Belgique</v>
      </c>
      <c r="B32" s="157" t="str">
        <f>IF(Deploiement!B32="","",Deploiement!B32)</f>
        <v>BE001</v>
      </c>
      <c r="C32" s="158" t="str">
        <f>IF(Deploiement!C32="","",Deploiement!C32)</f>
        <v>Bruxelles Docks</v>
      </c>
      <c r="D32" s="158" t="str">
        <f>IF(Deploiement!D32="","",Deploiement!D32)</f>
        <v>NCE</v>
      </c>
      <c r="E32" s="159" t="str">
        <f>IF(Deploiement!E32="","",Deploiement!E32)</f>
        <v>Benelux</v>
      </c>
      <c r="F32" s="94" t="str">
        <f>IF(Deploiement!F32="","",Deploiement!F32)</f>
        <v>STD</v>
      </c>
      <c r="G32" s="150" t="s">
        <v>220</v>
      </c>
      <c r="H32" s="187">
        <v>2</v>
      </c>
    </row>
    <row r="33" spans="1:8" s="160" customFormat="1">
      <c r="A33" s="156" t="str">
        <f>IF(Deploiement!A33="","",Deploiement!A33)</f>
        <v>Belgique</v>
      </c>
      <c r="B33" s="157" t="str">
        <f>IF(Deploiement!B33="","",Deploiement!B33)</f>
        <v>BE002</v>
      </c>
      <c r="C33" s="158" t="str">
        <f>IF(Deploiement!C33="","",Deploiement!C33)</f>
        <v>Bruxelles Gare Centrale</v>
      </c>
      <c r="D33" s="158" t="str">
        <f>IF(Deploiement!D33="","",Deploiement!D33)</f>
        <v>NCE</v>
      </c>
      <c r="E33" s="159" t="str">
        <f>IF(Deploiement!E33="","",Deploiement!E33)</f>
        <v>Benelux</v>
      </c>
      <c r="F33" s="94" t="str">
        <f>IF(Deploiement!F33="","",Deploiement!F33)</f>
        <v>STD</v>
      </c>
      <c r="G33" s="150" t="s">
        <v>220</v>
      </c>
      <c r="H33" s="187">
        <v>1.5</v>
      </c>
    </row>
    <row r="34" spans="1:8" s="160" customFormat="1">
      <c r="A34" s="156" t="str">
        <f>IF(Deploiement!A34="","",Deploiement!A34)</f>
        <v>Belgique</v>
      </c>
      <c r="B34" s="157" t="str">
        <f>IF(Deploiement!B34="","",Deploiement!B34)</f>
        <v>BE003</v>
      </c>
      <c r="C34" s="158" t="str">
        <f>IF(Deploiement!C34="","",Deploiement!C34)</f>
        <v>Bruxelles Gare Du Nord</v>
      </c>
      <c r="D34" s="158" t="str">
        <f>IF(Deploiement!D34="","",Deploiement!D34)</f>
        <v>NCE</v>
      </c>
      <c r="E34" s="159" t="str">
        <f>IF(Deploiement!E34="","",Deploiement!E34)</f>
        <v>Benelux</v>
      </c>
      <c r="F34" s="94" t="str">
        <f>IF(Deploiement!F34="","",Deploiement!F34)</f>
        <v>STD</v>
      </c>
      <c r="G34" s="150" t="s">
        <v>220</v>
      </c>
      <c r="H34" s="187">
        <v>2</v>
      </c>
    </row>
    <row r="35" spans="1:8" s="160" customFormat="1">
      <c r="A35" s="156" t="str">
        <f>IF(Deploiement!A35="","",Deploiement!A35)</f>
        <v>Belgique</v>
      </c>
      <c r="B35" s="157" t="str">
        <f>IF(Deploiement!B35="","",Deploiement!B35)</f>
        <v>BE004</v>
      </c>
      <c r="C35" s="158" t="str">
        <f>IF(Deploiement!C35="","",Deploiement!C35)</f>
        <v>Charleroi</v>
      </c>
      <c r="D35" s="158" t="str">
        <f>IF(Deploiement!D35="","",Deploiement!D35)</f>
        <v>NCE</v>
      </c>
      <c r="E35" s="159" t="str">
        <f>IF(Deploiement!E35="","",Deploiement!E35)</f>
        <v>Benelux</v>
      </c>
      <c r="F35" s="94" t="str">
        <f>IF(Deploiement!F35="","",Deploiement!F35)</f>
        <v>STD</v>
      </c>
      <c r="G35" s="150" t="s">
        <v>220</v>
      </c>
      <c r="H35" s="187">
        <v>2</v>
      </c>
    </row>
    <row r="36" spans="1:8" s="160" customFormat="1">
      <c r="A36" s="156" t="str">
        <f>IF(Deploiement!A36="","",Deploiement!A36)</f>
        <v>Belgique</v>
      </c>
      <c r="B36" s="157" t="str">
        <f>IF(Deploiement!B36="","",Deploiement!B36)</f>
        <v>BE005</v>
      </c>
      <c r="C36" s="158" t="str">
        <f>IF(Deploiement!C36="","",Deploiement!C36)</f>
        <v>Bruxelles - Fort Jaco</v>
      </c>
      <c r="D36" s="158" t="str">
        <f>IF(Deploiement!D36="","",Deploiement!D36)</f>
        <v>NCE</v>
      </c>
      <c r="E36" s="159" t="str">
        <f>IF(Deploiement!E36="","",Deploiement!E36)</f>
        <v>Benelux</v>
      </c>
      <c r="F36" s="94" t="str">
        <f>IF(Deploiement!F36="","",Deploiement!F36)</f>
        <v>STD</v>
      </c>
      <c r="G36" s="150" t="s">
        <v>226</v>
      </c>
      <c r="H36" s="187">
        <v>2</v>
      </c>
    </row>
    <row r="37" spans="1:8" s="160" customFormat="1">
      <c r="A37" s="156" t="str">
        <f>IF(Deploiement!A37="","",Deploiement!A37)</f>
        <v>Belgique</v>
      </c>
      <c r="B37" s="157" t="str">
        <f>IF(Deploiement!B37="","",Deploiement!B37)</f>
        <v>BE006</v>
      </c>
      <c r="C37" s="158" t="str">
        <f>IF(Deploiement!C37="","",Deploiement!C37)</f>
        <v>Anvers - Korte Gasthuisstraat</v>
      </c>
      <c r="D37" s="158" t="str">
        <f>IF(Deploiement!D37="","",Deploiement!D37)</f>
        <v>NCE</v>
      </c>
      <c r="E37" s="159" t="str">
        <f>IF(Deploiement!E37="","",Deploiement!E37)</f>
        <v>Benelux</v>
      </c>
      <c r="F37" s="94" t="str">
        <f>IF(Deploiement!F37="","",Deploiement!F37)</f>
        <v>STD</v>
      </c>
      <c r="G37" s="150" t="s">
        <v>220</v>
      </c>
      <c r="H37" s="187">
        <v>2</v>
      </c>
    </row>
    <row r="38" spans="1:8" s="160" customFormat="1">
      <c r="A38" s="156" t="str">
        <f>IF(Deploiement!A38="","",Deploiement!A38)</f>
        <v>Belgique</v>
      </c>
      <c r="B38" s="157" t="str">
        <f>IF(Deploiement!B38="","",Deploiement!B38)</f>
        <v>BE007</v>
      </c>
      <c r="C38" s="158" t="str">
        <f>IF(Deploiement!C38="","",Deploiement!C38)</f>
        <v>Mol - CV</v>
      </c>
      <c r="D38" s="158" t="str">
        <f>IF(Deploiement!D38="","",Deploiement!D38)</f>
        <v>NCE</v>
      </c>
      <c r="E38" s="159" t="str">
        <f>IF(Deploiement!E38="","",Deploiement!E38)</f>
        <v>Benelux</v>
      </c>
      <c r="F38" s="94" t="str">
        <f>IF(Deploiement!F38="","",Deploiement!F38)</f>
        <v>STD</v>
      </c>
      <c r="G38" s="150" t="s">
        <v>220</v>
      </c>
      <c r="H38" s="187">
        <v>1.5</v>
      </c>
    </row>
    <row r="39" spans="1:8" s="160" customFormat="1">
      <c r="A39" s="156" t="str">
        <f>IF(Deploiement!A39="","",Deploiement!A39)</f>
        <v>Belgique</v>
      </c>
      <c r="B39" s="157" t="str">
        <f>IF(Deploiement!B39="","",Deploiement!B39)</f>
        <v>BE008</v>
      </c>
      <c r="C39" s="158" t="str">
        <f>IF(Deploiement!C39="","",Deploiement!C39)</f>
        <v>Anvers - Mortsel</v>
      </c>
      <c r="D39" s="158" t="str">
        <f>IF(Deploiement!D39="","",Deploiement!D39)</f>
        <v>NCE</v>
      </c>
      <c r="E39" s="159" t="str">
        <f>IF(Deploiement!E39="","",Deploiement!E39)</f>
        <v>Benelux</v>
      </c>
      <c r="F39" s="94" t="str">
        <f>IF(Deploiement!F39="","",Deploiement!F39)</f>
        <v>STD</v>
      </c>
      <c r="G39" s="150" t="s">
        <v>220</v>
      </c>
      <c r="H39" s="187">
        <v>1.5</v>
      </c>
    </row>
    <row r="40" spans="1:8" s="160" customFormat="1">
      <c r="A40" s="156" t="str">
        <f>IF(Deploiement!A40="","",Deploiement!A40)</f>
        <v>Belgique</v>
      </c>
      <c r="B40" s="157" t="str">
        <f>IF(Deploiement!B40="","",Deploiement!B40)</f>
        <v>BE009</v>
      </c>
      <c r="C40" s="158" t="str">
        <f>IF(Deploiement!C40="","",Deploiement!C40)</f>
        <v>Namur - CV</v>
      </c>
      <c r="D40" s="158" t="str">
        <f>IF(Deploiement!D40="","",Deploiement!D40)</f>
        <v>NCE</v>
      </c>
      <c r="E40" s="159" t="str">
        <f>IF(Deploiement!E40="","",Deploiement!E40)</f>
        <v>Benelux</v>
      </c>
      <c r="F40" s="94" t="str">
        <f>IF(Deploiement!F40="","",Deploiement!F40)</f>
        <v>STD</v>
      </c>
      <c r="G40" s="150" t="s">
        <v>220</v>
      </c>
      <c r="H40" s="187">
        <v>2</v>
      </c>
    </row>
    <row r="41" spans="1:8" s="160" customFormat="1">
      <c r="A41" s="156" t="str">
        <f>IF(Deploiement!A41="","",Deploiement!A41)</f>
        <v>Belgique</v>
      </c>
      <c r="B41" s="157" t="str">
        <f>IF(Deploiement!B41="","",Deploiement!B41)</f>
        <v>BE010</v>
      </c>
      <c r="C41" s="158" t="str">
        <f>IF(Deploiement!C41="","",Deploiement!C41)</f>
        <v>Avers - Wijnegem</v>
      </c>
      <c r="D41" s="158" t="str">
        <f>IF(Deploiement!D41="","",Deploiement!D41)</f>
        <v>NCE</v>
      </c>
      <c r="E41" s="159" t="str">
        <f>IF(Deploiement!E41="","",Deploiement!E41)</f>
        <v>Benelux</v>
      </c>
      <c r="F41" s="94" t="str">
        <f>IF(Deploiement!F41="","",Deploiement!F41)</f>
        <v>STD</v>
      </c>
      <c r="G41" s="150" t="s">
        <v>220</v>
      </c>
      <c r="H41" s="187">
        <v>2</v>
      </c>
    </row>
    <row r="42" spans="1:8" s="160" customFormat="1">
      <c r="A42" s="156" t="str">
        <f>IF(Deploiement!A42="","",Deploiement!A42)</f>
        <v>Belgique</v>
      </c>
      <c r="B42" s="157" t="str">
        <f>IF(Deploiement!B42="","",Deploiement!B42)</f>
        <v>BE011</v>
      </c>
      <c r="C42" s="158" t="str">
        <f>IF(Deploiement!C42="","",Deploiement!C42)</f>
        <v>Anvers - Wilrijk</v>
      </c>
      <c r="D42" s="158" t="str">
        <f>IF(Deploiement!D42="","",Deploiement!D42)</f>
        <v>NCE</v>
      </c>
      <c r="E42" s="159" t="str">
        <f>IF(Deploiement!E42="","",Deploiement!E42)</f>
        <v>Benelux</v>
      </c>
      <c r="F42" s="94" t="str">
        <f>IF(Deploiement!F42="","",Deploiement!F42)</f>
        <v>STD</v>
      </c>
      <c r="G42" s="150" t="s">
        <v>220</v>
      </c>
      <c r="H42" s="187">
        <v>2</v>
      </c>
    </row>
    <row r="43" spans="1:8" s="160" customFormat="1">
      <c r="A43" s="156" t="str">
        <f>IF(Deploiement!A43="","",Deploiement!A43)</f>
        <v>Belgique</v>
      </c>
      <c r="B43" s="157" t="str">
        <f>IF(Deploiement!B43="","",Deploiement!B43)</f>
        <v>BE012</v>
      </c>
      <c r="C43" s="158" t="str">
        <f>IF(Deploiement!C43="","",Deploiement!C43)</f>
        <v>Anvers - Grand Bazar</v>
      </c>
      <c r="D43" s="158" t="str">
        <f>IF(Deploiement!D43="","",Deploiement!D43)</f>
        <v>NCE</v>
      </c>
      <c r="E43" s="159" t="str">
        <f>IF(Deploiement!E43="","",Deploiement!E43)</f>
        <v>Benelux</v>
      </c>
      <c r="F43" s="94" t="str">
        <f>IF(Deploiement!F43="","",Deploiement!F43)</f>
        <v>Light</v>
      </c>
      <c r="G43" s="150"/>
      <c r="H43" s="187">
        <v>1.5</v>
      </c>
    </row>
    <row r="44" spans="1:8" s="160" customFormat="1">
      <c r="A44" s="156" t="str">
        <f>IF(Deploiement!A44="","",Deploiement!A44)</f>
        <v>Belgique</v>
      </c>
      <c r="B44" s="157" t="str">
        <f>IF(Deploiement!B44="","",Deploiement!B44)</f>
        <v>BE013</v>
      </c>
      <c r="C44" s="158" t="str">
        <f>IF(Deploiement!C44="","",Deploiement!C44)</f>
        <v>Knocke</v>
      </c>
      <c r="D44" s="158" t="str">
        <f>IF(Deploiement!D44="","",Deploiement!D44)</f>
        <v>NCE</v>
      </c>
      <c r="E44" s="159" t="str">
        <f>IF(Deploiement!E44="","",Deploiement!E44)</f>
        <v>Benelux</v>
      </c>
      <c r="F44" s="94" t="str">
        <f>IF(Deploiement!F44="","",Deploiement!F44)</f>
        <v>Light</v>
      </c>
      <c r="G44" s="150"/>
      <c r="H44" s="187">
        <v>2</v>
      </c>
    </row>
    <row r="45" spans="1:8" s="160" customFormat="1">
      <c r="A45" s="156" t="str">
        <f>IF(Deploiement!A45="","",Deploiement!A45)</f>
        <v>Biélorussie</v>
      </c>
      <c r="B45" s="157" t="str">
        <f>IF(Deploiement!B45="","",Deploiement!B45)</f>
        <v>BY001</v>
      </c>
      <c r="C45" s="158" t="str">
        <f>IF(Deploiement!C45="","",Deploiement!C45)</f>
        <v>Minsk - Dana Mall</v>
      </c>
      <c r="D45" s="158" t="str">
        <f>IF(Deploiement!D45="","",Deploiement!D45)</f>
        <v>BRICS</v>
      </c>
      <c r="E45" s="159" t="str">
        <f>IF(Deploiement!E45="","",Deploiement!E45)</f>
        <v>ex-CEI étendu</v>
      </c>
      <c r="F45" s="94" t="str">
        <f>IF(Deploiement!F45="","",Deploiement!F45)</f>
        <v>STD</v>
      </c>
      <c r="G45" s="150" t="s">
        <v>220</v>
      </c>
      <c r="H45" s="187">
        <v>1</v>
      </c>
    </row>
    <row r="46" spans="1:8" s="160" customFormat="1">
      <c r="A46" s="156" t="str">
        <f>IF(Deploiement!A46="","",Deploiement!A46)</f>
        <v>Biélorussie</v>
      </c>
      <c r="B46" s="157" t="str">
        <f>IF(Deploiement!B46="","",Deploiement!B46)</f>
        <v>BY002</v>
      </c>
      <c r="C46" s="158" t="str">
        <f>IF(Deploiement!C46="","",Deploiement!C46)</f>
        <v>Minsk - Green City</v>
      </c>
      <c r="D46" s="158" t="str">
        <f>IF(Deploiement!D46="","",Deploiement!D46)</f>
        <v>BRICS</v>
      </c>
      <c r="E46" s="159" t="str">
        <f>IF(Deploiement!E46="","",Deploiement!E46)</f>
        <v>ex-CEI étendu</v>
      </c>
      <c r="F46" s="94" t="str">
        <f>IF(Deploiement!F46="","",Deploiement!F46)</f>
        <v>STD</v>
      </c>
      <c r="G46" s="150" t="s">
        <v>220</v>
      </c>
      <c r="H46" s="187">
        <v>1.5</v>
      </c>
    </row>
    <row r="47" spans="1:8" s="160" customFormat="1">
      <c r="A47" s="156" t="str">
        <f>IF(Deploiement!A47="","",Deploiement!A47)</f>
        <v>Biélorussie</v>
      </c>
      <c r="B47" s="157" t="str">
        <f>IF(Deploiement!B47="","",Deploiement!B47)</f>
        <v>BY003</v>
      </c>
      <c r="C47" s="158" t="str">
        <f>IF(Deploiement!C47="","",Deploiement!C47)</f>
        <v>Minsk - Zamok</v>
      </c>
      <c r="D47" s="158" t="str">
        <f>IF(Deploiement!D47="","",Deploiement!D47)</f>
        <v>BRICS</v>
      </c>
      <c r="E47" s="159" t="str">
        <f>IF(Deploiement!E47="","",Deploiement!E47)</f>
        <v>ex-CEI étendu</v>
      </c>
      <c r="F47" s="94" t="str">
        <f>IF(Deploiement!F47="","",Deploiement!F47)</f>
        <v>STD</v>
      </c>
      <c r="G47" s="150" t="s">
        <v>220</v>
      </c>
      <c r="H47" s="187">
        <v>1.5</v>
      </c>
    </row>
    <row r="48" spans="1:8" s="160" customFormat="1">
      <c r="A48" s="156" t="str">
        <f>IF(Deploiement!A48="","",Deploiement!A48)</f>
        <v>Biélorussie</v>
      </c>
      <c r="B48" s="157" t="str">
        <f>IF(Deploiement!B48="","",Deploiement!B48)</f>
        <v>BY004</v>
      </c>
      <c r="C48" s="158" t="str">
        <f>IF(Deploiement!C48="","",Deploiement!C48)</f>
        <v>Gomel - Mandarine Plaza</v>
      </c>
      <c r="D48" s="158" t="str">
        <f>IF(Deploiement!D48="","",Deploiement!D48)</f>
        <v>BRICS</v>
      </c>
      <c r="E48" s="159" t="str">
        <f>IF(Deploiement!E48="","",Deploiement!E48)</f>
        <v>ex-CEI étendu</v>
      </c>
      <c r="F48" s="94" t="str">
        <f>IF(Deploiement!F48="","",Deploiement!F48)</f>
        <v>STD</v>
      </c>
      <c r="G48" s="150"/>
      <c r="H48" s="187">
        <v>1.5</v>
      </c>
    </row>
    <row r="49" spans="1:8" s="160" customFormat="1">
      <c r="A49" s="156" t="str">
        <f>IF(Deploiement!A49="","",Deploiement!A49)</f>
        <v>Biélorussie</v>
      </c>
      <c r="B49" s="157" t="str">
        <f>IF(Deploiement!B49="","",Deploiement!B49)</f>
        <v>BY005</v>
      </c>
      <c r="C49" s="158" t="str">
        <f>IF(Deploiement!C49="","",Deploiement!C49)</f>
        <v>Vitebsk - Vitebsk Kirova</v>
      </c>
      <c r="D49" s="158" t="str">
        <f>IF(Deploiement!D49="","",Deploiement!D49)</f>
        <v>BRICS</v>
      </c>
      <c r="E49" s="159" t="str">
        <f>IF(Deploiement!E49="","",Deploiement!E49)</f>
        <v>ex-CEI étendu</v>
      </c>
      <c r="F49" s="94" t="str">
        <f>IF(Deploiement!F49="","",Deploiement!F49)</f>
        <v>STD</v>
      </c>
      <c r="G49" s="150"/>
      <c r="H49" s="187">
        <v>2</v>
      </c>
    </row>
    <row r="50" spans="1:8" s="160" customFormat="1">
      <c r="A50" s="156" t="str">
        <f>IF(Deploiement!A50="","",Deploiement!A50)</f>
        <v>Bulgarie</v>
      </c>
      <c r="B50" s="157" t="str">
        <f>IF(Deploiement!B50="","",Deploiement!B50)</f>
        <v>BG001</v>
      </c>
      <c r="C50" s="158" t="str">
        <f>IF(Deploiement!C50="","",Deploiement!C50)</f>
        <v>Plovdiv - Markovo Tepe Mall</v>
      </c>
      <c r="D50" s="158" t="str">
        <f>IF(Deploiement!D50="","",Deploiement!D50)</f>
        <v>BRICS</v>
      </c>
      <c r="E50" s="159" t="str">
        <f>IF(Deploiement!E50="","",Deploiement!E50)</f>
        <v>SEE</v>
      </c>
      <c r="F50" s="94" t="str">
        <f>IF(Deploiement!F50="","",Deploiement!F50)</f>
        <v>STD</v>
      </c>
      <c r="G50" s="150" t="s">
        <v>220</v>
      </c>
      <c r="H50" s="187">
        <v>1</v>
      </c>
    </row>
    <row r="51" spans="1:8" s="160" customFormat="1">
      <c r="A51" s="156" t="str">
        <f>IF(Deploiement!A51="","",Deploiement!A51)</f>
        <v>Bulgarie</v>
      </c>
      <c r="B51" s="157" t="str">
        <f>IF(Deploiement!B51="","",Deploiement!B51)</f>
        <v>BG002</v>
      </c>
      <c r="C51" s="158" t="str">
        <f>IF(Deploiement!C51="","",Deploiement!C51)</f>
        <v>Sofia - Paradise center</v>
      </c>
      <c r="D51" s="158" t="str">
        <f>IF(Deploiement!D51="","",Deploiement!D51)</f>
        <v>BRICS</v>
      </c>
      <c r="E51" s="159" t="str">
        <f>IF(Deploiement!E51="","",Deploiement!E51)</f>
        <v>SEE</v>
      </c>
      <c r="F51" s="94" t="str">
        <f>IF(Deploiement!F51="","",Deploiement!F51)</f>
        <v>STD</v>
      </c>
      <c r="G51" s="150"/>
      <c r="H51" s="187">
        <v>1.5</v>
      </c>
    </row>
    <row r="52" spans="1:8" s="160" customFormat="1">
      <c r="A52" s="156" t="str">
        <f>IF(Deploiement!A52="","",Deploiement!A52)</f>
        <v>Cambodge</v>
      </c>
      <c r="B52" s="157" t="str">
        <f>IF(Deploiement!B52="","",Deploiement!B52)</f>
        <v>KH001</v>
      </c>
      <c r="C52" s="158" t="str">
        <f>IF(Deploiement!C52="","",Deploiement!C52)</f>
        <v>Phnom Penh - Exchange Square</v>
      </c>
      <c r="D52" s="158" t="str">
        <f>IF(Deploiement!D52="","",Deploiement!D52)</f>
        <v>BRICS</v>
      </c>
      <c r="E52" s="159" t="str">
        <f>IF(Deploiement!E52="","",Deploiement!E52)</f>
        <v>SEA</v>
      </c>
      <c r="F52" s="94" t="str">
        <f>IF(Deploiement!F52="","",Deploiement!F52)</f>
        <v>STD</v>
      </c>
      <c r="G52" s="150" t="s">
        <v>220</v>
      </c>
      <c r="H52" s="187">
        <v>1.5</v>
      </c>
    </row>
    <row r="53" spans="1:8" s="160" customFormat="1">
      <c r="A53" s="156" t="str">
        <f>IF(Deploiement!A53="","",Deploiement!A53)</f>
        <v>Cambodge</v>
      </c>
      <c r="B53" s="157" t="str">
        <f>IF(Deploiement!B53="","",Deploiement!B53)</f>
        <v>KH002</v>
      </c>
      <c r="C53" s="158" t="str">
        <f>IF(Deploiement!C53="","",Deploiement!C53)</f>
        <v>Phnom Penh - Aeon</v>
      </c>
      <c r="D53" s="158" t="str">
        <f>IF(Deploiement!D53="","",Deploiement!D53)</f>
        <v>BRICS</v>
      </c>
      <c r="E53" s="159" t="str">
        <f>IF(Deploiement!E53="","",Deploiement!E53)</f>
        <v>SEA</v>
      </c>
      <c r="F53" s="94" t="str">
        <f>IF(Deploiement!F53="","",Deploiement!F53)</f>
        <v>STD</v>
      </c>
      <c r="G53" s="150"/>
      <c r="H53" s="187"/>
    </row>
    <row r="54" spans="1:8" s="160" customFormat="1">
      <c r="A54" s="156" t="str">
        <f>IF(Deploiement!A54="","",Deploiement!A54)</f>
        <v>Cambodge</v>
      </c>
      <c r="B54" s="157" t="str">
        <f>IF(Deploiement!B54="","",Deploiement!B54)</f>
        <v>KH003</v>
      </c>
      <c r="C54" s="158" t="str">
        <f>IF(Deploiement!C54="","",Deploiement!C54)</f>
        <v>Phnom Penh - Street 51</v>
      </c>
      <c r="D54" s="158" t="str">
        <f>IF(Deploiement!D54="","",Deploiement!D54)</f>
        <v>BRICS</v>
      </c>
      <c r="E54" s="159" t="str">
        <f>IF(Deploiement!E54="","",Deploiement!E54)</f>
        <v>SEA</v>
      </c>
      <c r="F54" s="94" t="str">
        <f>IF(Deploiement!F54="","",Deploiement!F54)</f>
        <v/>
      </c>
      <c r="G54" s="150"/>
      <c r="H54" s="187"/>
    </row>
    <row r="55" spans="1:8" s="160" customFormat="1">
      <c r="A55" s="156" t="str">
        <f>IF(Deploiement!A55="","",Deploiement!A55)</f>
        <v>Cambodge</v>
      </c>
      <c r="B55" s="157" t="str">
        <f>IF(Deploiement!B55="","",Deploiement!B55)</f>
        <v>KH004</v>
      </c>
      <c r="C55" s="158" t="str">
        <f>IF(Deploiement!C55="","",Deploiement!C55)</f>
        <v>Siem Reap - Heritage Walk</v>
      </c>
      <c r="D55" s="158" t="str">
        <f>IF(Deploiement!D55="","",Deploiement!D55)</f>
        <v>BRICS</v>
      </c>
      <c r="E55" s="159" t="str">
        <f>IF(Deploiement!E55="","",Deploiement!E55)</f>
        <v>SEA</v>
      </c>
      <c r="F55" s="94" t="str">
        <f>IF(Deploiement!F55="","",Deploiement!F55)</f>
        <v>STD</v>
      </c>
      <c r="G55" s="150"/>
      <c r="H55" s="187">
        <v>2</v>
      </c>
    </row>
    <row r="56" spans="1:8" s="160" customFormat="1">
      <c r="A56" s="156" t="str">
        <f>IF(Deploiement!A56="","",Deploiement!A56)</f>
        <v>Canada</v>
      </c>
      <c r="B56" s="157" t="str">
        <f>IF(Deploiement!B56="","",Deploiement!B56)</f>
        <v>CA001</v>
      </c>
      <c r="C56" s="158" t="str">
        <f>IF(Deploiement!C56="","",Deploiement!C56)</f>
        <v>Montréal - Carrefour Angrignon</v>
      </c>
      <c r="D56" s="158" t="str">
        <f>IF(Deploiement!D56="","",Deploiement!D56)</f>
        <v>AMERIQUES</v>
      </c>
      <c r="E56" s="159" t="str">
        <f>IF(Deploiement!E56="","",Deploiement!E56)</f>
        <v>Canada</v>
      </c>
      <c r="F56" s="94" t="str">
        <f>IF(Deploiement!F56="","",Deploiement!F56)</f>
        <v>Light</v>
      </c>
      <c r="G56" s="150" t="s">
        <v>220</v>
      </c>
      <c r="H56" s="187">
        <v>3</v>
      </c>
    </row>
    <row r="57" spans="1:8" s="160" customFormat="1">
      <c r="A57" s="156" t="str">
        <f>IF(Deploiement!A57="","",Deploiement!A57)</f>
        <v>Canada</v>
      </c>
      <c r="B57" s="157" t="str">
        <f>IF(Deploiement!B57="","",Deploiement!B57)</f>
        <v>CA002</v>
      </c>
      <c r="C57" s="158" t="str">
        <f>IF(Deploiement!C57="","",Deploiement!C57)</f>
        <v>Sherbrooke - Carrefour De L'Estrie</v>
      </c>
      <c r="D57" s="158" t="str">
        <f>IF(Deploiement!D57="","",Deploiement!D57)</f>
        <v>AMERIQUES</v>
      </c>
      <c r="E57" s="159" t="str">
        <f>IF(Deploiement!E57="","",Deploiement!E57)</f>
        <v>Canada</v>
      </c>
      <c r="F57" s="94" t="str">
        <f>IF(Deploiement!F57="","",Deploiement!F57)</f>
        <v>STD expérientiel</v>
      </c>
      <c r="G57" s="150" t="s">
        <v>220</v>
      </c>
      <c r="H57" s="187">
        <v>3.5</v>
      </c>
    </row>
    <row r="58" spans="1:8" s="160" customFormat="1">
      <c r="A58" s="156" t="str">
        <f>IF(Deploiement!A58="","",Deploiement!A58)</f>
        <v>Canada</v>
      </c>
      <c r="B58" s="157" t="str">
        <f>IF(Deploiement!B58="","",Deploiement!B58)</f>
        <v>CA003</v>
      </c>
      <c r="C58" s="158" t="str">
        <f>IF(Deploiement!C58="","",Deploiement!C58)</f>
        <v>Laval - Centre Laval</v>
      </c>
      <c r="D58" s="158" t="str">
        <f>IF(Deploiement!D58="","",Deploiement!D58)</f>
        <v>AMERIQUES</v>
      </c>
      <c r="E58" s="159" t="str">
        <f>IF(Deploiement!E58="","",Deploiement!E58)</f>
        <v>Canada</v>
      </c>
      <c r="F58" s="94" t="str">
        <f>IF(Deploiement!F58="","",Deploiement!F58)</f>
        <v>Light</v>
      </c>
      <c r="G58" s="150" t="s">
        <v>220</v>
      </c>
      <c r="H58" s="187">
        <v>2</v>
      </c>
    </row>
    <row r="59" spans="1:8" s="160" customFormat="1">
      <c r="A59" s="156" t="str">
        <f>IF(Deploiement!A59="","",Deploiement!A59)</f>
        <v>Canada</v>
      </c>
      <c r="B59" s="157" t="str">
        <f>IF(Deploiement!B59="","",Deploiement!B59)</f>
        <v>CA004</v>
      </c>
      <c r="C59" s="158" t="str">
        <f>IF(Deploiement!C59="","",Deploiement!C59)</f>
        <v>Toronto - Dufferin Mall</v>
      </c>
      <c r="D59" s="158" t="str">
        <f>IF(Deploiement!D59="","",Deploiement!D59)</f>
        <v>AMERIQUES</v>
      </c>
      <c r="E59" s="159" t="str">
        <f>IF(Deploiement!E59="","",Deploiement!E59)</f>
        <v>Canada</v>
      </c>
      <c r="F59" s="94" t="str">
        <f>IF(Deploiement!F59="","",Deploiement!F59)</f>
        <v>STD</v>
      </c>
      <c r="G59" s="150" t="s">
        <v>220</v>
      </c>
      <c r="H59" s="187">
        <v>2.5</v>
      </c>
    </row>
    <row r="60" spans="1:8" s="160" customFormat="1">
      <c r="A60" s="156" t="str">
        <f>IF(Deploiement!A60="","",Deploiement!A60)</f>
        <v>Canada</v>
      </c>
      <c r="B60" s="157" t="str">
        <f>IF(Deploiement!B60="","",Deploiement!B60)</f>
        <v>CA005</v>
      </c>
      <c r="C60" s="158" t="str">
        <f>IF(Deploiement!C60="","",Deploiement!C60)</f>
        <v>Toronto - Eaton</v>
      </c>
      <c r="D60" s="158" t="str">
        <f>IF(Deploiement!D60="","",Deploiement!D60)</f>
        <v>AMERIQUES</v>
      </c>
      <c r="E60" s="159" t="str">
        <f>IF(Deploiement!E60="","",Deploiement!E60)</f>
        <v>Canada</v>
      </c>
      <c r="F60" s="94" t="str">
        <f>IF(Deploiement!F60="","",Deploiement!F60)</f>
        <v/>
      </c>
      <c r="G60" s="150" t="s">
        <v>220</v>
      </c>
      <c r="H60" s="187"/>
    </row>
    <row r="61" spans="1:8" s="160" customFormat="1">
      <c r="A61" s="156" t="str">
        <f>IF(Deploiement!A61="","",Deploiement!A61)</f>
        <v>Canada</v>
      </c>
      <c r="B61" s="157" t="str">
        <f>IF(Deploiement!B61="","",Deploiement!B61)</f>
        <v>CA006</v>
      </c>
      <c r="C61" s="158" t="str">
        <f>IF(Deploiement!C61="","",Deploiement!C61)</f>
        <v>Kitchener - Fairview Park</v>
      </c>
      <c r="D61" s="158" t="str">
        <f>IF(Deploiement!D61="","",Deploiement!D61)</f>
        <v>AMERIQUES</v>
      </c>
      <c r="E61" s="159" t="str">
        <f>IF(Deploiement!E61="","",Deploiement!E61)</f>
        <v>Canada</v>
      </c>
      <c r="F61" s="94" t="str">
        <f>IF(Deploiement!F61="","",Deploiement!F61)</f>
        <v>STD</v>
      </c>
      <c r="G61" s="152" t="s">
        <v>220</v>
      </c>
      <c r="H61" s="189">
        <v>2.5</v>
      </c>
    </row>
    <row r="62" spans="1:8" s="160" customFormat="1">
      <c r="A62" s="156" t="str">
        <f>IF(Deploiement!A62="","",Deploiement!A62)</f>
        <v>Canada</v>
      </c>
      <c r="B62" s="157" t="str">
        <f>IF(Deploiement!B62="","",Deploiement!B62)</f>
        <v>CA007</v>
      </c>
      <c r="C62" s="158" t="str">
        <f>IF(Deploiement!C62="","",Deploiement!C62)</f>
        <v>Barrie - Georgian Mall</v>
      </c>
      <c r="D62" s="158" t="str">
        <f>IF(Deploiement!D62="","",Deploiement!D62)</f>
        <v>AMERIQUES</v>
      </c>
      <c r="E62" s="159" t="str">
        <f>IF(Deploiement!E62="","",Deploiement!E62)</f>
        <v>Canada</v>
      </c>
      <c r="F62" s="94" t="str">
        <f>IF(Deploiement!F62="","",Deploiement!F62)</f>
        <v>STD</v>
      </c>
      <c r="G62" s="150" t="s">
        <v>220</v>
      </c>
      <c r="H62" s="187">
        <v>2</v>
      </c>
    </row>
    <row r="63" spans="1:8" s="160" customFormat="1">
      <c r="A63" s="156" t="str">
        <f>IF(Deploiement!A63="","",Deploiement!A63)</f>
        <v>Canada</v>
      </c>
      <c r="B63" s="157" t="str">
        <f>IF(Deploiement!B63="","",Deploiement!B63)</f>
        <v>CA008</v>
      </c>
      <c r="C63" s="158" t="str">
        <f>IF(Deploiement!C63="","",Deploiement!C63)</f>
        <v>Montréal - Rockland</v>
      </c>
      <c r="D63" s="158" t="str">
        <f>IF(Deploiement!D63="","",Deploiement!D63)</f>
        <v>AMERIQUES</v>
      </c>
      <c r="E63" s="159" t="str">
        <f>IF(Deploiement!E63="","",Deploiement!E63)</f>
        <v>Canada</v>
      </c>
      <c r="F63" s="94" t="str">
        <f>IF(Deploiement!F63="","",Deploiement!F63)</f>
        <v>STD</v>
      </c>
      <c r="G63" s="149" t="s">
        <v>220</v>
      </c>
      <c r="H63" s="188">
        <v>2</v>
      </c>
    </row>
    <row r="64" spans="1:8" s="160" customFormat="1">
      <c r="A64" s="156" t="str">
        <f>IF(Deploiement!A64="","",Deploiement!A64)</f>
        <v>Canada</v>
      </c>
      <c r="B64" s="157" t="str">
        <f>IF(Deploiement!B64="","",Deploiement!B64)</f>
        <v>CA009</v>
      </c>
      <c r="C64" s="158" t="str">
        <f>IF(Deploiement!C64="","",Deploiement!C64)</f>
        <v>Beloeil - Mail Montenach</v>
      </c>
      <c r="D64" s="158" t="str">
        <f>IF(Deploiement!D64="","",Deploiement!D64)</f>
        <v>AMERIQUES</v>
      </c>
      <c r="E64" s="159" t="str">
        <f>IF(Deploiement!E64="","",Deploiement!E64)</f>
        <v>Canada</v>
      </c>
      <c r="F64" s="94" t="str">
        <f>IF(Deploiement!F64="","",Deploiement!F64)</f>
        <v>Light</v>
      </c>
      <c r="G64" s="150"/>
      <c r="H64" s="187">
        <v>2</v>
      </c>
    </row>
    <row r="65" spans="1:8" s="160" customFormat="1">
      <c r="A65" s="156" t="str">
        <f>IF(Deploiement!A65="","",Deploiement!A65)</f>
        <v>Canada</v>
      </c>
      <c r="B65" s="157" t="str">
        <f>IF(Deploiement!B65="","",Deploiement!B65)</f>
        <v>CA010</v>
      </c>
      <c r="C65" s="158" t="str">
        <f>IF(Deploiement!C65="","",Deploiement!C65)</f>
        <v>Quebec - Galerie de la Capitale</v>
      </c>
      <c r="D65" s="158" t="str">
        <f>IF(Deploiement!D65="","",Deploiement!D65)</f>
        <v>AMERIQUES</v>
      </c>
      <c r="E65" s="159" t="str">
        <f>IF(Deploiement!E65="","",Deploiement!E65)</f>
        <v>Canada</v>
      </c>
      <c r="F65" s="94" t="str">
        <f>IF(Deploiement!F65="","",Deploiement!F65)</f>
        <v>EXP</v>
      </c>
      <c r="G65" s="150"/>
      <c r="H65" s="187">
        <v>2</v>
      </c>
    </row>
    <row r="66" spans="1:8" s="160" customFormat="1">
      <c r="A66" s="156" t="str">
        <f>IF(Deploiement!A66="","",Deploiement!A66)</f>
        <v>Chine</v>
      </c>
      <c r="B66" s="157" t="str">
        <f>IF(Deploiement!B66="","",Deploiement!B66)</f>
        <v>CN001</v>
      </c>
      <c r="C66" s="158" t="str">
        <f>IF(Deploiement!C66="","",Deploiement!C66)</f>
        <v>Shanghai - Xinzhuang</v>
      </c>
      <c r="D66" s="158" t="str">
        <f>IF(Deploiement!D66="","",Deploiement!D66)</f>
        <v>BRICS</v>
      </c>
      <c r="E66" s="159" t="str">
        <f>IF(Deploiement!E66="","",Deploiement!E66)</f>
        <v xml:space="preserve">Chine </v>
      </c>
      <c r="F66" s="94" t="str">
        <f>IF(Deploiement!F66="","",Deploiement!F66)</f>
        <v xml:space="preserve">STD </v>
      </c>
      <c r="G66" s="150" t="s">
        <v>226</v>
      </c>
      <c r="H66" s="187">
        <v>2.5</v>
      </c>
    </row>
    <row r="67" spans="1:8" s="160" customFormat="1">
      <c r="A67" s="156" t="str">
        <f>IF(Deploiement!A67="","",Deploiement!A67)</f>
        <v>Chypre</v>
      </c>
      <c r="B67" s="157" t="str">
        <f>IF(Deploiement!B67="","",Deploiement!B67)</f>
        <v>CY001</v>
      </c>
      <c r="C67" s="158" t="str">
        <f>IF(Deploiement!C67="","",Deploiement!C67)</f>
        <v>Limassol - Anexartisias</v>
      </c>
      <c r="D67" s="158" t="str">
        <f>IF(Deploiement!D67="","",Deploiement!D67)</f>
        <v>BRICS</v>
      </c>
      <c r="E67" s="159" t="str">
        <f>IF(Deploiement!E67="","",Deploiement!E67)</f>
        <v>Méditerranée</v>
      </c>
      <c r="F67" s="94" t="str">
        <f>IF(Deploiement!F67="","",Deploiement!F67)</f>
        <v>STD</v>
      </c>
      <c r="G67" s="151"/>
      <c r="H67" s="187">
        <v>1.5</v>
      </c>
    </row>
    <row r="68" spans="1:8" s="160" customFormat="1">
      <c r="A68" s="156" t="str">
        <f>IF(Deploiement!A68="","",Deploiement!A68)</f>
        <v>Chypre</v>
      </c>
      <c r="B68" s="157" t="str">
        <f>IF(Deploiement!B68="","",Deploiement!B68)</f>
        <v>CY002</v>
      </c>
      <c r="C68" s="158" t="str">
        <f>IF(Deploiement!C68="","",Deploiement!C68)</f>
        <v>Limassol - My Mall</v>
      </c>
      <c r="D68" s="158" t="str">
        <f>IF(Deploiement!D68="","",Deploiement!D68)</f>
        <v>BRICS</v>
      </c>
      <c r="E68" s="159" t="str">
        <f>IF(Deploiement!E68="","",Deploiement!E68)</f>
        <v>Méditerranée</v>
      </c>
      <c r="F68" s="94" t="str">
        <f>IF(Deploiement!F68="","",Deploiement!F68)</f>
        <v>STD</v>
      </c>
      <c r="G68" s="151"/>
      <c r="H68" s="187">
        <v>1.5</v>
      </c>
    </row>
    <row r="69" spans="1:8" s="160" customFormat="1">
      <c r="A69" s="156" t="str">
        <f>IF(Deploiement!A69="","",Deploiement!A69)</f>
        <v>Côte d'Ivoire</v>
      </c>
      <c r="B69" s="157" t="str">
        <f>IF(Deploiement!B69="","",Deploiement!B69)</f>
        <v>CI001</v>
      </c>
      <c r="C69" s="158" t="str">
        <f>IF(Deploiement!C69="","",Deploiement!C69)</f>
        <v>Abidjan - Cap Sud</v>
      </c>
      <c r="D69" s="158" t="str">
        <f>IF(Deploiement!D69="","",Deploiement!D69)</f>
        <v>BRICS</v>
      </c>
      <c r="E69" s="159" t="str">
        <f>IF(Deploiement!E69="","",Deploiement!E69)</f>
        <v>SSA</v>
      </c>
      <c r="F69" s="94" t="str">
        <f>IF(Deploiement!F69="","",Deploiement!F69)</f>
        <v>STD</v>
      </c>
      <c r="G69" s="150" t="s">
        <v>220</v>
      </c>
      <c r="H69" s="187">
        <v>1</v>
      </c>
    </row>
    <row r="70" spans="1:8" s="160" customFormat="1">
      <c r="A70" s="156" t="str">
        <f>IF(Deploiement!A70="","",Deploiement!A70)</f>
        <v>Côte d'Ivoire</v>
      </c>
      <c r="B70" s="157" t="str">
        <f>IF(Deploiement!B70="","",Deploiement!B70)</f>
        <v>CI002</v>
      </c>
      <c r="C70" s="158" t="str">
        <f>IF(Deploiement!C70="","",Deploiement!C70)</f>
        <v>Abidjan - CC Cap Nord</v>
      </c>
      <c r="D70" s="158" t="str">
        <f>IF(Deploiement!D70="","",Deploiement!D70)</f>
        <v>BRICS</v>
      </c>
      <c r="E70" s="159" t="str">
        <f>IF(Deploiement!E70="","",Deploiement!E70)</f>
        <v>SSA</v>
      </c>
      <c r="F70" s="94" t="str">
        <f>IF(Deploiement!F70="","",Deploiement!F70)</f>
        <v>STD</v>
      </c>
      <c r="G70" s="150" t="s">
        <v>220</v>
      </c>
      <c r="H70" s="187">
        <v>1.5</v>
      </c>
    </row>
    <row r="71" spans="1:8" s="160" customFormat="1">
      <c r="A71" s="156" t="str">
        <f>IF(Deploiement!A71="","",Deploiement!A71)</f>
        <v>Croatie</v>
      </c>
      <c r="B71" s="157" t="str">
        <f>IF(Deploiement!B71="","",Deploiement!B71)</f>
        <v>HR001</v>
      </c>
      <c r="C71" s="158" t="str">
        <f>IF(Deploiement!C71="","",Deploiement!C71)</f>
        <v>Split - Marmontova</v>
      </c>
      <c r="D71" s="158" t="str">
        <f>IF(Deploiement!D71="","",Deploiement!D71)</f>
        <v>BRICS</v>
      </c>
      <c r="E71" s="159" t="str">
        <f>IF(Deploiement!E71="","",Deploiement!E71)</f>
        <v>SEE</v>
      </c>
      <c r="F71" s="94" t="str">
        <f>IF(Deploiement!F71="","",Deploiement!F71)</f>
        <v>STD</v>
      </c>
      <c r="G71" s="150"/>
      <c r="H71" s="187"/>
    </row>
    <row r="72" spans="1:8" s="160" customFormat="1">
      <c r="A72" s="156" t="str">
        <f>IF(Deploiement!A72="","",Deploiement!A72)</f>
        <v>Egypte</v>
      </c>
      <c r="B72" s="157" t="str">
        <f>IF(Deploiement!B72="","",Deploiement!B72)</f>
        <v>EG001</v>
      </c>
      <c r="C72" s="158" t="str">
        <f>IF(Deploiement!C72="","",Deploiement!C72)</f>
        <v>Le Caire - Mall of Egypt</v>
      </c>
      <c r="D72" s="158" t="str">
        <f>IF(Deploiement!D72="","",Deploiement!D72)</f>
        <v>BRICS</v>
      </c>
      <c r="E72" s="159" t="str">
        <f>IF(Deploiement!E72="","",Deploiement!E72)</f>
        <v>Middle East</v>
      </c>
      <c r="F72" s="94" t="str">
        <f>IF(Deploiement!F72="","",Deploiement!F72)</f>
        <v>STD</v>
      </c>
      <c r="G72" s="150" t="s">
        <v>220</v>
      </c>
      <c r="H72" s="187">
        <v>1</v>
      </c>
    </row>
    <row r="73" spans="1:8" s="160" customFormat="1">
      <c r="A73" s="156" t="str">
        <f>IF(Deploiement!A73="","",Deploiement!A73)</f>
        <v>Egypte</v>
      </c>
      <c r="B73" s="157" t="str">
        <f>IF(Deploiement!B73="","",Deploiement!B73)</f>
        <v>EG002</v>
      </c>
      <c r="C73" s="158" t="str">
        <f>IF(Deploiement!C73="","",Deploiement!C73)</f>
        <v>Le Caire - Point 90</v>
      </c>
      <c r="D73" s="158" t="str">
        <f>IF(Deploiement!D73="","",Deploiement!D73)</f>
        <v>BRICS</v>
      </c>
      <c r="E73" s="159" t="str">
        <f>IF(Deploiement!E73="","",Deploiement!E73)</f>
        <v>Middle East</v>
      </c>
      <c r="F73" s="94" t="str">
        <f>IF(Deploiement!F73="","",Deploiement!F73)</f>
        <v>STD</v>
      </c>
      <c r="G73" s="150" t="s">
        <v>220</v>
      </c>
      <c r="H73" s="187">
        <v>2</v>
      </c>
    </row>
    <row r="74" spans="1:8" s="160" customFormat="1">
      <c r="A74" s="156" t="str">
        <f>IF(Deploiement!A74="","",Deploiement!A74)</f>
        <v>Egypte</v>
      </c>
      <c r="B74" s="157" t="str">
        <f>IF(Deploiement!B74="","",Deploiement!B74)</f>
        <v>EG003</v>
      </c>
      <c r="C74" s="158" t="str">
        <f>IF(Deploiement!C74="","",Deploiement!C74)</f>
        <v>Le Caire - Maadi</v>
      </c>
      <c r="D74" s="158" t="str">
        <f>IF(Deploiement!D74="","",Deploiement!D74)</f>
        <v>BRICS</v>
      </c>
      <c r="E74" s="159" t="str">
        <f>IF(Deploiement!E74="","",Deploiement!E74)</f>
        <v>Middle East</v>
      </c>
      <c r="F74" s="94" t="str">
        <f>IF(Deploiement!F74="","",Deploiement!F74)</f>
        <v>STD</v>
      </c>
      <c r="G74" s="150" t="s">
        <v>220</v>
      </c>
      <c r="H74" s="187">
        <v>1</v>
      </c>
    </row>
    <row r="75" spans="1:8" s="160" customFormat="1">
      <c r="A75" s="156" t="str">
        <f>IF(Deploiement!A75="","",Deploiement!A75)</f>
        <v>Egypte</v>
      </c>
      <c r="B75" s="157" t="str">
        <f>IF(Deploiement!B75="","",Deploiement!B75)</f>
        <v>EG004</v>
      </c>
      <c r="C75" s="158" t="str">
        <f>IF(Deploiement!C75="","",Deploiement!C75)</f>
        <v>Alexandria - City Stars</v>
      </c>
      <c r="D75" s="158" t="str">
        <f>IF(Deploiement!D75="","",Deploiement!D75)</f>
        <v>BRICS</v>
      </c>
      <c r="E75" s="159" t="str">
        <f>IF(Deploiement!E75="","",Deploiement!E75)</f>
        <v>Middle East</v>
      </c>
      <c r="F75" s="94" t="str">
        <f>IF(Deploiement!F75="","",Deploiement!F75)</f>
        <v>STD</v>
      </c>
      <c r="G75" s="150"/>
      <c r="H75" s="225"/>
    </row>
    <row r="76" spans="1:8" s="160" customFormat="1">
      <c r="A76" s="156" t="str">
        <f>IF(Deploiement!A76="","",Deploiement!A76)</f>
        <v>Egypte</v>
      </c>
      <c r="B76" s="157" t="str">
        <f>IF(Deploiement!B76="","",Deploiement!B76)</f>
        <v>EG005</v>
      </c>
      <c r="C76" s="158" t="str">
        <f>IF(Deploiement!C76="","",Deploiement!C76)</f>
        <v>Le Caire - Mohy El Dien Abu Al Ezz Street</v>
      </c>
      <c r="D76" s="158" t="str">
        <f>IF(Deploiement!D76="","",Deploiement!D76)</f>
        <v>BRICS</v>
      </c>
      <c r="E76" s="159" t="str">
        <f>IF(Deploiement!E76="","",Deploiement!E76)</f>
        <v>Middle East</v>
      </c>
      <c r="F76" s="94" t="str">
        <f>IF(Deploiement!F76="","",Deploiement!F76)</f>
        <v>STD</v>
      </c>
      <c r="G76" s="150"/>
      <c r="H76" s="187">
        <v>1.5</v>
      </c>
    </row>
    <row r="77" spans="1:8" s="160" customFormat="1">
      <c r="A77" s="156" t="str">
        <f>IF(Deploiement!A77="","",Deploiement!A77)</f>
        <v>Espagne</v>
      </c>
      <c r="B77" s="157" t="str">
        <f>IF(Deploiement!B77="","",Deploiement!B77)</f>
        <v>ES001</v>
      </c>
      <c r="C77" s="158" t="str">
        <f>IF(Deploiement!C77="","",Deploiement!C77)</f>
        <v>Alicante - Alfonso X</v>
      </c>
      <c r="D77" s="158" t="str">
        <f>IF(Deploiement!D77="","",Deploiement!D77)</f>
        <v>Europe du Sud</v>
      </c>
      <c r="E77" s="159" t="str">
        <f>IF(Deploiement!E77="","",Deploiement!E77)</f>
        <v>Espagne</v>
      </c>
      <c r="F77" s="94" t="str">
        <f>IF(Deploiement!F77="","",Deploiement!F77)</f>
        <v>STD</v>
      </c>
      <c r="G77" s="150"/>
      <c r="H77" s="187">
        <v>2</v>
      </c>
    </row>
    <row r="78" spans="1:8" s="160" customFormat="1">
      <c r="A78" s="156" t="str">
        <f>IF(Deploiement!A78="","",Deploiement!A78)</f>
        <v>Espagne</v>
      </c>
      <c r="B78" s="157" t="str">
        <f>IF(Deploiement!B78="","",Deploiement!B78)</f>
        <v>ES002</v>
      </c>
      <c r="C78" s="158" t="str">
        <f>IF(Deploiement!C78="","",Deploiement!C78)</f>
        <v>Alicante - Plaza</v>
      </c>
      <c r="D78" s="158" t="str">
        <f>IF(Deploiement!D78="","",Deploiement!D78)</f>
        <v>Europe du Sud</v>
      </c>
      <c r="E78" s="159" t="str">
        <f>IF(Deploiement!E78="","",Deploiement!E78)</f>
        <v>Espagne</v>
      </c>
      <c r="F78" s="94" t="str">
        <f>IF(Deploiement!F78="","",Deploiement!F78)</f>
        <v>STD</v>
      </c>
      <c r="G78" s="150" t="s">
        <v>220</v>
      </c>
      <c r="H78" s="187">
        <v>2</v>
      </c>
    </row>
    <row r="79" spans="1:8" s="160" customFormat="1">
      <c r="A79" s="156" t="str">
        <f>IF(Deploiement!A79="","",Deploiement!A79)</f>
        <v>Espagne</v>
      </c>
      <c r="B79" s="157" t="str">
        <f>IF(Deploiement!B79="","",Deploiement!B79)</f>
        <v>ES003</v>
      </c>
      <c r="C79" s="158" t="str">
        <f>IF(Deploiement!C79="","",Deploiement!C79)</f>
        <v>Arona - Parque Santiago IV</v>
      </c>
      <c r="D79" s="158" t="str">
        <f>IF(Deploiement!D79="","",Deploiement!D79)</f>
        <v>Europe du Sud</v>
      </c>
      <c r="E79" s="159" t="str">
        <f>IF(Deploiement!E79="","",Deploiement!E79)</f>
        <v>Espagne</v>
      </c>
      <c r="F79" s="94" t="str">
        <f>IF(Deploiement!F79="","",Deploiement!F79)</f>
        <v>STD</v>
      </c>
      <c r="G79" s="150" t="s">
        <v>220</v>
      </c>
      <c r="H79" s="187">
        <v>2</v>
      </c>
    </row>
    <row r="80" spans="1:8" s="160" customFormat="1">
      <c r="A80" s="156" t="str">
        <f>IF(Deploiement!A80="","",Deploiement!A80)</f>
        <v>Espagne</v>
      </c>
      <c r="B80" s="157" t="str">
        <f>IF(Deploiement!B80="","",Deploiement!B80)</f>
        <v>ES004</v>
      </c>
      <c r="C80" s="158" t="str">
        <f>IF(Deploiement!C80="","",Deploiement!C80)</f>
        <v>Barcelone - Las Glories</v>
      </c>
      <c r="D80" s="158" t="str">
        <f>IF(Deploiement!D80="","",Deploiement!D80)</f>
        <v>Europe du Sud</v>
      </c>
      <c r="E80" s="159" t="str">
        <f>IF(Deploiement!E80="","",Deploiement!E80)</f>
        <v>Espagne</v>
      </c>
      <c r="F80" s="94" t="str">
        <f>IF(Deploiement!F80="","",Deploiement!F80)</f>
        <v>STD</v>
      </c>
      <c r="G80" s="152" t="s">
        <v>220</v>
      </c>
      <c r="H80" s="189">
        <v>1.5</v>
      </c>
    </row>
    <row r="81" spans="1:8" s="160" customFormat="1">
      <c r="A81" s="156" t="str">
        <f>IF(Deploiement!A81="","",Deploiement!A81)</f>
        <v>Espagne</v>
      </c>
      <c r="B81" s="157" t="str">
        <f>IF(Deploiement!B81="","",Deploiement!B81)</f>
        <v>ES005</v>
      </c>
      <c r="C81" s="158" t="str">
        <f>IF(Deploiement!C81="","",Deploiement!C81)</f>
        <v>Barcelone - Maremagnum</v>
      </c>
      <c r="D81" s="158" t="str">
        <f>IF(Deploiement!D81="","",Deploiement!D81)</f>
        <v>Europe du Sud</v>
      </c>
      <c r="E81" s="159" t="str">
        <f>IF(Deploiement!E81="","",Deploiement!E81)</f>
        <v>Espagne</v>
      </c>
      <c r="F81" s="94" t="str">
        <f>IF(Deploiement!F81="","",Deploiement!F81)</f>
        <v>STD</v>
      </c>
      <c r="G81" s="152" t="s">
        <v>220</v>
      </c>
      <c r="H81" s="187">
        <v>1.5</v>
      </c>
    </row>
    <row r="82" spans="1:8" s="160" customFormat="1">
      <c r="A82" s="156" t="str">
        <f>IF(Deploiement!A82="","",Deploiement!A82)</f>
        <v>Espagne</v>
      </c>
      <c r="B82" s="157" t="str">
        <f>IF(Deploiement!B82="","",Deploiement!B82)</f>
        <v>ES006</v>
      </c>
      <c r="C82" s="158" t="str">
        <f>IF(Deploiement!C82="","",Deploiement!C82)</f>
        <v>Barcelone - Portaferrisa</v>
      </c>
      <c r="D82" s="158" t="str">
        <f>IF(Deploiement!D82="","",Deploiement!D82)</f>
        <v>Europe du Sud</v>
      </c>
      <c r="E82" s="159" t="str">
        <f>IF(Deploiement!E82="","",Deploiement!E82)</f>
        <v>Espagne</v>
      </c>
      <c r="F82" s="94" t="str">
        <f>IF(Deploiement!F82="","",Deploiement!F82)</f>
        <v>STD</v>
      </c>
      <c r="G82" s="149" t="s">
        <v>220</v>
      </c>
      <c r="H82" s="188">
        <v>2</v>
      </c>
    </row>
    <row r="83" spans="1:8" s="160" customFormat="1">
      <c r="A83" s="156" t="str">
        <f>IF(Deploiement!A83="","",Deploiement!A83)</f>
        <v>Espagne</v>
      </c>
      <c r="B83" s="157" t="str">
        <f>IF(Deploiement!B83="","",Deploiement!B83)</f>
        <v>ES007</v>
      </c>
      <c r="C83" s="158" t="str">
        <f>IF(Deploiement!C83="","",Deploiement!C83)</f>
        <v>Barcelone - Ramblas Cataluna</v>
      </c>
      <c r="D83" s="158" t="str">
        <f>IF(Deploiement!D83="","",Deploiement!D83)</f>
        <v>Europe du Sud</v>
      </c>
      <c r="E83" s="159" t="str">
        <f>IF(Deploiement!E83="","",Deploiement!E83)</f>
        <v>Espagne</v>
      </c>
      <c r="F83" s="94" t="str">
        <f>IF(Deploiement!F83="","",Deploiement!F83)</f>
        <v>STD</v>
      </c>
      <c r="G83" s="150" t="s">
        <v>220</v>
      </c>
      <c r="H83" s="188">
        <v>1.5</v>
      </c>
    </row>
    <row r="84" spans="1:8" s="160" customFormat="1">
      <c r="A84" s="156" t="str">
        <f>IF(Deploiement!A84="","",Deploiement!A84)</f>
        <v>Espagne</v>
      </c>
      <c r="B84" s="157" t="str">
        <f>IF(Deploiement!B84="","",Deploiement!B84)</f>
        <v>ES008</v>
      </c>
      <c r="C84" s="158" t="str">
        <f>IF(Deploiement!C84="","",Deploiement!C84)</f>
        <v>Cordoba - CC La Sierra</v>
      </c>
      <c r="D84" s="158" t="str">
        <f>IF(Deploiement!D84="","",Deploiement!D84)</f>
        <v>Europe du Sud</v>
      </c>
      <c r="E84" s="159" t="str">
        <f>IF(Deploiement!E84="","",Deploiement!E84)</f>
        <v>Espagne</v>
      </c>
      <c r="F84" s="94" t="str">
        <f>IF(Deploiement!F84="","",Deploiement!F84)</f>
        <v>STD</v>
      </c>
      <c r="G84" s="150" t="s">
        <v>220</v>
      </c>
      <c r="H84" s="187">
        <v>2</v>
      </c>
    </row>
    <row r="85" spans="1:8" s="160" customFormat="1">
      <c r="A85" s="156" t="str">
        <f>IF(Deploiement!A85="","",Deploiement!A85)</f>
        <v>Espagne</v>
      </c>
      <c r="B85" s="157" t="str">
        <f>IF(Deploiement!B85="","",Deploiement!B85)</f>
        <v>ES009</v>
      </c>
      <c r="C85" s="158" t="str">
        <f>IF(Deploiement!C85="","",Deploiement!C85)</f>
        <v>Fuengirola - CC Miramar</v>
      </c>
      <c r="D85" s="158" t="str">
        <f>IF(Deploiement!D85="","",Deploiement!D85)</f>
        <v>Europe du Sud</v>
      </c>
      <c r="E85" s="159" t="str">
        <f>IF(Deploiement!E85="","",Deploiement!E85)</f>
        <v>Espagne</v>
      </c>
      <c r="F85" s="94" t="str">
        <f>IF(Deploiement!F85="","",Deploiement!F85)</f>
        <v>STD</v>
      </c>
      <c r="G85" s="150" t="s">
        <v>220</v>
      </c>
      <c r="H85" s="187">
        <v>2</v>
      </c>
    </row>
    <row r="86" spans="1:8" s="160" customFormat="1">
      <c r="A86" s="156" t="str">
        <f>IF(Deploiement!A86="","",Deploiement!A86)</f>
        <v>Espagne</v>
      </c>
      <c r="B86" s="157" t="str">
        <f>IF(Deploiement!B86="","",Deploiement!B86)</f>
        <v>ES010</v>
      </c>
      <c r="C86" s="158" t="str">
        <f>IF(Deploiement!C86="","",Deploiement!C86)</f>
        <v>Gijon - Corrida</v>
      </c>
      <c r="D86" s="158" t="str">
        <f>IF(Deploiement!D86="","",Deploiement!D86)</f>
        <v>Europe du Sud</v>
      </c>
      <c r="E86" s="159" t="str">
        <f>IF(Deploiement!E86="","",Deploiement!E86)</f>
        <v>Espagne</v>
      </c>
      <c r="F86" s="94" t="str">
        <f>IF(Deploiement!F86="","",Deploiement!F86)</f>
        <v>STD</v>
      </c>
      <c r="G86" s="150" t="s">
        <v>220</v>
      </c>
      <c r="H86" s="187">
        <v>2</v>
      </c>
    </row>
    <row r="87" spans="1:8" s="160" customFormat="1">
      <c r="A87" s="156" t="str">
        <f>IF(Deploiement!A87="","",Deploiement!A87)</f>
        <v>Espagne</v>
      </c>
      <c r="B87" s="157" t="str">
        <f>IF(Deploiement!B87="","",Deploiement!B87)</f>
        <v>ES011</v>
      </c>
      <c r="C87" s="158" t="str">
        <f>IF(Deploiement!C87="","",Deploiement!C87)</f>
        <v>Granada - Cc Nevada Shopping</v>
      </c>
      <c r="D87" s="158" t="str">
        <f>IF(Deploiement!D87="","",Deploiement!D87)</f>
        <v>Europe du Sud</v>
      </c>
      <c r="E87" s="159" t="str">
        <f>IF(Deploiement!E87="","",Deploiement!E87)</f>
        <v>Espagne</v>
      </c>
      <c r="F87" s="94" t="str">
        <f>IF(Deploiement!F87="","",Deploiement!F87)</f>
        <v>STD</v>
      </c>
      <c r="G87" s="150" t="s">
        <v>220</v>
      </c>
      <c r="H87" s="187">
        <v>2</v>
      </c>
    </row>
    <row r="88" spans="1:8" s="160" customFormat="1">
      <c r="A88" s="156" t="str">
        <f>IF(Deploiement!A88="","",Deploiement!A88)</f>
        <v>Espagne</v>
      </c>
      <c r="B88" s="157" t="str">
        <f>IF(Deploiement!B88="","",Deploiement!B88)</f>
        <v>ES012</v>
      </c>
      <c r="C88" s="158" t="str">
        <f>IF(Deploiement!C88="","",Deploiement!C88)</f>
        <v>Irun - CC Txingudi</v>
      </c>
      <c r="D88" s="158" t="str">
        <f>IF(Deploiement!D88="","",Deploiement!D88)</f>
        <v>Europe du Sud</v>
      </c>
      <c r="E88" s="159" t="str">
        <f>IF(Deploiement!E88="","",Deploiement!E88)</f>
        <v>Espagne</v>
      </c>
      <c r="F88" s="94" t="str">
        <f>IF(Deploiement!F88="","",Deploiement!F88)</f>
        <v>STD</v>
      </c>
      <c r="G88" s="150" t="s">
        <v>220</v>
      </c>
      <c r="H88" s="187">
        <v>2</v>
      </c>
    </row>
    <row r="89" spans="1:8" s="160" customFormat="1">
      <c r="A89" s="156" t="str">
        <f>IF(Deploiement!A89="","",Deploiement!A89)</f>
        <v>Espagne</v>
      </c>
      <c r="B89" s="157" t="str">
        <f>IF(Deploiement!B89="","",Deploiement!B89)</f>
        <v>ES013</v>
      </c>
      <c r="C89" s="158" t="str">
        <f>IF(Deploiement!C89="","",Deploiement!C89)</f>
        <v>Madrid - Arenal</v>
      </c>
      <c r="D89" s="158" t="str">
        <f>IF(Deploiement!D89="","",Deploiement!D89)</f>
        <v>Europe du Sud</v>
      </c>
      <c r="E89" s="159" t="str">
        <f>IF(Deploiement!E89="","",Deploiement!E89)</f>
        <v>Espagne</v>
      </c>
      <c r="F89" s="94" t="str">
        <f>IF(Deploiement!F89="","",Deploiement!F89)</f>
        <v>STD</v>
      </c>
      <c r="G89" s="150" t="s">
        <v>220</v>
      </c>
      <c r="H89" s="187">
        <v>2</v>
      </c>
    </row>
    <row r="90" spans="1:8" s="160" customFormat="1">
      <c r="A90" s="156" t="str">
        <f>IF(Deploiement!A90="","",Deploiement!A90)</f>
        <v>Espagne</v>
      </c>
      <c r="B90" s="157" t="str">
        <f>IF(Deploiement!B90="","",Deploiement!B90)</f>
        <v>ES014</v>
      </c>
      <c r="C90" s="158" t="str">
        <f>IF(Deploiement!C90="","",Deploiement!C90)</f>
        <v>Madrid - Goya</v>
      </c>
      <c r="D90" s="158" t="str">
        <f>IF(Deploiement!D90="","",Deploiement!D90)</f>
        <v>Europe du Sud</v>
      </c>
      <c r="E90" s="159" t="str">
        <f>IF(Deploiement!E90="","",Deploiement!E90)</f>
        <v>Espagne</v>
      </c>
      <c r="F90" s="94" t="str">
        <f>IF(Deploiement!F90="","",Deploiement!F90)</f>
        <v>STD</v>
      </c>
      <c r="G90" s="150" t="s">
        <v>220</v>
      </c>
      <c r="H90" s="187">
        <v>2</v>
      </c>
    </row>
    <row r="91" spans="1:8" s="160" customFormat="1">
      <c r="A91" s="156" t="str">
        <f>IF(Deploiement!A91="","",Deploiement!A91)</f>
        <v>Espagne</v>
      </c>
      <c r="B91" s="157" t="str">
        <f>IF(Deploiement!B91="","",Deploiement!B91)</f>
        <v>ES015</v>
      </c>
      <c r="C91" s="158" t="str">
        <f>IF(Deploiement!C91="","",Deploiement!C91)</f>
        <v>Madrid - La Gavia</v>
      </c>
      <c r="D91" s="158" t="str">
        <f>IF(Deploiement!D91="","",Deploiement!D91)</f>
        <v>Europe du Sud</v>
      </c>
      <c r="E91" s="159" t="str">
        <f>IF(Deploiement!E91="","",Deploiement!E91)</f>
        <v>Espagne</v>
      </c>
      <c r="F91" s="94" t="str">
        <f>IF(Deploiement!F91="","",Deploiement!F91)</f>
        <v>STD</v>
      </c>
      <c r="G91" s="150" t="s">
        <v>220</v>
      </c>
      <c r="H91" s="187">
        <v>1.5</v>
      </c>
    </row>
    <row r="92" spans="1:8" s="160" customFormat="1">
      <c r="A92" s="156" t="str">
        <f>IF(Deploiement!A92="","",Deploiement!A92)</f>
        <v>Espagne</v>
      </c>
      <c r="B92" s="157" t="str">
        <f>IF(Deploiement!B92="","",Deploiement!B92)</f>
        <v>ES016</v>
      </c>
      <c r="C92" s="158" t="str">
        <f>IF(Deploiement!C92="","",Deploiement!C92)</f>
        <v>Madrid - Plenilunio</v>
      </c>
      <c r="D92" s="158" t="str">
        <f>IF(Deploiement!D92="","",Deploiement!D92)</f>
        <v>Europe du Sud</v>
      </c>
      <c r="E92" s="159" t="str">
        <f>IF(Deploiement!E92="","",Deploiement!E92)</f>
        <v>Espagne</v>
      </c>
      <c r="F92" s="94" t="str">
        <f>IF(Deploiement!F92="","",Deploiement!F92)</f>
        <v>STD</v>
      </c>
      <c r="G92" s="152" t="s">
        <v>220</v>
      </c>
      <c r="H92" s="189">
        <v>2</v>
      </c>
    </row>
    <row r="93" spans="1:8" s="160" customFormat="1">
      <c r="A93" s="156" t="str">
        <f>IF(Deploiement!A93="","",Deploiement!A93)</f>
        <v>Espagne</v>
      </c>
      <c r="B93" s="157" t="str">
        <f>IF(Deploiement!B93="","",Deploiement!B93)</f>
        <v>ES017</v>
      </c>
      <c r="C93" s="158" t="str">
        <f>IF(Deploiement!C93="","",Deploiement!C93)</f>
        <v>Madrid - Xanadu (Arroyolomolinos)</v>
      </c>
      <c r="D93" s="158" t="str">
        <f>IF(Deploiement!D93="","",Deploiement!D93)</f>
        <v>Europe du Sud</v>
      </c>
      <c r="E93" s="159" t="str">
        <f>IF(Deploiement!E93="","",Deploiement!E93)</f>
        <v>Espagne</v>
      </c>
      <c r="F93" s="94" t="str">
        <f>IF(Deploiement!F93="","",Deploiement!F93)</f>
        <v>STD</v>
      </c>
      <c r="G93" s="152" t="s">
        <v>220</v>
      </c>
      <c r="H93" s="187">
        <v>1.5</v>
      </c>
    </row>
    <row r="94" spans="1:8" s="160" customFormat="1">
      <c r="A94" s="156" t="str">
        <f>IF(Deploiement!A94="","",Deploiement!A94)</f>
        <v>Espagne</v>
      </c>
      <c r="B94" s="157" t="str">
        <f>IF(Deploiement!B94="","",Deploiement!B94)</f>
        <v>ES018</v>
      </c>
      <c r="C94" s="158" t="str">
        <f>IF(Deploiement!C94="","",Deploiement!C94)</f>
        <v>Ondara - Cc Portal De La Marina</v>
      </c>
      <c r="D94" s="158" t="str">
        <f>IF(Deploiement!D94="","",Deploiement!D94)</f>
        <v>Europe du Sud</v>
      </c>
      <c r="E94" s="159" t="str">
        <f>IF(Deploiement!E94="","",Deploiement!E94)</f>
        <v>Espagne</v>
      </c>
      <c r="F94" s="94" t="str">
        <f>IF(Deploiement!F94="","",Deploiement!F94)</f>
        <v>STD</v>
      </c>
      <c r="G94" s="152" t="s">
        <v>220</v>
      </c>
      <c r="H94" s="187">
        <v>1</v>
      </c>
    </row>
    <row r="95" spans="1:8" s="160" customFormat="1">
      <c r="A95" s="156" t="str">
        <f>IF(Deploiement!A95="","",Deploiement!A95)</f>
        <v>Espagne</v>
      </c>
      <c r="B95" s="157" t="str">
        <f>IF(Deploiement!B95="","",Deploiement!B95)</f>
        <v>ES019</v>
      </c>
      <c r="C95" s="158" t="str">
        <f>IF(Deploiement!C95="","",Deploiement!C95)</f>
        <v>Oviedo - Uria</v>
      </c>
      <c r="D95" s="158" t="str">
        <f>IF(Deploiement!D95="","",Deploiement!D95)</f>
        <v>Europe du Sud</v>
      </c>
      <c r="E95" s="159" t="str">
        <f>IF(Deploiement!E95="","",Deploiement!E95)</f>
        <v>Espagne</v>
      </c>
      <c r="F95" s="94" t="str">
        <f>IF(Deploiement!F95="","",Deploiement!F95)</f>
        <v>STD</v>
      </c>
      <c r="G95" s="150" t="s">
        <v>220</v>
      </c>
      <c r="H95" s="187">
        <v>1.5</v>
      </c>
    </row>
    <row r="96" spans="1:8" s="160" customFormat="1">
      <c r="A96" s="156" t="str">
        <f>IF(Deploiement!A96="","",Deploiement!A96)</f>
        <v>Espagne</v>
      </c>
      <c r="B96" s="157" t="str">
        <f>IF(Deploiement!B96="","",Deploiement!B96)</f>
        <v>ES020</v>
      </c>
      <c r="C96" s="158" t="str">
        <f>IF(Deploiement!C96="","",Deploiement!C96)</f>
        <v>Palma - CC Fan</v>
      </c>
      <c r="D96" s="158" t="str">
        <f>IF(Deploiement!D96="","",Deploiement!D96)</f>
        <v>Europe du Sud</v>
      </c>
      <c r="E96" s="159" t="str">
        <f>IF(Deploiement!E96="","",Deploiement!E96)</f>
        <v>Espagne</v>
      </c>
      <c r="F96" s="94" t="str">
        <f>IF(Deploiement!F96="","",Deploiement!F96)</f>
        <v>STD</v>
      </c>
      <c r="G96" s="150" t="s">
        <v>220</v>
      </c>
      <c r="H96" s="187">
        <v>1</v>
      </c>
    </row>
    <row r="97" spans="1:8" s="160" customFormat="1">
      <c r="A97" s="156" t="str">
        <f>IF(Deploiement!A97="","",Deploiement!A97)</f>
        <v>Espagne</v>
      </c>
      <c r="B97" s="157" t="str">
        <f>IF(Deploiement!B97="","",Deploiement!B97)</f>
        <v>ES021</v>
      </c>
      <c r="C97" s="158" t="str">
        <f>IF(Deploiement!C97="","",Deploiement!C97)</f>
        <v>Palma - San Miguel</v>
      </c>
      <c r="D97" s="158" t="str">
        <f>IF(Deploiement!D97="","",Deploiement!D97)</f>
        <v>Europe du Sud</v>
      </c>
      <c r="E97" s="159" t="str">
        <f>IF(Deploiement!E97="","",Deploiement!E97)</f>
        <v>Espagne</v>
      </c>
      <c r="F97" s="94" t="str">
        <f>IF(Deploiement!F97="","",Deploiement!F97)</f>
        <v>STD</v>
      </c>
      <c r="G97" s="150" t="s">
        <v>220</v>
      </c>
      <c r="H97" s="147">
        <v>2</v>
      </c>
    </row>
    <row r="98" spans="1:8" s="160" customFormat="1">
      <c r="A98" s="156" t="str">
        <f>IF(Deploiement!A98="","",Deploiement!A98)</f>
        <v>Espagne</v>
      </c>
      <c r="B98" s="157" t="str">
        <f>IF(Deploiement!B98="","",Deploiement!B98)</f>
        <v>ES022</v>
      </c>
      <c r="C98" s="158" t="str">
        <f>IF(Deploiement!C98="","",Deploiement!C98)</f>
        <v>Tenerife - CC Meridiano</v>
      </c>
      <c r="D98" s="158" t="str">
        <f>IF(Deploiement!D98="","",Deploiement!D98)</f>
        <v>Europe du Sud</v>
      </c>
      <c r="E98" s="159" t="str">
        <f>IF(Deploiement!E98="","",Deploiement!E98)</f>
        <v>Espagne</v>
      </c>
      <c r="F98" s="94" t="str">
        <f>IF(Deploiement!F98="","",Deploiement!F98)</f>
        <v>STD</v>
      </c>
      <c r="G98" s="150"/>
      <c r="H98" s="147">
        <v>2</v>
      </c>
    </row>
    <row r="99" spans="1:8" s="160" customFormat="1">
      <c r="A99" s="156" t="str">
        <f>IF(Deploiement!A99="","",Deploiement!A99)</f>
        <v>Espagne</v>
      </c>
      <c r="B99" s="157" t="str">
        <f>IF(Deploiement!B99="","",Deploiement!B99)</f>
        <v>ES023</v>
      </c>
      <c r="C99" s="158" t="str">
        <f>IF(Deploiement!C99="","",Deploiement!C99)</f>
        <v>Valencia - Colon</v>
      </c>
      <c r="D99" s="158" t="str">
        <f>IF(Deploiement!D99="","",Deploiement!D99)</f>
        <v>Europe du Sud</v>
      </c>
      <c r="E99" s="159" t="str">
        <f>IF(Deploiement!E99="","",Deploiement!E99)</f>
        <v>Espagne</v>
      </c>
      <c r="F99" s="94" t="str">
        <f>IF(Deploiement!F99="","",Deploiement!F99)</f>
        <v>STD</v>
      </c>
      <c r="G99" s="150" t="s">
        <v>220</v>
      </c>
      <c r="H99" s="187">
        <v>2</v>
      </c>
    </row>
    <row r="100" spans="1:8" s="160" customFormat="1">
      <c r="A100" s="156" t="str">
        <f>IF(Deploiement!A100="","",Deploiement!A100)</f>
        <v>Espagne</v>
      </c>
      <c r="B100" s="157" t="str">
        <f>IF(Deploiement!B100="","",Deploiement!B100)</f>
        <v>ES024</v>
      </c>
      <c r="C100" s="158" t="str">
        <f>IF(Deploiement!C100="","",Deploiement!C100)</f>
        <v>Vigo - CC Gran Via</v>
      </c>
      <c r="D100" s="158" t="str">
        <f>IF(Deploiement!D100="","",Deploiement!D100)</f>
        <v>Europe du Sud</v>
      </c>
      <c r="E100" s="159" t="str">
        <f>IF(Deploiement!E100="","",Deploiement!E100)</f>
        <v>Espagne</v>
      </c>
      <c r="F100" s="94" t="str">
        <f>IF(Deploiement!F100="","",Deploiement!F100)</f>
        <v>STD</v>
      </c>
      <c r="G100" s="150" t="s">
        <v>220</v>
      </c>
      <c r="H100" s="187">
        <v>2</v>
      </c>
    </row>
    <row r="101" spans="1:8" s="160" customFormat="1">
      <c r="A101" s="156" t="str">
        <f>IF(Deploiement!A101="","",Deploiement!A101)</f>
        <v>Espagne</v>
      </c>
      <c r="B101" s="157" t="str">
        <f>IF(Deploiement!B101="","",Deploiement!B101)</f>
        <v>ES025</v>
      </c>
      <c r="C101" s="158" t="str">
        <f>IF(Deploiement!C101="","",Deploiement!C101)</f>
        <v>Vigo - Urzaiz</v>
      </c>
      <c r="D101" s="158" t="str">
        <f>IF(Deploiement!D101="","",Deploiement!D101)</f>
        <v>Europe du Sud</v>
      </c>
      <c r="E101" s="159" t="str">
        <f>IF(Deploiement!E101="","",Deploiement!E101)</f>
        <v>Espagne</v>
      </c>
      <c r="F101" s="94" t="str">
        <f>IF(Deploiement!F101="","",Deploiement!F101)</f>
        <v>STD</v>
      </c>
      <c r="G101" s="152" t="s">
        <v>220</v>
      </c>
      <c r="H101" s="189">
        <v>2.5</v>
      </c>
    </row>
    <row r="102" spans="1:8" s="160" customFormat="1">
      <c r="A102" s="156" t="str">
        <f>IF(Deploiement!A102="","",Deploiement!A102)</f>
        <v>Espagne</v>
      </c>
      <c r="B102" s="157" t="str">
        <f>IF(Deploiement!B102="","",Deploiement!B102)</f>
        <v>ES026</v>
      </c>
      <c r="C102" s="158" t="str">
        <f>IF(Deploiement!C102="","",Deploiement!C102)</f>
        <v>Alcala de Henares - La Dehesa</v>
      </c>
      <c r="D102" s="158" t="str">
        <f>IF(Deploiement!D102="","",Deploiement!D102)</f>
        <v>Europe du Sud</v>
      </c>
      <c r="E102" s="159" t="str">
        <f>IF(Deploiement!E102="","",Deploiement!E102)</f>
        <v>Espagne</v>
      </c>
      <c r="F102" s="94" t="str">
        <f>IF(Deploiement!F102="","",Deploiement!F102)</f>
        <v>STD</v>
      </c>
      <c r="G102" s="150"/>
      <c r="H102" s="208" t="s">
        <v>1268</v>
      </c>
    </row>
    <row r="103" spans="1:8" s="160" customFormat="1">
      <c r="A103" s="156" t="str">
        <f>IF(Deploiement!A103="","",Deploiement!A103)</f>
        <v>Espagne</v>
      </c>
      <c r="B103" s="157" t="str">
        <f>IF(Deploiement!B103="","",Deploiement!B103)</f>
        <v>ES027</v>
      </c>
      <c r="C103" s="158" t="str">
        <f>IF(Deploiement!C103="","",Deploiement!C103)</f>
        <v xml:space="preserve">Huelva - Palacio </v>
      </c>
      <c r="D103" s="158" t="str">
        <f>IF(Deploiement!D103="","",Deploiement!D103)</f>
        <v>Europe du Sud</v>
      </c>
      <c r="E103" s="159" t="str">
        <f>IF(Deploiement!E103="","",Deploiement!E103)</f>
        <v>Espagne</v>
      </c>
      <c r="F103" s="94" t="str">
        <f>IF(Deploiement!F103="","",Deploiement!F103)</f>
        <v>STD</v>
      </c>
      <c r="G103" s="149"/>
      <c r="H103" s="188">
        <v>1.5</v>
      </c>
    </row>
    <row r="104" spans="1:8" s="160" customFormat="1">
      <c r="A104" s="156" t="str">
        <f>IF(Deploiement!A104="","",Deploiement!A104)</f>
        <v>Espagne</v>
      </c>
      <c r="B104" s="157" t="str">
        <f>IF(Deploiement!B104="","",Deploiement!B104)</f>
        <v>ES028</v>
      </c>
      <c r="C104" s="158" t="str">
        <f>IF(Deploiement!C104="","",Deploiement!C104)</f>
        <v>Vilanova i La Geltru – Rambla Principal</v>
      </c>
      <c r="D104" s="158" t="str">
        <f>IF(Deploiement!D104="","",Deploiement!D104)</f>
        <v>Europe du Sud</v>
      </c>
      <c r="E104" s="159" t="str">
        <f>IF(Deploiement!E104="","",Deploiement!E104)</f>
        <v>Espagne</v>
      </c>
      <c r="F104" s="94" t="str">
        <f>IF(Deploiement!F104="","",Deploiement!F104)</f>
        <v>STD</v>
      </c>
      <c r="G104" s="150"/>
      <c r="H104" s="187">
        <v>2</v>
      </c>
    </row>
    <row r="105" spans="1:8" s="160" customFormat="1">
      <c r="A105" s="156" t="str">
        <f>IF(Deploiement!A105="","",Deploiement!A105)</f>
        <v>Espagne</v>
      </c>
      <c r="B105" s="157" t="str">
        <f>IF(Deploiement!B105="","",Deploiement!B105)</f>
        <v>ES029</v>
      </c>
      <c r="C105" s="158" t="str">
        <f>IF(Deploiement!C105="","",Deploiement!C105)</f>
        <v xml:space="preserve">Almeria – Paseo de almeria </v>
      </c>
      <c r="D105" s="158" t="str">
        <f>IF(Deploiement!D105="","",Deploiement!D105)</f>
        <v>Europe du Sud</v>
      </c>
      <c r="E105" s="159" t="str">
        <f>IF(Deploiement!E105="","",Deploiement!E105)</f>
        <v>Espagne</v>
      </c>
      <c r="F105" s="94" t="str">
        <f>IF(Deploiement!F105="","",Deploiement!F105)</f>
        <v>STD</v>
      </c>
      <c r="G105" s="150"/>
      <c r="H105" s="187">
        <v>1</v>
      </c>
    </row>
    <row r="106" spans="1:8" s="160" customFormat="1">
      <c r="A106" s="156" t="str">
        <f>IF(Deploiement!A106="","",Deploiement!A106)</f>
        <v>Ethiopie</v>
      </c>
      <c r="B106" s="157" t="str">
        <f>IF(Deploiement!B106="","",Deploiement!B106)</f>
        <v>ET001</v>
      </c>
      <c r="C106" s="158" t="str">
        <f>IF(Deploiement!C106="","",Deploiement!C106)</f>
        <v>Addis Abeba - Lebu Mall</v>
      </c>
      <c r="D106" s="158" t="str">
        <f>IF(Deploiement!D106="","",Deploiement!D106)</f>
        <v>BRICS</v>
      </c>
      <c r="E106" s="159" t="str">
        <f>IF(Deploiement!E106="","",Deploiement!E106)</f>
        <v>SSA</v>
      </c>
      <c r="F106" s="94" t="str">
        <f>IF(Deploiement!F106="","",Deploiement!F106)</f>
        <v>STD</v>
      </c>
      <c r="G106" s="150" t="s">
        <v>220</v>
      </c>
      <c r="H106" s="187">
        <v>1</v>
      </c>
    </row>
    <row r="107" spans="1:8" s="160" customFormat="1">
      <c r="A107" s="156" t="str">
        <f>IF(Deploiement!A107="","",Deploiement!A107)</f>
        <v>Ethiopie</v>
      </c>
      <c r="B107" s="157" t="str">
        <f>IF(Deploiement!B107="","",Deploiement!B107)</f>
        <v>ET002</v>
      </c>
      <c r="C107" s="158" t="str">
        <f>IF(Deploiement!C107="","",Deploiement!C107)</f>
        <v>Addis Abeba - Mexico</v>
      </c>
      <c r="D107" s="158" t="str">
        <f>IF(Deploiement!D107="","",Deploiement!D107)</f>
        <v>BRICS</v>
      </c>
      <c r="E107" s="159" t="str">
        <f>IF(Deploiement!E107="","",Deploiement!E107)</f>
        <v>SSA</v>
      </c>
      <c r="F107" s="94" t="str">
        <f>IF(Deploiement!F107="","",Deploiement!F107)</f>
        <v>STD</v>
      </c>
      <c r="G107" s="150"/>
      <c r="H107" s="187">
        <v>1.5</v>
      </c>
    </row>
    <row r="108" spans="1:8" s="160" customFormat="1">
      <c r="A108" s="156" t="str">
        <f>IF(Deploiement!A108="","",Deploiement!A108)</f>
        <v>Ethiopie</v>
      </c>
      <c r="B108" s="157" t="str">
        <f>IF(Deploiement!B108="","",Deploiement!B108)</f>
        <v>ET003</v>
      </c>
      <c r="C108" s="158" t="str">
        <f>IF(Deploiement!C108="","",Deploiement!C108)</f>
        <v>Addis Abeba - Rakkan Mall</v>
      </c>
      <c r="D108" s="158" t="str">
        <f>IF(Deploiement!D108="","",Deploiement!D108)</f>
        <v>BRICS</v>
      </c>
      <c r="E108" s="159" t="str">
        <f>IF(Deploiement!E108="","",Deploiement!E108)</f>
        <v>SSA</v>
      </c>
      <c r="F108" s="94" t="str">
        <f>IF(Deploiement!F108="","",Deploiement!F108)</f>
        <v>STD</v>
      </c>
      <c r="G108" s="150"/>
      <c r="H108" s="187">
        <v>1.5</v>
      </c>
    </row>
    <row r="109" spans="1:8" s="160" customFormat="1">
      <c r="A109" s="156" t="str">
        <f>IF(Deploiement!A109="","",Deploiement!A109)</f>
        <v>France</v>
      </c>
      <c r="B109" s="157" t="str">
        <f>IF(Deploiement!B109="","",Deploiement!B109)</f>
        <v>FR001</v>
      </c>
      <c r="C109" s="158" t="str">
        <f>IF(Deploiement!C109="","",Deploiement!C109)</f>
        <v>La Gacilly - Vegetarium</v>
      </c>
      <c r="D109" s="158" t="str">
        <f>IF(Deploiement!D109="","",Deploiement!D109)</f>
        <v>France</v>
      </c>
      <c r="E109" s="159" t="str">
        <f>IF(Deploiement!E109="","",Deploiement!E109)</f>
        <v>France</v>
      </c>
      <c r="F109" s="94" t="str">
        <f>IF(Deploiement!F109="","",Deploiement!F109)</f>
        <v>EXP</v>
      </c>
      <c r="G109" s="150"/>
      <c r="H109" s="187">
        <v>2</v>
      </c>
    </row>
    <row r="110" spans="1:8" s="160" customFormat="1">
      <c r="A110" s="156" t="str">
        <f>IF(Deploiement!A110="","",Deploiement!A110)</f>
        <v>France</v>
      </c>
      <c r="B110" s="157" t="str">
        <f>IF(Deploiement!B110="","",Deploiement!B110)</f>
        <v>FR002</v>
      </c>
      <c r="C110" s="158" t="str">
        <f>IF(Deploiement!C110="","",Deploiement!C110)</f>
        <v>Nice - Medecin</v>
      </c>
      <c r="D110" s="158" t="str">
        <f>IF(Deploiement!D110="","",Deploiement!D110)</f>
        <v>France</v>
      </c>
      <c r="E110" s="159" t="str">
        <f>IF(Deploiement!E110="","",Deploiement!E110)</f>
        <v>France</v>
      </c>
      <c r="F110" s="94" t="str">
        <f>IF(Deploiement!F110="","",Deploiement!F110)</f>
        <v>STD</v>
      </c>
      <c r="G110" s="150"/>
      <c r="H110" s="187">
        <v>2</v>
      </c>
    </row>
    <row r="111" spans="1:8" s="160" customFormat="1">
      <c r="A111" s="156" t="str">
        <f>IF(Deploiement!A111="","",Deploiement!A111)</f>
        <v>France</v>
      </c>
      <c r="B111" s="157" t="str">
        <f>IF(Deploiement!B111="","",Deploiement!B111)</f>
        <v>FR003</v>
      </c>
      <c r="C111" s="158" t="str">
        <f>IF(Deploiement!C111="","",Deploiement!C111)</f>
        <v>Saint Maur des Fosses</v>
      </c>
      <c r="D111" s="158" t="str">
        <f>IF(Deploiement!D111="","",Deploiement!D111)</f>
        <v>France</v>
      </c>
      <c r="E111" s="159" t="str">
        <f>IF(Deploiement!E111="","",Deploiement!E111)</f>
        <v>France</v>
      </c>
      <c r="F111" s="94" t="str">
        <f>IF(Deploiement!F111="","",Deploiement!F111)</f>
        <v>STD</v>
      </c>
      <c r="G111" s="150"/>
      <c r="H111" s="187">
        <v>2</v>
      </c>
    </row>
    <row r="112" spans="1:8" s="160" customFormat="1">
      <c r="A112" s="156" t="str">
        <f>IF(Deploiement!A112="","",Deploiement!A112)</f>
        <v>France</v>
      </c>
      <c r="B112" s="157" t="str">
        <f>IF(Deploiement!B112="","",Deploiement!B112)</f>
        <v>FR004</v>
      </c>
      <c r="C112" s="158" t="str">
        <f>IF(Deploiement!C112="","",Deploiement!C112)</f>
        <v>Paris - FBG St Antoine</v>
      </c>
      <c r="D112" s="158" t="str">
        <f>IF(Deploiement!D112="","",Deploiement!D112)</f>
        <v>France</v>
      </c>
      <c r="E112" s="159" t="str">
        <f>IF(Deploiement!E112="","",Deploiement!E112)</f>
        <v>France</v>
      </c>
      <c r="F112" s="94" t="str">
        <f>IF(Deploiement!F112="","",Deploiement!F112)</f>
        <v>STD</v>
      </c>
      <c r="G112" s="150"/>
      <c r="H112" s="187">
        <v>1.5</v>
      </c>
    </row>
    <row r="113" spans="1:8" s="160" customFormat="1">
      <c r="A113" s="156" t="str">
        <f>IF(Deploiement!A113="","",Deploiement!A113)</f>
        <v>France</v>
      </c>
      <c r="B113" s="157" t="str">
        <f>IF(Deploiement!B113="","",Deploiement!B113)</f>
        <v>FR005</v>
      </c>
      <c r="C113" s="158" t="str">
        <f>IF(Deploiement!C113="","",Deploiement!C113)</f>
        <v>Meaux - Rue du Général Leclerc</v>
      </c>
      <c r="D113" s="158" t="str">
        <f>IF(Deploiement!D113="","",Deploiement!D113)</f>
        <v>France</v>
      </c>
      <c r="E113" s="159" t="str">
        <f>IF(Deploiement!E113="","",Deploiement!E113)</f>
        <v>France</v>
      </c>
      <c r="F113" s="94" t="str">
        <f>IF(Deploiement!F113="","",Deploiement!F113)</f>
        <v>STD</v>
      </c>
      <c r="G113" s="150"/>
      <c r="H113" s="187">
        <v>2</v>
      </c>
    </row>
    <row r="114" spans="1:8" s="160" customFormat="1">
      <c r="A114" s="156" t="str">
        <f>IF(Deploiement!A114="","",Deploiement!A114)</f>
        <v>France</v>
      </c>
      <c r="B114" s="157" t="str">
        <f>IF(Deploiement!B114="","",Deploiement!B114)</f>
        <v>FR006</v>
      </c>
      <c r="C114" s="158" t="str">
        <f>IF(Deploiement!C114="","",Deploiement!C114)</f>
        <v>Ste Foy La Grande - Rue de la République</v>
      </c>
      <c r="D114" s="158" t="str">
        <f>IF(Deploiement!D114="","",Deploiement!D114)</f>
        <v>France</v>
      </c>
      <c r="E114" s="159" t="str">
        <f>IF(Deploiement!E114="","",Deploiement!E114)</f>
        <v>France</v>
      </c>
      <c r="F114" s="94" t="str">
        <f>IF(Deploiement!F114="","",Deploiement!F114)</f>
        <v>STD</v>
      </c>
      <c r="G114" s="150"/>
      <c r="H114" s="187">
        <v>2</v>
      </c>
    </row>
    <row r="115" spans="1:8" s="160" customFormat="1">
      <c r="A115" s="156" t="str">
        <f>IF(Deploiement!A115="","",Deploiement!A115)</f>
        <v>France</v>
      </c>
      <c r="B115" s="157" t="str">
        <f>IF(Deploiement!B115="","",Deploiement!B115)</f>
        <v>FR007</v>
      </c>
      <c r="C115" s="158" t="str">
        <f>IF(Deploiement!C115="","",Deploiement!C115)</f>
        <v>Roanne - CC Carrefour Mably</v>
      </c>
      <c r="D115" s="158" t="str">
        <f>IF(Deploiement!D115="","",Deploiement!D115)</f>
        <v>France</v>
      </c>
      <c r="E115" s="159" t="str">
        <f>IF(Deploiement!E115="","",Deploiement!E115)</f>
        <v>France</v>
      </c>
      <c r="F115" s="94" t="str">
        <f>IF(Deploiement!F115="","",Deploiement!F115)</f>
        <v>STD</v>
      </c>
      <c r="G115" s="150"/>
      <c r="H115" s="187">
        <v>2</v>
      </c>
    </row>
    <row r="116" spans="1:8" s="160" customFormat="1">
      <c r="A116" s="156" t="str">
        <f>IF(Deploiement!A116="","",Deploiement!A116)</f>
        <v>France</v>
      </c>
      <c r="B116" s="157" t="str">
        <f>IF(Deploiement!B116="","",Deploiement!B116)</f>
        <v>FR008</v>
      </c>
      <c r="C116" s="158" t="str">
        <f>IF(Deploiement!C116="","",Deploiement!C116)</f>
        <v>Le Touquet - Rue St Jean</v>
      </c>
      <c r="D116" s="158" t="str">
        <f>IF(Deploiement!D116="","",Deploiement!D116)</f>
        <v>France</v>
      </c>
      <c r="E116" s="159" t="str">
        <f>IF(Deploiement!E116="","",Deploiement!E116)</f>
        <v>France</v>
      </c>
      <c r="F116" s="94" t="str">
        <f>IF(Deploiement!F116="","",Deploiement!F116)</f>
        <v>STD</v>
      </c>
      <c r="G116" s="150"/>
      <c r="H116" s="187">
        <v>1.5</v>
      </c>
    </row>
    <row r="117" spans="1:8" s="160" customFormat="1">
      <c r="A117" s="156" t="str">
        <f>IF(Deploiement!A117="","",Deploiement!A117)</f>
        <v>France</v>
      </c>
      <c r="B117" s="157" t="str">
        <f>IF(Deploiement!B117="","",Deploiement!B117)</f>
        <v>FR009</v>
      </c>
      <c r="C117" s="158" t="str">
        <f>IF(Deploiement!C117="","",Deploiement!C117)</f>
        <v>Saint Pourcain sur Sioule - Rue Alsace Lorraine</v>
      </c>
      <c r="D117" s="158" t="str">
        <f>IF(Deploiement!D117="","",Deploiement!D117)</f>
        <v>France</v>
      </c>
      <c r="E117" s="159" t="str">
        <f>IF(Deploiement!E117="","",Deploiement!E117)</f>
        <v>France</v>
      </c>
      <c r="F117" s="94" t="str">
        <f>IF(Deploiement!F117="","",Deploiement!F117)</f>
        <v>STD</v>
      </c>
      <c r="G117" s="150"/>
      <c r="H117" s="187">
        <v>1.5</v>
      </c>
    </row>
    <row r="118" spans="1:8" s="160" customFormat="1">
      <c r="A118" s="156" t="str">
        <f>IF(Deploiement!A118="","",Deploiement!A118)</f>
        <v>France</v>
      </c>
      <c r="B118" s="157" t="str">
        <f>IF(Deploiement!B118="","",Deploiement!B118)</f>
        <v>FR010</v>
      </c>
      <c r="C118" s="158" t="str">
        <f>IF(Deploiement!C118="","",Deploiement!C118)</f>
        <v>Lens - Rue du Maréchal Leclerc</v>
      </c>
      <c r="D118" s="158" t="str">
        <f>IF(Deploiement!D118="","",Deploiement!D118)</f>
        <v>France</v>
      </c>
      <c r="E118" s="159" t="str">
        <f>IF(Deploiement!E118="","",Deploiement!E118)</f>
        <v>France</v>
      </c>
      <c r="F118" s="94" t="str">
        <f>IF(Deploiement!F118="","",Deploiement!F118)</f>
        <v>Light</v>
      </c>
      <c r="G118" s="150"/>
      <c r="H118" s="187">
        <v>2</v>
      </c>
    </row>
    <row r="119" spans="1:8" s="160" customFormat="1">
      <c r="A119" s="156" t="str">
        <f>IF(Deploiement!A119="","",Deploiement!A119)</f>
        <v>France</v>
      </c>
      <c r="B119" s="157" t="str">
        <f>IF(Deploiement!B119="","",Deploiement!B119)</f>
        <v>FR011</v>
      </c>
      <c r="C119" s="158" t="str">
        <f>IF(Deploiement!C119="","",Deploiement!C119)</f>
        <v>Le Mans - CC Nord</v>
      </c>
      <c r="D119" s="158" t="str">
        <f>IF(Deploiement!D119="","",Deploiement!D119)</f>
        <v>France</v>
      </c>
      <c r="E119" s="159" t="str">
        <f>IF(Deploiement!E119="","",Deploiement!E119)</f>
        <v>France</v>
      </c>
      <c r="F119" s="94" t="str">
        <f>IF(Deploiement!F119="","",Deploiement!F119)</f>
        <v>STD</v>
      </c>
      <c r="G119" s="150"/>
      <c r="H119" s="187">
        <v>2.5</v>
      </c>
    </row>
    <row r="120" spans="1:8" s="160" customFormat="1">
      <c r="A120" s="156" t="str">
        <f>IF(Deploiement!A120="","",Deploiement!A120)</f>
        <v>France</v>
      </c>
      <c r="B120" s="157" t="str">
        <f>IF(Deploiement!B120="","",Deploiement!B120)</f>
        <v>FR012</v>
      </c>
      <c r="C120" s="158" t="str">
        <f>IF(Deploiement!C120="","",Deploiement!C120)</f>
        <v>Levallois Perret - Rue du Président Wilson</v>
      </c>
      <c r="D120" s="158" t="str">
        <f>IF(Deploiement!D120="","",Deploiement!D120)</f>
        <v>France</v>
      </c>
      <c r="E120" s="159" t="str">
        <f>IF(Deploiement!E120="","",Deploiement!E120)</f>
        <v>France</v>
      </c>
      <c r="F120" s="94" t="str">
        <f>IF(Deploiement!F120="","",Deploiement!F120)</f>
        <v>STD</v>
      </c>
      <c r="G120" s="150"/>
      <c r="H120" s="187">
        <v>1</v>
      </c>
    </row>
    <row r="121" spans="1:8" s="160" customFormat="1">
      <c r="A121" s="156" t="str">
        <f>IF(Deploiement!A121="","",Deploiement!A121)</f>
        <v>France</v>
      </c>
      <c r="B121" s="157" t="str">
        <f>IF(Deploiement!B121="","",Deploiement!B121)</f>
        <v>FR013</v>
      </c>
      <c r="C121" s="158" t="str">
        <f>IF(Deploiement!C121="","",Deploiement!C121)</f>
        <v>Orleans - Republique</v>
      </c>
      <c r="D121" s="158" t="str">
        <f>IF(Deploiement!D121="","",Deploiement!D121)</f>
        <v>France</v>
      </c>
      <c r="E121" s="159" t="str">
        <f>IF(Deploiement!E121="","",Deploiement!E121)</f>
        <v>France</v>
      </c>
      <c r="F121" s="94" t="str">
        <f>IF(Deploiement!F121="","",Deploiement!F121)</f>
        <v>STD</v>
      </c>
      <c r="G121" s="150"/>
      <c r="H121" s="187">
        <v>2</v>
      </c>
    </row>
    <row r="122" spans="1:8" s="160" customFormat="1">
      <c r="A122" s="156" t="str">
        <f>IF(Deploiement!A122="","",Deploiement!A122)</f>
        <v>France</v>
      </c>
      <c r="B122" s="157" t="str">
        <f>IF(Deploiement!B122="","",Deploiement!B122)</f>
        <v>FR014</v>
      </c>
      <c r="C122" s="158" t="str">
        <f>IF(Deploiement!C122="","",Deploiement!C122)</f>
        <v>Tourville la Rivière - ZAC du Clos aux Antes</v>
      </c>
      <c r="D122" s="158" t="str">
        <f>IF(Deploiement!D122="","",Deploiement!D122)</f>
        <v>France</v>
      </c>
      <c r="E122" s="159" t="str">
        <f>IF(Deploiement!E122="","",Deploiement!E122)</f>
        <v>France</v>
      </c>
      <c r="F122" s="94" t="str">
        <f>IF(Deploiement!F122="","",Deploiement!F122)</f>
        <v>STD</v>
      </c>
      <c r="G122" s="150"/>
      <c r="H122" s="187">
        <v>1</v>
      </c>
    </row>
    <row r="123" spans="1:8" s="160" customFormat="1">
      <c r="A123" s="156" t="str">
        <f>IF(Deploiement!A123="","",Deploiement!A123)</f>
        <v>France</v>
      </c>
      <c r="B123" s="157" t="str">
        <f>IF(Deploiement!B123="","",Deploiement!B123)</f>
        <v>FR015</v>
      </c>
      <c r="C123" s="158" t="str">
        <f>IF(Deploiement!C123="","",Deploiement!C123)</f>
        <v>Enghien les Bains</v>
      </c>
      <c r="D123" s="158" t="str">
        <f>IF(Deploiement!D123="","",Deploiement!D123)</f>
        <v>France</v>
      </c>
      <c r="E123" s="159" t="str">
        <f>IF(Deploiement!E123="","",Deploiement!E123)</f>
        <v>France</v>
      </c>
      <c r="F123" s="94" t="str">
        <f>IF(Deploiement!F123="","",Deploiement!F123)</f>
        <v>Light</v>
      </c>
      <c r="G123" s="150"/>
      <c r="H123" s="187">
        <v>1.5</v>
      </c>
    </row>
    <row r="124" spans="1:8" s="160" customFormat="1">
      <c r="A124" s="156" t="str">
        <f>IF(Deploiement!A124="","",Deploiement!A124)</f>
        <v>France</v>
      </c>
      <c r="B124" s="157" t="str">
        <f>IF(Deploiement!B124="","",Deploiement!B124)</f>
        <v>FR016</v>
      </c>
      <c r="C124" s="158" t="str">
        <f>IF(Deploiement!C124="","",Deploiement!C124)</f>
        <v>Lyon - Part Dieu institut</v>
      </c>
      <c r="D124" s="158" t="str">
        <f>IF(Deploiement!D124="","",Deploiement!D124)</f>
        <v>France</v>
      </c>
      <c r="E124" s="159" t="str">
        <f>IF(Deploiement!E124="","",Deploiement!E124)</f>
        <v>France</v>
      </c>
      <c r="F124" s="94" t="str">
        <f>IF(Deploiement!F124="","",Deploiement!F124)</f>
        <v>STD</v>
      </c>
      <c r="G124" s="150"/>
      <c r="H124" s="187">
        <v>2</v>
      </c>
    </row>
    <row r="125" spans="1:8" s="160" customFormat="1">
      <c r="A125" s="156" t="str">
        <f>IF(Deploiement!A125="","",Deploiement!A125)</f>
        <v>France</v>
      </c>
      <c r="B125" s="157" t="str">
        <f>IF(Deploiement!B125="","",Deploiement!B125)</f>
        <v>FR017</v>
      </c>
      <c r="C125" s="158" t="str">
        <f>IF(Deploiement!C125="","",Deploiement!C125)</f>
        <v>Neufchatel en Bray</v>
      </c>
      <c r="D125" s="158" t="str">
        <f>IF(Deploiement!D125="","",Deploiement!D125)</f>
        <v>France</v>
      </c>
      <c r="E125" s="159" t="str">
        <f>IF(Deploiement!E125="","",Deploiement!E125)</f>
        <v>France</v>
      </c>
      <c r="F125" s="94" t="str">
        <f>IF(Deploiement!F125="","",Deploiement!F125)</f>
        <v>STD</v>
      </c>
      <c r="G125" s="150"/>
      <c r="H125" s="187">
        <v>2</v>
      </c>
    </row>
    <row r="126" spans="1:8" s="160" customFormat="1">
      <c r="A126" s="156" t="str">
        <f>IF(Deploiement!A126="","",Deploiement!A126)</f>
        <v>France</v>
      </c>
      <c r="B126" s="157" t="str">
        <f>IF(Deploiement!B126="","",Deploiement!B126)</f>
        <v>FR018</v>
      </c>
      <c r="C126" s="158" t="str">
        <f>IF(Deploiement!C126="","",Deploiement!C126)</f>
        <v>Nice - CC Lingostière</v>
      </c>
      <c r="D126" s="158" t="str">
        <f>IF(Deploiement!D126="","",Deploiement!D126)</f>
        <v>France</v>
      </c>
      <c r="E126" s="159" t="str">
        <f>IF(Deploiement!E126="","",Deploiement!E126)</f>
        <v>France</v>
      </c>
      <c r="F126" s="94" t="str">
        <f>IF(Deploiement!F126="","",Deploiement!F126)</f>
        <v>Light</v>
      </c>
      <c r="G126" s="150"/>
      <c r="H126" s="187">
        <v>2.5</v>
      </c>
    </row>
    <row r="127" spans="1:8" s="160" customFormat="1">
      <c r="A127" s="156" t="str">
        <f>IF(Deploiement!A127="","",Deploiement!A127)</f>
        <v>France</v>
      </c>
      <c r="B127" s="157" t="str">
        <f>IF(Deploiement!B127="","",Deploiement!B127)</f>
        <v>FR019</v>
      </c>
      <c r="C127" s="158" t="str">
        <f>IF(Deploiement!C127="","",Deploiement!C127)</f>
        <v>Strasboug - Arcades</v>
      </c>
      <c r="D127" s="158" t="str">
        <f>IF(Deploiement!D127="","",Deploiement!D127)</f>
        <v>France</v>
      </c>
      <c r="E127" s="159" t="str">
        <f>IF(Deploiement!E127="","",Deploiement!E127)</f>
        <v>France</v>
      </c>
      <c r="F127" s="94" t="str">
        <f>IF(Deploiement!F127="","",Deploiement!F127)</f>
        <v>STD</v>
      </c>
      <c r="G127" s="150"/>
      <c r="H127" s="187">
        <v>2</v>
      </c>
    </row>
    <row r="128" spans="1:8" s="160" customFormat="1">
      <c r="A128" s="156" t="str">
        <f>IF(Deploiement!A128="","",Deploiement!A128)</f>
        <v>France</v>
      </c>
      <c r="B128" s="157" t="str">
        <f>IF(Deploiement!B128="","",Deploiement!B128)</f>
        <v>FR020</v>
      </c>
      <c r="C128" s="158" t="str">
        <f>IF(Deploiement!C128="","",Deploiement!C128)</f>
        <v>Varennes sur Seine - CC</v>
      </c>
      <c r="D128" s="158" t="str">
        <f>IF(Deploiement!D128="","",Deploiement!D128)</f>
        <v>France</v>
      </c>
      <c r="E128" s="159" t="str">
        <f>IF(Deploiement!E128="","",Deploiement!E128)</f>
        <v>France</v>
      </c>
      <c r="F128" s="94" t="str">
        <f>IF(Deploiement!F128="","",Deploiement!F128)</f>
        <v>Light</v>
      </c>
      <c r="G128" s="150"/>
      <c r="H128" s="187">
        <v>2</v>
      </c>
    </row>
    <row r="129" spans="1:8" s="160" customFormat="1">
      <c r="A129" s="156" t="str">
        <f>IF(Deploiement!A129="","",Deploiement!A129)</f>
        <v>France</v>
      </c>
      <c r="B129" s="157" t="str">
        <f>IF(Deploiement!B129="","",Deploiement!B129)</f>
        <v>FR021</v>
      </c>
      <c r="C129" s="158" t="str">
        <f>IF(Deploiement!C129="","",Deploiement!C129)</f>
        <v>Orange - CC Carrefour Le Coudoulet</v>
      </c>
      <c r="D129" s="158" t="str">
        <f>IF(Deploiement!D129="","",Deploiement!D129)</f>
        <v>France</v>
      </c>
      <c r="E129" s="159" t="str">
        <f>IF(Deploiement!E129="","",Deploiement!E129)</f>
        <v>France</v>
      </c>
      <c r="F129" s="94" t="str">
        <f>IF(Deploiement!F129="","",Deploiement!F129)</f>
        <v>STD</v>
      </c>
      <c r="G129" s="150"/>
      <c r="H129" s="187">
        <v>1.5</v>
      </c>
    </row>
    <row r="130" spans="1:8" s="160" customFormat="1">
      <c r="A130" s="156" t="str">
        <f>IF(Deploiement!A130="","",Deploiement!A130)</f>
        <v>France</v>
      </c>
      <c r="B130" s="157" t="str">
        <f>IF(Deploiement!B130="","",Deploiement!B130)</f>
        <v>FR022</v>
      </c>
      <c r="C130" s="158" t="str">
        <f>IF(Deploiement!C130="","",Deploiement!C130)</f>
        <v>Rennes - Gare</v>
      </c>
      <c r="D130" s="158" t="str">
        <f>IF(Deploiement!D130="","",Deploiement!D130)</f>
        <v>France</v>
      </c>
      <c r="E130" s="159" t="str">
        <f>IF(Deploiement!E130="","",Deploiement!E130)</f>
        <v>France</v>
      </c>
      <c r="F130" s="94" t="str">
        <f>IF(Deploiement!F130="","",Deploiement!F130)</f>
        <v>STD</v>
      </c>
      <c r="G130" s="150"/>
      <c r="H130" s="187">
        <v>1.5</v>
      </c>
    </row>
    <row r="131" spans="1:8" s="160" customFormat="1">
      <c r="A131" s="156" t="str">
        <f>IF(Deploiement!A131="","",Deploiement!A131)</f>
        <v>France</v>
      </c>
      <c r="B131" s="157" t="str">
        <f>IF(Deploiement!B131="","",Deploiement!B131)</f>
        <v>FR023</v>
      </c>
      <c r="C131" s="158" t="str">
        <f>IF(Deploiement!C131="","",Deploiement!C131)</f>
        <v>Colmar - Rue des Clefs</v>
      </c>
      <c r="D131" s="158" t="str">
        <f>IF(Deploiement!D131="","",Deploiement!D131)</f>
        <v>France</v>
      </c>
      <c r="E131" s="159" t="str">
        <f>IF(Deploiement!E131="","",Deploiement!E131)</f>
        <v>France</v>
      </c>
      <c r="F131" s="94" t="str">
        <f>IF(Deploiement!F131="","",Deploiement!F131)</f>
        <v>STD</v>
      </c>
      <c r="G131" s="150"/>
      <c r="H131" s="187">
        <v>2</v>
      </c>
    </row>
    <row r="132" spans="1:8" s="160" customFormat="1">
      <c r="A132" s="156" t="str">
        <f>IF(Deploiement!A132="","",Deploiement!A132)</f>
        <v>France</v>
      </c>
      <c r="B132" s="157" t="str">
        <f>IF(Deploiement!B132="","",Deploiement!B132)</f>
        <v>FR024</v>
      </c>
      <c r="C132" s="158" t="str">
        <f>IF(Deploiement!C132="","",Deploiement!C132)</f>
        <v>Grenoble - CC Grand Place</v>
      </c>
      <c r="D132" s="158" t="str">
        <f>IF(Deploiement!D132="","",Deploiement!D132)</f>
        <v>France</v>
      </c>
      <c r="E132" s="159" t="str">
        <f>IF(Deploiement!E132="","",Deploiement!E132)</f>
        <v>France</v>
      </c>
      <c r="F132" s="94" t="str">
        <f>IF(Deploiement!F132="","",Deploiement!F132)</f>
        <v>STD</v>
      </c>
      <c r="G132" s="150"/>
      <c r="H132" s="187">
        <v>1.5</v>
      </c>
    </row>
    <row r="133" spans="1:8" s="160" customFormat="1">
      <c r="A133" s="156" t="str">
        <f>IF(Deploiement!A133="","",Deploiement!A133)</f>
        <v>France</v>
      </c>
      <c r="B133" s="157" t="str">
        <f>IF(Deploiement!B133="","",Deploiement!B133)</f>
        <v>FR025</v>
      </c>
      <c r="C133" s="158" t="str">
        <f>IF(Deploiement!C133="","",Deploiement!C133)</f>
        <v>Belfort - Faubourg de France</v>
      </c>
      <c r="D133" s="158" t="str">
        <f>IF(Deploiement!D133="","",Deploiement!D133)</f>
        <v>France</v>
      </c>
      <c r="E133" s="159" t="str">
        <f>IF(Deploiement!E133="","",Deploiement!E133)</f>
        <v>France</v>
      </c>
      <c r="F133" s="94" t="str">
        <f>IF(Deploiement!F133="","",Deploiement!F133)</f>
        <v>STD</v>
      </c>
      <c r="G133" s="150"/>
      <c r="H133" s="187">
        <v>2</v>
      </c>
    </row>
    <row r="134" spans="1:8" s="160" customFormat="1">
      <c r="A134" s="156" t="str">
        <f>IF(Deploiement!A134="","",Deploiement!A134)</f>
        <v>France</v>
      </c>
      <c r="B134" s="157" t="str">
        <f>IF(Deploiement!B134="","",Deploiement!B134)</f>
        <v>FR026</v>
      </c>
      <c r="C134" s="158" t="str">
        <f>IF(Deploiement!C134="","",Deploiement!C134)</f>
        <v>Rouen - St Sever Institut</v>
      </c>
      <c r="D134" s="158" t="str">
        <f>IF(Deploiement!D134="","",Deploiement!D134)</f>
        <v>France</v>
      </c>
      <c r="E134" s="159" t="str">
        <f>IF(Deploiement!E134="","",Deploiement!E134)</f>
        <v>France</v>
      </c>
      <c r="F134" s="94" t="str">
        <f>IF(Deploiement!F134="","",Deploiement!F134)</f>
        <v/>
      </c>
      <c r="G134" s="150"/>
      <c r="H134" s="187"/>
    </row>
    <row r="135" spans="1:8" s="160" customFormat="1">
      <c r="A135" s="156" t="str">
        <f>IF(Deploiement!A135="","",Deploiement!A135)</f>
        <v>France</v>
      </c>
      <c r="B135" s="157" t="str">
        <f>IF(Deploiement!B135="","",Deploiement!B135)</f>
        <v>FR027</v>
      </c>
      <c r="C135" s="158" t="str">
        <f>IF(Deploiement!C135="","",Deploiement!C135)</f>
        <v>Dijon - Bourg</v>
      </c>
      <c r="D135" s="158" t="str">
        <f>IF(Deploiement!D135="","",Deploiement!D135)</f>
        <v>France</v>
      </c>
      <c r="E135" s="159" t="str">
        <f>IF(Deploiement!E135="","",Deploiement!E135)</f>
        <v>France</v>
      </c>
      <c r="F135" s="94" t="str">
        <f>IF(Deploiement!F135="","",Deploiement!F135)</f>
        <v>STD</v>
      </c>
      <c r="G135" s="150"/>
      <c r="H135" s="187">
        <v>2</v>
      </c>
    </row>
    <row r="136" spans="1:8" s="160" customFormat="1">
      <c r="A136" s="156" t="str">
        <f>IF(Deploiement!A136="","",Deploiement!A136)</f>
        <v>France</v>
      </c>
      <c r="B136" s="157" t="str">
        <f>IF(Deploiement!B136="","",Deploiement!B136)</f>
        <v>FR028</v>
      </c>
      <c r="C136" s="158" t="str">
        <f>IF(Deploiement!C136="","",Deploiement!C136)</f>
        <v>Avignon - CC Le Pontet</v>
      </c>
      <c r="D136" s="158" t="str">
        <f>IF(Deploiement!D136="","",Deploiement!D136)</f>
        <v>France</v>
      </c>
      <c r="E136" s="159" t="str">
        <f>IF(Deploiement!E136="","",Deploiement!E136)</f>
        <v>France</v>
      </c>
      <c r="F136" s="94" t="str">
        <f>IF(Deploiement!F136="","",Deploiement!F136)</f>
        <v>STD</v>
      </c>
      <c r="G136" s="150"/>
      <c r="H136" s="187">
        <v>2</v>
      </c>
    </row>
    <row r="137" spans="1:8" s="160" customFormat="1">
      <c r="A137" s="156" t="str">
        <f>IF(Deploiement!A137="","",Deploiement!A137)</f>
        <v>France</v>
      </c>
      <c r="B137" s="157" t="str">
        <f>IF(Deploiement!B137="","",Deploiement!B137)</f>
        <v>FR029</v>
      </c>
      <c r="C137" s="158" t="str">
        <f>IF(Deploiement!C137="","",Deploiement!C137)</f>
        <v>Ajaccio - CC Atrium</v>
      </c>
      <c r="D137" s="158" t="str">
        <f>IF(Deploiement!D137="","",Deploiement!D137)</f>
        <v>France</v>
      </c>
      <c r="E137" s="159" t="str">
        <f>IF(Deploiement!E137="","",Deploiement!E137)</f>
        <v>France</v>
      </c>
      <c r="F137" s="94" t="str">
        <f>IF(Deploiement!F137="","",Deploiement!F137)</f>
        <v>STD</v>
      </c>
      <c r="G137" s="150"/>
      <c r="H137" s="187">
        <v>1.5</v>
      </c>
    </row>
    <row r="138" spans="1:8" s="160" customFormat="1">
      <c r="A138" s="156" t="str">
        <f>IF(Deploiement!A138="","",Deploiement!A138)</f>
        <v>France</v>
      </c>
      <c r="B138" s="157" t="str">
        <f>IF(Deploiement!B138="","",Deploiement!B138)</f>
        <v>FR030</v>
      </c>
      <c r="C138" s="158" t="str">
        <f>IF(Deploiement!C138="","",Deploiement!C138)</f>
        <v>Marseille - CC Avant Cap</v>
      </c>
      <c r="D138" s="158" t="str">
        <f>IF(Deploiement!D138="","",Deploiement!D138)</f>
        <v>France</v>
      </c>
      <c r="E138" s="159" t="str">
        <f>IF(Deploiement!E138="","",Deploiement!E138)</f>
        <v>France</v>
      </c>
      <c r="F138" s="94" t="str">
        <f>IF(Deploiement!F138="","",Deploiement!F138)</f>
        <v/>
      </c>
      <c r="G138" s="150"/>
      <c r="H138" s="187"/>
    </row>
    <row r="139" spans="1:8" s="160" customFormat="1">
      <c r="A139" s="156" t="str">
        <f>IF(Deploiement!A139="","",Deploiement!A139)</f>
        <v>France</v>
      </c>
      <c r="B139" s="157" t="str">
        <f>IF(Deploiement!B139="","",Deploiement!B139)</f>
        <v>FR031</v>
      </c>
      <c r="C139" s="158" t="str">
        <f>IF(Deploiement!C139="","",Deploiement!C139)</f>
        <v>Moulins - CC Carrefour</v>
      </c>
      <c r="D139" s="158" t="str">
        <f>IF(Deploiement!D139="","",Deploiement!D139)</f>
        <v>France</v>
      </c>
      <c r="E139" s="159" t="str">
        <f>IF(Deploiement!E139="","",Deploiement!E139)</f>
        <v>France</v>
      </c>
      <c r="F139" s="94" t="str">
        <f>IF(Deploiement!F139="","",Deploiement!F139)</f>
        <v>STD</v>
      </c>
      <c r="G139" s="150"/>
      <c r="H139" s="187">
        <v>2</v>
      </c>
    </row>
    <row r="140" spans="1:8" s="160" customFormat="1">
      <c r="A140" s="156" t="str">
        <f>IF(Deploiement!A140="","",Deploiement!A140)</f>
        <v>France</v>
      </c>
      <c r="B140" s="157" t="str">
        <f>IF(Deploiement!B140="","",Deploiement!B140)</f>
        <v>FR032</v>
      </c>
      <c r="C140" s="158" t="str">
        <f>IF(Deploiement!C140="","",Deploiement!C140)</f>
        <v>Crèches sur Saone - CC des Bouchardes</v>
      </c>
      <c r="D140" s="158" t="str">
        <f>IF(Deploiement!D140="","",Deploiement!D140)</f>
        <v>France</v>
      </c>
      <c r="E140" s="159" t="str">
        <f>IF(Deploiement!E140="","",Deploiement!E140)</f>
        <v>France</v>
      </c>
      <c r="F140" s="94" t="str">
        <f>IF(Deploiement!F140="","",Deploiement!F140)</f>
        <v>STD</v>
      </c>
      <c r="G140" s="150"/>
      <c r="H140" s="187">
        <v>1.5</v>
      </c>
    </row>
    <row r="141" spans="1:8" s="160" customFormat="1">
      <c r="A141" s="156" t="str">
        <f>IF(Deploiement!A141="","",Deploiement!A141)</f>
        <v>France</v>
      </c>
      <c r="B141" s="157" t="str">
        <f>IF(Deploiement!B141="","",Deploiement!B141)</f>
        <v>FR033</v>
      </c>
      <c r="C141" s="158" t="str">
        <f>IF(Deploiement!C141="","",Deploiement!C141)</f>
        <v>La Ciotat - CC Carrefour</v>
      </c>
      <c r="D141" s="158" t="str">
        <f>IF(Deploiement!D141="","",Deploiement!D141)</f>
        <v>France</v>
      </c>
      <c r="E141" s="159" t="str">
        <f>IF(Deploiement!E141="","",Deploiement!E141)</f>
        <v>France</v>
      </c>
      <c r="F141" s="94" t="str">
        <f>IF(Deploiement!F141="","",Deploiement!F141)</f>
        <v>STD</v>
      </c>
      <c r="G141" s="150"/>
      <c r="H141" s="187">
        <v>1.5</v>
      </c>
    </row>
    <row r="142" spans="1:8" s="160" customFormat="1">
      <c r="A142" s="156" t="str">
        <f>IF(Deploiement!A142="","",Deploiement!A142)</f>
        <v>France</v>
      </c>
      <c r="B142" s="157" t="str">
        <f>IF(Deploiement!B142="","",Deploiement!B142)</f>
        <v>FR034</v>
      </c>
      <c r="C142" s="158" t="str">
        <f>IF(Deploiement!C142="","",Deploiement!C142)</f>
        <v>Lievin - CC Carrefour</v>
      </c>
      <c r="D142" s="158" t="str">
        <f>IF(Deploiement!D142="","",Deploiement!D142)</f>
        <v>France</v>
      </c>
      <c r="E142" s="159" t="str">
        <f>IF(Deploiement!E142="","",Deploiement!E142)</f>
        <v>France</v>
      </c>
      <c r="F142" s="94" t="str">
        <f>IF(Deploiement!F142="","",Deploiement!F142)</f>
        <v>STD</v>
      </c>
      <c r="G142" s="150"/>
      <c r="H142" s="187">
        <v>2</v>
      </c>
    </row>
    <row r="143" spans="1:8" s="160" customFormat="1">
      <c r="A143" s="156" t="str">
        <f>IF(Deploiement!A143="","",Deploiement!A143)</f>
        <v>France</v>
      </c>
      <c r="B143" s="157" t="str">
        <f>IF(Deploiement!B143="","",Deploiement!B143)</f>
        <v>FR035</v>
      </c>
      <c r="C143" s="158" t="str">
        <f>IF(Deploiement!C143="","",Deploiement!C143)</f>
        <v>Metz - CC Muse</v>
      </c>
      <c r="D143" s="158" t="str">
        <f>IF(Deploiement!D143="","",Deploiement!D143)</f>
        <v>France</v>
      </c>
      <c r="E143" s="159" t="str">
        <f>IF(Deploiement!E143="","",Deploiement!E143)</f>
        <v>France</v>
      </c>
      <c r="F143" s="94" t="str">
        <f>IF(Deploiement!F143="","",Deploiement!F143)</f>
        <v>STD</v>
      </c>
      <c r="G143" s="150"/>
      <c r="H143" s="187">
        <v>1.5</v>
      </c>
    </row>
    <row r="144" spans="1:8" s="160" customFormat="1">
      <c r="A144" s="156" t="str">
        <f>IF(Deploiement!A144="","",Deploiement!A144)</f>
        <v>France</v>
      </c>
      <c r="B144" s="157" t="str">
        <f>IF(Deploiement!B144="","",Deploiement!B144)</f>
        <v>FR036</v>
      </c>
      <c r="C144" s="158" t="str">
        <f>IF(Deploiement!C144="","",Deploiement!C144)</f>
        <v>Morlaix - CC Bretagnia</v>
      </c>
      <c r="D144" s="158" t="str">
        <f>IF(Deploiement!D144="","",Deploiement!D144)</f>
        <v>France</v>
      </c>
      <c r="E144" s="159" t="str">
        <f>IF(Deploiement!E144="","",Deploiement!E144)</f>
        <v>France</v>
      </c>
      <c r="F144" s="94" t="str">
        <f>IF(Deploiement!F144="","",Deploiement!F144)</f>
        <v>STD</v>
      </c>
      <c r="G144" s="150"/>
      <c r="H144" s="187">
        <v>1.5</v>
      </c>
    </row>
    <row r="145" spans="1:8" s="160" customFormat="1">
      <c r="A145" s="156" t="str">
        <f>IF(Deploiement!A145="","",Deploiement!A145)</f>
        <v>France</v>
      </c>
      <c r="B145" s="157" t="str">
        <f>IF(Deploiement!B145="","",Deploiement!B145)</f>
        <v>FR037</v>
      </c>
      <c r="C145" s="158" t="str">
        <f>IF(Deploiement!C145="","",Deploiement!C145)</f>
        <v>Trelissac - CC Leclerc</v>
      </c>
      <c r="D145" s="158" t="str">
        <f>IF(Deploiement!D145="","",Deploiement!D145)</f>
        <v>France</v>
      </c>
      <c r="E145" s="159" t="str">
        <f>IF(Deploiement!E145="","",Deploiement!E145)</f>
        <v>France</v>
      </c>
      <c r="F145" s="94" t="str">
        <f>IF(Deploiement!F145="","",Deploiement!F145)</f>
        <v>STD</v>
      </c>
      <c r="G145" s="152"/>
      <c r="H145" s="189">
        <v>2</v>
      </c>
    </row>
    <row r="146" spans="1:8" s="160" customFormat="1">
      <c r="A146" s="156" t="str">
        <f>IF(Deploiement!A146="","",Deploiement!A146)</f>
        <v>France</v>
      </c>
      <c r="B146" s="157" t="str">
        <f>IF(Deploiement!B146="","",Deploiement!B146)</f>
        <v>FR038</v>
      </c>
      <c r="C146" s="158" t="str">
        <f>IF(Deploiement!C146="","",Deploiement!C146)</f>
        <v>Paris - Institut CC forum des Halles</v>
      </c>
      <c r="D146" s="158" t="str">
        <f>IF(Deploiement!D146="","",Deploiement!D146)</f>
        <v>France</v>
      </c>
      <c r="E146" s="159" t="str">
        <f>IF(Deploiement!E146="","",Deploiement!E146)</f>
        <v>France</v>
      </c>
      <c r="F146" s="94" t="str">
        <f>IF(Deploiement!F146="","",Deploiement!F146)</f>
        <v>STD</v>
      </c>
      <c r="G146" s="150"/>
      <c r="H146" s="187">
        <v>2</v>
      </c>
    </row>
    <row r="147" spans="1:8" s="160" customFormat="1">
      <c r="A147" s="156" t="str">
        <f>IF(Deploiement!A147="","",Deploiement!A147)</f>
        <v>France</v>
      </c>
      <c r="B147" s="157" t="str">
        <f>IF(Deploiement!B147="","",Deploiement!B147)</f>
        <v>FR039</v>
      </c>
      <c r="C147" s="158" t="str">
        <f>IF(Deploiement!C147="","",Deploiement!C147)</f>
        <v>Albert - Rue Jeanne d'Harcourt</v>
      </c>
      <c r="D147" s="158" t="str">
        <f>IF(Deploiement!D147="","",Deploiement!D147)</f>
        <v>France</v>
      </c>
      <c r="E147" s="159" t="str">
        <f>IF(Deploiement!E147="","",Deploiement!E147)</f>
        <v>France</v>
      </c>
      <c r="F147" s="94" t="str">
        <f>IF(Deploiement!F147="","",Deploiement!F147)</f>
        <v>STD</v>
      </c>
      <c r="G147" s="150"/>
      <c r="H147" s="187">
        <v>1.5</v>
      </c>
    </row>
    <row r="148" spans="1:8" s="160" customFormat="1">
      <c r="A148" s="156" t="str">
        <f>IF(Deploiement!A148="","",Deploiement!A148)</f>
        <v>France</v>
      </c>
      <c r="B148" s="157" t="str">
        <f>IF(Deploiement!B148="","",Deploiement!B148)</f>
        <v>FR040</v>
      </c>
      <c r="C148" s="158" t="str">
        <f>IF(Deploiement!C148="","",Deploiement!C148)</f>
        <v>Ancenis - Rue d'Anjou</v>
      </c>
      <c r="D148" s="158" t="str">
        <f>IF(Deploiement!D148="","",Deploiement!D148)</f>
        <v>France</v>
      </c>
      <c r="E148" s="159" t="str">
        <f>IF(Deploiement!E148="","",Deploiement!E148)</f>
        <v>France</v>
      </c>
      <c r="F148" s="94" t="str">
        <f>IF(Deploiement!F148="","",Deploiement!F148)</f>
        <v>STD</v>
      </c>
      <c r="G148" s="150"/>
      <c r="H148" s="187">
        <v>1.5</v>
      </c>
    </row>
    <row r="149" spans="1:8" s="160" customFormat="1">
      <c r="A149" s="156" t="str">
        <f>IF(Deploiement!A149="","",Deploiement!A149)</f>
        <v>France</v>
      </c>
      <c r="B149" s="157" t="str">
        <f>IF(Deploiement!B149="","",Deploiement!B149)</f>
        <v>FR041</v>
      </c>
      <c r="C149" s="158" t="str">
        <f>IF(Deploiement!C149="","",Deploiement!C149)</f>
        <v>Arles - CC Geant</v>
      </c>
      <c r="D149" s="158" t="str">
        <f>IF(Deploiement!D149="","",Deploiement!D149)</f>
        <v>France</v>
      </c>
      <c r="E149" s="159" t="str">
        <f>IF(Deploiement!E149="","",Deploiement!E149)</f>
        <v>France</v>
      </c>
      <c r="F149" s="94" t="str">
        <f>IF(Deploiement!F149="","",Deploiement!F149)</f>
        <v>STD</v>
      </c>
      <c r="G149" s="150"/>
      <c r="H149" s="187">
        <v>1.5</v>
      </c>
    </row>
    <row r="150" spans="1:8" s="160" customFormat="1">
      <c r="A150" s="156" t="str">
        <f>IF(Deploiement!A150="","",Deploiement!A150)</f>
        <v>France</v>
      </c>
      <c r="B150" s="157" t="str">
        <f>IF(Deploiement!B150="","",Deploiement!B150)</f>
        <v>FR042</v>
      </c>
      <c r="C150" s="158" t="str">
        <f>IF(Deploiement!C150="","",Deploiement!C150)</f>
        <v>Bayonne - CC Inter Ikea</v>
      </c>
      <c r="D150" s="158" t="str">
        <f>IF(Deploiement!D150="","",Deploiement!D150)</f>
        <v>France</v>
      </c>
      <c r="E150" s="159" t="str">
        <f>IF(Deploiement!E150="","",Deploiement!E150)</f>
        <v>France</v>
      </c>
      <c r="F150" s="94" t="str">
        <f>IF(Deploiement!F150="","",Deploiement!F150)</f>
        <v>STD</v>
      </c>
      <c r="G150" s="150"/>
      <c r="H150" s="187">
        <v>1.5</v>
      </c>
    </row>
    <row r="151" spans="1:8" s="160" customFormat="1">
      <c r="A151" s="156" t="str">
        <f>IF(Deploiement!A151="","",Deploiement!A151)</f>
        <v>France</v>
      </c>
      <c r="B151" s="157" t="str">
        <f>IF(Deploiement!B151="","",Deploiement!B151)</f>
        <v>FR043</v>
      </c>
      <c r="C151" s="158" t="str">
        <f>IF(Deploiement!C151="","",Deploiement!C151)</f>
        <v>Beziers - CC Polygone</v>
      </c>
      <c r="D151" s="158" t="str">
        <f>IF(Deploiement!D151="","",Deploiement!D151)</f>
        <v>France</v>
      </c>
      <c r="E151" s="159" t="str">
        <f>IF(Deploiement!E151="","",Deploiement!E151)</f>
        <v>France</v>
      </c>
      <c r="F151" s="94" t="str">
        <f>IF(Deploiement!F151="","",Deploiement!F151)</f>
        <v>STD</v>
      </c>
      <c r="G151" s="150"/>
      <c r="H151" s="187">
        <v>2</v>
      </c>
    </row>
    <row r="152" spans="1:8" s="160" customFormat="1">
      <c r="A152" s="156" t="str">
        <f>IF(Deploiement!A152="","",Deploiement!A152)</f>
        <v>France</v>
      </c>
      <c r="B152" s="157" t="str">
        <f>IF(Deploiement!B152="","",Deploiement!B152)</f>
        <v>FR044</v>
      </c>
      <c r="C152" s="158" t="str">
        <f>IF(Deploiement!C152="","",Deploiement!C152)</f>
        <v>Beziers - CV</v>
      </c>
      <c r="D152" s="158" t="str">
        <f>IF(Deploiement!D152="","",Deploiement!D152)</f>
        <v>France</v>
      </c>
      <c r="E152" s="159" t="str">
        <f>IF(Deploiement!E152="","",Deploiement!E152)</f>
        <v>France</v>
      </c>
      <c r="F152" s="94" t="str">
        <f>IF(Deploiement!F152="","",Deploiement!F152)</f>
        <v>STD</v>
      </c>
      <c r="G152" s="150"/>
      <c r="H152" s="187">
        <v>1.5</v>
      </c>
    </row>
    <row r="153" spans="1:8" s="160" customFormat="1">
      <c r="A153" s="156" t="str">
        <f>IF(Deploiement!A153="","",Deploiement!A153)</f>
        <v>France</v>
      </c>
      <c r="B153" s="157" t="str">
        <f>IF(Deploiement!B153="","",Deploiement!B153)</f>
        <v>FR045</v>
      </c>
      <c r="C153" s="158" t="str">
        <f>IF(Deploiement!C153="","",Deploiement!C153)</f>
        <v>Boulogne Billancourt - Bd Jean Jaures</v>
      </c>
      <c r="D153" s="158" t="str">
        <f>IF(Deploiement!D153="","",Deploiement!D153)</f>
        <v>France</v>
      </c>
      <c r="E153" s="159" t="str">
        <f>IF(Deploiement!E153="","",Deploiement!E153)</f>
        <v>France</v>
      </c>
      <c r="F153" s="94" t="str">
        <f>IF(Deploiement!F153="","",Deploiement!F153)</f>
        <v>EXP</v>
      </c>
      <c r="G153" s="150"/>
      <c r="H153" s="187">
        <v>2</v>
      </c>
    </row>
    <row r="154" spans="1:8" s="160" customFormat="1">
      <c r="A154" s="156" t="str">
        <f>IF(Deploiement!A154="","",Deploiement!A154)</f>
        <v>France</v>
      </c>
      <c r="B154" s="157" t="str">
        <f>IF(Deploiement!B154="","",Deploiement!B154)</f>
        <v>FR046</v>
      </c>
      <c r="C154" s="158" t="str">
        <f>IF(Deploiement!C154="","",Deploiement!C154)</f>
        <v>Brest - CC Carrefour</v>
      </c>
      <c r="D154" s="158" t="str">
        <f>IF(Deploiement!D154="","",Deploiement!D154)</f>
        <v>France</v>
      </c>
      <c r="E154" s="159" t="str">
        <f>IF(Deploiement!E154="","",Deploiement!E154)</f>
        <v>France</v>
      </c>
      <c r="F154" s="94" t="str">
        <f>IF(Deploiement!F154="","",Deploiement!F154)</f>
        <v>STD</v>
      </c>
      <c r="G154" s="150"/>
      <c r="H154" s="187">
        <v>1.5</v>
      </c>
    </row>
    <row r="155" spans="1:8" s="160" customFormat="1">
      <c r="A155" s="156" t="str">
        <f>IF(Deploiement!A155="","",Deploiement!A155)</f>
        <v>France</v>
      </c>
      <c r="B155" s="157" t="str">
        <f>IF(Deploiement!B155="","",Deploiement!B155)</f>
        <v>FR047</v>
      </c>
      <c r="C155" s="158" t="str">
        <f>IF(Deploiement!C155="","",Deploiement!C155)</f>
        <v>Crépy en Valois - Rue Nationnale</v>
      </c>
      <c r="D155" s="158" t="str">
        <f>IF(Deploiement!D155="","",Deploiement!D155)</f>
        <v>France</v>
      </c>
      <c r="E155" s="159" t="str">
        <f>IF(Deploiement!E155="","",Deploiement!E155)</f>
        <v>France</v>
      </c>
      <c r="F155" s="94" t="str">
        <f>IF(Deploiement!F155="","",Deploiement!F155)</f>
        <v>STD</v>
      </c>
      <c r="G155" s="150"/>
      <c r="H155" s="187">
        <v>2</v>
      </c>
    </row>
    <row r="156" spans="1:8" s="160" customFormat="1">
      <c r="A156" s="156" t="str">
        <f>IF(Deploiement!A156="","",Deploiement!A156)</f>
        <v>France</v>
      </c>
      <c r="B156" s="157" t="str">
        <f>IF(Deploiement!B156="","",Deploiement!B156)</f>
        <v>FR048</v>
      </c>
      <c r="C156" s="158" t="str">
        <f>IF(Deploiement!C156="","",Deploiement!C156)</f>
        <v>Foix - Rue Bayle</v>
      </c>
      <c r="D156" s="158" t="str">
        <f>IF(Deploiement!D156="","",Deploiement!D156)</f>
        <v>France</v>
      </c>
      <c r="E156" s="159" t="str">
        <f>IF(Deploiement!E156="","",Deploiement!E156)</f>
        <v>France</v>
      </c>
      <c r="F156" s="94" t="str">
        <f>IF(Deploiement!F156="","",Deploiement!F156)</f>
        <v>STD</v>
      </c>
      <c r="G156" s="150"/>
      <c r="H156" s="187">
        <v>2</v>
      </c>
    </row>
    <row r="157" spans="1:8" s="160" customFormat="1">
      <c r="A157" s="156" t="str">
        <f>IF(Deploiement!A157="","",Deploiement!A157)</f>
        <v>France</v>
      </c>
      <c r="B157" s="157" t="str">
        <f>IF(Deploiement!B157="","",Deploiement!B157)</f>
        <v>FR049</v>
      </c>
      <c r="C157" s="158" t="str">
        <f>IF(Deploiement!C157="","",Deploiement!C157)</f>
        <v>Juvisy sur Orge</v>
      </c>
      <c r="D157" s="158" t="str">
        <f>IF(Deploiement!D157="","",Deploiement!D157)</f>
        <v>France</v>
      </c>
      <c r="E157" s="159" t="str">
        <f>IF(Deploiement!E157="","",Deploiement!E157)</f>
        <v>France</v>
      </c>
      <c r="F157" s="94" t="str">
        <f>IF(Deploiement!F157="","",Deploiement!F157)</f>
        <v>STD</v>
      </c>
      <c r="G157" s="150"/>
      <c r="H157" s="187">
        <v>2</v>
      </c>
    </row>
    <row r="158" spans="1:8" s="160" customFormat="1">
      <c r="A158" s="156" t="str">
        <f>IF(Deploiement!A158="","",Deploiement!A158)</f>
        <v>France</v>
      </c>
      <c r="B158" s="157" t="str">
        <f>IF(Deploiement!B158="","",Deploiement!B158)</f>
        <v>FR050</v>
      </c>
      <c r="C158" s="158" t="str">
        <f>IF(Deploiement!C158="","",Deploiement!C158)</f>
        <v>Lille - Rue Neuve</v>
      </c>
      <c r="D158" s="158" t="str">
        <f>IF(Deploiement!D158="","",Deploiement!D158)</f>
        <v>France</v>
      </c>
      <c r="E158" s="159" t="str">
        <f>IF(Deploiement!E158="","",Deploiement!E158)</f>
        <v>France</v>
      </c>
      <c r="F158" s="94" t="str">
        <f>IF(Deploiement!F158="","",Deploiement!F158)</f>
        <v>STD</v>
      </c>
      <c r="G158" s="150"/>
      <c r="H158" s="187">
        <v>2</v>
      </c>
    </row>
    <row r="159" spans="1:8" s="160" customFormat="1">
      <c r="A159" s="156" t="str">
        <f>IF(Deploiement!A159="","",Deploiement!A159)</f>
        <v>France</v>
      </c>
      <c r="B159" s="157" t="str">
        <f>IF(Deploiement!B159="","",Deploiement!B159)</f>
        <v>FR051</v>
      </c>
      <c r="C159" s="158" t="str">
        <f>IF(Deploiement!C159="","",Deploiement!C159)</f>
        <v>Mantes Buchelay - CC Auchan</v>
      </c>
      <c r="D159" s="158" t="str">
        <f>IF(Deploiement!D159="","",Deploiement!D159)</f>
        <v>France</v>
      </c>
      <c r="E159" s="159" t="str">
        <f>IF(Deploiement!E159="","",Deploiement!E159)</f>
        <v>France</v>
      </c>
      <c r="F159" s="94" t="str">
        <f>IF(Deploiement!F159="","",Deploiement!F159)</f>
        <v>STD</v>
      </c>
      <c r="G159" s="150"/>
      <c r="H159" s="187">
        <v>1.5</v>
      </c>
    </row>
    <row r="160" spans="1:8" s="160" customFormat="1">
      <c r="A160" s="156" t="str">
        <f>IF(Deploiement!A160="","",Deploiement!A160)</f>
        <v>France</v>
      </c>
      <c r="B160" s="157" t="str">
        <f>IF(Deploiement!B160="","",Deploiement!B160)</f>
        <v>FR052</v>
      </c>
      <c r="C160" s="158" t="str">
        <f>IF(Deploiement!C160="","",Deploiement!C160)</f>
        <v>Marseille - CC Bourse</v>
      </c>
      <c r="D160" s="158" t="str">
        <f>IF(Deploiement!D160="","",Deploiement!D160)</f>
        <v>France</v>
      </c>
      <c r="E160" s="159" t="str">
        <f>IF(Deploiement!E160="","",Deploiement!E160)</f>
        <v>France</v>
      </c>
      <c r="F160" s="94" t="str">
        <f>IF(Deploiement!F160="","",Deploiement!F160)</f>
        <v>STD</v>
      </c>
      <c r="G160" s="150"/>
      <c r="H160" s="187">
        <v>2</v>
      </c>
    </row>
    <row r="161" spans="1:8" s="160" customFormat="1">
      <c r="A161" s="156" t="str">
        <f>IF(Deploiement!A161="","",Deploiement!A161)</f>
        <v>France</v>
      </c>
      <c r="B161" s="157" t="str">
        <f>IF(Deploiement!B161="","",Deploiement!B161)</f>
        <v>FR053</v>
      </c>
      <c r="C161" s="158" t="str">
        <f>IF(Deploiement!C161="","",Deploiement!C161)</f>
        <v>Montbrison - CV</v>
      </c>
      <c r="D161" s="158" t="str">
        <f>IF(Deploiement!D161="","",Deploiement!D161)</f>
        <v>France</v>
      </c>
      <c r="E161" s="159" t="str">
        <f>IF(Deploiement!E161="","",Deploiement!E161)</f>
        <v>France</v>
      </c>
      <c r="F161" s="94" t="str">
        <f>IF(Deploiement!F161="","",Deploiement!F161)</f>
        <v>STD</v>
      </c>
      <c r="G161" s="150"/>
      <c r="H161" s="187">
        <v>2</v>
      </c>
    </row>
    <row r="162" spans="1:8" s="160" customFormat="1">
      <c r="A162" s="156" t="str">
        <f>IF(Deploiement!A162="","",Deploiement!A162)</f>
        <v>France</v>
      </c>
      <c r="B162" s="157" t="str">
        <f>IF(Deploiement!B162="","",Deploiement!B162)</f>
        <v>FR054</v>
      </c>
      <c r="C162" s="158" t="str">
        <f>IF(Deploiement!C162="","",Deploiement!C162)</f>
        <v>Nantes - CC Beaulieu</v>
      </c>
      <c r="D162" s="158" t="str">
        <f>IF(Deploiement!D162="","",Deploiement!D162)</f>
        <v>France</v>
      </c>
      <c r="E162" s="159" t="str">
        <f>IF(Deploiement!E162="","",Deploiement!E162)</f>
        <v>France</v>
      </c>
      <c r="F162" s="94" t="str">
        <f>IF(Deploiement!F162="","",Deploiement!F162)</f>
        <v>EXP</v>
      </c>
      <c r="G162" s="150"/>
      <c r="H162" s="187">
        <v>2</v>
      </c>
    </row>
    <row r="163" spans="1:8" s="160" customFormat="1">
      <c r="A163" s="156" t="str">
        <f>IF(Deploiement!A163="","",Deploiement!A163)</f>
        <v>France</v>
      </c>
      <c r="B163" s="157" t="str">
        <f>IF(Deploiement!B163="","",Deploiement!B163)</f>
        <v>FR055</v>
      </c>
      <c r="C163" s="158" t="str">
        <f>IF(Deploiement!C163="","",Deploiement!C163)</f>
        <v>Paris - Nation</v>
      </c>
      <c r="D163" s="158" t="str">
        <f>IF(Deploiement!D163="","",Deploiement!D163)</f>
        <v>France</v>
      </c>
      <c r="E163" s="159" t="str">
        <f>IF(Deploiement!E163="","",Deploiement!E163)</f>
        <v>France</v>
      </c>
      <c r="F163" s="94" t="str">
        <f>IF(Deploiement!F163="","",Deploiement!F163)</f>
        <v>STD</v>
      </c>
      <c r="G163" s="149"/>
      <c r="H163" s="188">
        <v>1.5</v>
      </c>
    </row>
    <row r="164" spans="1:8" s="160" customFormat="1">
      <c r="A164" s="156" t="str">
        <f>IF(Deploiement!A164="","",Deploiement!A164)</f>
        <v>France</v>
      </c>
      <c r="B164" s="157" t="str">
        <f>IF(Deploiement!B164="","",Deploiement!B164)</f>
        <v>FR056</v>
      </c>
      <c r="C164" s="158" t="str">
        <f>IF(Deploiement!C164="","",Deploiement!C164)</f>
        <v>Rennes - Beaumont</v>
      </c>
      <c r="D164" s="158" t="str">
        <f>IF(Deploiement!D164="","",Deploiement!D164)</f>
        <v>France</v>
      </c>
      <c r="E164" s="159" t="str">
        <f>IF(Deploiement!E164="","",Deploiement!E164)</f>
        <v>France</v>
      </c>
      <c r="F164" s="94" t="str">
        <f>IF(Deploiement!F164="","",Deploiement!F164)</f>
        <v>STD</v>
      </c>
      <c r="G164" s="150"/>
      <c r="H164" s="188">
        <v>2</v>
      </c>
    </row>
    <row r="165" spans="1:8" s="160" customFormat="1">
      <c r="A165" s="156" t="str">
        <f>IF(Deploiement!A165="","",Deploiement!A165)</f>
        <v>France</v>
      </c>
      <c r="B165" s="157" t="str">
        <f>IF(Deploiement!B165="","",Deploiement!B165)</f>
        <v>FR057</v>
      </c>
      <c r="C165" s="158" t="str">
        <f>IF(Deploiement!C165="","",Deploiement!C165)</f>
        <v>Saint Etienne Villars - CC Auchan</v>
      </c>
      <c r="D165" s="158" t="str">
        <f>IF(Deploiement!D165="","",Deploiement!D165)</f>
        <v>France</v>
      </c>
      <c r="E165" s="159" t="str">
        <f>IF(Deploiement!E165="","",Deploiement!E165)</f>
        <v>France</v>
      </c>
      <c r="F165" s="94" t="str">
        <f>IF(Deploiement!F165="","",Deploiement!F165)</f>
        <v>STD</v>
      </c>
      <c r="G165" s="150"/>
      <c r="H165" s="187">
        <v>2</v>
      </c>
    </row>
    <row r="166" spans="1:8" s="160" customFormat="1">
      <c r="A166" s="156" t="str">
        <f>IF(Deploiement!A166="","",Deploiement!A166)</f>
        <v>France</v>
      </c>
      <c r="B166" s="157" t="str">
        <f>IF(Deploiement!B166="","",Deploiement!B166)</f>
        <v>FR058</v>
      </c>
      <c r="C166" s="158" t="str">
        <f>IF(Deploiement!C166="","",Deploiement!C166)</f>
        <v>Toulouse - Fenouillet</v>
      </c>
      <c r="D166" s="158" t="str">
        <f>IF(Deploiement!D166="","",Deploiement!D166)</f>
        <v>France</v>
      </c>
      <c r="E166" s="159" t="str">
        <f>IF(Deploiement!E166="","",Deploiement!E166)</f>
        <v>France</v>
      </c>
      <c r="F166" s="94" t="str">
        <f>IF(Deploiement!F166="","",Deploiement!F166)</f>
        <v>STD</v>
      </c>
      <c r="G166" s="150"/>
      <c r="H166" s="188">
        <v>2</v>
      </c>
    </row>
    <row r="167" spans="1:8" s="160" customFormat="1">
      <c r="A167" s="156" t="str">
        <f>IF(Deploiement!A167="","",Deploiement!A167)</f>
        <v>France</v>
      </c>
      <c r="B167" s="157" t="str">
        <f>IF(Deploiement!B167="","",Deploiement!B167)</f>
        <v>FR059</v>
      </c>
      <c r="C167" s="158" t="str">
        <f>IF(Deploiement!C167="","",Deploiement!C167)</f>
        <v>Vannes le Fourchene - CC Carrefour</v>
      </c>
      <c r="D167" s="158" t="str">
        <f>IF(Deploiement!D167="","",Deploiement!D167)</f>
        <v>France</v>
      </c>
      <c r="E167" s="159" t="str">
        <f>IF(Deploiement!E167="","",Deploiement!E167)</f>
        <v>France</v>
      </c>
      <c r="F167" s="94" t="str">
        <f>IF(Deploiement!F167="","",Deploiement!F167)</f>
        <v>STD</v>
      </c>
      <c r="G167" s="150"/>
      <c r="H167" s="187">
        <v>2</v>
      </c>
    </row>
    <row r="168" spans="1:8" s="160" customFormat="1">
      <c r="A168" s="156" t="str">
        <f>IF(Deploiement!A168="","",Deploiement!A168)</f>
        <v>France</v>
      </c>
      <c r="B168" s="157" t="str">
        <f>IF(Deploiement!B168="","",Deploiement!B168)</f>
        <v>FR060</v>
      </c>
      <c r="C168" s="158" t="str">
        <f>IF(Deploiement!C168="","",Deploiement!C168)</f>
        <v>Vierzon - CV</v>
      </c>
      <c r="D168" s="158" t="str">
        <f>IF(Deploiement!D168="","",Deploiement!D168)</f>
        <v>France</v>
      </c>
      <c r="E168" s="159" t="str">
        <f>IF(Deploiement!E168="","",Deploiement!E168)</f>
        <v>France</v>
      </c>
      <c r="F168" s="94" t="str">
        <f>IF(Deploiement!F168="","",Deploiement!F168)</f>
        <v>STD</v>
      </c>
      <c r="G168" s="150"/>
      <c r="H168" s="187">
        <v>2</v>
      </c>
    </row>
    <row r="169" spans="1:8" s="160" customFormat="1">
      <c r="A169" s="156" t="str">
        <f>IF(Deploiement!A169="","",Deploiement!A169)</f>
        <v>France</v>
      </c>
      <c r="B169" s="157" t="str">
        <f>IF(Deploiement!B169="","",Deploiement!B169)</f>
        <v>FR061</v>
      </c>
      <c r="C169" s="158" t="str">
        <f>IF(Deploiement!C169="","",Deploiement!C169)</f>
        <v>Villefranche sur Saone</v>
      </c>
      <c r="D169" s="158" t="str">
        <f>IF(Deploiement!D169="","",Deploiement!D169)</f>
        <v>France</v>
      </c>
      <c r="E169" s="159" t="str">
        <f>IF(Deploiement!E169="","",Deploiement!E169)</f>
        <v>France</v>
      </c>
      <c r="F169" s="94" t="str">
        <f>IF(Deploiement!F169="","",Deploiement!F169)</f>
        <v>STD</v>
      </c>
      <c r="G169" s="150"/>
      <c r="H169" s="187">
        <v>1.5</v>
      </c>
    </row>
    <row r="170" spans="1:8" s="160" customFormat="1">
      <c r="A170" s="156" t="str">
        <f>IF(Deploiement!A170="","",Deploiement!A170)</f>
        <v>France</v>
      </c>
      <c r="B170" s="157" t="str">
        <f>IF(Deploiement!B170="","",Deploiement!B170)</f>
        <v>FR062</v>
      </c>
      <c r="C170" s="158" t="str">
        <f>IF(Deploiement!C170="","",Deploiement!C170)</f>
        <v>Vire</v>
      </c>
      <c r="D170" s="158" t="str">
        <f>IF(Deploiement!D170="","",Deploiement!D170)</f>
        <v>France</v>
      </c>
      <c r="E170" s="159" t="str">
        <f>IF(Deploiement!E170="","",Deploiement!E170)</f>
        <v>France</v>
      </c>
      <c r="F170" s="94" t="str">
        <f>IF(Deploiement!F170="","",Deploiement!F170)</f>
        <v>STD</v>
      </c>
      <c r="G170" s="150"/>
      <c r="H170" s="187">
        <v>1</v>
      </c>
    </row>
    <row r="171" spans="1:8" s="160" customFormat="1">
      <c r="A171" s="156" t="str">
        <f>IF(Deploiement!A171="","",Deploiement!A171)</f>
        <v>France</v>
      </c>
      <c r="B171" s="157" t="str">
        <f>IF(Deploiement!B171="","",Deploiement!B171)</f>
        <v>FR063</v>
      </c>
      <c r="C171" s="158" t="str">
        <f>IF(Deploiement!C171="","",Deploiement!C171)</f>
        <v>Wittenheim - CC Cora</v>
      </c>
      <c r="D171" s="158" t="str">
        <f>IF(Deploiement!D171="","",Deploiement!D171)</f>
        <v>France</v>
      </c>
      <c r="E171" s="159" t="str">
        <f>IF(Deploiement!E171="","",Deploiement!E171)</f>
        <v>France</v>
      </c>
      <c r="F171" s="94" t="str">
        <f>IF(Deploiement!F171="","",Deploiement!F171)</f>
        <v>STD</v>
      </c>
      <c r="G171" s="150"/>
      <c r="H171" s="187">
        <v>2</v>
      </c>
    </row>
    <row r="172" spans="1:8" s="160" customFormat="1">
      <c r="A172" s="156" t="str">
        <f>IF(Deploiement!A172="","",Deploiement!A172)</f>
        <v>France</v>
      </c>
      <c r="B172" s="157" t="str">
        <f>IF(Deploiement!B172="","",Deploiement!B172)</f>
        <v>FR064</v>
      </c>
      <c r="C172" s="158" t="str">
        <f>IF(Deploiement!C172="","",Deploiement!C172)</f>
        <v>Jointville le Pont - Rue de Paris</v>
      </c>
      <c r="D172" s="158" t="str">
        <f>IF(Deploiement!D172="","",Deploiement!D172)</f>
        <v>France</v>
      </c>
      <c r="E172" s="159" t="str">
        <f>IF(Deploiement!E172="","",Deploiement!E172)</f>
        <v>France</v>
      </c>
      <c r="F172" s="94" t="str">
        <f>IF(Deploiement!F172="","",Deploiement!F172)</f>
        <v>STD</v>
      </c>
      <c r="G172" s="150"/>
      <c r="H172" s="187">
        <v>2</v>
      </c>
    </row>
    <row r="173" spans="1:8" s="160" customFormat="1">
      <c r="A173" s="156" t="str">
        <f>IF(Deploiement!A173="","",Deploiement!A173)</f>
        <v>Géorgie</v>
      </c>
      <c r="B173" s="157" t="str">
        <f>IF(Deploiement!B173="","",Deploiement!B173)</f>
        <v>GE001</v>
      </c>
      <c r="C173" s="158" t="str">
        <f>IF(Deploiement!C173="","",Deploiement!C173)</f>
        <v>Batumi - Metro Mall</v>
      </c>
      <c r="D173" s="158" t="str">
        <f>IF(Deploiement!D173="","",Deploiement!D173)</f>
        <v>BRICS</v>
      </c>
      <c r="E173" s="159" t="str">
        <f>IF(Deploiement!E173="","",Deploiement!E173)</f>
        <v>ex-CEI étendu</v>
      </c>
      <c r="F173" s="94" t="str">
        <f>IF(Deploiement!F173="","",Deploiement!F173)</f>
        <v>STD</v>
      </c>
      <c r="G173" s="150" t="s">
        <v>220</v>
      </c>
      <c r="H173" s="187">
        <v>1</v>
      </c>
    </row>
    <row r="174" spans="1:8" s="160" customFormat="1">
      <c r="A174" s="156" t="str">
        <f>IF(Deploiement!A174="","",Deploiement!A174)</f>
        <v>Géorgie</v>
      </c>
      <c r="B174" s="157" t="str">
        <f>IF(Deploiement!B174="","",Deploiement!B174)</f>
        <v>GE002</v>
      </c>
      <c r="C174" s="158" t="str">
        <f>IF(Deploiement!C174="","",Deploiement!C174)</f>
        <v>Tbilissi - Gldanij Mall</v>
      </c>
      <c r="D174" s="158" t="str">
        <f>IF(Deploiement!D174="","",Deploiement!D174)</f>
        <v>BRICS</v>
      </c>
      <c r="E174" s="159" t="str">
        <f>IF(Deploiement!E174="","",Deploiement!E174)</f>
        <v>ex-CEI étendu</v>
      </c>
      <c r="F174" s="94" t="str">
        <f>IF(Deploiement!F174="","",Deploiement!F174)</f>
        <v>STD</v>
      </c>
      <c r="G174" s="150" t="s">
        <v>220</v>
      </c>
      <c r="H174" s="187">
        <v>1</v>
      </c>
    </row>
    <row r="175" spans="1:8" s="160" customFormat="1">
      <c r="A175" s="156" t="str">
        <f>IF(Deploiement!A175="","",Deploiement!A175)</f>
        <v>Géorgie</v>
      </c>
      <c r="B175" s="157" t="str">
        <f>IF(Deploiement!B175="","",Deploiement!B175)</f>
        <v>GE003</v>
      </c>
      <c r="C175" s="158" t="str">
        <f>IF(Deploiement!C175="","",Deploiement!C175)</f>
        <v>Batoumi - Mall</v>
      </c>
      <c r="D175" s="158" t="str">
        <f>IF(Deploiement!D175="","",Deploiement!D175)</f>
        <v>BRICS</v>
      </c>
      <c r="E175" s="159" t="str">
        <f>IF(Deploiement!E175="","",Deploiement!E175)</f>
        <v>ex-CEI étendu</v>
      </c>
      <c r="F175" s="94" t="str">
        <f>IF(Deploiement!F175="","",Deploiement!F175)</f>
        <v>STD</v>
      </c>
      <c r="G175" s="150"/>
      <c r="H175" s="187">
        <v>1.5</v>
      </c>
    </row>
    <row r="176" spans="1:8" s="160" customFormat="1">
      <c r="A176" s="156" t="str">
        <f>IF(Deploiement!A176="","",Deploiement!A176)</f>
        <v>Géorgie</v>
      </c>
      <c r="B176" s="157" t="str">
        <f>IF(Deploiement!B176="","",Deploiement!B176)</f>
        <v>GE004</v>
      </c>
      <c r="C176" s="158" t="str">
        <f>IF(Deploiement!C176="","",Deploiement!C176)</f>
        <v>Tbilissi - Galera</v>
      </c>
      <c r="D176" s="158" t="str">
        <f>IF(Deploiement!D176="","",Deploiement!D176)</f>
        <v>BRICS</v>
      </c>
      <c r="E176" s="159" t="str">
        <f>IF(Deploiement!E176="","",Deploiement!E176)</f>
        <v>ex-CEI étendu</v>
      </c>
      <c r="F176" s="94" t="str">
        <f>IF(Deploiement!F176="","",Deploiement!F176)</f>
        <v>STD</v>
      </c>
      <c r="G176" s="150"/>
      <c r="H176" s="187">
        <v>1</v>
      </c>
    </row>
    <row r="177" spans="1:8" s="160" customFormat="1">
      <c r="A177" s="156" t="str">
        <f>IF(Deploiement!A177="","",Deploiement!A177)</f>
        <v>Géorgie</v>
      </c>
      <c r="B177" s="157" t="str">
        <f>IF(Deploiement!B177="","",Deploiement!B177)</f>
        <v>GE005</v>
      </c>
      <c r="C177" s="158" t="str">
        <f>IF(Deploiement!C177="","",Deploiement!C177)</f>
        <v>Tbilissi - Goodvil Mall</v>
      </c>
      <c r="D177" s="158" t="str">
        <f>IF(Deploiement!D177="","",Deploiement!D177)</f>
        <v>BRICS</v>
      </c>
      <c r="E177" s="159" t="str">
        <f>IF(Deploiement!E177="","",Deploiement!E177)</f>
        <v>ex-CEI étendu</v>
      </c>
      <c r="F177" s="94" t="str">
        <f>IF(Deploiement!F177="","",Deploiement!F177)</f>
        <v>Light</v>
      </c>
      <c r="G177" s="150"/>
      <c r="H177" s="187">
        <v>1</v>
      </c>
    </row>
    <row r="178" spans="1:8" s="160" customFormat="1">
      <c r="A178" s="156" t="str">
        <f>IF(Deploiement!A178="","",Deploiement!A178)</f>
        <v>Guadeloupe</v>
      </c>
      <c r="B178" s="157" t="str">
        <f>IF(Deploiement!B178="","",Deploiement!B178)</f>
        <v>GP001</v>
      </c>
      <c r="C178" s="158" t="str">
        <f>IF(Deploiement!C178="","",Deploiement!C178)</f>
        <v>Destreland</v>
      </c>
      <c r="D178" s="158" t="str">
        <f>IF(Deploiement!D178="","",Deploiement!D178)</f>
        <v>BRICS</v>
      </c>
      <c r="E178" s="159" t="str">
        <f>IF(Deploiement!E178="","",Deploiement!E178)</f>
        <v>OVERSEAS</v>
      </c>
      <c r="F178" s="94" t="str">
        <f>IF(Deploiement!F178="","",Deploiement!F178)</f>
        <v>EXP</v>
      </c>
      <c r="G178" s="150" t="s">
        <v>220</v>
      </c>
      <c r="H178" s="187">
        <v>1.5</v>
      </c>
    </row>
    <row r="179" spans="1:8" s="160" customFormat="1">
      <c r="A179" s="156" t="str">
        <f>IF(Deploiement!A179="","",Deploiement!A179)</f>
        <v>Hong Kong</v>
      </c>
      <c r="B179" s="157" t="str">
        <f>IF(Deploiement!B179="","",Deploiement!B179)</f>
        <v>HK001</v>
      </c>
      <c r="C179" s="158" t="str">
        <f>IF(Deploiement!C179="","",Deploiement!C179)</f>
        <v>Hong Kong - Plaza Hollywood</v>
      </c>
      <c r="D179" s="158" t="str">
        <f>IF(Deploiement!D179="","",Deploiement!D179)</f>
        <v>BRICS</v>
      </c>
      <c r="E179" s="159" t="str">
        <f>IF(Deploiement!E179="","",Deploiement!E179)</f>
        <v>HongKong</v>
      </c>
      <c r="F179" s="94" t="str">
        <f>IF(Deploiement!F179="","",Deploiement!F179)</f>
        <v>STD</v>
      </c>
      <c r="G179" s="150"/>
      <c r="H179" s="187">
        <v>1.5</v>
      </c>
    </row>
    <row r="180" spans="1:8" s="160" customFormat="1">
      <c r="A180" s="156" t="str">
        <f>IF(Deploiement!A180="","",Deploiement!A180)</f>
        <v>Hong Kong</v>
      </c>
      <c r="B180" s="157" t="str">
        <f>IF(Deploiement!B180="","",Deploiement!B180)</f>
        <v>HK002</v>
      </c>
      <c r="C180" s="158" t="str">
        <f>IF(Deploiement!C180="","",Deploiement!C180)</f>
        <v>Hong Kong - Wong Tai Sin</v>
      </c>
      <c r="D180" s="158" t="str">
        <f>IF(Deploiement!D180="","",Deploiement!D180)</f>
        <v>BRICS</v>
      </c>
      <c r="E180" s="159" t="str">
        <f>IF(Deploiement!E180="","",Deploiement!E180)</f>
        <v>HongKong</v>
      </c>
      <c r="F180" s="94" t="str">
        <f>IF(Deploiement!F180="","",Deploiement!F180)</f>
        <v>STD</v>
      </c>
      <c r="G180" s="150"/>
      <c r="H180" s="187">
        <v>1.5</v>
      </c>
    </row>
    <row r="181" spans="1:8" s="160" customFormat="1">
      <c r="A181" s="156" t="str">
        <f>IF(Deploiement!A181="","",Deploiement!A181)</f>
        <v>Hong Kong</v>
      </c>
      <c r="B181" s="157" t="str">
        <f>IF(Deploiement!B181="","",Deploiement!B181)</f>
        <v>HK003</v>
      </c>
      <c r="C181" s="158" t="str">
        <f>IF(Deploiement!C181="","",Deploiement!C181)</f>
        <v>Hong Kong - East Point City</v>
      </c>
      <c r="D181" s="158" t="str">
        <f>IF(Deploiement!D181="","",Deploiement!D181)</f>
        <v>BRICS</v>
      </c>
      <c r="E181" s="159" t="str">
        <f>IF(Deploiement!E181="","",Deploiement!E181)</f>
        <v>HongKong</v>
      </c>
      <c r="F181" s="94" t="str">
        <f>IF(Deploiement!F181="","",Deploiement!F181)</f>
        <v>STD</v>
      </c>
      <c r="G181" s="150"/>
      <c r="H181" s="187">
        <v>1.5</v>
      </c>
    </row>
    <row r="182" spans="1:8" s="160" customFormat="1">
      <c r="A182" s="156" t="str">
        <f>IF(Deploiement!A182="","",Deploiement!A182)</f>
        <v>Hongrie</v>
      </c>
      <c r="B182" s="157" t="str">
        <f>IF(Deploiement!B182="","",Deploiement!B182)</f>
        <v>HU001</v>
      </c>
      <c r="C182" s="158" t="str">
        <f>IF(Deploiement!C182="","",Deploiement!C182)</f>
        <v>Szekesfehervar - Alba Plaza</v>
      </c>
      <c r="D182" s="158" t="str">
        <f>IF(Deploiement!D182="","",Deploiement!D182)</f>
        <v>NCE</v>
      </c>
      <c r="E182" s="159" t="str">
        <f>IF(Deploiement!E182="","",Deploiement!E182)</f>
        <v>PECO</v>
      </c>
      <c r="F182" s="94" t="str">
        <f>IF(Deploiement!F182="","",Deploiement!F182)</f>
        <v>STD</v>
      </c>
      <c r="G182" s="150" t="s">
        <v>226</v>
      </c>
      <c r="H182" s="187">
        <v>1.5</v>
      </c>
    </row>
    <row r="183" spans="1:8" s="160" customFormat="1">
      <c r="A183" s="156" t="str">
        <f>IF(Deploiement!A183="","",Deploiement!A183)</f>
        <v>Hongrie</v>
      </c>
      <c r="B183" s="157" t="str">
        <f>IF(Deploiement!B183="","",Deploiement!B183)</f>
        <v>HU002</v>
      </c>
      <c r="C183" s="158" t="str">
        <f>IF(Deploiement!C183="","",Deploiement!C183)</f>
        <v xml:space="preserve">Békéscsaba </v>
      </c>
      <c r="D183" s="158" t="str">
        <f>IF(Deploiement!D183="","",Deploiement!D183)</f>
        <v>NCE</v>
      </c>
      <c r="E183" s="159" t="str">
        <f>IF(Deploiement!E183="","",Deploiement!E183)</f>
        <v>PECO</v>
      </c>
      <c r="F183" s="94" t="str">
        <f>IF(Deploiement!F183="","",Deploiement!F183)</f>
        <v>STD</v>
      </c>
      <c r="G183" s="150" t="s">
        <v>226</v>
      </c>
      <c r="H183" s="187">
        <v>1.5</v>
      </c>
    </row>
    <row r="184" spans="1:8" s="160" customFormat="1">
      <c r="A184" s="156" t="str">
        <f>IF(Deploiement!A184="","",Deploiement!A184)</f>
        <v>Hongrie</v>
      </c>
      <c r="B184" s="157" t="str">
        <f>IF(Deploiement!B184="","",Deploiement!B184)</f>
        <v>HU003</v>
      </c>
      <c r="C184" s="158" t="str">
        <f>IF(Deploiement!C184="","",Deploiement!C184)</f>
        <v>Budapest - Eurocenter</v>
      </c>
      <c r="D184" s="158" t="str">
        <f>IF(Deploiement!D184="","",Deploiement!D184)</f>
        <v>NCE</v>
      </c>
      <c r="E184" s="159" t="str">
        <f>IF(Deploiement!E184="","",Deploiement!E184)</f>
        <v>PECO</v>
      </c>
      <c r="F184" s="94" t="str">
        <f>IF(Deploiement!F184="","",Deploiement!F184)</f>
        <v>STD</v>
      </c>
      <c r="G184" s="150" t="s">
        <v>226</v>
      </c>
      <c r="H184" s="187">
        <v>2</v>
      </c>
    </row>
    <row r="185" spans="1:8" s="160" customFormat="1">
      <c r="A185" s="156" t="str">
        <f>IF(Deploiement!A185="","",Deploiement!A185)</f>
        <v>Hongrie</v>
      </c>
      <c r="B185" s="157" t="str">
        <f>IF(Deploiement!B185="","",Deploiement!B185)</f>
        <v>HU004</v>
      </c>
      <c r="C185" s="158" t="str">
        <f>IF(Deploiement!C185="","",Deploiement!C185)</f>
        <v>Budapest - Obuda</v>
      </c>
      <c r="D185" s="158" t="str">
        <f>IF(Deploiement!D185="","",Deploiement!D185)</f>
        <v>NCE</v>
      </c>
      <c r="E185" s="159" t="str">
        <f>IF(Deploiement!E185="","",Deploiement!E185)</f>
        <v>PECO</v>
      </c>
      <c r="F185" s="94" t="str">
        <f>IF(Deploiement!F185="","",Deploiement!F185)</f>
        <v>STD</v>
      </c>
      <c r="G185" s="150" t="s">
        <v>226</v>
      </c>
      <c r="H185" s="187">
        <v>1.5</v>
      </c>
    </row>
    <row r="186" spans="1:8" s="160" customFormat="1">
      <c r="A186" s="156" t="str">
        <f>IF(Deploiement!A186="","",Deploiement!A186)</f>
        <v>Hongrie</v>
      </c>
      <c r="B186" s="157" t="str">
        <f>IF(Deploiement!B186="","",Deploiement!B186)</f>
        <v>HU005</v>
      </c>
      <c r="C186" s="158" t="str">
        <f>IF(Deploiement!C186="","",Deploiement!C186)</f>
        <v>Budapest - Vaci Utca</v>
      </c>
      <c r="D186" s="158" t="str">
        <f>IF(Deploiement!D186="","",Deploiement!D186)</f>
        <v>NCE</v>
      </c>
      <c r="E186" s="159" t="str">
        <f>IF(Deploiement!E186="","",Deploiement!E186)</f>
        <v>PECO</v>
      </c>
      <c r="F186" s="94" t="str">
        <f>IF(Deploiement!F186="","",Deploiement!F186)</f>
        <v>STD</v>
      </c>
      <c r="G186" s="150" t="s">
        <v>226</v>
      </c>
      <c r="H186" s="187">
        <v>2</v>
      </c>
    </row>
    <row r="187" spans="1:8" s="160" customFormat="1">
      <c r="A187" s="156" t="str">
        <f>IF(Deploiement!A187="","",Deploiement!A187)</f>
        <v>Hongrie</v>
      </c>
      <c r="B187" s="157" t="str">
        <f>IF(Deploiement!B187="","",Deploiement!B187)</f>
        <v>HU006</v>
      </c>
      <c r="C187" s="158" t="str">
        <f>IF(Deploiement!C187="","",Deploiement!C187)</f>
        <v>Győr - Arkad</v>
      </c>
      <c r="D187" s="158" t="str">
        <f>IF(Deploiement!D187="","",Deploiement!D187)</f>
        <v>NCE</v>
      </c>
      <c r="E187" s="159" t="str">
        <f>IF(Deploiement!E187="","",Deploiement!E187)</f>
        <v>PECO</v>
      </c>
      <c r="F187" s="94" t="str">
        <f>IF(Deploiement!F187="","",Deploiement!F187)</f>
        <v>STD</v>
      </c>
      <c r="G187" s="150"/>
      <c r="H187" s="187">
        <v>1.5</v>
      </c>
    </row>
    <row r="188" spans="1:8" s="160" customFormat="1">
      <c r="A188" s="156" t="str">
        <f>IF(Deploiement!A188="","",Deploiement!A188)</f>
        <v>Hongrie</v>
      </c>
      <c r="B188" s="157" t="str">
        <f>IF(Deploiement!B188="","",Deploiement!B188)</f>
        <v>HU007</v>
      </c>
      <c r="C188" s="158" t="str">
        <f>IF(Deploiement!C188="","",Deploiement!C188)</f>
        <v>Kaposvár</v>
      </c>
      <c r="D188" s="158" t="str">
        <f>IF(Deploiement!D188="","",Deploiement!D188)</f>
        <v>NCE</v>
      </c>
      <c r="E188" s="159" t="str">
        <f>IF(Deploiement!E188="","",Deploiement!E188)</f>
        <v>PECO</v>
      </c>
      <c r="F188" s="94" t="str">
        <f>IF(Deploiement!F188="","",Deploiement!F188)</f>
        <v>STD</v>
      </c>
      <c r="G188" s="150" t="s">
        <v>226</v>
      </c>
      <c r="H188" s="187">
        <v>1.5</v>
      </c>
    </row>
    <row r="189" spans="1:8" s="160" customFormat="1">
      <c r="A189" s="156" t="str">
        <f>IF(Deploiement!A189="","",Deploiement!A189)</f>
        <v>Hongrie</v>
      </c>
      <c r="B189" s="157" t="str">
        <f>IF(Deploiement!B189="","",Deploiement!B189)</f>
        <v>HU008</v>
      </c>
      <c r="C189" s="158" t="str">
        <f>IF(Deploiement!C189="","",Deploiement!C189)</f>
        <v>Nyiregyhaza - Korzo</v>
      </c>
      <c r="D189" s="158" t="str">
        <f>IF(Deploiement!D189="","",Deploiement!D189)</f>
        <v>NCE</v>
      </c>
      <c r="E189" s="159" t="str">
        <f>IF(Deploiement!E189="","",Deploiement!E189)</f>
        <v>PECO</v>
      </c>
      <c r="F189" s="94" t="str">
        <f>IF(Deploiement!F189="","",Deploiement!F189)</f>
        <v>STD</v>
      </c>
      <c r="G189" s="150" t="s">
        <v>226</v>
      </c>
      <c r="H189" s="187">
        <v>1.5</v>
      </c>
    </row>
    <row r="190" spans="1:8" s="160" customFormat="1">
      <c r="A190" s="156" t="str">
        <f>IF(Deploiement!A190="","",Deploiement!A190)</f>
        <v>Hongrie</v>
      </c>
      <c r="B190" s="157" t="str">
        <f>IF(Deploiement!B190="","",Deploiement!B190)</f>
        <v>HU009</v>
      </c>
      <c r="C190" s="158" t="str">
        <f>IF(Deploiement!C190="","",Deploiement!C190)</f>
        <v>Budapest - Soroksar Auchan</v>
      </c>
      <c r="D190" s="158" t="str">
        <f>IF(Deploiement!D190="","",Deploiement!D190)</f>
        <v>NCE</v>
      </c>
      <c r="E190" s="159" t="str">
        <f>IF(Deploiement!E190="","",Deploiement!E190)</f>
        <v>PECO</v>
      </c>
      <c r="F190" s="94" t="str">
        <f>IF(Deploiement!F190="","",Deploiement!F190)</f>
        <v>STD</v>
      </c>
      <c r="G190" s="150" t="s">
        <v>226</v>
      </c>
      <c r="H190" s="187">
        <v>1.5</v>
      </c>
    </row>
    <row r="191" spans="1:8" s="160" customFormat="1">
      <c r="A191" s="156" t="str">
        <f>IF(Deploiement!A191="","",Deploiement!A191)</f>
        <v>Hongrie</v>
      </c>
      <c r="B191" s="157" t="str">
        <f>IF(Deploiement!B191="","",Deploiement!B191)</f>
        <v>HU010</v>
      </c>
      <c r="C191" s="158" t="str">
        <f>IF(Deploiement!C191="","",Deploiement!C191)</f>
        <v>Budapest - Westend</v>
      </c>
      <c r="D191" s="158" t="str">
        <f>IF(Deploiement!D191="","",Deploiement!D191)</f>
        <v>NCE</v>
      </c>
      <c r="E191" s="159" t="str">
        <f>IF(Deploiement!E191="","",Deploiement!E191)</f>
        <v>PECO</v>
      </c>
      <c r="F191" s="94" t="str">
        <f>IF(Deploiement!F191="","",Deploiement!F191)</f>
        <v>STD</v>
      </c>
      <c r="G191" s="150" t="s">
        <v>226</v>
      </c>
      <c r="H191" s="187">
        <v>1.5</v>
      </c>
    </row>
    <row r="192" spans="1:8" s="160" customFormat="1">
      <c r="A192" s="156" t="str">
        <f>IF(Deploiement!A192="","",Deploiement!A192)</f>
        <v>Hongrie</v>
      </c>
      <c r="B192" s="157" t="str">
        <f>IF(Deploiement!B192="","",Deploiement!B192)</f>
        <v>HU011</v>
      </c>
      <c r="C192" s="158" t="str">
        <f>IF(Deploiement!C192="","",Deploiement!C192)</f>
        <v>Győr - Plaza</v>
      </c>
      <c r="D192" s="158" t="str">
        <f>IF(Deploiement!D192="","",Deploiement!D192)</f>
        <v>NCE</v>
      </c>
      <c r="E192" s="159" t="str">
        <f>IF(Deploiement!E192="","",Deploiement!E192)</f>
        <v>PECO</v>
      </c>
      <c r="F192" s="94" t="str">
        <f>IF(Deploiement!F192="","",Deploiement!F192)</f>
        <v>STD</v>
      </c>
      <c r="G192" s="150"/>
      <c r="H192" s="187">
        <v>1.5</v>
      </c>
    </row>
    <row r="193" spans="1:8" s="160" customFormat="1">
      <c r="A193" s="156" t="str">
        <f>IF(Deploiement!A193="","",Deploiement!A193)</f>
        <v>Indonésie</v>
      </c>
      <c r="B193" s="157" t="str">
        <f>IF(Deploiement!B193="","",Deploiement!B193)</f>
        <v>ID001</v>
      </c>
      <c r="C193" s="158" t="str">
        <f>IF(Deploiement!C193="","",Deploiement!C193)</f>
        <v>Bali - CC Mal Galeria</v>
      </c>
      <c r="D193" s="158" t="str">
        <f>IF(Deploiement!D193="","",Deploiement!D193)</f>
        <v>BRICS</v>
      </c>
      <c r="E193" s="159" t="str">
        <f>IF(Deploiement!E193="","",Deploiement!E193)</f>
        <v>SEA</v>
      </c>
      <c r="F193" s="94" t="str">
        <f>IF(Deploiement!F193="","",Deploiement!F193)</f>
        <v>STD</v>
      </c>
      <c r="G193" s="150" t="s">
        <v>220</v>
      </c>
      <c r="H193" s="187">
        <v>1.5</v>
      </c>
    </row>
    <row r="194" spans="1:8" s="160" customFormat="1">
      <c r="A194" s="156" t="str">
        <f>IF(Deploiement!A194="","",Deploiement!A194)</f>
        <v>Indonésie</v>
      </c>
      <c r="B194" s="157" t="str">
        <f>IF(Deploiement!B194="","",Deploiement!B194)</f>
        <v>ID002</v>
      </c>
      <c r="C194" s="158" t="str">
        <f>IF(Deploiement!C194="","",Deploiement!C194)</f>
        <v>Bali - Kuta</v>
      </c>
      <c r="D194" s="158" t="str">
        <f>IF(Deploiement!D194="","",Deploiement!D194)</f>
        <v>BRICS</v>
      </c>
      <c r="E194" s="159" t="str">
        <f>IF(Deploiement!E194="","",Deploiement!E194)</f>
        <v>SEA</v>
      </c>
      <c r="F194" s="94" t="str">
        <f>IF(Deploiement!F194="","",Deploiement!F194)</f>
        <v>STD</v>
      </c>
      <c r="G194" s="150" t="s">
        <v>220</v>
      </c>
      <c r="H194" s="187">
        <v>1</v>
      </c>
    </row>
    <row r="195" spans="1:8" s="160" customFormat="1">
      <c r="A195" s="156" t="str">
        <f>IF(Deploiement!A195="","",Deploiement!A195)</f>
        <v>Indonésie</v>
      </c>
      <c r="B195" s="157" t="str">
        <f>IF(Deploiement!B195="","",Deploiement!B195)</f>
        <v>ID003</v>
      </c>
      <c r="C195" s="158" t="str">
        <f>IF(Deploiement!C195="","",Deploiement!C195)</f>
        <v>Jakarta - CC Kelapa Gading</v>
      </c>
      <c r="D195" s="158" t="str">
        <f>IF(Deploiement!D195="","",Deploiement!D195)</f>
        <v>BRICS</v>
      </c>
      <c r="E195" s="159" t="str">
        <f>IF(Deploiement!E195="","",Deploiement!E195)</f>
        <v>SEA</v>
      </c>
      <c r="F195" s="94" t="str">
        <f>IF(Deploiement!F195="","",Deploiement!F195)</f>
        <v>STD</v>
      </c>
      <c r="G195" s="150" t="s">
        <v>220</v>
      </c>
      <c r="H195" s="187">
        <v>2</v>
      </c>
    </row>
    <row r="196" spans="1:8" s="160" customFormat="1">
      <c r="A196" s="156" t="str">
        <f>IF(Deploiement!A196="","",Deploiement!A196)</f>
        <v>Indonésie</v>
      </c>
      <c r="B196" s="157" t="str">
        <f>IF(Deploiement!B196="","",Deploiement!B196)</f>
        <v>ID004</v>
      </c>
      <c r="C196" s="158" t="str">
        <f>IF(Deploiement!C196="","",Deploiement!C196)</f>
        <v xml:space="preserve">Surabaya - CC Pakumwon </v>
      </c>
      <c r="D196" s="158" t="str">
        <f>IF(Deploiement!D196="","",Deploiement!D196)</f>
        <v>BRICS</v>
      </c>
      <c r="E196" s="159" t="str">
        <f>IF(Deploiement!E196="","",Deploiement!E196)</f>
        <v>SEA</v>
      </c>
      <c r="F196" s="94" t="str">
        <f>IF(Deploiement!F196="","",Deploiement!F196)</f>
        <v>STD</v>
      </c>
      <c r="G196" s="150" t="s">
        <v>220</v>
      </c>
      <c r="H196" s="187">
        <v>1.5</v>
      </c>
    </row>
    <row r="197" spans="1:8" s="160" customFormat="1">
      <c r="A197" s="156" t="str">
        <f>IF(Deploiement!A197="","",Deploiement!A197)</f>
        <v>Indonésie</v>
      </c>
      <c r="B197" s="157" t="str">
        <f>IF(Deploiement!B197="","",Deploiement!B197)</f>
        <v>ID005</v>
      </c>
      <c r="C197" s="158" t="str">
        <f>IF(Deploiement!C197="","",Deploiement!C197)</f>
        <v xml:space="preserve">Surabaya - CC Tunjungan Plaza 6 </v>
      </c>
      <c r="D197" s="158" t="str">
        <f>IF(Deploiement!D197="","",Deploiement!D197)</f>
        <v>BRICS</v>
      </c>
      <c r="E197" s="159" t="str">
        <f>IF(Deploiement!E197="","",Deploiement!E197)</f>
        <v>SEA</v>
      </c>
      <c r="F197" s="94" t="str">
        <f>IF(Deploiement!F197="","",Deploiement!F197)</f>
        <v>STD</v>
      </c>
      <c r="G197" s="150" t="s">
        <v>220</v>
      </c>
      <c r="H197" s="187">
        <v>1.5</v>
      </c>
    </row>
    <row r="198" spans="1:8" s="160" customFormat="1">
      <c r="A198" s="156" t="str">
        <f>IF(Deploiement!A198="","",Deploiement!A198)</f>
        <v>Indonésie</v>
      </c>
      <c r="B198" s="157" t="str">
        <f>IF(Deploiement!B198="","",Deploiement!B198)</f>
        <v>ID006</v>
      </c>
      <c r="C198" s="158" t="str">
        <f>IF(Deploiement!C198="","",Deploiement!C198)</f>
        <v>Bali - CC Beach Walk</v>
      </c>
      <c r="D198" s="158" t="str">
        <f>IF(Deploiement!D198="","",Deploiement!D198)</f>
        <v>BRICS</v>
      </c>
      <c r="E198" s="159" t="str">
        <f>IF(Deploiement!E198="","",Deploiement!E198)</f>
        <v>SEA</v>
      </c>
      <c r="F198" s="94" t="str">
        <f>IF(Deploiement!F198="","",Deploiement!F198)</f>
        <v>STD</v>
      </c>
      <c r="G198" s="150"/>
      <c r="H198" s="187">
        <v>1</v>
      </c>
    </row>
    <row r="199" spans="1:8" s="160" customFormat="1">
      <c r="A199" s="156" t="str">
        <f>IF(Deploiement!A199="","",Deploiement!A199)</f>
        <v>Irak</v>
      </c>
      <c r="B199" s="157" t="str">
        <f>IF(Deploiement!B199="","",Deploiement!B199)</f>
        <v>IQ001</v>
      </c>
      <c r="C199" s="158" t="str">
        <f>IF(Deploiement!C199="","",Deploiement!C199)</f>
        <v>Baghdad - Zayoona</v>
      </c>
      <c r="D199" s="158" t="str">
        <f>IF(Deploiement!D199="","",Deploiement!D199)</f>
        <v>BRICS</v>
      </c>
      <c r="E199" s="159" t="str">
        <f>IF(Deploiement!E199="","",Deploiement!E199)</f>
        <v>Middle East</v>
      </c>
      <c r="F199" s="94" t="str">
        <f>IF(Deploiement!F199="","",Deploiement!F199)</f>
        <v>STD</v>
      </c>
      <c r="G199" s="150"/>
      <c r="H199" s="147">
        <v>1.5</v>
      </c>
    </row>
    <row r="200" spans="1:8" s="160" customFormat="1">
      <c r="A200" s="156" t="str">
        <f>IF(Deploiement!A200="","",Deploiement!A200)</f>
        <v>Irak</v>
      </c>
      <c r="B200" s="157" t="str">
        <f>IF(Deploiement!B200="","",Deploiement!B200)</f>
        <v>IQ002</v>
      </c>
      <c r="C200" s="158" t="str">
        <f>IF(Deploiement!C200="","",Deploiement!C200)</f>
        <v>Erbil - Majidi mall </v>
      </c>
      <c r="D200" s="158" t="str">
        <f>IF(Deploiement!D200="","",Deploiement!D200)</f>
        <v>BRICS</v>
      </c>
      <c r="E200" s="159" t="str">
        <f>IF(Deploiement!E200="","",Deploiement!E200)</f>
        <v>Middle East</v>
      </c>
      <c r="F200" s="94" t="str">
        <f>IF(Deploiement!F200="","",Deploiement!F200)</f>
        <v>STD</v>
      </c>
      <c r="G200" s="150" t="s">
        <v>220</v>
      </c>
      <c r="H200" s="187">
        <v>1.5</v>
      </c>
    </row>
    <row r="201" spans="1:8" s="160" customFormat="1">
      <c r="A201" s="156" t="str">
        <f>IF(Deploiement!A201="","",Deploiement!A201)</f>
        <v>Irak</v>
      </c>
      <c r="B201" s="157" t="str">
        <f>IF(Deploiement!B201="","",Deploiement!B201)</f>
        <v>IQ003</v>
      </c>
      <c r="C201" s="158" t="str">
        <f>IF(Deploiement!C201="","",Deploiement!C201)</f>
        <v>Soleimaniye - Soleimaniye</v>
      </c>
      <c r="D201" s="158" t="str">
        <f>IF(Deploiement!D201="","",Deploiement!D201)</f>
        <v>BRICS</v>
      </c>
      <c r="E201" s="159" t="str">
        <f>IF(Deploiement!E201="","",Deploiement!E201)</f>
        <v>Middle East</v>
      </c>
      <c r="F201" s="94" t="str">
        <f>IF(Deploiement!F201="","",Deploiement!F201)</f>
        <v>STD</v>
      </c>
      <c r="G201" s="150" t="s">
        <v>220</v>
      </c>
      <c r="H201" s="187">
        <v>1.5</v>
      </c>
    </row>
    <row r="202" spans="1:8" s="160" customFormat="1">
      <c r="A202" s="156" t="str">
        <f>IF(Deploiement!A202="","",Deploiement!A202)</f>
        <v>Irak</v>
      </c>
      <c r="B202" s="157" t="str">
        <f>IF(Deploiement!B202="","",Deploiement!B202)</f>
        <v>IQ004</v>
      </c>
      <c r="C202" s="158" t="str">
        <f>IF(Deploiement!C202="","",Deploiement!C202)</f>
        <v>Baghdad - Town Mall</v>
      </c>
      <c r="D202" s="158" t="str">
        <f>IF(Deploiement!D202="","",Deploiement!D202)</f>
        <v>BRICS</v>
      </c>
      <c r="E202" s="159" t="str">
        <f>IF(Deploiement!E202="","",Deploiement!E202)</f>
        <v>Middle East</v>
      </c>
      <c r="F202" s="94" t="str">
        <f>IF(Deploiement!F202="","",Deploiement!F202)</f>
        <v>STD</v>
      </c>
      <c r="G202" s="150"/>
      <c r="H202" s="187">
        <v>1</v>
      </c>
    </row>
    <row r="203" spans="1:8" s="160" customFormat="1">
      <c r="A203" s="156" t="str">
        <f>IF(Deploiement!A203="","",Deploiement!A203)</f>
        <v>Iran</v>
      </c>
      <c r="B203" s="157" t="str">
        <f>IF(Deploiement!B203="","",Deploiement!B203)</f>
        <v>IR001</v>
      </c>
      <c r="C203" s="158" t="str">
        <f>IF(Deploiement!C203="","",Deploiement!C203)</f>
        <v>Teheran - Gisha Street</v>
      </c>
      <c r="D203" s="158" t="str">
        <f>IF(Deploiement!D203="","",Deploiement!D203)</f>
        <v>BRICS</v>
      </c>
      <c r="E203" s="159" t="str">
        <f>IF(Deploiement!E203="","",Deploiement!E203)</f>
        <v>Middle East</v>
      </c>
      <c r="F203" s="94" t="str">
        <f>IF(Deploiement!F203="","",Deploiement!F203)</f>
        <v>STD</v>
      </c>
      <c r="G203" s="150" t="s">
        <v>220</v>
      </c>
      <c r="H203" s="187">
        <v>1.5</v>
      </c>
    </row>
    <row r="204" spans="1:8" s="160" customFormat="1">
      <c r="A204" s="156" t="str">
        <f>IF(Deploiement!A204="","",Deploiement!A204)</f>
        <v>Iran</v>
      </c>
      <c r="B204" s="157" t="str">
        <f>IF(Deploiement!B204="","",Deploiement!B204)</f>
        <v>IR002</v>
      </c>
      <c r="C204" s="158" t="str">
        <f>IF(Deploiement!C204="","",Deploiement!C204)</f>
        <v>Teheran - Hiland Beauty</v>
      </c>
      <c r="D204" s="158" t="str">
        <f>IF(Deploiement!D204="","",Deploiement!D204)</f>
        <v>BRICS</v>
      </c>
      <c r="E204" s="159" t="str">
        <f>IF(Deploiement!E204="","",Deploiement!E204)</f>
        <v>Middle East</v>
      </c>
      <c r="F204" s="94" t="str">
        <f>IF(Deploiement!F204="","",Deploiement!F204)</f>
        <v>SHOPINSHOP</v>
      </c>
      <c r="G204" s="153"/>
      <c r="H204" s="187">
        <v>1.5</v>
      </c>
    </row>
    <row r="205" spans="1:8" s="160" customFormat="1">
      <c r="A205" s="156" t="str">
        <f>IF(Deploiement!A205="","",Deploiement!A205)</f>
        <v>Iran</v>
      </c>
      <c r="B205" s="157" t="str">
        <f>IF(Deploiement!B205="","",Deploiement!B205)</f>
        <v>IR003</v>
      </c>
      <c r="C205" s="158" t="str">
        <f>IF(Deploiement!C205="","",Deploiement!C205)</f>
        <v>Rasht - Golsar</v>
      </c>
      <c r="D205" s="158" t="str">
        <f>IF(Deploiement!D205="","",Deploiement!D205)</f>
        <v>BRICS</v>
      </c>
      <c r="E205" s="159" t="str">
        <f>IF(Deploiement!E205="","",Deploiement!E205)</f>
        <v>Middle East</v>
      </c>
      <c r="F205" s="94" t="str">
        <f>IF(Deploiement!F205="","",Deploiement!F205)</f>
        <v>STD</v>
      </c>
      <c r="G205" s="150"/>
      <c r="H205" s="187">
        <v>1</v>
      </c>
    </row>
    <row r="206" spans="1:8" s="160" customFormat="1">
      <c r="A206" s="156" t="str">
        <f>IF(Deploiement!A206="","",Deploiement!A206)</f>
        <v>Iran</v>
      </c>
      <c r="B206" s="157" t="str">
        <f>IF(Deploiement!B206="","",Deploiement!B206)</f>
        <v>IR004</v>
      </c>
      <c r="C206" s="158" t="str">
        <f>IF(Deploiement!C206="","",Deploiement!C206)</f>
        <v>Esfahan - Isfahan Park</v>
      </c>
      <c r="D206" s="158" t="str">
        <f>IF(Deploiement!D206="","",Deploiement!D206)</f>
        <v>BRICS</v>
      </c>
      <c r="E206" s="159" t="str">
        <f>IF(Deploiement!E206="","",Deploiement!E206)</f>
        <v>Middle East</v>
      </c>
      <c r="F206" s="94" t="str">
        <f>IF(Deploiement!F206="","",Deploiement!F206)</f>
        <v>STD</v>
      </c>
      <c r="G206" s="150"/>
      <c r="H206" s="187"/>
    </row>
    <row r="207" spans="1:8" s="160" customFormat="1">
      <c r="A207" s="156" t="str">
        <f>IF(Deploiement!A207="","",Deploiement!A207)</f>
        <v>Iran</v>
      </c>
      <c r="B207" s="157" t="str">
        <f>IF(Deploiement!B207="","",Deploiement!B207)</f>
        <v>IR005</v>
      </c>
      <c r="C207" s="158" t="str">
        <f>IF(Deploiement!C207="","",Deploiement!C207)</f>
        <v>Teheran - Andidesh</v>
      </c>
      <c r="D207" s="158" t="str">
        <f>IF(Deploiement!D207="","",Deploiement!D207)</f>
        <v>BRICS</v>
      </c>
      <c r="E207" s="159" t="str">
        <f>IF(Deploiement!E207="","",Deploiement!E207)</f>
        <v>Middle East</v>
      </c>
      <c r="F207" s="94" t="str">
        <f>IF(Deploiement!F207="","",Deploiement!F207)</f>
        <v>STD</v>
      </c>
      <c r="G207" s="150"/>
      <c r="H207" s="187">
        <v>1</v>
      </c>
    </row>
    <row r="208" spans="1:8" s="160" customFormat="1">
      <c r="A208" s="156" t="str">
        <f>IF(Deploiement!A208="","",Deploiement!A208)</f>
        <v>Iran</v>
      </c>
      <c r="B208" s="157" t="str">
        <f>IF(Deploiement!B208="","",Deploiement!B208)</f>
        <v>IR006</v>
      </c>
      <c r="C208" s="158" t="str">
        <f>IF(Deploiement!C208="","",Deploiement!C208)</f>
        <v>Teheran - Sepid</v>
      </c>
      <c r="D208" s="158" t="str">
        <f>IF(Deploiement!D208="","",Deploiement!D208)</f>
        <v>BRICS</v>
      </c>
      <c r="E208" s="159" t="str">
        <f>IF(Deploiement!E208="","",Deploiement!E208)</f>
        <v>Middle East</v>
      </c>
      <c r="F208" s="94" t="str">
        <f>IF(Deploiement!F208="","",Deploiement!F208)</f>
        <v>STD</v>
      </c>
      <c r="G208" s="150"/>
      <c r="H208" s="187">
        <v>1</v>
      </c>
    </row>
    <row r="209" spans="1:8" s="160" customFormat="1">
      <c r="A209" s="156" t="str">
        <f>IF(Deploiement!A209="","",Deploiement!A209)</f>
        <v>Iran</v>
      </c>
      <c r="B209" s="157" t="str">
        <f>IF(Deploiement!B209="","",Deploiement!B209)</f>
        <v>IR007</v>
      </c>
      <c r="C209" s="158" t="str">
        <f>IF(Deploiement!C209="","",Deploiement!C209)</f>
        <v>Teheran - Royal Teheran</v>
      </c>
      <c r="D209" s="158" t="str">
        <f>IF(Deploiement!D209="","",Deploiement!D209)</f>
        <v>BRICS</v>
      </c>
      <c r="E209" s="159" t="str">
        <f>IF(Deploiement!E209="","",Deploiement!E209)</f>
        <v>Middle East</v>
      </c>
      <c r="F209" s="94" t="str">
        <f>IF(Deploiement!F209="","",Deploiement!F209)</f>
        <v>STD</v>
      </c>
      <c r="G209" s="150"/>
      <c r="H209" s="187"/>
    </row>
    <row r="210" spans="1:8" s="160" customFormat="1">
      <c r="A210" s="156" t="str">
        <f>IF(Deploiement!A210="","",Deploiement!A210)</f>
        <v>Iran</v>
      </c>
      <c r="B210" s="157" t="str">
        <f>IF(Deploiement!B210="","",Deploiement!B210)</f>
        <v>IR008</v>
      </c>
      <c r="C210" s="158" t="str">
        <f>IF(Deploiement!C210="","",Deploiement!C210)</f>
        <v>Orumieh - Turkmall</v>
      </c>
      <c r="D210" s="158" t="str">
        <f>IF(Deploiement!D210="","",Deploiement!D210)</f>
        <v>BRICS</v>
      </c>
      <c r="E210" s="159" t="str">
        <f>IF(Deploiement!E210="","",Deploiement!E210)</f>
        <v>Middle East</v>
      </c>
      <c r="F210" s="94" t="str">
        <f>IF(Deploiement!F210="","",Deploiement!F210)</f>
        <v>STD</v>
      </c>
      <c r="G210" s="150"/>
      <c r="H210" s="187"/>
    </row>
    <row r="211" spans="1:8" s="160" customFormat="1">
      <c r="A211" s="156" t="str">
        <f>IF(Deploiement!A211="","",Deploiement!A211)</f>
        <v>Israël</v>
      </c>
      <c r="B211" s="157" t="str">
        <f>IF(Deploiement!B211="","",Deploiement!B211)</f>
        <v>IL001</v>
      </c>
      <c r="C211" s="158" t="str">
        <f>IF(Deploiement!C211="","",Deploiement!C211)</f>
        <v>Haifa - Haifa Grand Mall</v>
      </c>
      <c r="D211" s="158" t="str">
        <f>IF(Deploiement!D211="","",Deploiement!D211)</f>
        <v>BRICS</v>
      </c>
      <c r="E211" s="159" t="str">
        <f>IF(Deploiement!E211="","",Deploiement!E211)</f>
        <v>Israel</v>
      </c>
      <c r="F211" s="94" t="str">
        <f>IF(Deploiement!F211="","",Deploiement!F211)</f>
        <v>STD</v>
      </c>
      <c r="G211" s="150" t="s">
        <v>220</v>
      </c>
      <c r="H211" s="147"/>
    </row>
    <row r="212" spans="1:8" s="160" customFormat="1">
      <c r="A212" s="156" t="str">
        <f>IF(Deploiement!A212="","",Deploiement!A212)</f>
        <v>Israël</v>
      </c>
      <c r="B212" s="157" t="str">
        <f>IF(Deploiement!B212="","",Deploiement!B212)</f>
        <v>IL002</v>
      </c>
      <c r="C212" s="158" t="str">
        <f>IF(Deploiement!C212="","",Deploiement!C212)</f>
        <v>Kiryat Bialik - Kirion Mall</v>
      </c>
      <c r="D212" s="158" t="str">
        <f>IF(Deploiement!D212="","",Deploiement!D212)</f>
        <v>BRICS</v>
      </c>
      <c r="E212" s="159" t="str">
        <f>IF(Deploiement!E212="","",Deploiement!E212)</f>
        <v>Israel</v>
      </c>
      <c r="F212" s="94" t="str">
        <f>IF(Deploiement!F212="","",Deploiement!F212)</f>
        <v>STD</v>
      </c>
      <c r="G212" s="150" t="s">
        <v>220</v>
      </c>
      <c r="H212" s="147">
        <v>1.5</v>
      </c>
    </row>
    <row r="213" spans="1:8" s="160" customFormat="1">
      <c r="A213" s="156" t="str">
        <f>IF(Deploiement!A213="","",Deploiement!A213)</f>
        <v>Israël</v>
      </c>
      <c r="B213" s="157" t="str">
        <f>IF(Deploiement!B213="","",Deploiement!B213)</f>
        <v>IL003</v>
      </c>
      <c r="C213" s="158" t="str">
        <f>IF(Deploiement!C213="","",Deploiement!C213)</f>
        <v>Nazareth - Nazareth</v>
      </c>
      <c r="D213" s="158" t="str">
        <f>IF(Deploiement!D213="","",Deploiement!D213)</f>
        <v>BRICS</v>
      </c>
      <c r="E213" s="159" t="str">
        <f>IF(Deploiement!E213="","",Deploiement!E213)</f>
        <v>Israel</v>
      </c>
      <c r="F213" s="94" t="str">
        <f>IF(Deploiement!F213="","",Deploiement!F213)</f>
        <v>STD</v>
      </c>
      <c r="G213" s="150" t="s">
        <v>220</v>
      </c>
      <c r="H213" s="187">
        <v>1.5</v>
      </c>
    </row>
    <row r="214" spans="1:8" s="160" customFormat="1">
      <c r="A214" s="156" t="str">
        <f>IF(Deploiement!A214="","",Deploiement!A214)</f>
        <v>Israël</v>
      </c>
      <c r="B214" s="157" t="str">
        <f>IF(Deploiement!B214="","",Deploiement!B214)</f>
        <v>IL004</v>
      </c>
      <c r="C214" s="158" t="str">
        <f>IF(Deploiement!C214="","",Deploiement!C214)</f>
        <v>Tel Aviv - Dizengoff Center</v>
      </c>
      <c r="D214" s="158" t="str">
        <f>IF(Deploiement!D214="","",Deploiement!D214)</f>
        <v>BRICS</v>
      </c>
      <c r="E214" s="159" t="str">
        <f>IF(Deploiement!E214="","",Deploiement!E214)</f>
        <v>Israel</v>
      </c>
      <c r="F214" s="94" t="str">
        <f>IF(Deploiement!F214="","",Deploiement!F214)</f>
        <v>STD</v>
      </c>
      <c r="G214" s="150" t="s">
        <v>220</v>
      </c>
      <c r="H214" s="187">
        <v>1.5</v>
      </c>
    </row>
    <row r="215" spans="1:8" s="160" customFormat="1">
      <c r="A215" s="156" t="str">
        <f>IF(Deploiement!A215="","",Deploiement!A215)</f>
        <v>Israël</v>
      </c>
      <c r="B215" s="157" t="str">
        <f>IF(Deploiement!B215="","",Deploiement!B215)</f>
        <v>IL005</v>
      </c>
      <c r="C215" s="158" t="str">
        <f>IF(Deploiement!C215="","",Deploiement!C215)</f>
        <v>Tiberias - Tiberias</v>
      </c>
      <c r="D215" s="158" t="str">
        <f>IF(Deploiement!D215="","",Deploiement!D215)</f>
        <v>BRICS</v>
      </c>
      <c r="E215" s="159" t="str">
        <f>IF(Deploiement!E215="","",Deploiement!E215)</f>
        <v>Israel</v>
      </c>
      <c r="F215" s="94" t="str">
        <f>IF(Deploiement!F215="","",Deploiement!F215)</f>
        <v>STD</v>
      </c>
      <c r="G215" s="150" t="s">
        <v>220</v>
      </c>
      <c r="H215" s="187">
        <v>1.5</v>
      </c>
    </row>
    <row r="216" spans="1:8" s="160" customFormat="1">
      <c r="A216" s="156" t="str">
        <f>IF(Deploiement!A216="","",Deploiement!A216)</f>
        <v>Israël</v>
      </c>
      <c r="B216" s="157" t="str">
        <f>IF(Deploiement!B216="","",Deploiement!B216)</f>
        <v>IL006</v>
      </c>
      <c r="C216" s="158" t="str">
        <f>IF(Deploiement!C216="","",Deploiement!C216)</f>
        <v>Ashkelon - Zalka Street</v>
      </c>
      <c r="D216" s="158" t="str">
        <f>IF(Deploiement!D216="","",Deploiement!D216)</f>
        <v>BRICS</v>
      </c>
      <c r="E216" s="159" t="str">
        <f>IF(Deploiement!E216="","",Deploiement!E216)</f>
        <v>Israel</v>
      </c>
      <c r="F216" s="94" t="str">
        <f>IF(Deploiement!F216="","",Deploiement!F216)</f>
        <v>STD</v>
      </c>
      <c r="G216" s="150"/>
      <c r="H216" s="187">
        <v>1.5</v>
      </c>
    </row>
    <row r="217" spans="1:8" s="160" customFormat="1">
      <c r="A217" s="156" t="str">
        <f>IF(Deploiement!A217="","",Deploiement!A217)</f>
        <v>Italie</v>
      </c>
      <c r="B217" s="157" t="str">
        <f>IF(Deploiement!B217="","",Deploiement!B217)</f>
        <v>IT001</v>
      </c>
      <c r="C217" s="158" t="str">
        <f>IF(Deploiement!C217="","",Deploiement!C217)</f>
        <v>Bologna - Gran Reno</v>
      </c>
      <c r="D217" s="158" t="str">
        <f>IF(Deploiement!D217="","",Deploiement!D217)</f>
        <v>Europe du Sud</v>
      </c>
      <c r="E217" s="159" t="str">
        <f>IF(Deploiement!E217="","",Deploiement!E217)</f>
        <v>Italie</v>
      </c>
      <c r="F217" s="94" t="str">
        <f>IF(Deploiement!F217="","",Deploiement!F217)</f>
        <v>STD</v>
      </c>
      <c r="G217" s="150" t="s">
        <v>220</v>
      </c>
      <c r="H217" s="187">
        <v>1.5</v>
      </c>
    </row>
    <row r="218" spans="1:8" s="160" customFormat="1">
      <c r="A218" s="156" t="str">
        <f>IF(Deploiement!A218="","",Deploiement!A218)</f>
        <v>Italie</v>
      </c>
      <c r="B218" s="157" t="str">
        <f>IF(Deploiement!B218="","",Deploiement!B218)</f>
        <v>IT002</v>
      </c>
      <c r="C218" s="158" t="str">
        <f>IF(Deploiement!C218="","",Deploiement!C218)</f>
        <v>Firenze - Panzani</v>
      </c>
      <c r="D218" s="158" t="str">
        <f>IF(Deploiement!D218="","",Deploiement!D218)</f>
        <v>Europe du Sud</v>
      </c>
      <c r="E218" s="159" t="str">
        <f>IF(Deploiement!E218="","",Deploiement!E218)</f>
        <v>Italie</v>
      </c>
      <c r="F218" s="94" t="str">
        <f>IF(Deploiement!F218="","",Deploiement!F218)</f>
        <v>STD</v>
      </c>
      <c r="G218" s="150" t="s">
        <v>226</v>
      </c>
      <c r="H218" s="187">
        <v>1.5</v>
      </c>
    </row>
    <row r="219" spans="1:8" s="160" customFormat="1">
      <c r="A219" s="156" t="str">
        <f>IF(Deploiement!A219="","",Deploiement!A219)</f>
        <v>Italie</v>
      </c>
      <c r="B219" s="157" t="str">
        <f>IF(Deploiement!B219="","",Deploiement!B219)</f>
        <v>IT003</v>
      </c>
      <c r="C219" s="158" t="str">
        <f>IF(Deploiement!C219="","",Deploiement!C219)</f>
        <v>Livorno - CV</v>
      </c>
      <c r="D219" s="158" t="str">
        <f>IF(Deploiement!D219="","",Deploiement!D219)</f>
        <v>Europe du Sud</v>
      </c>
      <c r="E219" s="159" t="str">
        <f>IF(Deploiement!E219="","",Deploiement!E219)</f>
        <v>Italie</v>
      </c>
      <c r="F219" s="94" t="str">
        <f>IF(Deploiement!F219="","",Deploiement!F219)</f>
        <v>STD</v>
      </c>
      <c r="G219" s="150" t="s">
        <v>220</v>
      </c>
      <c r="H219" s="187">
        <v>2</v>
      </c>
    </row>
    <row r="220" spans="1:8" s="160" customFormat="1">
      <c r="A220" s="156" t="str">
        <f>IF(Deploiement!A220="","",Deploiement!A220)</f>
        <v>Italie</v>
      </c>
      <c r="B220" s="157" t="str">
        <f>IF(Deploiement!B220="","",Deploiement!B220)</f>
        <v>IT004</v>
      </c>
      <c r="C220" s="158" t="str">
        <f>IF(Deploiement!C220="","",Deploiement!C220)</f>
        <v>Napoli - Via Toledo</v>
      </c>
      <c r="D220" s="158" t="str">
        <f>IF(Deploiement!D220="","",Deploiement!D220)</f>
        <v>Europe du Sud</v>
      </c>
      <c r="E220" s="159" t="str">
        <f>IF(Deploiement!E220="","",Deploiement!E220)</f>
        <v>Italie</v>
      </c>
      <c r="F220" s="94" t="str">
        <f>IF(Deploiement!F220="","",Deploiement!F220)</f>
        <v>STD</v>
      </c>
      <c r="G220" s="150" t="s">
        <v>220</v>
      </c>
      <c r="H220" s="187">
        <v>2</v>
      </c>
    </row>
    <row r="221" spans="1:8" s="160" customFormat="1">
      <c r="A221" s="156" t="str">
        <f>IF(Deploiement!A221="","",Deploiement!A221)</f>
        <v>Italie</v>
      </c>
      <c r="B221" s="157" t="str">
        <f>IF(Deploiement!B221="","",Deploiement!B221)</f>
        <v>IT005</v>
      </c>
      <c r="C221" s="158" t="str">
        <f>IF(Deploiement!C221="","",Deploiement!C221)</f>
        <v>Novate - CC Malenese</v>
      </c>
      <c r="D221" s="158" t="str">
        <f>IF(Deploiement!D221="","",Deploiement!D221)</f>
        <v>Europe du Sud</v>
      </c>
      <c r="E221" s="159" t="str">
        <f>IF(Deploiement!E221="","",Deploiement!E221)</f>
        <v>Italie</v>
      </c>
      <c r="F221" s="94" t="str">
        <f>IF(Deploiement!F221="","",Deploiement!F221)</f>
        <v>STD</v>
      </c>
      <c r="G221" s="150" t="s">
        <v>226</v>
      </c>
      <c r="H221" s="187">
        <v>1.5</v>
      </c>
    </row>
    <row r="222" spans="1:8" s="160" customFormat="1">
      <c r="A222" s="156" t="str">
        <f>IF(Deploiement!A222="","",Deploiement!A222)</f>
        <v>Italie</v>
      </c>
      <c r="B222" s="157" t="str">
        <f>IF(Deploiement!B222="","",Deploiement!B222)</f>
        <v>IT006</v>
      </c>
      <c r="C222" s="158" t="str">
        <f>IF(Deploiement!C222="","",Deploiement!C222)</f>
        <v>Parma - CV</v>
      </c>
      <c r="D222" s="158" t="str">
        <f>IF(Deploiement!D222="","",Deploiement!D222)</f>
        <v>Europe du Sud</v>
      </c>
      <c r="E222" s="159" t="str">
        <f>IF(Deploiement!E222="","",Deploiement!E222)</f>
        <v>Italie</v>
      </c>
      <c r="F222" s="94" t="str">
        <f>IF(Deploiement!F222="","",Deploiement!F222)</f>
        <v>STD</v>
      </c>
      <c r="G222" s="150" t="s">
        <v>220</v>
      </c>
      <c r="H222" s="187">
        <v>1</v>
      </c>
    </row>
    <row r="223" spans="1:8" s="160" customFormat="1">
      <c r="A223" s="156" t="str">
        <f>IF(Deploiement!A223="","",Deploiement!A223)</f>
        <v>Italie</v>
      </c>
      <c r="B223" s="157" t="str">
        <f>IF(Deploiement!B223="","",Deploiement!B223)</f>
        <v>IT007</v>
      </c>
      <c r="C223" s="158" t="str">
        <f>IF(Deploiement!C223="","",Deploiement!C223)</f>
        <v>Pesaro - CV</v>
      </c>
      <c r="D223" s="158" t="str">
        <f>IF(Deploiement!D223="","",Deploiement!D223)</f>
        <v>Europe du Sud</v>
      </c>
      <c r="E223" s="159" t="str">
        <f>IF(Deploiement!E223="","",Deploiement!E223)</f>
        <v>Italie</v>
      </c>
      <c r="F223" s="94" t="str">
        <f>IF(Deploiement!F223="","",Deploiement!F223)</f>
        <v>STD</v>
      </c>
      <c r="G223" s="150" t="s">
        <v>220</v>
      </c>
      <c r="H223" s="187">
        <v>2</v>
      </c>
    </row>
    <row r="224" spans="1:8" s="160" customFormat="1">
      <c r="A224" s="156" t="str">
        <f>IF(Deploiement!A224="","",Deploiement!A224)</f>
        <v>Italie</v>
      </c>
      <c r="B224" s="157" t="str">
        <f>IF(Deploiement!B224="","",Deploiement!B224)</f>
        <v>IT008</v>
      </c>
      <c r="C224" s="158" t="str">
        <f>IF(Deploiement!C224="","",Deploiement!C224)</f>
        <v>Reggio Emilia - CV</v>
      </c>
      <c r="D224" s="158" t="str">
        <f>IF(Deploiement!D224="","",Deploiement!D224)</f>
        <v>Europe du Sud</v>
      </c>
      <c r="E224" s="159" t="str">
        <f>IF(Deploiement!E224="","",Deploiement!E224)</f>
        <v>Italie</v>
      </c>
      <c r="F224" s="94" t="str">
        <f>IF(Deploiement!F224="","",Deploiement!F224)</f>
        <v>STD</v>
      </c>
      <c r="G224" s="150"/>
      <c r="H224" s="187">
        <v>1.5</v>
      </c>
    </row>
    <row r="225" spans="1:8" s="160" customFormat="1">
      <c r="A225" s="156" t="str">
        <f>IF(Deploiement!A225="","",Deploiement!A225)</f>
        <v>Italie</v>
      </c>
      <c r="B225" s="157" t="str">
        <f>IF(Deploiement!B225="","",Deploiement!B225)</f>
        <v>IT009</v>
      </c>
      <c r="C225" s="158" t="str">
        <f>IF(Deploiement!C225="","",Deploiement!C225)</f>
        <v>Roma - Tuscolana</v>
      </c>
      <c r="D225" s="158" t="str">
        <f>IF(Deploiement!D225="","",Deploiement!D225)</f>
        <v>Europe du Sud</v>
      </c>
      <c r="E225" s="159" t="str">
        <f>IF(Deploiement!E225="","",Deploiement!E225)</f>
        <v>Italie</v>
      </c>
      <c r="F225" s="94" t="str">
        <f>IF(Deploiement!F225="","",Deploiement!F225)</f>
        <v>STD</v>
      </c>
      <c r="G225" s="150" t="s">
        <v>226</v>
      </c>
      <c r="H225" s="187">
        <v>1.5</v>
      </c>
    </row>
    <row r="226" spans="1:8" s="160" customFormat="1">
      <c r="A226" s="156" t="str">
        <f>IF(Deploiement!A226="","",Deploiement!A226)</f>
        <v>Italie</v>
      </c>
      <c r="B226" s="157" t="str">
        <f>IF(Deploiement!B226="","",Deploiement!B226)</f>
        <v>IT010</v>
      </c>
      <c r="C226" s="158" t="str">
        <f>IF(Deploiement!C226="","",Deploiement!C226)</f>
        <v>Salerno - CV</v>
      </c>
      <c r="D226" s="158" t="str">
        <f>IF(Deploiement!D226="","",Deploiement!D226)</f>
        <v>Europe du Sud</v>
      </c>
      <c r="E226" s="159" t="str">
        <f>IF(Deploiement!E226="","",Deploiement!E226)</f>
        <v>Italie</v>
      </c>
      <c r="F226" s="94" t="str">
        <f>IF(Deploiement!F226="","",Deploiement!F226)</f>
        <v>STD</v>
      </c>
      <c r="G226" s="150" t="s">
        <v>226</v>
      </c>
      <c r="H226" s="187">
        <v>1.5</v>
      </c>
    </row>
    <row r="227" spans="1:8" s="160" customFormat="1">
      <c r="A227" s="156" t="str">
        <f>IF(Deploiement!A227="","",Deploiement!A227)</f>
        <v>Italie</v>
      </c>
      <c r="B227" s="157" t="str">
        <f>IF(Deploiement!B227="","",Deploiement!B227)</f>
        <v>IT011</v>
      </c>
      <c r="C227" s="158" t="str">
        <f>IF(Deploiement!C227="","",Deploiement!C227)</f>
        <v>Savignano - CV</v>
      </c>
      <c r="D227" s="158" t="str">
        <f>IF(Deploiement!D227="","",Deploiement!D227)</f>
        <v>Europe du Sud</v>
      </c>
      <c r="E227" s="159" t="str">
        <f>IF(Deploiement!E227="","",Deploiement!E227)</f>
        <v>Italie</v>
      </c>
      <c r="F227" s="94" t="str">
        <f>IF(Deploiement!F227="","",Deploiement!F227)</f>
        <v>STD</v>
      </c>
      <c r="G227" s="150" t="s">
        <v>220</v>
      </c>
      <c r="H227" s="187">
        <v>1.5</v>
      </c>
    </row>
    <row r="228" spans="1:8" s="160" customFormat="1">
      <c r="A228" s="156" t="str">
        <f>IF(Deploiement!A228="","",Deploiement!A228)</f>
        <v>Italie</v>
      </c>
      <c r="B228" s="157" t="str">
        <f>IF(Deploiement!B228="","",Deploiement!B228)</f>
        <v>IT012</v>
      </c>
      <c r="C228" s="158" t="str">
        <f>IF(Deploiement!C228="","",Deploiement!C228)</f>
        <v>Terni - CV</v>
      </c>
      <c r="D228" s="158" t="str">
        <f>IF(Deploiement!D228="","",Deploiement!D228)</f>
        <v>Europe du Sud</v>
      </c>
      <c r="E228" s="159" t="str">
        <f>IF(Deploiement!E228="","",Deploiement!E228)</f>
        <v>Italie</v>
      </c>
      <c r="F228" s="94" t="str">
        <f>IF(Deploiement!F228="","",Deploiement!F228)</f>
        <v>STD</v>
      </c>
      <c r="G228" s="150" t="s">
        <v>220</v>
      </c>
      <c r="H228" s="189">
        <v>1</v>
      </c>
    </row>
    <row r="229" spans="1:8" s="160" customFormat="1">
      <c r="A229" s="156" t="str">
        <f>IF(Deploiement!A229="","",Deploiement!A229)</f>
        <v>Italie</v>
      </c>
      <c r="B229" s="157" t="str">
        <f>IF(Deploiement!B229="","",Deploiement!B229)</f>
        <v>IT013</v>
      </c>
      <c r="C229" s="158" t="str">
        <f>IF(Deploiement!C229="","",Deploiement!C229)</f>
        <v>Torino - Torino Garibaldi</v>
      </c>
      <c r="D229" s="158" t="str">
        <f>IF(Deploiement!D229="","",Deploiement!D229)</f>
        <v>Europe du Sud</v>
      </c>
      <c r="E229" s="159" t="str">
        <f>IF(Deploiement!E229="","",Deploiement!E229)</f>
        <v>Italie</v>
      </c>
      <c r="F229" s="94" t="str">
        <f>IF(Deploiement!F229="","",Deploiement!F229)</f>
        <v>STD</v>
      </c>
      <c r="G229" s="150" t="s">
        <v>226</v>
      </c>
      <c r="H229" s="187">
        <v>2</v>
      </c>
    </row>
    <row r="230" spans="1:8" s="160" customFormat="1">
      <c r="A230" s="156" t="str">
        <f>IF(Deploiement!A230="","",Deploiement!A230)</f>
        <v>Italie</v>
      </c>
      <c r="B230" s="157" t="str">
        <f>IF(Deploiement!B230="","",Deploiement!B230)</f>
        <v>IT014</v>
      </c>
      <c r="C230" s="158" t="str">
        <f>IF(Deploiement!C230="","",Deploiement!C230)</f>
        <v>Foggia - Corso Vittorio Emanuele 4</v>
      </c>
      <c r="D230" s="158" t="str">
        <f>IF(Deploiement!D230="","",Deploiement!D230)</f>
        <v>Europe du Sud</v>
      </c>
      <c r="E230" s="159" t="str">
        <f>IF(Deploiement!E230="","",Deploiement!E230)</f>
        <v>Italie</v>
      </c>
      <c r="F230" s="94" t="str">
        <f>IF(Deploiement!F230="","",Deploiement!F230)</f>
        <v>STD</v>
      </c>
      <c r="G230" s="150"/>
      <c r="H230" s="187">
        <v>1.5</v>
      </c>
    </row>
    <row r="231" spans="1:8" s="160" customFormat="1">
      <c r="A231" s="156" t="str">
        <f>IF(Deploiement!A231="","",Deploiement!A231)</f>
        <v>Italie</v>
      </c>
      <c r="B231" s="157" t="str">
        <f>IF(Deploiement!B231="","",Deploiement!B231)</f>
        <v>IT015</v>
      </c>
      <c r="C231" s="158" t="str">
        <f>IF(Deploiement!C231="","",Deploiement!C231)</f>
        <v>Roma - Via Libia</v>
      </c>
      <c r="D231" s="158" t="str">
        <f>IF(Deploiement!D231="","",Deploiement!D231)</f>
        <v>Europe du Sud</v>
      </c>
      <c r="E231" s="159" t="str">
        <f>IF(Deploiement!E231="","",Deploiement!E231)</f>
        <v>Italie</v>
      </c>
      <c r="F231" s="94" t="str">
        <f>IF(Deploiement!F231="","",Deploiement!F231)</f>
        <v>STD</v>
      </c>
      <c r="G231" s="150"/>
      <c r="H231" s="187"/>
    </row>
    <row r="232" spans="1:8" s="160" customFormat="1">
      <c r="A232" s="156" t="str">
        <f>IF(Deploiement!A232="","",Deploiement!A232)</f>
        <v>Italie</v>
      </c>
      <c r="B232" s="157" t="str">
        <f>IF(Deploiement!B232="","",Deploiement!B232)</f>
        <v>IT016</v>
      </c>
      <c r="C232" s="158" t="str">
        <f>IF(Deploiement!C232="","",Deploiement!C232)</f>
        <v>Ferrara - Via Mazzini</v>
      </c>
      <c r="D232" s="158" t="str">
        <f>IF(Deploiement!D232="","",Deploiement!D232)</f>
        <v>Europe du Sud</v>
      </c>
      <c r="E232" s="159" t="str">
        <f>IF(Deploiement!E232="","",Deploiement!E232)</f>
        <v>Italie</v>
      </c>
      <c r="F232" s="94" t="str">
        <f>IF(Deploiement!F232="","",Deploiement!F232)</f>
        <v>STD</v>
      </c>
      <c r="G232" s="150"/>
      <c r="H232" s="187"/>
    </row>
    <row r="233" spans="1:8" s="160" customFormat="1">
      <c r="A233" s="156" t="str">
        <f>IF(Deploiement!A233="","",Deploiement!A233)</f>
        <v>Italie</v>
      </c>
      <c r="B233" s="157" t="str">
        <f>IF(Deploiement!B233="","",Deploiement!B233)</f>
        <v>IT018</v>
      </c>
      <c r="C233" s="158" t="str">
        <f>IF(Deploiement!C233="","",Deploiement!C233)</f>
        <v>Napoli Afragola - Porte di Napoli</v>
      </c>
      <c r="D233" s="158" t="str">
        <f>IF(Deploiement!D233="","",Deploiement!D233)</f>
        <v>Europe du Sud</v>
      </c>
      <c r="E233" s="159" t="str">
        <f>IF(Deploiement!E233="","",Deploiement!E233)</f>
        <v>Italie</v>
      </c>
      <c r="F233" s="94" t="str">
        <f>IF(Deploiement!F233="","",Deploiement!F233)</f>
        <v>STD</v>
      </c>
      <c r="G233" s="150"/>
      <c r="H233" s="187">
        <v>1.5</v>
      </c>
    </row>
    <row r="234" spans="1:8" s="160" customFormat="1">
      <c r="A234" s="156" t="str">
        <f>IF(Deploiement!A234="","",Deploiement!A234)</f>
        <v>Italie</v>
      </c>
      <c r="B234" s="157" t="str">
        <f>IF(Deploiement!B234="","",Deploiement!B234)</f>
        <v>IT019</v>
      </c>
      <c r="C234" s="158" t="str">
        <f>IF(Deploiement!C234="","",Deploiement!C234)</f>
        <v>Milano - Corso genova</v>
      </c>
      <c r="D234" s="158" t="str">
        <f>IF(Deploiement!D234="","",Deploiement!D234)</f>
        <v>Europe du Sud</v>
      </c>
      <c r="E234" s="159" t="str">
        <f>IF(Deploiement!E234="","",Deploiement!E234)</f>
        <v>Italie</v>
      </c>
      <c r="F234" s="94" t="str">
        <f>IF(Deploiement!F234="","",Deploiement!F234)</f>
        <v>STD</v>
      </c>
      <c r="G234" s="150"/>
      <c r="H234" s="187">
        <v>1.5</v>
      </c>
    </row>
    <row r="235" spans="1:8" s="160" customFormat="1">
      <c r="A235" s="156" t="str">
        <f>IF(Deploiement!A235="","",Deploiement!A235)</f>
        <v>Italie</v>
      </c>
      <c r="B235" s="157" t="str">
        <f>IF(Deploiement!B235="","",Deploiement!B235)</f>
        <v>IT020</v>
      </c>
      <c r="C235" s="158" t="str">
        <f>IF(Deploiement!C235="","",Deploiement!C235)</f>
        <v>Trapani - Via Fardella</v>
      </c>
      <c r="D235" s="158" t="str">
        <f>IF(Deploiement!D235="","",Deploiement!D235)</f>
        <v>Europe du Sud</v>
      </c>
      <c r="E235" s="159" t="str">
        <f>IF(Deploiement!E235="","",Deploiement!E235)</f>
        <v>Italie</v>
      </c>
      <c r="F235" s="94" t="str">
        <f>IF(Deploiement!F235="","",Deploiement!F235)</f>
        <v>STD</v>
      </c>
      <c r="G235" s="150"/>
      <c r="H235" s="187">
        <v>1</v>
      </c>
    </row>
    <row r="236" spans="1:8" s="160" customFormat="1">
      <c r="A236" s="156" t="str">
        <f>IF(Deploiement!A236="","",Deploiement!A236)</f>
        <v>Italie</v>
      </c>
      <c r="B236" s="157" t="str">
        <f>IF(Deploiement!B236="","",Deploiement!B236)</f>
        <v>IT021</v>
      </c>
      <c r="C236" s="158" t="str">
        <f>IF(Deploiement!C236="","",Deploiement!C236)</f>
        <v>Milano - Via Turino</v>
      </c>
      <c r="D236" s="158" t="str">
        <f>IF(Deploiement!D236="","",Deploiement!D236)</f>
        <v>Europe du Sud</v>
      </c>
      <c r="E236" s="159" t="str">
        <f>IF(Deploiement!E236="","",Deploiement!E236)</f>
        <v>Italie</v>
      </c>
      <c r="F236" s="94" t="str">
        <f>IF(Deploiement!F236="","",Deploiement!F236)</f>
        <v>STD</v>
      </c>
      <c r="G236" s="150"/>
      <c r="H236" s="187">
        <v>1.5</v>
      </c>
    </row>
    <row r="237" spans="1:8" s="160" customFormat="1">
      <c r="A237" s="156" t="str">
        <f>IF(Deploiement!A237="","",Deploiement!A237)</f>
        <v>Italie</v>
      </c>
      <c r="B237" s="157" t="str">
        <f>IF(Deploiement!B237="","",Deploiement!B237)</f>
        <v>IT022</v>
      </c>
      <c r="C237" s="158" t="str">
        <f>IF(Deploiement!C237="","",Deploiement!C237)</f>
        <v>Bologna - Via Indipendenza</v>
      </c>
      <c r="D237" s="158" t="str">
        <f>IF(Deploiement!D237="","",Deploiement!D237)</f>
        <v>Europe du Sud</v>
      </c>
      <c r="E237" s="159" t="str">
        <f>IF(Deploiement!E237="","",Deploiement!E237)</f>
        <v>Italie</v>
      </c>
      <c r="F237" s="94" t="str">
        <f>IF(Deploiement!F237="","",Deploiement!F237)</f>
        <v>STD</v>
      </c>
      <c r="G237" s="150"/>
      <c r="H237" s="187">
        <v>1.5</v>
      </c>
    </row>
    <row r="238" spans="1:8" s="160" customFormat="1">
      <c r="A238" s="156" t="str">
        <f>IF(Deploiement!A238="","",Deploiement!A238)</f>
        <v>Italie</v>
      </c>
      <c r="B238" s="157" t="str">
        <f>IF(Deploiement!B238="","",Deploiement!B238)</f>
        <v>IT023</v>
      </c>
      <c r="C238" s="158" t="str">
        <f>IF(Deploiement!C238="","",Deploiement!C238)</f>
        <v>La Spezia - CV</v>
      </c>
      <c r="D238" s="158" t="str">
        <f>IF(Deploiement!D238="","",Deploiement!D238)</f>
        <v>Europe du Sud</v>
      </c>
      <c r="E238" s="159" t="str">
        <f>IF(Deploiement!E238="","",Deploiement!E238)</f>
        <v>Italie</v>
      </c>
      <c r="F238" s="94" t="str">
        <f>IF(Deploiement!F238="","",Deploiement!F238)</f>
        <v>STD</v>
      </c>
      <c r="G238" s="150"/>
      <c r="H238" s="187">
        <v>1</v>
      </c>
    </row>
    <row r="239" spans="1:8" s="160" customFormat="1">
      <c r="A239" s="156" t="str">
        <f>IF(Deploiement!A239="","",Deploiement!A239)</f>
        <v>Italie</v>
      </c>
      <c r="B239" s="157" t="str">
        <f>IF(Deploiement!B239="","",Deploiement!B239)</f>
        <v>IT024</v>
      </c>
      <c r="C239" s="158" t="str">
        <f>IF(Deploiement!C239="","",Deploiement!C239)</f>
        <v>Grugliasco - CC Le Gru</v>
      </c>
      <c r="D239" s="158" t="str">
        <f>IF(Deploiement!D239="","",Deploiement!D239)</f>
        <v>Europe du Sud</v>
      </c>
      <c r="E239" s="159" t="str">
        <f>IF(Deploiement!E239="","",Deploiement!E239)</f>
        <v>Italie</v>
      </c>
      <c r="F239" s="94" t="str">
        <f>IF(Deploiement!F239="","",Deploiement!F239)</f>
        <v>STD</v>
      </c>
      <c r="G239" s="150"/>
      <c r="H239" s="187">
        <v>2</v>
      </c>
    </row>
    <row r="240" spans="1:8" s="160" customFormat="1">
      <c r="A240" s="156" t="str">
        <f>IF(Deploiement!A240="","",Deploiement!A240)</f>
        <v>Italie</v>
      </c>
      <c r="B240" s="157" t="str">
        <f>IF(Deploiement!B240="","",Deploiement!B240)</f>
        <v>IT018</v>
      </c>
      <c r="C240" s="158" t="str">
        <f>IF(Deploiement!C240="","",Deploiement!C240)</f>
        <v>Lecce - CV</v>
      </c>
      <c r="D240" s="158" t="str">
        <f>IF(Deploiement!D240="","",Deploiement!D240)</f>
        <v>Europe du Sud</v>
      </c>
      <c r="E240" s="159" t="str">
        <f>IF(Deploiement!E240="","",Deploiement!E240)</f>
        <v>Italie</v>
      </c>
      <c r="F240" s="94" t="str">
        <f>IF(Deploiement!F240="","",Deploiement!F240)</f>
        <v>STD</v>
      </c>
      <c r="G240" s="150"/>
      <c r="H240" s="187"/>
    </row>
    <row r="241" spans="1:8" s="160" customFormat="1">
      <c r="A241" s="156" t="str">
        <f>IF(Deploiement!A241="","",Deploiement!A241)</f>
        <v xml:space="preserve">Italie </v>
      </c>
      <c r="B241" s="157" t="str">
        <f>IF(Deploiement!B241="","",Deploiement!B241)</f>
        <v>IT017</v>
      </c>
      <c r="C241" s="158" t="str">
        <f>IF(Deploiement!C241="","",Deploiement!C241)</f>
        <v>Foggia - CV</v>
      </c>
      <c r="D241" s="158" t="str">
        <f>IF(Deploiement!D241="","",Deploiement!D241)</f>
        <v>Europe du Sud</v>
      </c>
      <c r="E241" s="159" t="str">
        <f>IF(Deploiement!E241="","",Deploiement!E241)</f>
        <v>Italie</v>
      </c>
      <c r="F241" s="94" t="str">
        <f>IF(Deploiement!F241="","",Deploiement!F241)</f>
        <v>STD</v>
      </c>
      <c r="G241" s="150"/>
      <c r="H241" s="187">
        <v>1.5</v>
      </c>
    </row>
    <row r="242" spans="1:8" s="160" customFormat="1">
      <c r="A242" s="156" t="str">
        <f>IF(Deploiement!A242="","",Deploiement!A242)</f>
        <v>Kazakhstan</v>
      </c>
      <c r="B242" s="157" t="str">
        <f>IF(Deploiement!B242="","",Deploiement!B242)</f>
        <v>KZ001</v>
      </c>
      <c r="C242" s="158" t="str">
        <f>IF(Deploiement!C242="","",Deploiement!C242)</f>
        <v>Aktau - Aktau Mall</v>
      </c>
      <c r="D242" s="158" t="str">
        <f>IF(Deploiement!D242="","",Deploiement!D242)</f>
        <v>BRICS</v>
      </c>
      <c r="E242" s="159" t="str">
        <f>IF(Deploiement!E242="","",Deploiement!E242)</f>
        <v>ex-CEI étendu</v>
      </c>
      <c r="F242" s="94" t="str">
        <f>IF(Deploiement!F242="","",Deploiement!F242)</f>
        <v>STD</v>
      </c>
      <c r="G242" s="150" t="s">
        <v>220</v>
      </c>
      <c r="H242" s="147">
        <v>1.5</v>
      </c>
    </row>
    <row r="243" spans="1:8" s="160" customFormat="1">
      <c r="A243" s="156" t="str">
        <f>IF(Deploiement!A243="","",Deploiement!A243)</f>
        <v>Kazakhstan</v>
      </c>
      <c r="B243" s="157" t="str">
        <f>IF(Deploiement!B243="","",Deploiement!B243)</f>
        <v>KZ002</v>
      </c>
      <c r="C243" s="158" t="str">
        <f>IF(Deploiement!C243="","",Deploiement!C243)</f>
        <v>Almaty - Almaty Forum Mall</v>
      </c>
      <c r="D243" s="158" t="str">
        <f>IF(Deploiement!D243="","",Deploiement!D243)</f>
        <v>BRICS</v>
      </c>
      <c r="E243" s="159" t="str">
        <f>IF(Deploiement!E243="","",Deploiement!E243)</f>
        <v>ex-CEI étendu</v>
      </c>
      <c r="F243" s="94" t="str">
        <f>IF(Deploiement!F243="","",Deploiement!F243)</f>
        <v>STD</v>
      </c>
      <c r="G243" s="150" t="s">
        <v>220</v>
      </c>
      <c r="H243" s="187">
        <v>1</v>
      </c>
    </row>
    <row r="244" spans="1:8" s="160" customFormat="1">
      <c r="A244" s="156" t="str">
        <f>IF(Deploiement!A244="","",Deploiement!A244)</f>
        <v>Kazakhstan</v>
      </c>
      <c r="B244" s="157" t="str">
        <f>IF(Deploiement!B244="","",Deploiement!B244)</f>
        <v>KZ003</v>
      </c>
      <c r="C244" s="158" t="str">
        <f>IF(Deploiement!C244="","",Deploiement!C244)</f>
        <v>Astana - CC Mega Silk Way</v>
      </c>
      <c r="D244" s="158" t="str">
        <f>IF(Deploiement!D244="","",Deploiement!D244)</f>
        <v>BRICS</v>
      </c>
      <c r="E244" s="159" t="str">
        <f>IF(Deploiement!E244="","",Deploiement!E244)</f>
        <v>ex-CEI étendu</v>
      </c>
      <c r="F244" s="94" t="str">
        <f>IF(Deploiement!F244="","",Deploiement!F244)</f>
        <v>STD</v>
      </c>
      <c r="G244" s="150" t="s">
        <v>220</v>
      </c>
      <c r="H244" s="187">
        <v>1.5</v>
      </c>
    </row>
    <row r="245" spans="1:8" s="160" customFormat="1">
      <c r="A245" s="156" t="str">
        <f>IF(Deploiement!A245="","",Deploiement!A245)</f>
        <v>Kazakhstan</v>
      </c>
      <c r="B245" s="157" t="str">
        <f>IF(Deploiement!B245="","",Deploiement!B245)</f>
        <v>KZ004</v>
      </c>
      <c r="C245" s="158" t="str">
        <f>IF(Deploiement!C245="","",Deploiement!C245)</f>
        <v>Shymkent - CC Mega Planet</v>
      </c>
      <c r="D245" s="158" t="str">
        <f>IF(Deploiement!D245="","",Deploiement!D245)</f>
        <v>BRICS</v>
      </c>
      <c r="E245" s="159" t="str">
        <f>IF(Deploiement!E245="","",Deploiement!E245)</f>
        <v>ex-CEI étendu</v>
      </c>
      <c r="F245" s="94" t="str">
        <f>IF(Deploiement!F245="","",Deploiement!F245)</f>
        <v>STD</v>
      </c>
      <c r="G245" s="150" t="s">
        <v>220</v>
      </c>
      <c r="H245" s="187">
        <v>1.5</v>
      </c>
    </row>
    <row r="246" spans="1:8" s="160" customFormat="1">
      <c r="A246" s="156" t="str">
        <f>IF(Deploiement!A246="","",Deploiement!A246)</f>
        <v>Kazakhstan</v>
      </c>
      <c r="B246" s="157" t="str">
        <f>IF(Deploiement!B246="","",Deploiement!B246)</f>
        <v>KZ005</v>
      </c>
      <c r="C246" s="158" t="str">
        <f>IF(Deploiement!C246="","",Deploiement!C246)</f>
        <v>Aktobe - Keruen City</v>
      </c>
      <c r="D246" s="158" t="str">
        <f>IF(Deploiement!D246="","",Deploiement!D246)</f>
        <v>BRICS</v>
      </c>
      <c r="E246" s="159" t="str">
        <f>IF(Deploiement!E246="","",Deploiement!E246)</f>
        <v>ex-CEI étendu</v>
      </c>
      <c r="F246" s="94" t="str">
        <f>IF(Deploiement!F246="","",Deploiement!F246)</f>
        <v>STD</v>
      </c>
      <c r="G246" s="150"/>
      <c r="H246" s="187">
        <v>1.5</v>
      </c>
    </row>
    <row r="247" spans="1:8" s="160" customFormat="1">
      <c r="A247" s="156" t="str">
        <f>IF(Deploiement!A247="","",Deploiement!A247)</f>
        <v>Kazakhstan</v>
      </c>
      <c r="B247" s="157" t="str">
        <f>IF(Deploiement!B247="","",Deploiement!B247)</f>
        <v>KZ006</v>
      </c>
      <c r="C247" s="158" t="str">
        <f>IF(Deploiement!C247="","",Deploiement!C247)</f>
        <v>Karaganda - Karanda Prospect</v>
      </c>
      <c r="D247" s="158" t="str">
        <f>IF(Deploiement!D247="","",Deploiement!D247)</f>
        <v>BRICS</v>
      </c>
      <c r="E247" s="159" t="str">
        <f>IF(Deploiement!E247="","",Deploiement!E247)</f>
        <v>ex-CEI étendu</v>
      </c>
      <c r="F247" s="94" t="str">
        <f>IF(Deploiement!F247="","",Deploiement!F247)</f>
        <v>STD</v>
      </c>
      <c r="G247" s="150"/>
      <c r="H247" s="187">
        <v>1</v>
      </c>
    </row>
    <row r="248" spans="1:8" s="160" customFormat="1">
      <c r="A248" s="156" t="str">
        <f>IF(Deploiement!A248="","",Deploiement!A248)</f>
        <v>Kazakhstan</v>
      </c>
      <c r="B248" s="157" t="str">
        <f>IF(Deploiement!B248="","",Deploiement!B248)</f>
        <v>KZ007</v>
      </c>
      <c r="C248" s="158" t="str">
        <f>IF(Deploiement!C248="","",Deploiement!C248)</f>
        <v>Kostanay - Almaty Forum</v>
      </c>
      <c r="D248" s="158" t="str">
        <f>IF(Deploiement!D248="","",Deploiement!D248)</f>
        <v>BRICS</v>
      </c>
      <c r="E248" s="159" t="str">
        <f>IF(Deploiement!E248="","",Deploiement!E248)</f>
        <v>ex-CEI étendu</v>
      </c>
      <c r="F248" s="94" t="str">
        <f>IF(Deploiement!F248="","",Deploiement!F248)</f>
        <v>STD</v>
      </c>
      <c r="G248" s="150"/>
      <c r="H248" s="187">
        <v>1.5</v>
      </c>
    </row>
    <row r="249" spans="1:8" s="160" customFormat="1">
      <c r="A249" s="156" t="str">
        <f>IF(Deploiement!A249="","",Deploiement!A249)</f>
        <v>Kazakhstan</v>
      </c>
      <c r="B249" s="157" t="str">
        <f>IF(Deploiement!B249="","",Deploiement!B249)</f>
        <v>KZ008</v>
      </c>
      <c r="C249" s="158" t="str">
        <f>IF(Deploiement!C249="","",Deploiement!C249)</f>
        <v>Pavlodar - Batyr Mall</v>
      </c>
      <c r="D249" s="158" t="str">
        <f>IF(Deploiement!D249="","",Deploiement!D249)</f>
        <v>BRICS</v>
      </c>
      <c r="E249" s="159" t="str">
        <f>IF(Deploiement!E249="","",Deploiement!E249)</f>
        <v>ex-CEI étendu</v>
      </c>
      <c r="F249" s="94" t="str">
        <f>IF(Deploiement!F249="","",Deploiement!F249)</f>
        <v>STD</v>
      </c>
      <c r="G249" s="150"/>
      <c r="H249" s="187"/>
    </row>
    <row r="250" spans="1:8" s="160" customFormat="1">
      <c r="A250" s="156" t="str">
        <f>IF(Deploiement!A250="","",Deploiement!A250)</f>
        <v>Kirghizistan</v>
      </c>
      <c r="B250" s="157" t="str">
        <f>IF(Deploiement!B250="","",Deploiement!B250)</f>
        <v>KG001</v>
      </c>
      <c r="C250" s="158" t="str">
        <f>IF(Deploiement!C250="","",Deploiement!C250)</f>
        <v>Bishkek - Gum Mall</v>
      </c>
      <c r="D250" s="158" t="str">
        <f>IF(Deploiement!D250="","",Deploiement!D250)</f>
        <v>BRICS</v>
      </c>
      <c r="E250" s="159" t="str">
        <f>IF(Deploiement!E250="","",Deploiement!E250)</f>
        <v>ex-CEI étendu</v>
      </c>
      <c r="F250" s="94" t="str">
        <f>IF(Deploiement!F250="","",Deploiement!F250)</f>
        <v>STD</v>
      </c>
      <c r="G250" s="150"/>
      <c r="H250" s="187">
        <v>1.5</v>
      </c>
    </row>
    <row r="251" spans="1:8">
      <c r="A251" s="156" t="str">
        <f>IF(Deploiement!A251="","",Deploiement!A251)</f>
        <v>Kosovo</v>
      </c>
      <c r="B251" s="157" t="str">
        <f>IF(Deploiement!B251="","",Deploiement!B251)</f>
        <v>XK001</v>
      </c>
      <c r="C251" s="158" t="str">
        <f>IF(Deploiement!C251="","",Deploiement!C251)</f>
        <v>Pristina - Albi</v>
      </c>
      <c r="D251" s="158" t="str">
        <f>IF(Deploiement!D251="","",Deploiement!D251)</f>
        <v>BRICS</v>
      </c>
      <c r="E251" s="159" t="str">
        <f>IF(Deploiement!E251="","",Deploiement!E251)</f>
        <v>SEE</v>
      </c>
      <c r="F251" s="94" t="str">
        <f>IF(Deploiement!F251="","",Deploiement!F251)</f>
        <v>STD</v>
      </c>
      <c r="G251" s="150" t="s">
        <v>220</v>
      </c>
      <c r="H251" s="187">
        <v>1</v>
      </c>
    </row>
    <row r="252" spans="1:8">
      <c r="A252" s="156" t="str">
        <f>IF(Deploiement!A252="","",Deploiement!A252)</f>
        <v>Liban</v>
      </c>
      <c r="B252" s="157" t="str">
        <f>IF(Deploiement!B252="","",Deploiement!B252)</f>
        <v>LB001</v>
      </c>
      <c r="C252" s="158" t="str">
        <f>IF(Deploiement!C252="","",Deploiement!C252)</f>
        <v>Beirut - City Mall</v>
      </c>
      <c r="D252" s="158" t="str">
        <f>IF(Deploiement!D252="","",Deploiement!D252)</f>
        <v>BRICS</v>
      </c>
      <c r="E252" s="159" t="str">
        <f>IF(Deploiement!E252="","",Deploiement!E252)</f>
        <v>ex-CEI étendu</v>
      </c>
      <c r="F252" s="94" t="str">
        <f>IF(Deploiement!F252="","",Deploiement!F252)</f>
        <v>STD</v>
      </c>
      <c r="G252" s="154"/>
      <c r="H252" s="187">
        <v>1.5</v>
      </c>
    </row>
    <row r="253" spans="1:8">
      <c r="A253" s="156" t="str">
        <f>IF(Deploiement!A253="","",Deploiement!A253)</f>
        <v>Liban</v>
      </c>
      <c r="B253" s="157" t="str">
        <f>IF(Deploiement!B253="","",Deploiement!B253)</f>
        <v>LB002</v>
      </c>
      <c r="C253" s="158" t="str">
        <f>IF(Deploiement!C253="","",Deploiement!C253)</f>
        <v>Beirut - Zalka Street</v>
      </c>
      <c r="D253" s="158" t="str">
        <f>IF(Deploiement!D253="","",Deploiement!D253)</f>
        <v>BRICS</v>
      </c>
      <c r="E253" s="159" t="str">
        <f>IF(Deploiement!E253="","",Deploiement!E253)</f>
        <v>ex-CEI étendu</v>
      </c>
      <c r="F253" s="94" t="str">
        <f>IF(Deploiement!F253="","",Deploiement!F253)</f>
        <v>STD</v>
      </c>
      <c r="G253" s="154"/>
      <c r="H253" s="187">
        <v>1.5</v>
      </c>
    </row>
    <row r="254" spans="1:8">
      <c r="A254" s="156" t="str">
        <f>IF(Deploiement!A254="","",Deploiement!A254)</f>
        <v>Luxembourg</v>
      </c>
      <c r="B254" s="157" t="str">
        <f>IF(Deploiement!B254="","",Deploiement!B254)</f>
        <v>LU001</v>
      </c>
      <c r="C254" s="158" t="str">
        <f>IF(Deploiement!C254="","",Deploiement!C254)</f>
        <v>Differdange</v>
      </c>
      <c r="D254" s="158" t="str">
        <f>IF(Deploiement!D254="","",Deploiement!D254)</f>
        <v>NCE</v>
      </c>
      <c r="E254" s="159" t="str">
        <f>IF(Deploiement!E254="","",Deploiement!E254)</f>
        <v>Benelux</v>
      </c>
      <c r="F254" s="94" t="str">
        <f>IF(Deploiement!F254="","",Deploiement!F254)</f>
        <v>STD</v>
      </c>
      <c r="G254" s="150" t="s">
        <v>220</v>
      </c>
      <c r="H254" s="187"/>
    </row>
    <row r="255" spans="1:8">
      <c r="A255" s="156" t="str">
        <f>IF(Deploiement!A255="","",Deploiement!A255)</f>
        <v>Luxembourg</v>
      </c>
      <c r="B255" s="157" t="str">
        <f>IF(Deploiement!B255="","",Deploiement!B255)</f>
        <v>LU002</v>
      </c>
      <c r="C255" s="158" t="str">
        <f>IF(Deploiement!C255="","",Deploiement!C255)</f>
        <v>Luxembourg Gare</v>
      </c>
      <c r="D255" s="158" t="str">
        <f>IF(Deploiement!D255="","",Deploiement!D255)</f>
        <v>NCE</v>
      </c>
      <c r="E255" s="159" t="str">
        <f>IF(Deploiement!E255="","",Deploiement!E255)</f>
        <v>Benelux</v>
      </c>
      <c r="F255" s="94" t="str">
        <f>IF(Deploiement!F255="","",Deploiement!F255)</f>
        <v>STD</v>
      </c>
      <c r="G255" s="150"/>
      <c r="H255" s="187"/>
    </row>
    <row r="256" spans="1:8">
      <c r="A256" s="156" t="str">
        <f>IF(Deploiement!A256="","",Deploiement!A256)</f>
        <v>Malaisie</v>
      </c>
      <c r="B256" s="157" t="str">
        <f>IF(Deploiement!B256="","",Deploiement!B256)</f>
        <v>MY001</v>
      </c>
      <c r="C256" s="158" t="str">
        <f>IF(Deploiement!C256="","",Deploiement!C256)</f>
        <v>Kuala Lumpur - Sunway Pyramid</v>
      </c>
      <c r="D256" s="158" t="str">
        <f>IF(Deploiement!D256="","",Deploiement!D256)</f>
        <v>BRICS</v>
      </c>
      <c r="E256" s="159" t="str">
        <f>IF(Deploiement!E256="","",Deploiement!E256)</f>
        <v>SEA</v>
      </c>
      <c r="F256" s="94" t="str">
        <f>IF(Deploiement!F256="","",Deploiement!F256)</f>
        <v>EXP</v>
      </c>
      <c r="G256" s="150" t="s">
        <v>220</v>
      </c>
      <c r="H256" s="187">
        <v>2</v>
      </c>
    </row>
    <row r="257" spans="1:8">
      <c r="A257" s="156" t="str">
        <f>IF(Deploiement!A257="","",Deploiement!A257)</f>
        <v>Maroc</v>
      </c>
      <c r="B257" s="157" t="str">
        <f>IF(Deploiement!B257="","",Deploiement!B257)</f>
        <v>MA001</v>
      </c>
      <c r="C257" s="158" t="str">
        <f>IF(Deploiement!C257="","",Deploiement!C257)</f>
        <v>Casa - Ben Omar</v>
      </c>
      <c r="D257" s="158" t="str">
        <f>IF(Deploiement!D257="","",Deploiement!D257)</f>
        <v>BRICS</v>
      </c>
      <c r="E257" s="159" t="str">
        <f>IF(Deploiement!E257="","",Deploiement!E257)</f>
        <v>Maroc</v>
      </c>
      <c r="F257" s="94" t="str">
        <f>IF(Deploiement!F257="","",Deploiement!F257)</f>
        <v>STD</v>
      </c>
      <c r="G257" s="150" t="s">
        <v>220</v>
      </c>
      <c r="H257" s="187">
        <v>1.5</v>
      </c>
    </row>
    <row r="258" spans="1:8">
      <c r="A258" s="156" t="str">
        <f>IF(Deploiement!A258="","",Deploiement!A258)</f>
        <v>Maroc</v>
      </c>
      <c r="B258" s="157" t="str">
        <f>IF(Deploiement!B258="","",Deploiement!B258)</f>
        <v>MA002</v>
      </c>
      <c r="C258" s="158" t="str">
        <f>IF(Deploiement!C258="","",Deploiement!C258)</f>
        <v>Casa - Ibn Tachfine Cc</v>
      </c>
      <c r="D258" s="158" t="str">
        <f>IF(Deploiement!D258="","",Deploiement!D258)</f>
        <v>BRICS</v>
      </c>
      <c r="E258" s="159" t="str">
        <f>IF(Deploiement!E258="","",Deploiement!E258)</f>
        <v>Maroc</v>
      </c>
      <c r="F258" s="94" t="str">
        <f>IF(Deploiement!F258="","",Deploiement!F258)</f>
        <v>STD</v>
      </c>
      <c r="G258" s="150" t="s">
        <v>220</v>
      </c>
      <c r="H258" s="187">
        <v>1.5</v>
      </c>
    </row>
    <row r="259" spans="1:8">
      <c r="A259" s="156" t="str">
        <f>IF(Deploiement!A259="","",Deploiement!A259)</f>
        <v>Maroc</v>
      </c>
      <c r="B259" s="157" t="str">
        <f>IF(Deploiement!B259="","",Deploiement!B259)</f>
        <v>MA003</v>
      </c>
      <c r="C259" s="158" t="str">
        <f>IF(Deploiement!C259="","",Deploiement!C259)</f>
        <v>Casa - Marjane Derb Sultan</v>
      </c>
      <c r="D259" s="158" t="str">
        <f>IF(Deploiement!D259="","",Deploiement!D259)</f>
        <v>BRICS</v>
      </c>
      <c r="E259" s="159" t="str">
        <f>IF(Deploiement!E259="","",Deploiement!E259)</f>
        <v>Maroc</v>
      </c>
      <c r="F259" s="94" t="str">
        <f>IF(Deploiement!F259="","",Deploiement!F259)</f>
        <v>STD</v>
      </c>
      <c r="G259" s="150" t="s">
        <v>220</v>
      </c>
      <c r="H259" s="187">
        <v>1</v>
      </c>
    </row>
    <row r="260" spans="1:8">
      <c r="A260" s="156" t="str">
        <f>IF(Deploiement!A260="","",Deploiement!A260)</f>
        <v>Maroc</v>
      </c>
      <c r="B260" s="157" t="str">
        <f>IF(Deploiement!B260="","",Deploiement!B260)</f>
        <v>MA004</v>
      </c>
      <c r="C260" s="158" t="str">
        <f>IF(Deploiement!C260="","",Deploiement!C260)</f>
        <v>Casa - Mohamed ( Casa Med)</v>
      </c>
      <c r="D260" s="158" t="str">
        <f>IF(Deploiement!D260="","",Deploiement!D260)</f>
        <v>BRICS</v>
      </c>
      <c r="E260" s="159" t="str">
        <f>IF(Deploiement!E260="","",Deploiement!E260)</f>
        <v>Maroc</v>
      </c>
      <c r="F260" s="94" t="str">
        <f>IF(Deploiement!F260="","",Deploiement!F260)</f>
        <v>STD</v>
      </c>
      <c r="G260" s="150" t="s">
        <v>220</v>
      </c>
      <c r="H260" s="187">
        <v>2</v>
      </c>
    </row>
    <row r="261" spans="1:8">
      <c r="A261" s="156" t="str">
        <f>IF(Deploiement!A261="","",Deploiement!A261)</f>
        <v>Maroc</v>
      </c>
      <c r="B261" s="157" t="str">
        <f>IF(Deploiement!B261="","",Deploiement!B261)</f>
        <v>MA005</v>
      </c>
      <c r="C261" s="158" t="str">
        <f>IF(Deploiement!C261="","",Deploiement!C261)</f>
        <v>Marrakech - Carré Eden + Institut Gueliz</v>
      </c>
      <c r="D261" s="158" t="str">
        <f>IF(Deploiement!D261="","",Deploiement!D261)</f>
        <v>BRICS</v>
      </c>
      <c r="E261" s="159" t="str">
        <f>IF(Deploiement!E261="","",Deploiement!E261)</f>
        <v>Maroc</v>
      </c>
      <c r="F261" s="94" t="str">
        <f>IF(Deploiement!F261="","",Deploiement!F261)</f>
        <v>EXP</v>
      </c>
      <c r="G261" s="150" t="s">
        <v>220</v>
      </c>
      <c r="H261" s="187"/>
    </row>
    <row r="262" spans="1:8">
      <c r="A262" s="156" t="str">
        <f>IF(Deploiement!A262="","",Deploiement!A262)</f>
        <v>Maroc</v>
      </c>
      <c r="B262" s="157" t="str">
        <f>IF(Deploiement!B262="","",Deploiement!B262)</f>
        <v>MA006</v>
      </c>
      <c r="C262" s="158" t="str">
        <f>IF(Deploiement!C262="","",Deploiement!C262)</f>
        <v>Marrakech - Daoudiate</v>
      </c>
      <c r="D262" s="158" t="str">
        <f>IF(Deploiement!D262="","",Deploiement!D262)</f>
        <v>BRICS</v>
      </c>
      <c r="E262" s="159" t="str">
        <f>IF(Deploiement!E262="","",Deploiement!E262)</f>
        <v>Maroc</v>
      </c>
      <c r="F262" s="94" t="str">
        <f>IF(Deploiement!F262="","",Deploiement!F262)</f>
        <v>STD</v>
      </c>
      <c r="G262" s="150" t="s">
        <v>220</v>
      </c>
      <c r="H262" s="187">
        <v>1</v>
      </c>
    </row>
    <row r="263" spans="1:8">
      <c r="A263" s="156" t="str">
        <f>IF(Deploiement!A263="","",Deploiement!A263)</f>
        <v>Maroc</v>
      </c>
      <c r="B263" s="157" t="str">
        <f>IF(Deploiement!B263="","",Deploiement!B263)</f>
        <v>MA007</v>
      </c>
      <c r="C263" s="158" t="str">
        <f>IF(Deploiement!C263="","",Deploiement!C263)</f>
        <v>Mohammedia - Marjane</v>
      </c>
      <c r="D263" s="158" t="str">
        <f>IF(Deploiement!D263="","",Deploiement!D263)</f>
        <v>BRICS</v>
      </c>
      <c r="E263" s="159" t="str">
        <f>IF(Deploiement!E263="","",Deploiement!E263)</f>
        <v>Maroc</v>
      </c>
      <c r="F263" s="94" t="str">
        <f>IF(Deploiement!F263="","",Deploiement!F263)</f>
        <v>STD</v>
      </c>
      <c r="G263" s="150" t="s">
        <v>220</v>
      </c>
      <c r="H263" s="187">
        <v>1</v>
      </c>
    </row>
    <row r="264" spans="1:8">
      <c r="A264" s="156" t="str">
        <f>IF(Deploiement!A264="","",Deploiement!A264)</f>
        <v>Maroc</v>
      </c>
      <c r="B264" s="157" t="str">
        <f>IF(Deploiement!B264="","",Deploiement!B264)</f>
        <v>MA008</v>
      </c>
      <c r="C264" s="158" t="str">
        <f>IF(Deploiement!C264="","",Deploiement!C264)</f>
        <v>Rabat - Marjane Bouregrag Cc</v>
      </c>
      <c r="D264" s="158" t="str">
        <f>IF(Deploiement!D264="","",Deploiement!D264)</f>
        <v>BRICS</v>
      </c>
      <c r="E264" s="159" t="str">
        <f>IF(Deploiement!E264="","",Deploiement!E264)</f>
        <v>Maroc</v>
      </c>
      <c r="F264" s="94" t="str">
        <f>IF(Deploiement!F264="","",Deploiement!F264)</f>
        <v>ATELIER</v>
      </c>
      <c r="G264" s="150" t="s">
        <v>220</v>
      </c>
      <c r="H264" s="187">
        <v>1.5</v>
      </c>
    </row>
    <row r="265" spans="1:8">
      <c r="A265" s="156" t="str">
        <f>IF(Deploiement!A265="","",Deploiement!A265)</f>
        <v>Maroc</v>
      </c>
      <c r="B265" s="157" t="str">
        <f>IF(Deploiement!B265="","",Deploiement!B265)</f>
        <v>MA009</v>
      </c>
      <c r="C265" s="158" t="str">
        <f>IF(Deploiement!C265="","",Deploiement!C265)</f>
        <v>Rabat - Prince</v>
      </c>
      <c r="D265" s="158" t="str">
        <f>IF(Deploiement!D265="","",Deploiement!D265)</f>
        <v>BRICS</v>
      </c>
      <c r="E265" s="159" t="str">
        <f>IF(Deploiement!E265="","",Deploiement!E265)</f>
        <v>Maroc</v>
      </c>
      <c r="F265" s="94" t="str">
        <f>IF(Deploiement!F265="","",Deploiement!F265)</f>
        <v>STD</v>
      </c>
      <c r="G265" s="150" t="s">
        <v>220</v>
      </c>
      <c r="H265" s="187">
        <v>2</v>
      </c>
    </row>
    <row r="266" spans="1:8">
      <c r="A266" s="156" t="str">
        <f>IF(Deploiement!A266="","",Deploiement!A266)</f>
        <v>Maroc</v>
      </c>
      <c r="B266" s="157" t="str">
        <f>IF(Deploiement!B266="","",Deploiement!B266)</f>
        <v>MA010</v>
      </c>
      <c r="C266" s="158" t="str">
        <f>IF(Deploiement!C266="","",Deploiement!C266)</f>
        <v>Tanger - Mly Ismail</v>
      </c>
      <c r="D266" s="158" t="str">
        <f>IF(Deploiement!D266="","",Deploiement!D266)</f>
        <v>BRICS</v>
      </c>
      <c r="E266" s="159" t="str">
        <f>IF(Deploiement!E266="","",Deploiement!E266)</f>
        <v>Maroc</v>
      </c>
      <c r="F266" s="94" t="str">
        <f>IF(Deploiement!F266="","",Deploiement!F266)</f>
        <v>STD SPE</v>
      </c>
      <c r="G266" s="150" t="s">
        <v>220</v>
      </c>
      <c r="H266" s="187">
        <v>1.5</v>
      </c>
    </row>
    <row r="267" spans="1:8">
      <c r="A267" s="156" t="str">
        <f>IF(Deploiement!A267="","",Deploiement!A267)</f>
        <v>Maroc</v>
      </c>
      <c r="B267" s="157" t="str">
        <f>IF(Deploiement!B267="","",Deploiement!B267)</f>
        <v>MA011</v>
      </c>
      <c r="C267" s="158" t="str">
        <f>IF(Deploiement!C267="","",Deploiement!C267)</f>
        <v>Tanger - Pasteur</v>
      </c>
      <c r="D267" s="158" t="str">
        <f>IF(Deploiement!D267="","",Deploiement!D267)</f>
        <v>BRICS</v>
      </c>
      <c r="E267" s="159" t="str">
        <f>IF(Deploiement!E267="","",Deploiement!E267)</f>
        <v>Maroc</v>
      </c>
      <c r="F267" s="94" t="str">
        <f>IF(Deploiement!F267="","",Deploiement!F267)</f>
        <v>STD</v>
      </c>
      <c r="G267" s="150" t="s">
        <v>220</v>
      </c>
      <c r="H267" s="187"/>
    </row>
    <row r="268" spans="1:8">
      <c r="A268" s="156" t="str">
        <f>IF(Deploiement!A268="","",Deploiement!A268)</f>
        <v>Maroc</v>
      </c>
      <c r="B268" s="157" t="str">
        <f>IF(Deploiement!B268="","",Deploiement!B268)</f>
        <v>MA012</v>
      </c>
      <c r="C268" s="158" t="str">
        <f>IF(Deploiement!C268="","",Deploiement!C268)</f>
        <v>Tanger - Socco Alto</v>
      </c>
      <c r="D268" s="158" t="str">
        <f>IF(Deploiement!D268="","",Deploiement!D268)</f>
        <v>BRICS</v>
      </c>
      <c r="E268" s="159" t="str">
        <f>IF(Deploiement!E268="","",Deploiement!E268)</f>
        <v>Maroc</v>
      </c>
      <c r="F268" s="94" t="str">
        <f>IF(Deploiement!F268="","",Deploiement!F268)</f>
        <v>STD</v>
      </c>
      <c r="G268" s="150" t="s">
        <v>220</v>
      </c>
      <c r="H268" s="187"/>
    </row>
    <row r="269" spans="1:8">
      <c r="A269" s="156" t="str">
        <f>IF(Deploiement!A269="","",Deploiement!A269)</f>
        <v>Maroc</v>
      </c>
      <c r="B269" s="157" t="str">
        <f>IF(Deploiement!B269="","",Deploiement!B269)</f>
        <v>MA013</v>
      </c>
      <c r="C269" s="158" t="str">
        <f>IF(Deploiement!C269="","",Deploiement!C269)</f>
        <v>Meknes - Meknes Marjane</v>
      </c>
      <c r="D269" s="158" t="str">
        <f>IF(Deploiement!D269="","",Deploiement!D269)</f>
        <v>BRICS</v>
      </c>
      <c r="E269" s="159" t="str">
        <f>IF(Deploiement!E269="","",Deploiement!E269)</f>
        <v>Maroc</v>
      </c>
      <c r="F269" s="94" t="str">
        <f>IF(Deploiement!F269="","",Deploiement!F269)</f>
        <v>STD</v>
      </c>
      <c r="G269" s="150"/>
      <c r="H269" s="187">
        <v>2</v>
      </c>
    </row>
    <row r="270" spans="1:8">
      <c r="A270" s="156" t="str">
        <f>IF(Deploiement!A270="","",Deploiement!A270)</f>
        <v>Maroc</v>
      </c>
      <c r="B270" s="157" t="str">
        <f>IF(Deploiement!B270="","",Deploiement!B270)</f>
        <v>MA014</v>
      </c>
      <c r="C270" s="158" t="str">
        <f>IF(Deploiement!C270="","",Deploiement!C270)</f>
        <v>Khouribga - Kourigba Marjane</v>
      </c>
      <c r="D270" s="158" t="str">
        <f>IF(Deploiement!D270="","",Deploiement!D270)</f>
        <v>BRICS</v>
      </c>
      <c r="E270" s="159" t="str">
        <f>IF(Deploiement!E270="","",Deploiement!E270)</f>
        <v>Maroc</v>
      </c>
      <c r="F270" s="94" t="str">
        <f>IF(Deploiement!F270="","",Deploiement!F270)</f>
        <v>Light</v>
      </c>
      <c r="G270" s="150"/>
      <c r="H270" s="187"/>
    </row>
    <row r="271" spans="1:8">
      <c r="A271" s="156" t="str">
        <f>IF(Deploiement!A271="","",Deploiement!A271)</f>
        <v>Maroc</v>
      </c>
      <c r="B271" s="157" t="str">
        <f>IF(Deploiement!B271="","",Deploiement!B271)</f>
        <v>MA015</v>
      </c>
      <c r="C271" s="158" t="str">
        <f>IF(Deploiement!C271="","",Deploiement!C271)</f>
        <v>Casablanca - Casa Marjane Californie</v>
      </c>
      <c r="D271" s="158" t="str">
        <f>IF(Deploiement!D271="","",Deploiement!D271)</f>
        <v>BRICS</v>
      </c>
      <c r="E271" s="159" t="str">
        <f>IF(Deploiement!E271="","",Deploiement!E271)</f>
        <v>Maroc</v>
      </c>
      <c r="F271" s="94" t="str">
        <f>IF(Deploiement!F271="","",Deploiement!F271)</f>
        <v>Light</v>
      </c>
      <c r="G271" s="150"/>
      <c r="H271" s="187">
        <v>1.5</v>
      </c>
    </row>
    <row r="272" spans="1:8">
      <c r="A272" s="156" t="str">
        <f>IF(Deploiement!A272="","",Deploiement!A272)</f>
        <v>Mexique</v>
      </c>
      <c r="B272" s="157" t="str">
        <f>IF(Deploiement!B272="","",Deploiement!B272)</f>
        <v>MX001</v>
      </c>
      <c r="C272" s="158" t="str">
        <f>IF(Deploiement!C272="","",Deploiement!C272)</f>
        <v>Guadalajara - Galerias Guadalajara</v>
      </c>
      <c r="D272" s="158" t="str">
        <f>IF(Deploiement!D272="","",Deploiement!D272)</f>
        <v>AMERIQUES</v>
      </c>
      <c r="E272" s="159" t="str">
        <f>IF(Deploiement!E272="","",Deploiement!E272)</f>
        <v>Mexique</v>
      </c>
      <c r="F272" s="94" t="str">
        <f>IF(Deploiement!F272="","",Deploiement!F272)</f>
        <v>STD</v>
      </c>
      <c r="G272" s="150" t="s">
        <v>220</v>
      </c>
      <c r="H272" s="187">
        <v>1.5</v>
      </c>
    </row>
    <row r="273" spans="1:8">
      <c r="A273" s="156" t="str">
        <f>IF(Deploiement!A273="","",Deploiement!A273)</f>
        <v>Mexique</v>
      </c>
      <c r="B273" s="157" t="str">
        <f>IF(Deploiement!B273="","",Deploiement!B273)</f>
        <v>MX002</v>
      </c>
      <c r="C273" s="158" t="str">
        <f>IF(Deploiement!C273="","",Deploiement!C273)</f>
        <v>Mexico City - Parque Lindavista</v>
      </c>
      <c r="D273" s="158" t="str">
        <f>IF(Deploiement!D273="","",Deploiement!D273)</f>
        <v>AMERIQUES</v>
      </c>
      <c r="E273" s="159" t="str">
        <f>IF(Deploiement!E273="","",Deploiement!E273)</f>
        <v>Mexique</v>
      </c>
      <c r="F273" s="94" t="str">
        <f>IF(Deploiement!F273="","",Deploiement!F273)</f>
        <v>STD</v>
      </c>
      <c r="G273" s="150" t="s">
        <v>220</v>
      </c>
      <c r="H273" s="187">
        <v>1.5</v>
      </c>
    </row>
    <row r="274" spans="1:8">
      <c r="A274" s="156" t="str">
        <f>IF(Deploiement!A274="","",Deploiement!A274)</f>
        <v>Mexique</v>
      </c>
      <c r="B274" s="157" t="str">
        <f>IF(Deploiement!B274="","",Deploiement!B274)</f>
        <v>MX003</v>
      </c>
      <c r="C274" s="158" t="str">
        <f>IF(Deploiement!C274="","",Deploiement!C274)</f>
        <v>Mexico City - Madero Torre Latino</v>
      </c>
      <c r="D274" s="158" t="str">
        <f>IF(Deploiement!D274="","",Deploiement!D274)</f>
        <v>AMERIQUES</v>
      </c>
      <c r="E274" s="159" t="str">
        <f>IF(Deploiement!E274="","",Deploiement!E274)</f>
        <v>Mexique</v>
      </c>
      <c r="F274" s="94" t="str">
        <f>IF(Deploiement!F274="","",Deploiement!F274)</f>
        <v>EXP</v>
      </c>
      <c r="G274" s="150" t="s">
        <v>220</v>
      </c>
      <c r="H274" s="187">
        <v>2</v>
      </c>
    </row>
    <row r="275" spans="1:8">
      <c r="A275" s="156" t="str">
        <f>IF(Deploiement!A275="","",Deploiement!A275)</f>
        <v>Mexique</v>
      </c>
      <c r="B275" s="157" t="str">
        <f>IF(Deploiement!B275="","",Deploiement!B275)</f>
        <v>MX004</v>
      </c>
      <c r="C275" s="158" t="str">
        <f>IF(Deploiement!C275="","",Deploiement!C275)</f>
        <v>Monterrey - Galerias Monterrey</v>
      </c>
      <c r="D275" s="158" t="str">
        <f>IF(Deploiement!D275="","",Deploiement!D275)</f>
        <v>AMERIQUES</v>
      </c>
      <c r="E275" s="159" t="str">
        <f>IF(Deploiement!E275="","",Deploiement!E275)</f>
        <v>Mexique</v>
      </c>
      <c r="F275" s="94" t="str">
        <f>IF(Deploiement!F275="","",Deploiement!F275)</f>
        <v>STD</v>
      </c>
      <c r="G275" s="150" t="s">
        <v>220</v>
      </c>
      <c r="H275" s="187">
        <v>1.5</v>
      </c>
    </row>
    <row r="276" spans="1:8">
      <c r="A276" s="156" t="str">
        <f>IF(Deploiement!A276="","",Deploiement!A276)</f>
        <v>Mexique</v>
      </c>
      <c r="B276" s="157" t="str">
        <f>IF(Deploiement!B276="","",Deploiement!B276)</f>
        <v>MX005</v>
      </c>
      <c r="C276" s="158" t="str">
        <f>IF(Deploiement!C276="","",Deploiement!C276)</f>
        <v>Puebla - Galerias Serdan</v>
      </c>
      <c r="D276" s="158" t="str">
        <f>IF(Deploiement!D276="","",Deploiement!D276)</f>
        <v>AMERIQUES</v>
      </c>
      <c r="E276" s="159" t="str">
        <f>IF(Deploiement!E276="","",Deploiement!E276)</f>
        <v>Mexique</v>
      </c>
      <c r="F276" s="94" t="str">
        <f>IF(Deploiement!F276="","",Deploiement!F276)</f>
        <v>STD</v>
      </c>
      <c r="G276" s="150" t="s">
        <v>220</v>
      </c>
      <c r="H276" s="147">
        <v>1.5</v>
      </c>
    </row>
    <row r="277" spans="1:8">
      <c r="A277" s="156" t="str">
        <f>IF(Deploiement!A277="","",Deploiement!A277)</f>
        <v>Mexique</v>
      </c>
      <c r="B277" s="157" t="str">
        <f>IF(Deploiement!B277="","",Deploiement!B277)</f>
        <v>MX006</v>
      </c>
      <c r="C277" s="158" t="str">
        <f>IF(Deploiement!C277="","",Deploiement!C277)</f>
        <v>Mexico City - Parque Toreo</v>
      </c>
      <c r="D277" s="158" t="str">
        <f>IF(Deploiement!D277="","",Deploiement!D277)</f>
        <v>AMERIQUES</v>
      </c>
      <c r="E277" s="159" t="str">
        <f>IF(Deploiement!E277="","",Deploiement!E277)</f>
        <v>Mexique</v>
      </c>
      <c r="F277" s="94" t="str">
        <f>IF(Deploiement!F277="","",Deploiement!F277)</f>
        <v/>
      </c>
      <c r="G277" s="150"/>
      <c r="H277" s="187"/>
    </row>
    <row r="278" spans="1:8">
      <c r="A278" s="156" t="str">
        <f>IF(Deploiement!A278="","",Deploiement!A278)</f>
        <v>Mongolie</v>
      </c>
      <c r="B278" s="157" t="str">
        <f>IF(Deploiement!B278="","",Deploiement!B278)</f>
        <v>MN001</v>
      </c>
      <c r="C278" s="158" t="str">
        <f>IF(Deploiement!C278="","",Deploiement!C278)</f>
        <v>Oulan Bator - Shangrila</v>
      </c>
      <c r="D278" s="158" t="str">
        <f>IF(Deploiement!D278="","",Deploiement!D278)</f>
        <v>BRICS</v>
      </c>
      <c r="E278" s="159" t="str">
        <f>IF(Deploiement!E278="","",Deploiement!E278)</f>
        <v>North Asia</v>
      </c>
      <c r="F278" s="94" t="str">
        <f>IF(Deploiement!F278="","",Deploiement!F278)</f>
        <v>STD</v>
      </c>
      <c r="G278" s="150" t="s">
        <v>220</v>
      </c>
      <c r="H278" s="187">
        <v>2</v>
      </c>
    </row>
    <row r="279" spans="1:8">
      <c r="A279" s="156" t="str">
        <f>IF(Deploiement!A279="","",Deploiement!A279)</f>
        <v>Mongolie</v>
      </c>
      <c r="B279" s="157" t="str">
        <f>IF(Deploiement!B279="","",Deploiement!B279)</f>
        <v>MN002</v>
      </c>
      <c r="C279" s="158" t="str">
        <f>IF(Deploiement!C279="","",Deploiement!C279)</f>
        <v>Ulan Bator - Naran Place</v>
      </c>
      <c r="D279" s="158" t="str">
        <f>IF(Deploiement!D279="","",Deploiement!D279)</f>
        <v>BRICS</v>
      </c>
      <c r="E279" s="159" t="str">
        <f>IF(Deploiement!E279="","",Deploiement!E279)</f>
        <v>North Asia</v>
      </c>
      <c r="F279" s="94" t="str">
        <f>IF(Deploiement!F279="","",Deploiement!F279)</f>
        <v>SHOPINSHOP</v>
      </c>
      <c r="G279" s="150" t="s">
        <v>220</v>
      </c>
      <c r="H279" s="187">
        <v>2</v>
      </c>
    </row>
    <row r="280" spans="1:8">
      <c r="A280" s="156" t="str">
        <f>IF(Deploiement!A280="","",Deploiement!A280)</f>
        <v>Nigeria</v>
      </c>
      <c r="B280" s="157" t="str">
        <f>IF(Deploiement!B280="","",Deploiement!B280)</f>
        <v>NG001</v>
      </c>
      <c r="C280" s="158" t="str">
        <f>IF(Deploiement!C280="","",Deploiement!C280)</f>
        <v>Abuja Jabi Lak Mall</v>
      </c>
      <c r="D280" s="158" t="str">
        <f>IF(Deploiement!D280="","",Deploiement!D280)</f>
        <v>BRICS</v>
      </c>
      <c r="E280" s="159" t="str">
        <f>IF(Deploiement!E280="","",Deploiement!E280)</f>
        <v>SSA</v>
      </c>
      <c r="F280" s="94" t="str">
        <f>IF(Deploiement!F280="","",Deploiement!F280)</f>
        <v/>
      </c>
      <c r="G280" s="150"/>
      <c r="H280" s="187"/>
    </row>
    <row r="281" spans="1:8">
      <c r="A281" s="156" t="str">
        <f>IF(Deploiement!A281="","",Deploiement!A281)</f>
        <v>Nigeria</v>
      </c>
      <c r="B281" s="157" t="str">
        <f>IF(Deploiement!B281="","",Deploiement!B281)</f>
        <v>NG002</v>
      </c>
      <c r="C281" s="158" t="str">
        <f>IF(Deploiement!C281="","",Deploiement!C281)</f>
        <v>Lagos - Lagos Palms Lekki Mall</v>
      </c>
      <c r="D281" s="158" t="str">
        <f>IF(Deploiement!D281="","",Deploiement!D281)</f>
        <v>BRICS</v>
      </c>
      <c r="E281" s="159" t="str">
        <f>IF(Deploiement!E281="","",Deploiement!E281)</f>
        <v>SSA</v>
      </c>
      <c r="F281" s="94" t="str">
        <f>IF(Deploiement!F281="","",Deploiement!F281)</f>
        <v>STD</v>
      </c>
      <c r="G281" s="150"/>
      <c r="H281" s="187"/>
    </row>
    <row r="282" spans="1:8">
      <c r="A282" s="156" t="str">
        <f>IF(Deploiement!A282="","",Deploiement!A282)</f>
        <v>Nigeria</v>
      </c>
      <c r="B282" s="157" t="str">
        <f>IF(Deploiement!B282="","",Deploiement!B282)</f>
        <v>NG003</v>
      </c>
      <c r="C282" s="158" t="str">
        <f>IF(Deploiement!C282="","",Deploiement!C282)</f>
        <v>Lekki Mall</v>
      </c>
      <c r="D282" s="158" t="str">
        <f>IF(Deploiement!D282="","",Deploiement!D282)</f>
        <v>BRICS</v>
      </c>
      <c r="E282" s="159" t="str">
        <f>IF(Deploiement!E282="","",Deploiement!E282)</f>
        <v>SSA</v>
      </c>
      <c r="F282" s="94" t="str">
        <f>IF(Deploiement!F282="","",Deploiement!F282)</f>
        <v>STD</v>
      </c>
      <c r="G282" s="150" t="s">
        <v>220</v>
      </c>
      <c r="H282" s="187">
        <v>2</v>
      </c>
    </row>
    <row r="283" spans="1:8">
      <c r="A283" s="156" t="str">
        <f>IF(Deploiement!A283="","",Deploiement!A283)</f>
        <v>Pays-Bas</v>
      </c>
      <c r="B283" s="157" t="str">
        <f>IF(Deploiement!B283="","",Deploiement!B283)</f>
        <v>NL001</v>
      </c>
      <c r="C283" s="158" t="str">
        <f>IF(Deploiement!C283="","",Deploiement!C283)</f>
        <v>Ytrecht Hoog Catherijne</v>
      </c>
      <c r="D283" s="158" t="str">
        <f>IF(Deploiement!D283="","",Deploiement!D283)</f>
        <v>NCE</v>
      </c>
      <c r="E283" s="159" t="str">
        <f>IF(Deploiement!E283="","",Deploiement!E283)</f>
        <v>Benelux</v>
      </c>
      <c r="F283" s="94" t="str">
        <f>IF(Deploiement!F283="","",Deploiement!F283)</f>
        <v>STD</v>
      </c>
      <c r="G283" s="154"/>
      <c r="H283" s="187">
        <v>1.5</v>
      </c>
    </row>
    <row r="284" spans="1:8">
      <c r="A284" s="156" t="str">
        <f>IF(Deploiement!A284="","",Deploiement!A284)</f>
        <v>Philippines</v>
      </c>
      <c r="B284" s="157" t="str">
        <f>IF(Deploiement!B284="","",Deploiement!B284)</f>
        <v>PH001</v>
      </c>
      <c r="C284" s="158" t="str">
        <f>IF(Deploiement!C284="","",Deploiement!C284)</f>
        <v>Manille - CC Marquee Mall</v>
      </c>
      <c r="D284" s="158" t="str">
        <f>IF(Deploiement!D284="","",Deploiement!D284)</f>
        <v>BRICS</v>
      </c>
      <c r="E284" s="159" t="str">
        <f>IF(Deploiement!E284="","",Deploiement!E284)</f>
        <v>SEA</v>
      </c>
      <c r="F284" s="94" t="str">
        <f>IF(Deploiement!F284="","",Deploiement!F284)</f>
        <v>STD</v>
      </c>
      <c r="G284" s="150" t="s">
        <v>220</v>
      </c>
      <c r="H284" s="187">
        <v>1</v>
      </c>
    </row>
    <row r="285" spans="1:8">
      <c r="A285" s="156" t="str">
        <f>IF(Deploiement!A285="","",Deploiement!A285)</f>
        <v>Philippines</v>
      </c>
      <c r="B285" s="157" t="str">
        <f>IF(Deploiement!B285="","",Deploiement!B285)</f>
        <v>PH002</v>
      </c>
      <c r="C285" s="158" t="str">
        <f>IF(Deploiement!C285="","",Deploiement!C285)</f>
        <v>Manille - CC East Ortigas</v>
      </c>
      <c r="D285" s="158" t="str">
        <f>IF(Deploiement!D285="","",Deploiement!D285)</f>
        <v>BRICS</v>
      </c>
      <c r="E285" s="159" t="str">
        <f>IF(Deploiement!E285="","",Deploiement!E285)</f>
        <v>SEA</v>
      </c>
      <c r="F285" s="94" t="str">
        <f>IF(Deploiement!F285="","",Deploiement!F285)</f>
        <v>STD</v>
      </c>
      <c r="G285" s="150" t="s">
        <v>220</v>
      </c>
      <c r="H285" s="187">
        <v>1.5</v>
      </c>
    </row>
    <row r="286" spans="1:8">
      <c r="A286" s="156" t="str">
        <f>IF(Deploiement!A286="","",Deploiement!A286)</f>
        <v>Philippines</v>
      </c>
      <c r="B286" s="157" t="str">
        <f>IF(Deploiement!B286="","",Deploiement!B286)</f>
        <v>PH003</v>
      </c>
      <c r="C286" s="158" t="str">
        <f>IF(Deploiement!C286="","",Deploiement!C286)</f>
        <v>Manille - CC U.P. Town Mall</v>
      </c>
      <c r="D286" s="158" t="str">
        <f>IF(Deploiement!D286="","",Deploiement!D286)</f>
        <v>BRICS</v>
      </c>
      <c r="E286" s="159" t="str">
        <f>IF(Deploiement!E286="","",Deploiement!E286)</f>
        <v>SEA</v>
      </c>
      <c r="F286" s="94" t="str">
        <f>IF(Deploiement!F286="","",Deploiement!F286)</f>
        <v>STD</v>
      </c>
      <c r="G286" s="150" t="s">
        <v>220</v>
      </c>
      <c r="H286" s="187">
        <v>1.5</v>
      </c>
    </row>
    <row r="287" spans="1:8">
      <c r="A287" s="156" t="str">
        <f>IF(Deploiement!A287="","",Deploiement!A287)</f>
        <v>Philippines</v>
      </c>
      <c r="B287" s="157" t="str">
        <f>IF(Deploiement!B287="","",Deploiement!B287)</f>
        <v>PH004</v>
      </c>
      <c r="C287" s="158" t="str">
        <f>IF(Deploiement!C287="","",Deploiement!C287)</f>
        <v>Cebu - CC SM Seaside</v>
      </c>
      <c r="D287" s="158" t="str">
        <f>IF(Deploiement!D287="","",Deploiement!D287)</f>
        <v>BRICS</v>
      </c>
      <c r="E287" s="159" t="str">
        <f>IF(Deploiement!E287="","",Deploiement!E287)</f>
        <v>SEA</v>
      </c>
      <c r="F287" s="94" t="str">
        <f>IF(Deploiement!F287="","",Deploiement!F287)</f>
        <v>STD</v>
      </c>
      <c r="G287" s="150" t="s">
        <v>220</v>
      </c>
      <c r="H287" s="187">
        <v>1</v>
      </c>
    </row>
    <row r="288" spans="1:8">
      <c r="A288" s="156" t="str">
        <f>IF(Deploiement!A288="","",Deploiement!A288)</f>
        <v>Philippines</v>
      </c>
      <c r="B288" s="157" t="str">
        <f>IF(Deploiement!B288="","",Deploiement!B288)</f>
        <v>PH005</v>
      </c>
      <c r="C288" s="158" t="str">
        <f>IF(Deploiement!C288="","",Deploiement!C288)</f>
        <v>Manille - CC North EDSA</v>
      </c>
      <c r="D288" s="158" t="str">
        <f>IF(Deploiement!D288="","",Deploiement!D288)</f>
        <v>BRICS</v>
      </c>
      <c r="E288" s="159" t="str">
        <f>IF(Deploiement!E288="","",Deploiement!E288)</f>
        <v>SEA</v>
      </c>
      <c r="F288" s="94" t="str">
        <f>IF(Deploiement!F288="","",Deploiement!F288)</f>
        <v>STD</v>
      </c>
      <c r="G288" s="150"/>
      <c r="H288" s="187">
        <v>2</v>
      </c>
    </row>
    <row r="289" spans="1:8">
      <c r="A289" s="156" t="str">
        <f>IF(Deploiement!A289="","",Deploiement!A289)</f>
        <v>Philippines</v>
      </c>
      <c r="B289" s="157" t="str">
        <f>IF(Deploiement!B289="","",Deploiement!B289)</f>
        <v>PH006</v>
      </c>
      <c r="C289" s="158" t="str">
        <f>IF(Deploiement!C289="","",Deploiement!C289)</f>
        <v>Manille - CC Mall of Asia</v>
      </c>
      <c r="D289" s="158" t="str">
        <f>IF(Deploiement!D289="","",Deploiement!D289)</f>
        <v>BRICS</v>
      </c>
      <c r="E289" s="159" t="str">
        <f>IF(Deploiement!E289="","",Deploiement!E289)</f>
        <v>SEA</v>
      </c>
      <c r="F289" s="94" t="str">
        <f>IF(Deploiement!F289="","",Deploiement!F289)</f>
        <v>EXP</v>
      </c>
      <c r="G289" s="150"/>
      <c r="H289" s="187">
        <v>2</v>
      </c>
    </row>
    <row r="290" spans="1:8">
      <c r="A290" s="156" t="str">
        <f>IF(Deploiement!A290="","",Deploiement!A290)</f>
        <v>Philippines</v>
      </c>
      <c r="B290" s="157" t="str">
        <f>IF(Deploiement!B290="","",Deploiement!B290)</f>
        <v>PH007</v>
      </c>
      <c r="C290" s="158" t="str">
        <f>IF(Deploiement!C290="","",Deploiement!C290)</f>
        <v>Manille - CC Glorietta Mall</v>
      </c>
      <c r="D290" s="158" t="str">
        <f>IF(Deploiement!D290="","",Deploiement!D290)</f>
        <v>BRICS</v>
      </c>
      <c r="E290" s="159" t="str">
        <f>IF(Deploiement!E290="","",Deploiement!E290)</f>
        <v>SEA</v>
      </c>
      <c r="F290" s="94" t="str">
        <f>IF(Deploiement!F290="","",Deploiement!F290)</f>
        <v>STD</v>
      </c>
      <c r="G290" s="150"/>
      <c r="H290" s="187"/>
    </row>
    <row r="291" spans="1:8">
      <c r="A291" s="156" t="str">
        <f>IF(Deploiement!A291="","",Deploiement!A291)</f>
        <v>Philippines</v>
      </c>
      <c r="B291" s="157" t="str">
        <f>IF(Deploiement!B291="","",Deploiement!B291)</f>
        <v>PH008</v>
      </c>
      <c r="C291" s="158" t="str">
        <f>IF(Deploiement!C291="","",Deploiement!C291)</f>
        <v>Manille - CC Ermita Mall</v>
      </c>
      <c r="D291" s="158" t="str">
        <f>IF(Deploiement!D291="","",Deploiement!D291)</f>
        <v>BRICS</v>
      </c>
      <c r="E291" s="159" t="str">
        <f>IF(Deploiement!E291="","",Deploiement!E291)</f>
        <v>SEA</v>
      </c>
      <c r="F291" s="94" t="str">
        <f>IF(Deploiement!F291="","",Deploiement!F291)</f>
        <v>STD</v>
      </c>
      <c r="G291" s="150"/>
      <c r="H291" s="187">
        <v>1</v>
      </c>
    </row>
    <row r="292" spans="1:8">
      <c r="A292" s="156" t="str">
        <f>IF(Deploiement!A292="","",Deploiement!A292)</f>
        <v>Philippines</v>
      </c>
      <c r="B292" s="157" t="str">
        <f>IF(Deploiement!B292="","",Deploiement!B292)</f>
        <v>PH009</v>
      </c>
      <c r="C292" s="158" t="str">
        <f>IF(Deploiement!C292="","",Deploiement!C292)</f>
        <v>Muntinlupa City - CC Festival Mall</v>
      </c>
      <c r="D292" s="158" t="str">
        <f>IF(Deploiement!D292="","",Deploiement!D292)</f>
        <v>BRICS</v>
      </c>
      <c r="E292" s="159" t="str">
        <f>IF(Deploiement!E292="","",Deploiement!E292)</f>
        <v>SEA</v>
      </c>
      <c r="F292" s="94" t="str">
        <f>IF(Deploiement!F292="","",Deploiement!F292)</f>
        <v>STD</v>
      </c>
      <c r="G292" s="150"/>
      <c r="H292" s="187">
        <v>1.5</v>
      </c>
    </row>
    <row r="293" spans="1:8">
      <c r="A293" s="156" t="str">
        <f>IF(Deploiement!A293="","",Deploiement!A293)</f>
        <v>Philippines</v>
      </c>
      <c r="B293" s="157" t="str">
        <f>IF(Deploiement!B293="","",Deploiement!B293)</f>
        <v>PH010</v>
      </c>
      <c r="C293" s="158" t="str">
        <f>IF(Deploiement!C293="","",Deploiement!C293)</f>
        <v>Manille - CC Magnolia Mall</v>
      </c>
      <c r="D293" s="158" t="str">
        <f>IF(Deploiement!D293="","",Deploiement!D293)</f>
        <v>BRICS</v>
      </c>
      <c r="E293" s="159" t="str">
        <f>IF(Deploiement!E293="","",Deploiement!E293)</f>
        <v>SEA</v>
      </c>
      <c r="F293" s="94" t="str">
        <f>IF(Deploiement!F293="","",Deploiement!F293)</f>
        <v>STD</v>
      </c>
      <c r="G293" s="150"/>
      <c r="H293" s="187">
        <v>1</v>
      </c>
    </row>
    <row r="294" spans="1:8">
      <c r="A294" s="156" t="str">
        <f>IF(Deploiement!A294="","",Deploiement!A294)</f>
        <v>Pologne</v>
      </c>
      <c r="B294" s="157" t="str">
        <f>IF(Deploiement!B294="","",Deploiement!B294)</f>
        <v>PL001</v>
      </c>
      <c r="C294" s="158" t="str">
        <f>IF(Deploiement!C294="","",Deploiement!C294)</f>
        <v>Varsovie - Galeria Polnocina</v>
      </c>
      <c r="D294" s="158" t="str">
        <f>IF(Deploiement!D294="","",Deploiement!D294)</f>
        <v>NCE</v>
      </c>
      <c r="E294" s="159" t="str">
        <f>IF(Deploiement!E294="","",Deploiement!E294)</f>
        <v>Pologne</v>
      </c>
      <c r="F294" s="94" t="str">
        <f>IF(Deploiement!F294="","",Deploiement!F294)</f>
        <v>STD</v>
      </c>
      <c r="G294" s="150"/>
      <c r="H294" s="187"/>
    </row>
    <row r="295" spans="1:8">
      <c r="A295" s="156" t="str">
        <f>IF(Deploiement!A295="","",Deploiement!A295)</f>
        <v>Pologne</v>
      </c>
      <c r="B295" s="157" t="str">
        <f>IF(Deploiement!B295="","",Deploiement!B295)</f>
        <v>PL002</v>
      </c>
      <c r="C295" s="158" t="str">
        <f>IF(Deploiement!C295="","",Deploiement!C295)</f>
        <v>Krakow - Galeria Krakowska</v>
      </c>
      <c r="D295" s="158" t="str">
        <f>IF(Deploiement!D295="","",Deploiement!D295)</f>
        <v>NCE</v>
      </c>
      <c r="E295" s="159" t="str">
        <f>IF(Deploiement!E295="","",Deploiement!E295)</f>
        <v>Pologne</v>
      </c>
      <c r="F295" s="94" t="str">
        <f>IF(Deploiement!F295="","",Deploiement!F295)</f>
        <v>STD</v>
      </c>
      <c r="G295" s="154"/>
      <c r="H295" s="187">
        <v>2.5</v>
      </c>
    </row>
    <row r="296" spans="1:8">
      <c r="A296" s="156" t="str">
        <f>IF(Deploiement!A296="","",Deploiement!A296)</f>
        <v>Pologne</v>
      </c>
      <c r="B296" s="157" t="str">
        <f>IF(Deploiement!B296="","",Deploiement!B296)</f>
        <v>PL003</v>
      </c>
      <c r="C296" s="158" t="str">
        <f>IF(Deploiement!C296="","",Deploiement!C296)</f>
        <v>Lomza - Veneda</v>
      </c>
      <c r="D296" s="158" t="str">
        <f>IF(Deploiement!D296="","",Deploiement!D296)</f>
        <v>NCE</v>
      </c>
      <c r="E296" s="159" t="str">
        <f>IF(Deploiement!E296="","",Deploiement!E296)</f>
        <v>Pologne</v>
      </c>
      <c r="F296" s="94" t="str">
        <f>IF(Deploiement!F296="","",Deploiement!F296)</f>
        <v>STD</v>
      </c>
      <c r="G296" s="154"/>
      <c r="H296" s="187">
        <v>1.5</v>
      </c>
    </row>
    <row r="297" spans="1:8">
      <c r="A297" s="156" t="str">
        <f>IF(Deploiement!A297="","",Deploiement!A297)</f>
        <v>Pologne</v>
      </c>
      <c r="B297" s="157" t="str">
        <f>IF(Deploiement!B297="","",Deploiement!B297)</f>
        <v>PL004</v>
      </c>
      <c r="C297" s="158" t="str">
        <f>IF(Deploiement!C297="","",Deploiement!C297)</f>
        <v>Poznań - Posnania</v>
      </c>
      <c r="D297" s="158" t="str">
        <f>IF(Deploiement!D297="","",Deploiement!D297)</f>
        <v>NCE</v>
      </c>
      <c r="E297" s="159" t="str">
        <f>IF(Deploiement!E297="","",Deploiement!E297)</f>
        <v>Pologne</v>
      </c>
      <c r="F297" s="94" t="str">
        <f>IF(Deploiement!F297="","",Deploiement!F297)</f>
        <v>STD</v>
      </c>
      <c r="G297" s="154"/>
      <c r="H297" s="187">
        <v>1</v>
      </c>
    </row>
    <row r="298" spans="1:8">
      <c r="A298" s="156" t="str">
        <f>IF(Deploiement!A298="","",Deploiement!A298)</f>
        <v>Pologne</v>
      </c>
      <c r="B298" s="157" t="str">
        <f>IF(Deploiement!B298="","",Deploiement!B298)</f>
        <v>PL005</v>
      </c>
      <c r="C298" s="158" t="str">
        <f>IF(Deploiement!C298="","",Deploiement!C298)</f>
        <v>Szczecin Galaxy</v>
      </c>
      <c r="D298" s="158" t="str">
        <f>IF(Deploiement!D298="","",Deploiement!D298)</f>
        <v>NCE</v>
      </c>
      <c r="E298" s="159" t="str">
        <f>IF(Deploiement!E298="","",Deploiement!E298)</f>
        <v>Pologne</v>
      </c>
      <c r="F298" s="94" t="str">
        <f>IF(Deploiement!F298="","",Deploiement!F298)</f>
        <v>STD</v>
      </c>
      <c r="G298" s="161"/>
      <c r="H298" s="187"/>
    </row>
    <row r="299" spans="1:8">
      <c r="A299" s="156" t="str">
        <f>IF(Deploiement!A299="","",Deploiement!A299)</f>
        <v>Pologne</v>
      </c>
      <c r="B299" s="157" t="str">
        <f>IF(Deploiement!B299="","",Deploiement!B299)</f>
        <v>PL006</v>
      </c>
      <c r="C299" s="158" t="str">
        <f>IF(Deploiement!C299="","",Deploiement!C299)</f>
        <v>Varsovie - Sadyba Best Mall</v>
      </c>
      <c r="D299" s="158" t="str">
        <f>IF(Deploiement!D299="","",Deploiement!D299)</f>
        <v>NCE</v>
      </c>
      <c r="E299" s="159" t="str">
        <f>IF(Deploiement!E299="","",Deploiement!E299)</f>
        <v>Pologne</v>
      </c>
      <c r="F299" s="94" t="str">
        <f>IF(Deploiement!F299="","",Deploiement!F299)</f>
        <v>STD</v>
      </c>
      <c r="G299" s="154"/>
      <c r="H299" s="187">
        <v>2</v>
      </c>
    </row>
    <row r="300" spans="1:8">
      <c r="A300" s="156" t="str">
        <f>IF(Deploiement!A300="","",Deploiement!A300)</f>
        <v>Pologne</v>
      </c>
      <c r="B300" s="157" t="str">
        <f>IF(Deploiement!B300="","",Deploiement!B300)</f>
        <v>PL007</v>
      </c>
      <c r="C300" s="158" t="str">
        <f>IF(Deploiement!C300="","",Deploiement!C300)</f>
        <v>Zakopane Galeria Krupówki</v>
      </c>
      <c r="D300" s="158" t="str">
        <f>IF(Deploiement!D300="","",Deploiement!D300)</f>
        <v>NCE</v>
      </c>
      <c r="E300" s="159" t="str">
        <f>IF(Deploiement!E300="","",Deploiement!E300)</f>
        <v>Pologne</v>
      </c>
      <c r="F300" s="94" t="str">
        <f>IF(Deploiement!F300="","",Deploiement!F300)</f>
        <v>STD</v>
      </c>
      <c r="G300" s="154"/>
      <c r="H300" s="187">
        <v>2</v>
      </c>
    </row>
    <row r="301" spans="1:8">
      <c r="A301" s="156" t="str">
        <f>IF(Deploiement!A301="","",Deploiement!A301)</f>
        <v>Pologne</v>
      </c>
      <c r="B301" s="157" t="str">
        <f>IF(Deploiement!B301="","",Deploiement!B301)</f>
        <v>PL008</v>
      </c>
      <c r="C301" s="158" t="str">
        <f>IF(Deploiement!C301="","",Deploiement!C301)</f>
        <v>Varsovie - Zlote Tarasy</v>
      </c>
      <c r="D301" s="158" t="str">
        <f>IF(Deploiement!D301="","",Deploiement!D301)</f>
        <v>NCE</v>
      </c>
      <c r="E301" s="159" t="str">
        <f>IF(Deploiement!E301="","",Deploiement!E301)</f>
        <v>Pologne</v>
      </c>
      <c r="F301" s="94" t="str">
        <f>IF(Deploiement!F301="","",Deploiement!F301)</f>
        <v/>
      </c>
      <c r="G301" s="150"/>
      <c r="H301" s="187"/>
    </row>
    <row r="302" spans="1:8">
      <c r="A302" s="156" t="str">
        <f>IF(Deploiement!A302="","",Deploiement!A302)</f>
        <v>Pologne</v>
      </c>
      <c r="B302" s="157" t="str">
        <f>IF(Deploiement!B302="","",Deploiement!B302)</f>
        <v>PL009</v>
      </c>
      <c r="C302" s="158" t="str">
        <f>IF(Deploiement!C302="","",Deploiement!C302)</f>
        <v>Varsovie - Arkadia</v>
      </c>
      <c r="D302" s="158" t="str">
        <f>IF(Deploiement!D302="","",Deploiement!D302)</f>
        <v>NCE</v>
      </c>
      <c r="E302" s="159" t="str">
        <f>IF(Deploiement!E302="","",Deploiement!E302)</f>
        <v>Pologne</v>
      </c>
      <c r="F302" s="94" t="str">
        <f>IF(Deploiement!F302="","",Deploiement!F302)</f>
        <v/>
      </c>
      <c r="G302" s="150"/>
      <c r="H302" s="187"/>
    </row>
    <row r="303" spans="1:8">
      <c r="A303" s="156" t="str">
        <f>IF(Deploiement!A303="","",Deploiement!A303)</f>
        <v>Qatar</v>
      </c>
      <c r="B303" s="157" t="str">
        <f>IF(Deploiement!B303="","",Deploiement!B303)</f>
        <v>QA001</v>
      </c>
      <c r="C303" s="158" t="str">
        <f>IF(Deploiement!C303="","",Deploiement!C303)</f>
        <v>Doha - City Center</v>
      </c>
      <c r="D303" s="158" t="str">
        <f>IF(Deploiement!D303="","",Deploiement!D303)</f>
        <v>BRICS</v>
      </c>
      <c r="E303" s="159" t="str">
        <f>IF(Deploiement!E303="","",Deploiement!E303)</f>
        <v>Middle East</v>
      </c>
      <c r="F303" s="94" t="str">
        <f>IF(Deploiement!F303="","",Deploiement!F303)</f>
        <v>STD</v>
      </c>
      <c r="G303" s="150" t="s">
        <v>220</v>
      </c>
      <c r="H303" s="187">
        <v>2</v>
      </c>
    </row>
    <row r="304" spans="1:8">
      <c r="A304" s="156" t="str">
        <f>IF(Deploiement!A304="","",Deploiement!A304)</f>
        <v>République dominicaine</v>
      </c>
      <c r="B304" s="157" t="str">
        <f>IF(Deploiement!B304="","",Deploiement!B304)</f>
        <v>DO001</v>
      </c>
      <c r="C304" s="158" t="str">
        <f>IF(Deploiement!C304="","",Deploiement!C304)</f>
        <v>Punta Cana - BlueMall Punta Cana</v>
      </c>
      <c r="D304" s="158" t="str">
        <f>IF(Deploiement!D304="","",Deploiement!D304)</f>
        <v>BRICS</v>
      </c>
      <c r="E304" s="159" t="str">
        <f>IF(Deploiement!E304="","",Deploiement!E304)</f>
        <v>OVERSEAS</v>
      </c>
      <c r="F304" s="94" t="str">
        <f>IF(Deploiement!F304="","",Deploiement!F304)</f>
        <v>STD</v>
      </c>
      <c r="G304" s="150" t="s">
        <v>220</v>
      </c>
      <c r="H304" s="187">
        <v>1.5</v>
      </c>
    </row>
    <row r="305" spans="1:8">
      <c r="A305" s="156" t="str">
        <f>IF(Deploiement!A305="","",Deploiement!A305)</f>
        <v>République dominicaine</v>
      </c>
      <c r="B305" s="157" t="str">
        <f>IF(Deploiement!B305="","",Deploiement!B305)</f>
        <v>DO002</v>
      </c>
      <c r="C305" s="158" t="str">
        <f>IF(Deploiement!C305="","",Deploiement!C305)</f>
        <v>Saint-Domingue - Plaza Duarte</v>
      </c>
      <c r="D305" s="158" t="str">
        <f>IF(Deploiement!D305="","",Deploiement!D305)</f>
        <v>BRICS</v>
      </c>
      <c r="E305" s="159" t="str">
        <f>IF(Deploiement!E305="","",Deploiement!E305)</f>
        <v>OVERSEAS</v>
      </c>
      <c r="F305" s="94" t="str">
        <f>IF(Deploiement!F305="","",Deploiement!F305)</f>
        <v>STD</v>
      </c>
      <c r="G305" s="150"/>
      <c r="H305" s="187">
        <v>1.5</v>
      </c>
    </row>
    <row r="306" spans="1:8">
      <c r="A306" s="156" t="str">
        <f>IF(Deploiement!A306="","",Deploiement!A306)</f>
        <v>République dominicaine</v>
      </c>
      <c r="B306" s="157" t="str">
        <f>IF(Deploiement!B306="","",Deploiement!B306)</f>
        <v>DO003</v>
      </c>
      <c r="C306" s="158" t="str">
        <f>IF(Deploiement!C306="","",Deploiement!C306)</f>
        <v>Saint-Domingue - Domingue Downtown</v>
      </c>
      <c r="D306" s="158" t="str">
        <f>IF(Deploiement!D306="","",Deploiement!D306)</f>
        <v>BRICS</v>
      </c>
      <c r="E306" s="159" t="str">
        <f>IF(Deploiement!E306="","",Deploiement!E306)</f>
        <v>OVERSEAS</v>
      </c>
      <c r="F306" s="94" t="str">
        <f>IF(Deploiement!F306="","",Deploiement!F306)</f>
        <v>STD</v>
      </c>
      <c r="G306" s="150" t="s">
        <v>220</v>
      </c>
      <c r="H306" s="187"/>
    </row>
    <row r="307" spans="1:8">
      <c r="A307" s="156" t="str">
        <f>IF(Deploiement!A307="","",Deploiement!A307)</f>
        <v>République dominicaine</v>
      </c>
      <c r="B307" s="157" t="str">
        <f>IF(Deploiement!B307="","",Deploiement!B307)</f>
        <v>DO004</v>
      </c>
      <c r="C307" s="158" t="str">
        <f>IF(Deploiement!C307="","",Deploiement!C307)</f>
        <v>Saint-Domingue - Saint Domingue Mall</v>
      </c>
      <c r="D307" s="158" t="str">
        <f>IF(Deploiement!D307="","",Deploiement!D307)</f>
        <v>BRICS</v>
      </c>
      <c r="E307" s="159" t="str">
        <f>IF(Deploiement!E307="","",Deploiement!E307)</f>
        <v>OVERSEAS</v>
      </c>
      <c r="F307" s="94" t="str">
        <f>IF(Deploiement!F307="","",Deploiement!F307)</f>
        <v>STD</v>
      </c>
      <c r="G307" s="150" t="s">
        <v>220</v>
      </c>
      <c r="H307" s="187">
        <v>1</v>
      </c>
    </row>
    <row r="308" spans="1:8">
      <c r="A308" s="156" t="str">
        <f>IF(Deploiement!A308="","",Deploiement!A308)</f>
        <v>République Tchèque</v>
      </c>
      <c r="B308" s="157" t="str">
        <f>IF(Deploiement!B308="","",Deploiement!B308)</f>
        <v>CZ001</v>
      </c>
      <c r="C308" s="158" t="str">
        <f>IF(Deploiement!C308="","",Deploiement!C308)</f>
        <v>Brno - Campus</v>
      </c>
      <c r="D308" s="158" t="str">
        <f>IF(Deploiement!D308="","",Deploiement!D308)</f>
        <v>NCE</v>
      </c>
      <c r="E308" s="159" t="str">
        <f>IF(Deploiement!E308="","",Deploiement!E308)</f>
        <v>PECO</v>
      </c>
      <c r="F308" s="94" t="str">
        <f>IF(Deploiement!F308="","",Deploiement!F308)</f>
        <v>STD</v>
      </c>
      <c r="G308" s="154"/>
      <c r="H308" s="187">
        <v>1.5</v>
      </c>
    </row>
    <row r="309" spans="1:8">
      <c r="A309" s="156" t="str">
        <f>IF(Deploiement!A309="","",Deploiement!A309)</f>
        <v>République Tchèque</v>
      </c>
      <c r="B309" s="157" t="str">
        <f>IF(Deploiement!B309="","",Deploiement!B309)</f>
        <v>CZ002</v>
      </c>
      <c r="C309" s="158" t="str">
        <f>IF(Deploiement!C309="","",Deploiement!C309)</f>
        <v>České Budějovice Igy</v>
      </c>
      <c r="D309" s="158" t="str">
        <f>IF(Deploiement!D309="","",Deploiement!D309)</f>
        <v>NCE</v>
      </c>
      <c r="E309" s="159" t="str">
        <f>IF(Deploiement!E309="","",Deploiement!E309)</f>
        <v>PECO</v>
      </c>
      <c r="F309" s="94" t="str">
        <f>IF(Deploiement!F309="","",Deploiement!F309)</f>
        <v>STD</v>
      </c>
      <c r="G309" s="150" t="s">
        <v>220</v>
      </c>
      <c r="H309" s="187">
        <v>1</v>
      </c>
    </row>
    <row r="310" spans="1:8">
      <c r="A310" s="156" t="str">
        <f>IF(Deploiement!A310="","",Deploiement!A310)</f>
        <v>République Tchèque</v>
      </c>
      <c r="B310" s="157" t="str">
        <f>IF(Deploiement!B310="","",Deploiement!B310)</f>
        <v>CZ003</v>
      </c>
      <c r="C310" s="158" t="str">
        <f>IF(Deploiement!C310="","",Deploiement!C310)</f>
        <v>Cheb - Tesco</v>
      </c>
      <c r="D310" s="158" t="str">
        <f>IF(Deploiement!D310="","",Deploiement!D310)</f>
        <v>NCE</v>
      </c>
      <c r="E310" s="159" t="str">
        <f>IF(Deploiement!E310="","",Deploiement!E310)</f>
        <v>PECO</v>
      </c>
      <c r="F310" s="94" t="str">
        <f>IF(Deploiement!F310="","",Deploiement!F310)</f>
        <v>STD</v>
      </c>
      <c r="G310" s="150" t="s">
        <v>220</v>
      </c>
      <c r="H310" s="187">
        <v>1</v>
      </c>
    </row>
    <row r="311" spans="1:8">
      <c r="A311" s="156" t="str">
        <f>IF(Deploiement!A311="","",Deploiement!A311)</f>
        <v>République Tchèque</v>
      </c>
      <c r="B311" s="157" t="str">
        <f>IF(Deploiement!B311="","",Deploiement!B311)</f>
        <v>CZ004</v>
      </c>
      <c r="C311" s="158" t="str">
        <f>IF(Deploiement!C311="","",Deploiement!C311)</f>
        <v>Prague - Eden</v>
      </c>
      <c r="D311" s="158" t="str">
        <f>IF(Deploiement!D311="","",Deploiement!D311)</f>
        <v>NCE</v>
      </c>
      <c r="E311" s="159" t="str">
        <f>IF(Deploiement!E311="","",Deploiement!E311)</f>
        <v>PECO</v>
      </c>
      <c r="F311" s="94" t="str">
        <f>IF(Deploiement!F311="","",Deploiement!F311)</f>
        <v>STD</v>
      </c>
      <c r="G311" s="150" t="s">
        <v>220</v>
      </c>
      <c r="H311" s="187">
        <v>2</v>
      </c>
    </row>
    <row r="312" spans="1:8">
      <c r="A312" s="156" t="str">
        <f>IF(Deploiement!A312="","",Deploiement!A312)</f>
        <v>République Tchèque</v>
      </c>
      <c r="B312" s="157" t="str">
        <f>IF(Deploiement!B312="","",Deploiement!B312)</f>
        <v>CZ005</v>
      </c>
      <c r="C312" s="158" t="str">
        <f>IF(Deploiement!C312="","",Deploiement!C312)</f>
        <v>Hradec Kralove - Aupark</v>
      </c>
      <c r="D312" s="158" t="str">
        <f>IF(Deploiement!D312="","",Deploiement!D312)</f>
        <v>NCE</v>
      </c>
      <c r="E312" s="159" t="str">
        <f>IF(Deploiement!E312="","",Deploiement!E312)</f>
        <v>PECO</v>
      </c>
      <c r="F312" s="94" t="str">
        <f>IF(Deploiement!F312="","",Deploiement!F312)</f>
        <v>STD</v>
      </c>
      <c r="G312" s="154"/>
      <c r="H312" s="187">
        <v>2</v>
      </c>
    </row>
    <row r="313" spans="1:8">
      <c r="A313" s="156" t="str">
        <f>IF(Deploiement!A313="","",Deploiement!A313)</f>
        <v>République Tchèque</v>
      </c>
      <c r="B313" s="157" t="str">
        <f>IF(Deploiement!B313="","",Deploiement!B313)</f>
        <v>CZ006</v>
      </c>
      <c r="C313" s="158" t="str">
        <f>IF(Deploiement!C313="","",Deploiement!C313)</f>
        <v>Jablonec N. Nisou - Central</v>
      </c>
      <c r="D313" s="158" t="str">
        <f>IF(Deploiement!D313="","",Deploiement!D313)</f>
        <v>NCE</v>
      </c>
      <c r="E313" s="159" t="str">
        <f>IF(Deploiement!E313="","",Deploiement!E313)</f>
        <v>PECO</v>
      </c>
      <c r="F313" s="94" t="str">
        <f>IF(Deploiement!F313="","",Deploiement!F313)</f>
        <v>STD</v>
      </c>
      <c r="G313" s="150" t="s">
        <v>220</v>
      </c>
      <c r="H313" s="187">
        <v>1</v>
      </c>
    </row>
    <row r="314" spans="1:8">
      <c r="A314" s="156" t="str">
        <f>IF(Deploiement!A314="","",Deploiement!A314)</f>
        <v>République Tchèque</v>
      </c>
      <c r="B314" s="157" t="str">
        <f>IF(Deploiement!B314="","",Deploiement!B314)</f>
        <v>CZ007</v>
      </c>
      <c r="C314" s="158" t="str">
        <f>IF(Deploiement!C314="","",Deploiement!C314)</f>
        <v>Karviná / OC Karviná</v>
      </c>
      <c r="D314" s="158" t="str">
        <f>IF(Deploiement!D314="","",Deploiement!D314)</f>
        <v>NCE</v>
      </c>
      <c r="E314" s="159" t="str">
        <f>IF(Deploiement!E314="","",Deploiement!E314)</f>
        <v>PECO</v>
      </c>
      <c r="F314" s="94" t="str">
        <f>IF(Deploiement!F314="","",Deploiement!F314)</f>
        <v>STD</v>
      </c>
      <c r="G314" s="154"/>
      <c r="H314" s="187"/>
    </row>
    <row r="315" spans="1:8">
      <c r="A315" s="156" t="str">
        <f>IF(Deploiement!A315="","",Deploiement!A315)</f>
        <v>République Tchèque</v>
      </c>
      <c r="B315" s="157" t="str">
        <f>IF(Deploiement!B315="","",Deploiement!B315)</f>
        <v>CZ008</v>
      </c>
      <c r="C315" s="158" t="str">
        <f>IF(Deploiement!C315="","",Deploiement!C315)</f>
        <v>Kolín - Futurum</v>
      </c>
      <c r="D315" s="158" t="str">
        <f>IF(Deploiement!D315="","",Deploiement!D315)</f>
        <v>NCE</v>
      </c>
      <c r="E315" s="159" t="str">
        <f>IF(Deploiement!E315="","",Deploiement!E315)</f>
        <v>PECO</v>
      </c>
      <c r="F315" s="94" t="str">
        <f>IF(Deploiement!F315="","",Deploiement!F315)</f>
        <v>STD</v>
      </c>
      <c r="G315" s="150" t="s">
        <v>220</v>
      </c>
      <c r="H315" s="187">
        <v>1</v>
      </c>
    </row>
    <row r="316" spans="1:8">
      <c r="A316" s="156" t="str">
        <f>IF(Deploiement!A316="","",Deploiement!A316)</f>
        <v>République Tchèque</v>
      </c>
      <c r="B316" s="157" t="str">
        <f>IF(Deploiement!B316="","",Deploiement!B316)</f>
        <v>CZ009</v>
      </c>
      <c r="C316" s="158" t="str">
        <f>IF(Deploiement!C316="","",Deploiement!C316)</f>
        <v>Liberece Gecko</v>
      </c>
      <c r="D316" s="158" t="str">
        <f>IF(Deploiement!D316="","",Deploiement!D316)</f>
        <v>NCE</v>
      </c>
      <c r="E316" s="159" t="str">
        <f>IF(Deploiement!E316="","",Deploiement!E316)</f>
        <v>PECO</v>
      </c>
      <c r="F316" s="94" t="str">
        <f>IF(Deploiement!F316="","",Deploiement!F316)</f>
        <v>STD</v>
      </c>
      <c r="G316" s="154"/>
      <c r="H316" s="187"/>
    </row>
    <row r="317" spans="1:8">
      <c r="A317" s="156" t="str">
        <f>IF(Deploiement!A317="","",Deploiement!A317)</f>
        <v>République Tchèque</v>
      </c>
      <c r="B317" s="157" t="str">
        <f>IF(Deploiement!B317="","",Deploiement!B317)</f>
        <v>CZ010</v>
      </c>
      <c r="C317" s="158" t="str">
        <f>IF(Deploiement!C317="","",Deploiement!C317)</f>
        <v>Prague - Milady Horákové</v>
      </c>
      <c r="D317" s="158" t="str">
        <f>IF(Deploiement!D317="","",Deploiement!D317)</f>
        <v>NCE</v>
      </c>
      <c r="E317" s="159" t="str">
        <f>IF(Deploiement!E317="","",Deploiement!E317)</f>
        <v>PECO</v>
      </c>
      <c r="F317" s="94" t="str">
        <f>IF(Deploiement!F317="","",Deploiement!F317)</f>
        <v>STD</v>
      </c>
      <c r="G317" s="154"/>
      <c r="H317" s="187"/>
    </row>
    <row r="318" spans="1:8">
      <c r="A318" s="156" t="str">
        <f>IF(Deploiement!A318="","",Deploiement!A318)</f>
        <v>République Tchèque</v>
      </c>
      <c r="B318" s="157" t="str">
        <f>IF(Deploiement!B318="","",Deploiement!B318)</f>
        <v>CZ011</v>
      </c>
      <c r="C318" s="158" t="str">
        <f>IF(Deploiement!C318="","",Deploiement!C318)</f>
        <v>Mlada Boleslav - Bondy</v>
      </c>
      <c r="D318" s="158" t="str">
        <f>IF(Deploiement!D318="","",Deploiement!D318)</f>
        <v>NCE</v>
      </c>
      <c r="E318" s="159" t="str">
        <f>IF(Deploiement!E318="","",Deploiement!E318)</f>
        <v>PECO</v>
      </c>
      <c r="F318" s="94" t="str">
        <f>IF(Deploiement!F318="","",Deploiement!F318)</f>
        <v>STD</v>
      </c>
      <c r="G318" s="150" t="s">
        <v>220</v>
      </c>
      <c r="H318" s="187">
        <v>1</v>
      </c>
    </row>
    <row r="319" spans="1:8">
      <c r="A319" s="156" t="str">
        <f>IF(Deploiement!A319="","",Deploiement!A319)</f>
        <v>République Tchèque</v>
      </c>
      <c r="B319" s="157" t="str">
        <f>IF(Deploiement!B319="","",Deploiement!B319)</f>
        <v>CZ012</v>
      </c>
      <c r="C319" s="158" t="str">
        <f>IF(Deploiement!C319="","",Deploiement!C319)</f>
        <v>Ostrava Novakarolina</v>
      </c>
      <c r="D319" s="158" t="str">
        <f>IF(Deploiement!D319="","",Deploiement!D319)</f>
        <v>NCE</v>
      </c>
      <c r="E319" s="159" t="str">
        <f>IF(Deploiement!E319="","",Deploiement!E319)</f>
        <v>PECO</v>
      </c>
      <c r="F319" s="94" t="str">
        <f>IF(Deploiement!F319="","",Deploiement!F319)</f>
        <v/>
      </c>
      <c r="G319" s="154"/>
      <c r="H319" s="187"/>
    </row>
    <row r="320" spans="1:8">
      <c r="A320" s="156" t="str">
        <f>IF(Deploiement!A320="","",Deploiement!A320)</f>
        <v>République Tchèque</v>
      </c>
      <c r="B320" s="157" t="str">
        <f>IF(Deploiement!B320="","",Deploiement!B320)</f>
        <v>CZ013</v>
      </c>
      <c r="C320" s="158" t="str">
        <f>IF(Deploiement!C320="","",Deploiement!C320)</f>
        <v>Pisek - Tesco</v>
      </c>
      <c r="D320" s="158" t="str">
        <f>IF(Deploiement!D320="","",Deploiement!D320)</f>
        <v>NCE</v>
      </c>
      <c r="E320" s="159" t="str">
        <f>IF(Deploiement!E320="","",Deploiement!E320)</f>
        <v>PECO</v>
      </c>
      <c r="F320" s="94" t="str">
        <f>IF(Deploiement!F320="","",Deploiement!F320)</f>
        <v>STD</v>
      </c>
      <c r="G320" s="154"/>
      <c r="H320" s="187"/>
    </row>
    <row r="321" spans="1:8">
      <c r="A321" s="156" t="str">
        <f>IF(Deploiement!A321="","",Deploiement!A321)</f>
        <v>République Tchèque</v>
      </c>
      <c r="B321" s="157" t="str">
        <f>IF(Deploiement!B321="","",Deploiement!B321)</f>
        <v>CZ014</v>
      </c>
      <c r="C321" s="158" t="str">
        <f>IF(Deploiement!C321="","",Deploiement!C321)</f>
        <v>Prague - Chodov</v>
      </c>
      <c r="D321" s="158" t="str">
        <f>IF(Deploiement!D321="","",Deploiement!D321)</f>
        <v>NCE</v>
      </c>
      <c r="E321" s="159" t="str">
        <f>IF(Deploiement!E321="","",Deploiement!E321)</f>
        <v>PECO</v>
      </c>
      <c r="F321" s="94" t="str">
        <f>IF(Deploiement!F321="","",Deploiement!F321)</f>
        <v>STD</v>
      </c>
      <c r="G321" s="154"/>
      <c r="H321" s="187">
        <v>1.5</v>
      </c>
    </row>
    <row r="322" spans="1:8">
      <c r="A322" s="156" t="str">
        <f>IF(Deploiement!A322="","",Deploiement!A322)</f>
        <v>République Tchèque</v>
      </c>
      <c r="B322" s="157" t="str">
        <f>IF(Deploiement!B322="","",Deploiement!B322)</f>
        <v>CZ015</v>
      </c>
      <c r="C322" s="158" t="str">
        <f>IF(Deploiement!C322="","",Deploiement!C322)</f>
        <v>Prague - Smichov</v>
      </c>
      <c r="D322" s="158" t="str">
        <f>IF(Deploiement!D322="","",Deploiement!D322)</f>
        <v>NCE</v>
      </c>
      <c r="E322" s="159" t="str">
        <f>IF(Deploiement!E322="","",Deploiement!E322)</f>
        <v>PECO</v>
      </c>
      <c r="F322" s="94" t="str">
        <f>IF(Deploiement!F322="","",Deploiement!F322)</f>
        <v>STD</v>
      </c>
      <c r="G322" s="154"/>
      <c r="H322" s="187">
        <v>2</v>
      </c>
    </row>
    <row r="323" spans="1:8">
      <c r="A323" s="156" t="str">
        <f>IF(Deploiement!A323="","",Deploiement!A323)</f>
        <v>République Tchèque</v>
      </c>
      <c r="B323" s="157" t="str">
        <f>IF(Deploiement!B323="","",Deploiement!B323)</f>
        <v>CZ016</v>
      </c>
      <c r="C323" s="158" t="str">
        <f>IF(Deploiement!C323="","",Deploiement!C323)</f>
        <v>Prague - Štefánikova</v>
      </c>
      <c r="D323" s="158" t="str">
        <f>IF(Deploiement!D323="","",Deploiement!D323)</f>
        <v>NCE</v>
      </c>
      <c r="E323" s="159" t="str">
        <f>IF(Deploiement!E323="","",Deploiement!E323)</f>
        <v>PECO</v>
      </c>
      <c r="F323" s="94" t="str">
        <f>IF(Deploiement!F323="","",Deploiement!F323)</f>
        <v>STD</v>
      </c>
      <c r="G323" s="150" t="s">
        <v>220</v>
      </c>
      <c r="H323" s="187">
        <v>1</v>
      </c>
    </row>
    <row r="324" spans="1:8">
      <c r="A324" s="156" t="str">
        <f>IF(Deploiement!A324="","",Deploiement!A324)</f>
        <v>République Tchèque</v>
      </c>
      <c r="B324" s="157" t="str">
        <f>IF(Deploiement!B324="","",Deploiement!B324)</f>
        <v>CZ017</v>
      </c>
      <c r="C324" s="158" t="str">
        <f>IF(Deploiement!C324="","",Deploiement!C324)</f>
        <v>Prague Václavské</v>
      </c>
      <c r="D324" s="158" t="str">
        <f>IF(Deploiement!D324="","",Deploiement!D324)</f>
        <v>NCE</v>
      </c>
      <c r="E324" s="159" t="str">
        <f>IF(Deploiement!E324="","",Deploiement!E324)</f>
        <v>PECO</v>
      </c>
      <c r="F324" s="94" t="str">
        <f>IF(Deploiement!F324="","",Deploiement!F324)</f>
        <v/>
      </c>
      <c r="G324" s="154"/>
      <c r="H324" s="187">
        <v>2.5</v>
      </c>
    </row>
    <row r="325" spans="1:8">
      <c r="A325" s="156" t="str">
        <f>IF(Deploiement!A325="","",Deploiement!A325)</f>
        <v>République Tchèque</v>
      </c>
      <c r="B325" s="157" t="str">
        <f>IF(Deploiement!B325="","",Deploiement!B325)</f>
        <v>CZ018</v>
      </c>
      <c r="C325" s="158" t="str">
        <f>IF(Deploiement!C325="","",Deploiement!C325)</f>
        <v>Prerov - Galerie</v>
      </c>
      <c r="D325" s="158" t="str">
        <f>IF(Deploiement!D325="","",Deploiement!D325)</f>
        <v>NCE</v>
      </c>
      <c r="E325" s="159" t="str">
        <f>IF(Deploiement!E325="","",Deploiement!E325)</f>
        <v>PECO</v>
      </c>
      <c r="F325" s="94" t="str">
        <f>IF(Deploiement!F325="","",Deploiement!F325)</f>
        <v>STD</v>
      </c>
      <c r="G325" s="154"/>
      <c r="H325" s="187">
        <v>2</v>
      </c>
    </row>
    <row r="326" spans="1:8">
      <c r="A326" s="156" t="str">
        <f>IF(Deploiement!A326="","",Deploiement!A326)</f>
        <v>République Tchèque</v>
      </c>
      <c r="B326" s="157" t="str">
        <f>IF(Deploiement!B326="","",Deploiement!B326)</f>
        <v>CZ019</v>
      </c>
      <c r="C326" s="158" t="str">
        <f>IF(Deploiement!C326="","",Deploiement!C326)</f>
        <v>Prešov Eperia Shopping Mall</v>
      </c>
      <c r="D326" s="158" t="str">
        <f>IF(Deploiement!D326="","",Deploiement!D326)</f>
        <v>NCE</v>
      </c>
      <c r="E326" s="159" t="str">
        <f>IF(Deploiement!E326="","",Deploiement!E326)</f>
        <v>PECO</v>
      </c>
      <c r="F326" s="94" t="str">
        <f>IF(Deploiement!F326="","",Deploiement!F326)</f>
        <v>STD</v>
      </c>
      <c r="G326" s="150" t="s">
        <v>220</v>
      </c>
      <c r="H326" s="187">
        <v>1.5</v>
      </c>
    </row>
    <row r="327" spans="1:8">
      <c r="A327" s="156" t="str">
        <f>IF(Deploiement!A327="","",Deploiement!A327)</f>
        <v>République Tchèque</v>
      </c>
      <c r="B327" s="157" t="str">
        <f>IF(Deploiement!B327="","",Deploiement!B327)</f>
        <v>CZ020</v>
      </c>
      <c r="C327" s="158" t="str">
        <f>IF(Deploiement!C327="","",Deploiement!C327)</f>
        <v>Karlovy Vary - T.G.Masaryka</v>
      </c>
      <c r="D327" s="158" t="str">
        <f>IF(Deploiement!D327="","",Deploiement!D327)</f>
        <v>NCE</v>
      </c>
      <c r="E327" s="159" t="str">
        <f>IF(Deploiement!E327="","",Deploiement!E327)</f>
        <v>PECO</v>
      </c>
      <c r="F327" s="94" t="str">
        <f>IF(Deploiement!F327="","",Deploiement!F327)</f>
        <v>STD</v>
      </c>
      <c r="G327" s="150"/>
      <c r="H327" s="187"/>
    </row>
    <row r="328" spans="1:8">
      <c r="A328" s="156" t="str">
        <f>IF(Deploiement!A328="","",Deploiement!A328)</f>
        <v>République Tchèque</v>
      </c>
      <c r="B328" s="157" t="str">
        <f>IF(Deploiement!B328="","",Deploiement!B328)</f>
        <v>CZ021</v>
      </c>
      <c r="C328" s="158" t="str">
        <f>IF(Deploiement!C328="","",Deploiement!C328)</f>
        <v>Brno Vaňkovka</v>
      </c>
      <c r="D328" s="158" t="str">
        <f>IF(Deploiement!D328="","",Deploiement!D328)</f>
        <v>NCE</v>
      </c>
      <c r="E328" s="159" t="str">
        <f>IF(Deploiement!E328="","",Deploiement!E328)</f>
        <v>PECO</v>
      </c>
      <c r="F328" s="94" t="str">
        <f>IF(Deploiement!F328="","",Deploiement!F328)</f>
        <v>STD</v>
      </c>
      <c r="G328" s="150"/>
      <c r="H328" s="187">
        <v>2</v>
      </c>
    </row>
    <row r="329" spans="1:8">
      <c r="A329" s="156" t="str">
        <f>IF(Deploiement!A329="","",Deploiement!A329)</f>
        <v>République Tchèque</v>
      </c>
      <c r="B329" s="157" t="str">
        <f>IF(Deploiement!B329="","",Deploiement!B329)</f>
        <v>CZ022</v>
      </c>
      <c r="C329" s="158" t="str">
        <f>IF(Deploiement!C329="","",Deploiement!C329)</f>
        <v>Hradec Králové - Futurum</v>
      </c>
      <c r="D329" s="158" t="str">
        <f>IF(Deploiement!D329="","",Deploiement!D329)</f>
        <v>NCE</v>
      </c>
      <c r="E329" s="159" t="str">
        <f>IF(Deploiement!E329="","",Deploiement!E329)</f>
        <v>PECO</v>
      </c>
      <c r="F329" s="94" t="str">
        <f>IF(Deploiement!F329="","",Deploiement!F329)</f>
        <v>STD</v>
      </c>
      <c r="G329" s="150"/>
      <c r="H329" s="187">
        <v>1.5</v>
      </c>
    </row>
    <row r="330" spans="1:8">
      <c r="A330" s="156" t="str">
        <f>IF(Deploiement!A330="","",Deploiement!A330)</f>
        <v>République Tchèque</v>
      </c>
      <c r="B330" s="157" t="str">
        <f>IF(Deploiement!B330="","",Deploiement!B330)</f>
        <v>CZ023</v>
      </c>
      <c r="C330" s="158" t="str">
        <f>IF(Deploiement!C330="","",Deploiement!C330)</f>
        <v xml:space="preserve">Plzeň Plaza </v>
      </c>
      <c r="D330" s="158" t="str">
        <f>IF(Deploiement!D330="","",Deploiement!D330)</f>
        <v>NCE</v>
      </c>
      <c r="E330" s="159" t="str">
        <f>IF(Deploiement!E330="","",Deploiement!E330)</f>
        <v>PECO</v>
      </c>
      <c r="F330" s="94" t="str">
        <f>IF(Deploiement!F330="","",Deploiement!F330)</f>
        <v>STD</v>
      </c>
      <c r="G330" s="150"/>
      <c r="H330" s="187">
        <v>2</v>
      </c>
    </row>
    <row r="331" spans="1:8">
      <c r="A331" s="156" t="str">
        <f>IF(Deploiement!A331="","",Deploiement!A331)</f>
        <v>République Tchèque</v>
      </c>
      <c r="B331" s="157" t="str">
        <f>IF(Deploiement!B331="","",Deploiement!B331)</f>
        <v>CZ024</v>
      </c>
      <c r="C331" s="158" t="str">
        <f>IF(Deploiement!C331="","",Deploiement!C331)</f>
        <v>Teplice Olympia</v>
      </c>
      <c r="D331" s="158" t="str">
        <f>IF(Deploiement!D331="","",Deploiement!D331)</f>
        <v>NCE</v>
      </c>
      <c r="E331" s="159" t="str">
        <f>IF(Deploiement!E331="","",Deploiement!E331)</f>
        <v>PECO</v>
      </c>
      <c r="F331" s="94" t="str">
        <f>IF(Deploiement!F331="","",Deploiement!F331)</f>
        <v>STD</v>
      </c>
      <c r="G331" s="150"/>
      <c r="H331" s="187"/>
    </row>
    <row r="332" spans="1:8">
      <c r="A332" s="156" t="str">
        <f>IF(Deploiement!A332="","",Deploiement!A332)</f>
        <v>République Tchèque</v>
      </c>
      <c r="B332" s="157" t="str">
        <f>IF(Deploiement!B332="","",Deploiement!B332)</f>
        <v>CZ025</v>
      </c>
      <c r="C332" s="158" t="str">
        <f>IF(Deploiement!C332="","",Deploiement!C332)</f>
        <v>Brno - Galerie Vaňkovka</v>
      </c>
      <c r="D332" s="158" t="str">
        <f>IF(Deploiement!D332="","",Deploiement!D332)</f>
        <v>NCE</v>
      </c>
      <c r="E332" s="159" t="str">
        <f>IF(Deploiement!E332="","",Deploiement!E332)</f>
        <v>PECO</v>
      </c>
      <c r="F332" s="94" t="str">
        <f>IF(Deploiement!F332="","",Deploiement!F332)</f>
        <v>STD</v>
      </c>
      <c r="G332" s="150"/>
      <c r="H332" s="187"/>
    </row>
    <row r="333" spans="1:8">
      <c r="A333" s="156" t="str">
        <f>IF(Deploiement!A333="","",Deploiement!A333)</f>
        <v>République Tchèque</v>
      </c>
      <c r="B333" s="157" t="str">
        <f>IF(Deploiement!B333="","",Deploiement!B333)</f>
        <v>CZ026</v>
      </c>
      <c r="C333" s="158" t="str">
        <f>IF(Deploiement!C333="","",Deploiement!C333)</f>
        <v>Zlín - Centro</v>
      </c>
      <c r="D333" s="158" t="str">
        <f>IF(Deploiement!D333="","",Deploiement!D333)</f>
        <v>NCE</v>
      </c>
      <c r="E333" s="159" t="str">
        <f>IF(Deploiement!E333="","",Deploiement!E333)</f>
        <v>PECO</v>
      </c>
      <c r="F333" s="94" t="str">
        <f>IF(Deploiement!F333="","",Deploiement!F333)</f>
        <v>STD</v>
      </c>
      <c r="G333" s="150"/>
      <c r="H333" s="187"/>
    </row>
    <row r="334" spans="1:8">
      <c r="A334" s="156" t="str">
        <f>IF(Deploiement!A334="","",Deploiement!A334)</f>
        <v>République Tchèque</v>
      </c>
      <c r="B334" s="157" t="str">
        <f>IF(Deploiement!B334="","",Deploiement!B334)</f>
        <v>CZ027</v>
      </c>
      <c r="C334" s="158" t="str">
        <f>IF(Deploiement!C334="","",Deploiement!C334)</f>
        <v>Brno - Olympia</v>
      </c>
      <c r="D334" s="158" t="str">
        <f>IF(Deploiement!D334="","",Deploiement!D334)</f>
        <v>NCE</v>
      </c>
      <c r="E334" s="159" t="str">
        <f>IF(Deploiement!E334="","",Deploiement!E334)</f>
        <v>PECO</v>
      </c>
      <c r="F334" s="94" t="str">
        <f>IF(Deploiement!F334="","",Deploiement!F334)</f>
        <v>STD</v>
      </c>
      <c r="G334" s="150"/>
      <c r="H334" s="187"/>
    </row>
    <row r="335" spans="1:8">
      <c r="A335" s="156" t="str">
        <f>IF(Deploiement!A335="","",Deploiement!A335)</f>
        <v>Roumanie</v>
      </c>
      <c r="B335" s="157" t="str">
        <f>IF(Deploiement!B335="","",Deploiement!B335)</f>
        <v>RO001</v>
      </c>
      <c r="C335" s="158" t="str">
        <f>IF(Deploiement!C335="","",Deploiement!C335)</f>
        <v>Bucharest - Afi Cotroceni</v>
      </c>
      <c r="D335" s="158" t="str">
        <f>IF(Deploiement!D335="","",Deploiement!D335)</f>
        <v>NCE</v>
      </c>
      <c r="E335" s="159" t="str">
        <f>IF(Deploiement!E335="","",Deploiement!E335)</f>
        <v>PECO</v>
      </c>
      <c r="F335" s="94" t="str">
        <f>IF(Deploiement!F335="","",Deploiement!F335)</f>
        <v>STD</v>
      </c>
      <c r="G335" s="150" t="s">
        <v>220</v>
      </c>
      <c r="H335" s="187">
        <v>1</v>
      </c>
    </row>
    <row r="336" spans="1:8">
      <c r="A336" s="156" t="str">
        <f>IF(Deploiement!A336="","",Deploiement!A336)</f>
        <v>Roumanie</v>
      </c>
      <c r="B336" s="157" t="str">
        <f>IF(Deploiement!B336="","",Deploiement!B336)</f>
        <v>RO002</v>
      </c>
      <c r="C336" s="158" t="str">
        <f>IF(Deploiement!C336="","",Deploiement!C336)</f>
        <v>Bucharest - Park Lake</v>
      </c>
      <c r="D336" s="158" t="str">
        <f>IF(Deploiement!D336="","",Deploiement!D336)</f>
        <v>NCE</v>
      </c>
      <c r="E336" s="159" t="str">
        <f>IF(Deploiement!E336="","",Deploiement!E336)</f>
        <v>PECO</v>
      </c>
      <c r="F336" s="94" t="str">
        <f>IF(Deploiement!F336="","",Deploiement!F336)</f>
        <v>STD</v>
      </c>
      <c r="G336" s="150" t="s">
        <v>220</v>
      </c>
      <c r="H336" s="187">
        <v>1</v>
      </c>
    </row>
    <row r="337" spans="1:8">
      <c r="A337" s="156" t="str">
        <f>IF(Deploiement!A337="","",Deploiement!A337)</f>
        <v>Roumanie</v>
      </c>
      <c r="B337" s="157" t="str">
        <f>IF(Deploiement!B337="","",Deploiement!B337)</f>
        <v>RO003</v>
      </c>
      <c r="C337" s="158" t="str">
        <f>IF(Deploiement!C337="","",Deploiement!C337)</f>
        <v>Iulius Mall Timisoara</v>
      </c>
      <c r="D337" s="158" t="str">
        <f>IF(Deploiement!D337="","",Deploiement!D337)</f>
        <v>NCE</v>
      </c>
      <c r="E337" s="159" t="str">
        <f>IF(Deploiement!E337="","",Deploiement!E337)</f>
        <v>PECO</v>
      </c>
      <c r="F337" s="94" t="str">
        <f>IF(Deploiement!F337="","",Deploiement!F337)</f>
        <v>STD</v>
      </c>
      <c r="G337" s="150"/>
      <c r="H337" s="187"/>
    </row>
    <row r="338" spans="1:8">
      <c r="A338" s="156" t="str">
        <f>IF(Deploiement!A338="","",Deploiement!A338)</f>
        <v>Roumanie</v>
      </c>
      <c r="B338" s="157" t="str">
        <f>IF(Deploiement!B338="","",Deploiement!B338)</f>
        <v>RO004</v>
      </c>
      <c r="C338" s="158" t="str">
        <f>IF(Deploiement!C338="","",Deploiement!C338)</f>
        <v>Bucharest - Militari Shopping Center</v>
      </c>
      <c r="D338" s="158" t="str">
        <f>IF(Deploiement!D338="","",Deploiement!D338)</f>
        <v>NCE</v>
      </c>
      <c r="E338" s="159" t="str">
        <f>IF(Deploiement!E338="","",Deploiement!E338)</f>
        <v>PECO</v>
      </c>
      <c r="F338" s="94" t="str">
        <f>IF(Deploiement!F338="","",Deploiement!F338)</f>
        <v>STD</v>
      </c>
      <c r="G338" s="150" t="s">
        <v>220</v>
      </c>
      <c r="H338" s="187">
        <v>1.5</v>
      </c>
    </row>
    <row r="339" spans="1:8">
      <c r="A339" s="156" t="str">
        <f>IF(Deploiement!A339="","",Deploiement!A339)</f>
        <v>Roumanie</v>
      </c>
      <c r="B339" s="157" t="str">
        <f>IF(Deploiement!B339="","",Deploiement!B339)</f>
        <v>RO005</v>
      </c>
      <c r="C339" s="158" t="str">
        <f>IF(Deploiement!C339="","",Deploiement!C339)</f>
        <v>Piatra Neamt - Shopping City PN</v>
      </c>
      <c r="D339" s="158" t="str">
        <f>IF(Deploiement!D339="","",Deploiement!D339)</f>
        <v>NCE</v>
      </c>
      <c r="E339" s="159" t="str">
        <f>IF(Deploiement!E339="","",Deploiement!E339)</f>
        <v>PECO</v>
      </c>
      <c r="F339" s="94" t="str">
        <f>IF(Deploiement!F339="","",Deploiement!F339)</f>
        <v>STD</v>
      </c>
      <c r="G339" s="150" t="s">
        <v>220</v>
      </c>
      <c r="H339" s="187">
        <v>1</v>
      </c>
    </row>
    <row r="340" spans="1:8">
      <c r="A340" s="156" t="str">
        <f>IF(Deploiement!A340="","",Deploiement!A340)</f>
        <v>Roumanie</v>
      </c>
      <c r="B340" s="157" t="str">
        <f>IF(Deploiement!B340="","",Deploiement!B340)</f>
        <v>RO006</v>
      </c>
      <c r="C340" s="158" t="str">
        <f>IF(Deploiement!C340="","",Deploiement!C340)</f>
        <v>Drobeta Turnu Severin - Severin Shopping Center</v>
      </c>
      <c r="D340" s="158" t="str">
        <f>IF(Deploiement!D340="","",Deploiement!D340)</f>
        <v>NCE</v>
      </c>
      <c r="E340" s="159" t="str">
        <f>IF(Deploiement!E340="","",Deploiement!E340)</f>
        <v>PECO</v>
      </c>
      <c r="F340" s="94" t="str">
        <f>IF(Deploiement!F340="","",Deploiement!F340)</f>
        <v>STD</v>
      </c>
      <c r="G340" s="150" t="s">
        <v>220</v>
      </c>
      <c r="H340" s="187">
        <v>1.5</v>
      </c>
    </row>
    <row r="341" spans="1:8">
      <c r="A341" s="156" t="str">
        <f>IF(Deploiement!A341="","",Deploiement!A341)</f>
        <v>Roumanie</v>
      </c>
      <c r="B341" s="157" t="str">
        <f>IF(Deploiement!B341="","",Deploiement!B341)</f>
        <v>RO007</v>
      </c>
      <c r="C341" s="158" t="str">
        <f>IF(Deploiement!C341="","",Deploiement!C341)</f>
        <v>Valcea - Shopping City Valcea</v>
      </c>
      <c r="D341" s="158" t="str">
        <f>IF(Deploiement!D341="","",Deploiement!D341)</f>
        <v>NCE</v>
      </c>
      <c r="E341" s="159" t="str">
        <f>IF(Deploiement!E341="","",Deploiement!E341)</f>
        <v>PECO</v>
      </c>
      <c r="F341" s="94" t="str">
        <f>IF(Deploiement!F341="","",Deploiement!F341)</f>
        <v>STD</v>
      </c>
      <c r="G341" s="150"/>
      <c r="H341" s="187"/>
    </row>
    <row r="342" spans="1:8">
      <c r="A342" s="156" t="str">
        <f>IF(Deploiement!A342="","",Deploiement!A342)</f>
        <v>Roumanie</v>
      </c>
      <c r="B342" s="157" t="str">
        <f>IF(Deploiement!B342="","",Deploiement!B342)</f>
        <v>RO008</v>
      </c>
      <c r="C342" s="158" t="str">
        <f>IF(Deploiement!C342="","",Deploiement!C342)</f>
        <v>Bucharest - Veranda</v>
      </c>
      <c r="D342" s="158" t="str">
        <f>IF(Deploiement!D342="","",Deploiement!D342)</f>
        <v>NCE</v>
      </c>
      <c r="E342" s="159" t="str">
        <f>IF(Deploiement!E342="","",Deploiement!E342)</f>
        <v>PECO</v>
      </c>
      <c r="F342" s="94" t="str">
        <f>IF(Deploiement!F342="","",Deploiement!F342)</f>
        <v>STD</v>
      </c>
      <c r="G342" s="150" t="s">
        <v>220</v>
      </c>
      <c r="H342" s="187">
        <v>1.5</v>
      </c>
    </row>
    <row r="343" spans="1:8">
      <c r="A343" s="156" t="str">
        <f>IF(Deploiement!A343="","",Deploiement!A343)</f>
        <v>Roumanie</v>
      </c>
      <c r="B343" s="157" t="str">
        <f>IF(Deploiement!B343="","",Deploiement!B343)</f>
        <v>RO009</v>
      </c>
      <c r="C343" s="158" t="str">
        <f>IF(Deploiement!C343="","",Deploiement!C343)</f>
        <v>Cluj-Napoca - Vivo Cluj Napoca</v>
      </c>
      <c r="D343" s="158" t="str">
        <f>IF(Deploiement!D343="","",Deploiement!D343)</f>
        <v>NCE</v>
      </c>
      <c r="E343" s="159" t="str">
        <f>IF(Deploiement!E343="","",Deploiement!E343)</f>
        <v>PECO</v>
      </c>
      <c r="F343" s="94" t="str">
        <f>IF(Deploiement!F343="","",Deploiement!F343)</f>
        <v>Light</v>
      </c>
      <c r="G343" s="150" t="s">
        <v>220</v>
      </c>
      <c r="H343" s="187">
        <v>1.5</v>
      </c>
    </row>
    <row r="344" spans="1:8">
      <c r="A344" s="156" t="str">
        <f>IF(Deploiement!A344="","",Deploiement!A344)</f>
        <v>Roumanie</v>
      </c>
      <c r="B344" s="157" t="str">
        <f>IF(Deploiement!B344="","",Deploiement!B344)</f>
        <v>RO010</v>
      </c>
      <c r="C344" s="158" t="str">
        <f>IF(Deploiement!C344="","",Deploiement!C344)</f>
        <v>Bucharest - Orchideea</v>
      </c>
      <c r="D344" s="158" t="str">
        <f>IF(Deploiement!D344="","",Deploiement!D344)</f>
        <v>NCE</v>
      </c>
      <c r="E344" s="159" t="str">
        <f>IF(Deploiement!E344="","",Deploiement!E344)</f>
        <v>PECO</v>
      </c>
      <c r="F344" s="94" t="str">
        <f>IF(Deploiement!F344="","",Deploiement!F344)</f>
        <v>STD</v>
      </c>
      <c r="G344" s="150"/>
      <c r="H344" s="187"/>
    </row>
    <row r="345" spans="1:8">
      <c r="A345" s="156" t="str">
        <f>IF(Deploiement!A345="","",Deploiement!A345)</f>
        <v>Roumanie</v>
      </c>
      <c r="B345" s="157" t="str">
        <f>IF(Deploiement!B345="","",Deploiement!B345)</f>
        <v>RO011</v>
      </c>
      <c r="C345" s="158" t="str">
        <f>IF(Deploiement!C345="","",Deploiement!C345)</f>
        <v>Pitesti - Pitesti Mall</v>
      </c>
      <c r="D345" s="158" t="str">
        <f>IF(Deploiement!D345="","",Deploiement!D345)</f>
        <v>NCE</v>
      </c>
      <c r="E345" s="159" t="str">
        <f>IF(Deploiement!E345="","",Deploiement!E345)</f>
        <v>PECO</v>
      </c>
      <c r="F345" s="94" t="str">
        <f>IF(Deploiement!F345="","",Deploiement!F345)</f>
        <v>STD</v>
      </c>
      <c r="G345" s="150"/>
      <c r="H345" s="187">
        <v>2</v>
      </c>
    </row>
    <row r="346" spans="1:8">
      <c r="A346" s="156" t="str">
        <f>IF(Deploiement!A346="","",Deploiement!A346)</f>
        <v>Russie</v>
      </c>
      <c r="B346" s="157" t="str">
        <f>IF(Deploiement!B346="","",Deploiement!B346)</f>
        <v>RU001</v>
      </c>
      <c r="C346" s="158" t="str">
        <f>IF(Deploiement!C346="","",Deploiement!C346)</f>
        <v>Moscou - Gagarinsky</v>
      </c>
      <c r="D346" s="158" t="str">
        <f>IF(Deploiement!D346="","",Deploiement!D346)</f>
        <v>BRICS</v>
      </c>
      <c r="E346" s="159" t="str">
        <f>IF(Deploiement!E346="","",Deploiement!E346)</f>
        <v>Russie</v>
      </c>
      <c r="F346" s="94" t="str">
        <f>IF(Deploiement!F346="","",Deploiement!F346)</f>
        <v>STD</v>
      </c>
      <c r="G346" s="150" t="s">
        <v>220</v>
      </c>
      <c r="H346" s="187">
        <v>2</v>
      </c>
    </row>
    <row r="347" spans="1:8">
      <c r="A347" s="156" t="str">
        <f>IF(Deploiement!A347="","",Deploiement!A347)</f>
        <v>Russie</v>
      </c>
      <c r="B347" s="157" t="str">
        <f>IF(Deploiement!B347="","",Deploiement!B347)</f>
        <v>RU002</v>
      </c>
      <c r="C347" s="158" t="str">
        <f>IF(Deploiement!C347="","",Deploiement!C347)</f>
        <v>Saint Petersbourg - Grand Kanyon</v>
      </c>
      <c r="D347" s="158" t="str">
        <f>IF(Deploiement!D347="","",Deploiement!D347)</f>
        <v>BRICS</v>
      </c>
      <c r="E347" s="159" t="str">
        <f>IF(Deploiement!E347="","",Deploiement!E347)</f>
        <v>Russie</v>
      </c>
      <c r="F347" s="94" t="str">
        <f>IF(Deploiement!F347="","",Deploiement!F347)</f>
        <v>STD</v>
      </c>
      <c r="G347" s="150"/>
      <c r="H347" s="187">
        <v>2</v>
      </c>
    </row>
    <row r="348" spans="1:8">
      <c r="A348" s="156" t="str">
        <f>IF(Deploiement!A348="","",Deploiement!A348)</f>
        <v>Russie</v>
      </c>
      <c r="B348" s="157" t="str">
        <f>IF(Deploiement!B348="","",Deploiement!B348)</f>
        <v>RU003</v>
      </c>
      <c r="C348" s="158" t="str">
        <f>IF(Deploiement!C348="","",Deploiement!C348)</f>
        <v>Saint Petersbourg - Kontinent</v>
      </c>
      <c r="D348" s="158" t="str">
        <f>IF(Deploiement!D348="","",Deploiement!D348)</f>
        <v>BRICS</v>
      </c>
      <c r="E348" s="159" t="str">
        <f>IF(Deploiement!E348="","",Deploiement!E348)</f>
        <v>Russie</v>
      </c>
      <c r="F348" s="94" t="str">
        <f>IF(Deploiement!F348="","",Deploiement!F348)</f>
        <v>STD</v>
      </c>
      <c r="G348" s="150" t="s">
        <v>220</v>
      </c>
      <c r="H348" s="187">
        <v>2</v>
      </c>
    </row>
    <row r="349" spans="1:8">
      <c r="A349" s="156" t="str">
        <f>IF(Deploiement!A349="","",Deploiement!A349)</f>
        <v>Russie</v>
      </c>
      <c r="B349" s="157" t="str">
        <f>IF(Deploiement!B349="","",Deploiement!B349)</f>
        <v>RU004</v>
      </c>
      <c r="C349" s="158" t="str">
        <f>IF(Deploiement!C349="","",Deploiement!C349)</f>
        <v>Moscou - Kurskaia</v>
      </c>
      <c r="D349" s="158" t="str">
        <f>IF(Deploiement!D349="","",Deploiement!D349)</f>
        <v>BRICS</v>
      </c>
      <c r="E349" s="159" t="str">
        <f>IF(Deploiement!E349="","",Deploiement!E349)</f>
        <v>Russie</v>
      </c>
      <c r="F349" s="94" t="str">
        <f>IF(Deploiement!F349="","",Deploiement!F349)</f>
        <v>STD</v>
      </c>
      <c r="G349" s="150" t="s">
        <v>220</v>
      </c>
      <c r="H349" s="187">
        <v>1.5</v>
      </c>
    </row>
    <row r="350" spans="1:8">
      <c r="A350" s="156" t="str">
        <f>IF(Deploiement!A350="","",Deploiement!A350)</f>
        <v>Russie</v>
      </c>
      <c r="B350" s="157" t="str">
        <f>IF(Deploiement!B350="","",Deploiement!B350)</f>
        <v>RU005</v>
      </c>
      <c r="C350" s="158" t="str">
        <f>IF(Deploiement!C350="","",Deploiement!C350)</f>
        <v>Moscou - Manej</v>
      </c>
      <c r="D350" s="158" t="str">
        <f>IF(Deploiement!D350="","",Deploiement!D350)</f>
        <v>BRICS</v>
      </c>
      <c r="E350" s="159" t="str">
        <f>IF(Deploiement!E350="","",Deploiement!E350)</f>
        <v>Russie</v>
      </c>
      <c r="F350" s="94" t="str">
        <f>IF(Deploiement!F350="","",Deploiement!F350)</f>
        <v>STD</v>
      </c>
      <c r="G350" s="150" t="s">
        <v>220</v>
      </c>
      <c r="H350" s="187">
        <v>1.5</v>
      </c>
    </row>
    <row r="351" spans="1:8">
      <c r="A351" s="156" t="str">
        <f>IF(Deploiement!A351="","",Deploiement!A351)</f>
        <v>Russie</v>
      </c>
      <c r="B351" s="157" t="str">
        <f>IF(Deploiement!B351="","",Deploiement!B351)</f>
        <v>RU006</v>
      </c>
      <c r="C351" s="158" t="str">
        <f>IF(Deploiement!C351="","",Deploiement!C351)</f>
        <v>Moscou - Marosseika</v>
      </c>
      <c r="D351" s="158" t="str">
        <f>IF(Deploiement!D351="","",Deploiement!D351)</f>
        <v>BRICS</v>
      </c>
      <c r="E351" s="159" t="str">
        <f>IF(Deploiement!E351="","",Deploiement!E351)</f>
        <v>Russie</v>
      </c>
      <c r="F351" s="94" t="str">
        <f>IF(Deploiement!F351="","",Deploiement!F351)</f>
        <v>STD</v>
      </c>
      <c r="G351" s="150" t="s">
        <v>220</v>
      </c>
      <c r="H351" s="187">
        <v>1.5</v>
      </c>
    </row>
    <row r="352" spans="1:8">
      <c r="A352" s="156" t="str">
        <f>IF(Deploiement!A352="","",Deploiement!A352)</f>
        <v>Russie</v>
      </c>
      <c r="B352" s="157" t="str">
        <f>IF(Deploiement!B352="","",Deploiement!B352)</f>
        <v>RU007</v>
      </c>
      <c r="C352" s="158" t="str">
        <f>IF(Deploiement!C352="","",Deploiement!C352)</f>
        <v>Moscou - Mega Belaya Dacha</v>
      </c>
      <c r="D352" s="158" t="str">
        <f>IF(Deploiement!D352="","",Deploiement!D352)</f>
        <v>BRICS</v>
      </c>
      <c r="E352" s="159" t="str">
        <f>IF(Deploiement!E352="","",Deploiement!E352)</f>
        <v>Russie</v>
      </c>
      <c r="F352" s="94" t="str">
        <f>IF(Deploiement!F352="","",Deploiement!F352)</f>
        <v>STD</v>
      </c>
      <c r="G352" s="150" t="s">
        <v>220</v>
      </c>
      <c r="H352" s="187">
        <v>1.5</v>
      </c>
    </row>
    <row r="353" spans="1:8">
      <c r="A353" s="156" t="str">
        <f>IF(Deploiement!A353="","",Deploiement!A353)</f>
        <v>Russie</v>
      </c>
      <c r="B353" s="157" t="str">
        <f>IF(Deploiement!B353="","",Deploiement!B353)</f>
        <v>RU008</v>
      </c>
      <c r="C353" s="158" t="str">
        <f>IF(Deploiement!C353="","",Deploiement!C353)</f>
        <v>Moscou - Mega Ikea</v>
      </c>
      <c r="D353" s="158" t="str">
        <f>IF(Deploiement!D353="","",Deploiement!D353)</f>
        <v>BRICS</v>
      </c>
      <c r="E353" s="159" t="str">
        <f>IF(Deploiement!E353="","",Deploiement!E353)</f>
        <v>Russie</v>
      </c>
      <c r="F353" s="94" t="str">
        <f>IF(Deploiement!F353="","",Deploiement!F353)</f>
        <v>STD</v>
      </c>
      <c r="G353" s="150" t="s">
        <v>220</v>
      </c>
      <c r="H353" s="187">
        <v>1.5</v>
      </c>
    </row>
    <row r="354" spans="1:8">
      <c r="A354" s="156" t="str">
        <f>IF(Deploiement!A354="","",Deploiement!A354)</f>
        <v>Russie</v>
      </c>
      <c r="B354" s="157" t="str">
        <f>IF(Deploiement!B354="","",Deploiement!B354)</f>
        <v>RU009</v>
      </c>
      <c r="C354" s="158" t="str">
        <f>IF(Deploiement!C354="","",Deploiement!C354)</f>
        <v>Moscou - Mega Khimki</v>
      </c>
      <c r="D354" s="158" t="str">
        <f>IF(Deploiement!D354="","",Deploiement!D354)</f>
        <v>BRICS</v>
      </c>
      <c r="E354" s="159" t="str">
        <f>IF(Deploiement!E354="","",Deploiement!E354)</f>
        <v>Russie</v>
      </c>
      <c r="F354" s="94" t="str">
        <f>IF(Deploiement!F354="","",Deploiement!F354)</f>
        <v>STD</v>
      </c>
      <c r="G354" s="150" t="s">
        <v>220</v>
      </c>
      <c r="H354" s="187">
        <v>2</v>
      </c>
    </row>
    <row r="355" spans="1:8">
      <c r="A355" s="156" t="str">
        <f>IF(Deploiement!A355="","",Deploiement!A355)</f>
        <v>Russie</v>
      </c>
      <c r="B355" s="157" t="str">
        <f>IF(Deploiement!B355="","",Deploiement!B355)</f>
        <v>RU010</v>
      </c>
      <c r="C355" s="158" t="str">
        <f>IF(Deploiement!C355="","",Deploiement!C355)</f>
        <v>Saint Petersbourg - Mega Parnas</v>
      </c>
      <c r="D355" s="158" t="str">
        <f>IF(Deploiement!D355="","",Deploiement!D355)</f>
        <v>BRICS</v>
      </c>
      <c r="E355" s="159" t="str">
        <f>IF(Deploiement!E355="","",Deploiement!E355)</f>
        <v>Russie</v>
      </c>
      <c r="F355" s="94" t="str">
        <f>IF(Deploiement!F355="","",Deploiement!F355)</f>
        <v>STD</v>
      </c>
      <c r="G355" s="150" t="s">
        <v>220</v>
      </c>
      <c r="H355" s="187">
        <v>1</v>
      </c>
    </row>
    <row r="356" spans="1:8">
      <c r="A356" s="156" t="str">
        <f>IF(Deploiement!A356="","",Deploiement!A356)</f>
        <v>Russie</v>
      </c>
      <c r="B356" s="157" t="str">
        <f>IF(Deploiement!B356="","",Deploiement!B356)</f>
        <v>RU011</v>
      </c>
      <c r="C356" s="158" t="str">
        <f>IF(Deploiement!C356="","",Deploiement!C356)</f>
        <v>Moscou - Prospekt Mira</v>
      </c>
      <c r="D356" s="158" t="str">
        <f>IF(Deploiement!D356="","",Deploiement!D356)</f>
        <v>BRICS</v>
      </c>
      <c r="E356" s="159" t="str">
        <f>IF(Deploiement!E356="","",Deploiement!E356)</f>
        <v>Russie</v>
      </c>
      <c r="F356" s="94" t="str">
        <f>IF(Deploiement!F356="","",Deploiement!F356)</f>
        <v>STD</v>
      </c>
      <c r="G356" s="150" t="s">
        <v>220</v>
      </c>
      <c r="H356" s="187">
        <v>1.5</v>
      </c>
    </row>
    <row r="357" spans="1:8">
      <c r="A357" s="156" t="str">
        <f>IF(Deploiement!A357="","",Deploiement!A357)</f>
        <v>Russie</v>
      </c>
      <c r="B357" s="157" t="str">
        <f>IF(Deploiement!B357="","",Deploiement!B357)</f>
        <v>RU012</v>
      </c>
      <c r="C357" s="158" t="str">
        <f>IF(Deploiement!C357="","",Deploiement!C357)</f>
        <v>Saint Petersbourg - Raduga</v>
      </c>
      <c r="D357" s="158" t="str">
        <f>IF(Deploiement!D357="","",Deploiement!D357)</f>
        <v>BRICS</v>
      </c>
      <c r="E357" s="159" t="str">
        <f>IF(Deploiement!E357="","",Deploiement!E357)</f>
        <v>Russie</v>
      </c>
      <c r="F357" s="94" t="str">
        <f>IF(Deploiement!F357="","",Deploiement!F357)</f>
        <v>STD</v>
      </c>
      <c r="G357" s="150" t="s">
        <v>220</v>
      </c>
      <c r="H357" s="187">
        <v>2</v>
      </c>
    </row>
    <row r="358" spans="1:8">
      <c r="A358" s="156" t="str">
        <f>IF(Deploiement!A358="","",Deploiement!A358)</f>
        <v>Russie</v>
      </c>
      <c r="B358" s="157" t="str">
        <f>IF(Deploiement!B358="","",Deploiement!B358)</f>
        <v>RU013</v>
      </c>
      <c r="C358" s="158" t="str">
        <f>IF(Deploiement!C358="","",Deploiement!C358)</f>
        <v>Moscou - CC Avenue SouthWest</v>
      </c>
      <c r="D358" s="158" t="str">
        <f>IF(Deploiement!D358="","",Deploiement!D358)</f>
        <v>BRICS</v>
      </c>
      <c r="E358" s="159" t="str">
        <f>IF(Deploiement!E358="","",Deploiement!E358)</f>
        <v>Russie</v>
      </c>
      <c r="F358" s="94" t="str">
        <f>IF(Deploiement!F358="","",Deploiement!F358)</f>
        <v>STD</v>
      </c>
      <c r="G358" s="150"/>
      <c r="H358" s="187"/>
    </row>
    <row r="359" spans="1:8">
      <c r="A359" s="156" t="str">
        <f>IF(Deploiement!A359="","",Deploiement!A359)</f>
        <v>Russie</v>
      </c>
      <c r="B359" s="157" t="str">
        <f>IF(Deploiement!B359="","",Deploiement!B359)</f>
        <v>RU014</v>
      </c>
      <c r="C359" s="158" t="str">
        <f>IF(Deploiement!C359="","",Deploiement!C359)</f>
        <v>Saint Petersbourg - Kirovskiy</v>
      </c>
      <c r="D359" s="158" t="str">
        <f>IF(Deploiement!D359="","",Deploiement!D359)</f>
        <v>BRICS</v>
      </c>
      <c r="E359" s="159" t="str">
        <f>IF(Deploiement!E359="","",Deploiement!E359)</f>
        <v>Russie</v>
      </c>
      <c r="F359" s="94" t="str">
        <f>IF(Deploiement!F359="","",Deploiement!F359)</f>
        <v>STD</v>
      </c>
      <c r="G359" s="150"/>
      <c r="H359" s="187">
        <v>1.5</v>
      </c>
    </row>
    <row r="360" spans="1:8">
      <c r="A360" s="156" t="str">
        <f>IF(Deploiement!A360="","",Deploiement!A360)</f>
        <v>Russie</v>
      </c>
      <c r="B360" s="157" t="str">
        <f>IF(Deploiement!B360="","",Deploiement!B360)</f>
        <v>RU015</v>
      </c>
      <c r="C360" s="158" t="str">
        <f>IF(Deploiement!C360="","",Deploiement!C360)</f>
        <v>Rostov - Rostov sur le Don, № 72</v>
      </c>
      <c r="D360" s="158" t="str">
        <f>IF(Deploiement!D360="","",Deploiement!D360)</f>
        <v>BRICS</v>
      </c>
      <c r="E360" s="159" t="str">
        <f>IF(Deploiement!E360="","",Deploiement!E360)</f>
        <v>Russie</v>
      </c>
      <c r="F360" s="94" t="str">
        <f>IF(Deploiement!F360="","",Deploiement!F360)</f>
        <v>STD</v>
      </c>
      <c r="G360" s="150"/>
      <c r="H360" s="187">
        <v>1.5</v>
      </c>
    </row>
    <row r="361" spans="1:8">
      <c r="A361" s="156" t="str">
        <f>IF(Deploiement!A361="","",Deploiement!A361)</f>
        <v>Russie</v>
      </c>
      <c r="B361" s="157" t="str">
        <f>IF(Deploiement!B361="","",Deploiement!B361)</f>
        <v>RU016</v>
      </c>
      <c r="C361" s="158" t="str">
        <f>IF(Deploiement!C361="","",Deploiement!C361)</f>
        <v>Moscou - CC Kashirskaya</v>
      </c>
      <c r="D361" s="158" t="str">
        <f>IF(Deploiement!D361="","",Deploiement!D361)</f>
        <v>BRICS</v>
      </c>
      <c r="E361" s="159" t="str">
        <f>IF(Deploiement!E361="","",Deploiement!E361)</f>
        <v>Russie</v>
      </c>
      <c r="F361" s="94" t="str">
        <f>IF(Deploiement!F361="","",Deploiement!F361)</f>
        <v>STD</v>
      </c>
      <c r="G361" s="150"/>
      <c r="H361" s="187"/>
    </row>
    <row r="362" spans="1:8">
      <c r="A362" s="156" t="str">
        <f>IF(Deploiement!A362="","",Deploiement!A362)</f>
        <v>Russie</v>
      </c>
      <c r="B362" s="157" t="str">
        <f>IF(Deploiement!B362="","",Deploiement!B362)</f>
        <v>RU017</v>
      </c>
      <c r="C362" s="158" t="str">
        <f>IF(Deploiement!C362="","",Deploiement!C362)</f>
        <v>Rybinsk - CC Vikonda</v>
      </c>
      <c r="D362" s="158" t="str">
        <f>IF(Deploiement!D362="","",Deploiement!D362)</f>
        <v>BRICS</v>
      </c>
      <c r="E362" s="159" t="str">
        <f>IF(Deploiement!E362="","",Deploiement!E362)</f>
        <v>Russie</v>
      </c>
      <c r="F362" s="94" t="str">
        <f>IF(Deploiement!F362="","",Deploiement!F362)</f>
        <v>STD</v>
      </c>
      <c r="G362" s="150"/>
      <c r="H362" s="187"/>
    </row>
    <row r="363" spans="1:8">
      <c r="A363" s="156" t="str">
        <f>IF(Deploiement!A363="","",Deploiement!A363)</f>
        <v>Russie</v>
      </c>
      <c r="B363" s="157" t="str">
        <f>IF(Deploiement!B363="","",Deploiement!B363)</f>
        <v>RU018</v>
      </c>
      <c r="C363" s="158" t="str">
        <f>IF(Deploiement!C363="","",Deploiement!C363)</f>
        <v>Pouchkino - CC Pobeda</v>
      </c>
      <c r="D363" s="158" t="str">
        <f>IF(Deploiement!D363="","",Deploiement!D363)</f>
        <v>BRICS</v>
      </c>
      <c r="E363" s="159" t="str">
        <f>IF(Deploiement!E363="","",Deploiement!E363)</f>
        <v>Russie</v>
      </c>
      <c r="F363" s="94" t="str">
        <f>IF(Deploiement!F363="","",Deploiement!F363)</f>
        <v>STD</v>
      </c>
      <c r="G363" s="150"/>
      <c r="H363" s="187"/>
    </row>
    <row r="364" spans="1:8">
      <c r="A364" s="156" t="str">
        <f>IF(Deploiement!A364="","",Deploiement!A364)</f>
        <v>Saint-Martin</v>
      </c>
      <c r="B364" s="157" t="str">
        <f>IF(Deploiement!B364="","",Deploiement!B364)</f>
        <v>MF001</v>
      </c>
      <c r="C364" s="158" t="str">
        <f>IF(Deploiement!C364="","",Deploiement!C364)</f>
        <v>Espérance</v>
      </c>
      <c r="D364" s="158" t="str">
        <f>IF(Deploiement!D364="","",Deploiement!D364)</f>
        <v>BRICS</v>
      </c>
      <c r="E364" s="159" t="str">
        <f>IF(Deploiement!E364="","",Deploiement!E364)</f>
        <v>OVERSEAS</v>
      </c>
      <c r="F364" s="94" t="str">
        <f>IF(Deploiement!F364="","",Deploiement!F364)</f>
        <v>STD</v>
      </c>
      <c r="G364" s="154"/>
      <c r="H364" s="187"/>
    </row>
    <row r="365" spans="1:8">
      <c r="A365" s="156" t="str">
        <f>IF(Deploiement!A365="","",Deploiement!A365)</f>
        <v>Sénégal</v>
      </c>
      <c r="B365" s="157" t="str">
        <f>IF(Deploiement!B365="","",Deploiement!B365)</f>
        <v>SN001</v>
      </c>
      <c r="C365" s="158" t="str">
        <f>IF(Deploiement!C365="","",Deploiement!C365)</f>
        <v>Dakar - Saly</v>
      </c>
      <c r="D365" s="158" t="str">
        <f>IF(Deploiement!D365="","",Deploiement!D365)</f>
        <v>BRICS</v>
      </c>
      <c r="E365" s="159" t="str">
        <f>IF(Deploiement!E365="","",Deploiement!E365)</f>
        <v>SSA</v>
      </c>
      <c r="F365" s="94" t="str">
        <f>IF(Deploiement!F365="","",Deploiement!F365)</f>
        <v>STD</v>
      </c>
      <c r="G365" s="150" t="s">
        <v>220</v>
      </c>
      <c r="H365" s="187">
        <v>1</v>
      </c>
    </row>
    <row r="366" spans="1:8">
      <c r="A366" s="156" t="str">
        <f>IF(Deploiement!A366="","",Deploiement!A366)</f>
        <v>Serbie</v>
      </c>
      <c r="B366" s="157" t="str">
        <f>IF(Deploiement!B366="","",Deploiement!B366)</f>
        <v>RS001</v>
      </c>
      <c r="C366" s="158" t="str">
        <f>IF(Deploiement!C366="","",Deploiement!C366)</f>
        <v>Belgrade - Plaza Shopping Mall</v>
      </c>
      <c r="D366" s="158" t="str">
        <f>IF(Deploiement!D366="","",Deploiement!D366)</f>
        <v>BRICS</v>
      </c>
      <c r="E366" s="159" t="str">
        <f>IF(Deploiement!E366="","",Deploiement!E366)</f>
        <v>SEE</v>
      </c>
      <c r="F366" s="94" t="str">
        <f>IF(Deploiement!F366="","",Deploiement!F366)</f>
        <v>STD</v>
      </c>
      <c r="G366" s="150" t="s">
        <v>220</v>
      </c>
      <c r="H366" s="187">
        <v>1.5</v>
      </c>
    </row>
    <row r="367" spans="1:8">
      <c r="A367" s="156" t="str">
        <f>IF(Deploiement!A367="","",Deploiement!A367)</f>
        <v>Serbie</v>
      </c>
      <c r="B367" s="157" t="str">
        <f>IF(Deploiement!B367="","",Deploiement!B367)</f>
        <v>RS002</v>
      </c>
      <c r="C367" s="158" t="str">
        <f>IF(Deploiement!C367="","",Deploiement!C367)</f>
        <v>Kragujevac - Kragujevac Plaza</v>
      </c>
      <c r="D367" s="158" t="str">
        <f>IF(Deploiement!D367="","",Deploiement!D367)</f>
        <v>BRICS</v>
      </c>
      <c r="E367" s="159" t="str">
        <f>IF(Deploiement!E367="","",Deploiement!E367)</f>
        <v>SEE</v>
      </c>
      <c r="F367" s="94" t="str">
        <f>IF(Deploiement!F367="","",Deploiement!F367)</f>
        <v>STD</v>
      </c>
      <c r="G367" s="150" t="s">
        <v>220</v>
      </c>
      <c r="H367" s="187">
        <v>1.5</v>
      </c>
    </row>
    <row r="368" spans="1:8">
      <c r="A368" s="156" t="str">
        <f>IF(Deploiement!A368="","",Deploiement!A368)</f>
        <v>Slovaquie</v>
      </c>
      <c r="B368" s="157" t="str">
        <f>IF(Deploiement!B368="","",Deploiement!B368)</f>
        <v>SK001</v>
      </c>
      <c r="C368" s="158" t="str">
        <f>IF(Deploiement!C368="","",Deploiement!C368)</f>
        <v>Bratislava - Obchodná</v>
      </c>
      <c r="D368" s="158" t="str">
        <f>IF(Deploiement!D368="","",Deploiement!D368)</f>
        <v>NCE</v>
      </c>
      <c r="E368" s="159" t="str">
        <f>IF(Deploiement!E368="","",Deploiement!E368)</f>
        <v>PECO</v>
      </c>
      <c r="F368" s="94" t="str">
        <f>IF(Deploiement!F368="","",Deploiement!F368)</f>
        <v>STD</v>
      </c>
      <c r="G368" s="154"/>
      <c r="H368" s="187">
        <v>2.5</v>
      </c>
    </row>
    <row r="369" spans="1:8">
      <c r="A369" s="156" t="str">
        <f>IF(Deploiement!A369="","",Deploiement!A369)</f>
        <v>Slovaquie</v>
      </c>
      <c r="B369" s="157" t="str">
        <f>IF(Deploiement!B369="","",Deploiement!B369)</f>
        <v>SK002</v>
      </c>
      <c r="C369" s="158" t="str">
        <f>IF(Deploiement!C369="","",Deploiement!C369)</f>
        <v>Bratislava Poštova</v>
      </c>
      <c r="D369" s="158" t="str">
        <f>IF(Deploiement!D369="","",Deploiement!D369)</f>
        <v>NCE</v>
      </c>
      <c r="E369" s="159" t="str">
        <f>IF(Deploiement!E369="","",Deploiement!E369)</f>
        <v>PECO</v>
      </c>
      <c r="F369" s="94" t="str">
        <f>IF(Deploiement!F369="","",Deploiement!F369)</f>
        <v>STD</v>
      </c>
      <c r="G369" s="154"/>
      <c r="H369" s="187">
        <v>1.5</v>
      </c>
    </row>
    <row r="370" spans="1:8">
      <c r="A370" s="156" t="str">
        <f>IF(Deploiement!A370="","",Deploiement!A370)</f>
        <v>Slovaquie</v>
      </c>
      <c r="B370" s="157" t="str">
        <f>IF(Deploiement!B370="","",Deploiement!B370)</f>
        <v>SK003</v>
      </c>
      <c r="C370" s="158" t="str">
        <f>IF(Deploiement!C370="","",Deploiement!C370)</f>
        <v>Galeria Martin</v>
      </c>
      <c r="D370" s="158" t="str">
        <f>IF(Deploiement!D370="","",Deploiement!D370)</f>
        <v>NCE</v>
      </c>
      <c r="E370" s="159" t="str">
        <f>IF(Deploiement!E370="","",Deploiement!E370)</f>
        <v>PECO</v>
      </c>
      <c r="F370" s="94" t="str">
        <f>IF(Deploiement!F370="","",Deploiement!F370)</f>
        <v>STD</v>
      </c>
      <c r="G370" s="150"/>
      <c r="H370" s="187"/>
    </row>
    <row r="371" spans="1:8">
      <c r="A371" s="156" t="str">
        <f>IF(Deploiement!A371="","",Deploiement!A371)</f>
        <v>Slovaquie</v>
      </c>
      <c r="B371" s="157" t="str">
        <f>IF(Deploiement!B371="","",Deploiement!B371)</f>
        <v>SK004</v>
      </c>
      <c r="C371" s="158" t="str">
        <f>IF(Deploiement!C371="","",Deploiement!C371)</f>
        <v>Prievidza - Korzo</v>
      </c>
      <c r="D371" s="158" t="str">
        <f>IF(Deploiement!D371="","",Deploiement!D371)</f>
        <v>NCE</v>
      </c>
      <c r="E371" s="159" t="str">
        <f>IF(Deploiement!E371="","",Deploiement!E371)</f>
        <v>PECO</v>
      </c>
      <c r="F371" s="94" t="str">
        <f>IF(Deploiement!F371="","",Deploiement!F371)</f>
        <v>NC</v>
      </c>
      <c r="G371" s="150"/>
      <c r="H371" s="187">
        <v>1.5</v>
      </c>
    </row>
    <row r="372" spans="1:8">
      <c r="A372" s="156" t="str">
        <f>IF(Deploiement!A372="","",Deploiement!A372)</f>
        <v>Slovaquie</v>
      </c>
      <c r="B372" s="157" t="str">
        <f>IF(Deploiement!B372="","",Deploiement!B372)</f>
        <v>SK005</v>
      </c>
      <c r="C372" s="158" t="str">
        <f>IF(Deploiement!C372="","",Deploiement!C372)</f>
        <v>Lietovsky</v>
      </c>
      <c r="D372" s="158" t="str">
        <f>IF(Deploiement!D372="","",Deploiement!D372)</f>
        <v>NCE</v>
      </c>
      <c r="E372" s="159" t="str">
        <f>IF(Deploiement!E372="","",Deploiement!E372)</f>
        <v>PECO</v>
      </c>
      <c r="F372" s="94" t="str">
        <f>IF(Deploiement!F372="","",Deploiement!F372)</f>
        <v/>
      </c>
      <c r="G372" s="150"/>
      <c r="H372" s="187"/>
    </row>
    <row r="373" spans="1:8">
      <c r="A373" s="156" t="str">
        <f>IF(Deploiement!A373="","",Deploiement!A373)</f>
        <v>Slovaquie</v>
      </c>
      <c r="B373" s="157" t="str">
        <f>IF(Deploiement!B373="","",Deploiement!B373)</f>
        <v>SK006</v>
      </c>
      <c r="C373" s="158" t="str">
        <f>IF(Deploiement!C373="","",Deploiement!C373)</f>
        <v>Lucenec - Galeria</v>
      </c>
      <c r="D373" s="158" t="str">
        <f>IF(Deploiement!D373="","",Deploiement!D373)</f>
        <v>NCE</v>
      </c>
      <c r="E373" s="159" t="str">
        <f>IF(Deploiement!E373="","",Deploiement!E373)</f>
        <v>PECO</v>
      </c>
      <c r="F373" s="94" t="str">
        <f>IF(Deploiement!F373="","",Deploiement!F373)</f>
        <v>STD</v>
      </c>
      <c r="G373" s="154"/>
      <c r="H373" s="187"/>
    </row>
    <row r="374" spans="1:8">
      <c r="A374" s="156" t="str">
        <f>IF(Deploiement!A374="","",Deploiement!A374)</f>
        <v>Slovaquie</v>
      </c>
      <c r="B374" s="157" t="str">
        <f>IF(Deploiement!B374="","",Deploiement!B374)</f>
        <v>SK007</v>
      </c>
      <c r="C374" s="158" t="str">
        <f>IF(Deploiement!C374="","",Deploiement!C374)</f>
        <v>Presov Eperia Shopping Mall</v>
      </c>
      <c r="D374" s="158" t="str">
        <f>IF(Deploiement!D374="","",Deploiement!D374)</f>
        <v>NCE</v>
      </c>
      <c r="E374" s="159" t="str">
        <f>IF(Deploiement!E374="","",Deploiement!E374)</f>
        <v>PECO</v>
      </c>
      <c r="F374" s="94" t="str">
        <f>IF(Deploiement!F374="","",Deploiement!F374)</f>
        <v>STD</v>
      </c>
      <c r="G374" s="154"/>
      <c r="H374" s="187"/>
    </row>
    <row r="375" spans="1:8">
      <c r="A375" s="156" t="str">
        <f>IF(Deploiement!A375="","",Deploiement!A375)</f>
        <v>Slovaquie</v>
      </c>
      <c r="B375" s="157" t="str">
        <f>IF(Deploiement!B375="","",Deploiement!B375)</f>
        <v>SK008</v>
      </c>
      <c r="C375" s="158" t="str">
        <f>IF(Deploiement!C375="","",Deploiement!C375)</f>
        <v>Bratislava - Aupark</v>
      </c>
      <c r="D375" s="158" t="str">
        <f>IF(Deploiement!D375="","",Deploiement!D375)</f>
        <v>NCE</v>
      </c>
      <c r="E375" s="159" t="str">
        <f>IF(Deploiement!E375="","",Deploiement!E375)</f>
        <v>PECO</v>
      </c>
      <c r="F375" s="94" t="str">
        <f>IF(Deploiement!F375="","",Deploiement!F375)</f>
        <v>STD</v>
      </c>
      <c r="G375" s="150"/>
      <c r="H375" s="187">
        <v>1.5</v>
      </c>
    </row>
    <row r="376" spans="1:8">
      <c r="A376" s="156" t="str">
        <f>IF(Deploiement!A376="","",Deploiement!A376)</f>
        <v>Slovaquie</v>
      </c>
      <c r="B376" s="157" t="str">
        <f>IF(Deploiement!B376="","",Deploiement!B376)</f>
        <v>SK009</v>
      </c>
      <c r="C376" s="158" t="str">
        <f>IF(Deploiement!C376="","",Deploiement!C376)</f>
        <v>Liptovský mikuláš - Centrál</v>
      </c>
      <c r="D376" s="158" t="str">
        <f>IF(Deploiement!D376="","",Deploiement!D376)</f>
        <v>NCE</v>
      </c>
      <c r="E376" s="159" t="str">
        <f>IF(Deploiement!E376="","",Deploiement!E376)</f>
        <v>PECO</v>
      </c>
      <c r="F376" s="94" t="str">
        <f>IF(Deploiement!F376="","",Deploiement!F376)</f>
        <v/>
      </c>
      <c r="G376" s="150"/>
      <c r="H376" s="187"/>
    </row>
    <row r="377" spans="1:8">
      <c r="A377" s="156" t="str">
        <f>IF(Deploiement!A377="","",Deploiement!A377)</f>
        <v>Slovaquie</v>
      </c>
      <c r="B377" s="157" t="str">
        <f>IF(Deploiement!B377="","",Deploiement!B377)</f>
        <v>SK010</v>
      </c>
      <c r="C377" s="158" t="str">
        <f>IF(Deploiement!C377="","",Deploiement!C377)</f>
        <v>Nitra - Galeria</v>
      </c>
      <c r="D377" s="158" t="str">
        <f>IF(Deploiement!D377="","",Deploiement!D377)</f>
        <v>NCE</v>
      </c>
      <c r="E377" s="159" t="str">
        <f>IF(Deploiement!E377="","",Deploiement!E377)</f>
        <v>PECO</v>
      </c>
      <c r="F377" s="94" t="str">
        <f>IF(Deploiement!F377="","",Deploiement!F377)</f>
        <v/>
      </c>
      <c r="G377" s="150"/>
      <c r="H377" s="187"/>
    </row>
    <row r="378" spans="1:8">
      <c r="A378" s="156" t="str">
        <f>IF(Deploiement!A378="","",Deploiement!A378)</f>
        <v>Slovaquie</v>
      </c>
      <c r="B378" s="157" t="str">
        <f>IF(Deploiement!B378="","",Deploiement!B378)</f>
        <v>SK011</v>
      </c>
      <c r="C378" s="158" t="str">
        <f>IF(Deploiement!C378="","",Deploiement!C378)</f>
        <v>Bratislava - Avion</v>
      </c>
      <c r="D378" s="158" t="str">
        <f>IF(Deploiement!D378="","",Deploiement!D378)</f>
        <v>NCE</v>
      </c>
      <c r="E378" s="159" t="str">
        <f>IF(Deploiement!E378="","",Deploiement!E378)</f>
        <v>PECO</v>
      </c>
      <c r="F378" s="94" t="str">
        <f>IF(Deploiement!F378="","",Deploiement!F378)</f>
        <v/>
      </c>
      <c r="G378" s="150"/>
      <c r="H378" s="187"/>
    </row>
    <row r="379" spans="1:8">
      <c r="A379" s="156" t="str">
        <f>IF(Deploiement!A379="","",Deploiement!A379)</f>
        <v>Slovaquie</v>
      </c>
      <c r="B379" s="157" t="str">
        <f>IF(Deploiement!B379="","",Deploiement!B379)</f>
        <v>SK012</v>
      </c>
      <c r="C379" s="158" t="str">
        <f>IF(Deploiement!C379="","",Deploiement!C379)</f>
        <v>Žilina - Aupark</v>
      </c>
      <c r="D379" s="158" t="str">
        <f>IF(Deploiement!D379="","",Deploiement!D379)</f>
        <v>NCE</v>
      </c>
      <c r="E379" s="159" t="str">
        <f>IF(Deploiement!E379="","",Deploiement!E379)</f>
        <v>PECO</v>
      </c>
      <c r="F379" s="94" t="str">
        <f>IF(Deploiement!F379="","",Deploiement!F379)</f>
        <v>STD</v>
      </c>
      <c r="G379" s="150"/>
      <c r="H379" s="187">
        <v>2</v>
      </c>
    </row>
    <row r="380" spans="1:8">
      <c r="A380" s="156" t="str">
        <f>IF(Deploiement!A380="","",Deploiement!A380)</f>
        <v>Slovaquie</v>
      </c>
      <c r="B380" s="157" t="str">
        <f>IF(Deploiement!B380="","",Deploiement!B380)</f>
        <v>SH013</v>
      </c>
      <c r="C380" s="158" t="str">
        <f>IF(Deploiement!C380="","",Deploiement!C380)</f>
        <v>Košice - Aupark</v>
      </c>
      <c r="D380" s="158" t="str">
        <f>IF(Deploiement!D380="","",Deploiement!D380)</f>
        <v>NCE</v>
      </c>
      <c r="E380" s="159" t="str">
        <f>IF(Deploiement!E380="","",Deploiement!E380)</f>
        <v>PECO</v>
      </c>
      <c r="F380" s="94" t="str">
        <f>IF(Deploiement!F380="","",Deploiement!F380)</f>
        <v>STD</v>
      </c>
      <c r="G380" s="150"/>
      <c r="H380" s="187"/>
    </row>
    <row r="381" spans="1:8">
      <c r="A381" s="156" t="str">
        <f>IF(Deploiement!A381="","",Deploiement!A381)</f>
        <v>Suède</v>
      </c>
      <c r="B381" s="157" t="str">
        <f>IF(Deploiement!B381="","",Deploiement!B381)</f>
        <v>SE001</v>
      </c>
      <c r="C381" s="158" t="str">
        <f>IF(Deploiement!C381="","",Deploiement!C381)</f>
        <v>Stockholm - Kista Galleria</v>
      </c>
      <c r="D381" s="158" t="str">
        <f>IF(Deploiement!D381="","",Deploiement!D381)</f>
        <v>NCE</v>
      </c>
      <c r="E381" s="159" t="str">
        <f>IF(Deploiement!E381="","",Deploiement!E381)</f>
        <v xml:space="preserve">Nordic </v>
      </c>
      <c r="F381" s="94" t="str">
        <f>IF(Deploiement!F381="","",Deploiement!F381)</f>
        <v>STD</v>
      </c>
      <c r="G381" s="150" t="s">
        <v>220</v>
      </c>
      <c r="H381" s="187">
        <v>2</v>
      </c>
    </row>
    <row r="382" spans="1:8">
      <c r="A382" s="156" t="str">
        <f>IF(Deploiement!A382="","",Deploiement!A382)</f>
        <v>Suède</v>
      </c>
      <c r="B382" s="157" t="str">
        <f>IF(Deploiement!B382="","",Deploiement!B382)</f>
        <v>SE002</v>
      </c>
      <c r="C382" s="158" t="str">
        <f>IF(Deploiement!C382="","",Deploiement!C382)</f>
        <v>Stockholm - Täby Centrum</v>
      </c>
      <c r="D382" s="158" t="str">
        <f>IF(Deploiement!D382="","",Deploiement!D382)</f>
        <v>NCE</v>
      </c>
      <c r="E382" s="159" t="str">
        <f>IF(Deploiement!E382="","",Deploiement!E382)</f>
        <v xml:space="preserve">Nordic </v>
      </c>
      <c r="F382" s="94" t="str">
        <f>IF(Deploiement!F382="","",Deploiement!F382)</f>
        <v>STD</v>
      </c>
      <c r="G382" s="150" t="s">
        <v>220</v>
      </c>
      <c r="H382" s="187"/>
    </row>
    <row r="383" spans="1:8">
      <c r="A383" s="156" t="str">
        <f>IF(Deploiement!A383="","",Deploiement!A383)</f>
        <v>Suède</v>
      </c>
      <c r="B383" s="157" t="str">
        <f>IF(Deploiement!B383="","",Deploiement!B383)</f>
        <v>SE003</v>
      </c>
      <c r="C383" s="158" t="str">
        <f>IF(Deploiement!C383="","",Deploiement!C383)</f>
        <v>Nacka - Nacka</v>
      </c>
      <c r="D383" s="158" t="str">
        <f>IF(Deploiement!D383="","",Deploiement!D383)</f>
        <v>NCE</v>
      </c>
      <c r="E383" s="159" t="str">
        <f>IF(Deploiement!E383="","",Deploiement!E383)</f>
        <v xml:space="preserve">Nordic </v>
      </c>
      <c r="F383" s="94" t="str">
        <f>IF(Deploiement!F383="","",Deploiement!F383)</f>
        <v>STD</v>
      </c>
      <c r="G383" s="150"/>
      <c r="H383" s="187"/>
    </row>
    <row r="384" spans="1:8">
      <c r="A384" s="156" t="str">
        <f>IF(Deploiement!A384="","",Deploiement!A384)</f>
        <v>Suisse</v>
      </c>
      <c r="B384" s="157" t="str">
        <f>IF(Deploiement!B384="","",Deploiement!B384)</f>
        <v>CH001</v>
      </c>
      <c r="C384" s="158" t="str">
        <f>IF(Deploiement!C384="","",Deploiement!C384)</f>
        <v>Lausanne - Kosten Bodenbelag</v>
      </c>
      <c r="D384" s="158" t="str">
        <f>IF(Deploiement!D384="","",Deploiement!D384)</f>
        <v>NCE</v>
      </c>
      <c r="E384" s="159" t="str">
        <f>IF(Deploiement!E384="","",Deploiement!E384)</f>
        <v>AL/AUT/SUI</v>
      </c>
      <c r="F384" s="94" t="str">
        <f>IF(Deploiement!F384="","",Deploiement!F384)</f>
        <v>STD</v>
      </c>
      <c r="G384" s="154"/>
      <c r="H384" s="147">
        <v>2</v>
      </c>
    </row>
    <row r="385" spans="1:8">
      <c r="A385" s="156" t="str">
        <f>IF(Deploiement!A385="","",Deploiement!A385)</f>
        <v>Suisse</v>
      </c>
      <c r="B385" s="157" t="str">
        <f>IF(Deploiement!B385="","",Deploiement!B385)</f>
        <v>CH002</v>
      </c>
      <c r="C385" s="158" t="str">
        <f>IF(Deploiement!C385="","",Deploiement!C385)</f>
        <v>Zurich - Kuttelgasse</v>
      </c>
      <c r="D385" s="158" t="str">
        <f>IF(Deploiement!D385="","",Deploiement!D385)</f>
        <v>NCE</v>
      </c>
      <c r="E385" s="159" t="str">
        <f>IF(Deploiement!E385="","",Deploiement!E385)</f>
        <v>AL/AUT/SUI</v>
      </c>
      <c r="F385" s="94" t="str">
        <f>IF(Deploiement!F385="","",Deploiement!F385)</f>
        <v>STD</v>
      </c>
      <c r="G385" s="154"/>
      <c r="H385" s="208" t="s">
        <v>765</v>
      </c>
    </row>
    <row r="386" spans="1:8">
      <c r="A386" s="156" t="str">
        <f>IF(Deploiement!A386="","",Deploiement!A386)</f>
        <v>Suisse</v>
      </c>
      <c r="B386" s="157" t="str">
        <f>IF(Deploiement!B386="","",Deploiement!B386)</f>
        <v>CH003</v>
      </c>
      <c r="C386" s="158" t="str">
        <f>IF(Deploiement!C386="","",Deploiement!C386)</f>
        <v>St Gallen</v>
      </c>
      <c r="D386" s="158" t="str">
        <f>IF(Deploiement!D386="","",Deploiement!D386)</f>
        <v>NCE</v>
      </c>
      <c r="E386" s="159" t="str">
        <f>IF(Deploiement!E386="","",Deploiement!E386)</f>
        <v>AL/AUT/SUI</v>
      </c>
      <c r="F386" s="94" t="str">
        <f>IF(Deploiement!F386="","",Deploiement!F386)</f>
        <v>STD</v>
      </c>
      <c r="G386" s="150"/>
      <c r="H386" s="187">
        <v>1.5</v>
      </c>
    </row>
    <row r="387" spans="1:8">
      <c r="A387" s="156" t="str">
        <f>IF(Deploiement!A387="","",Deploiement!A387)</f>
        <v>Thaïlande</v>
      </c>
      <c r="B387" s="157" t="str">
        <f>IF(Deploiement!B387="","",Deploiement!B387)</f>
        <v>TH001</v>
      </c>
      <c r="C387" s="158" t="str">
        <f>IF(Deploiement!C387="","",Deploiement!C387)</f>
        <v>Bangkok - Big C Rajdamri</v>
      </c>
      <c r="D387" s="158" t="str">
        <f>IF(Deploiement!D387="","",Deploiement!D387)</f>
        <v>BRICS</v>
      </c>
      <c r="E387" s="159" t="str">
        <f>IF(Deploiement!E387="","",Deploiement!E387)</f>
        <v>Thailande</v>
      </c>
      <c r="F387" s="94" t="str">
        <f>IF(Deploiement!F387="","",Deploiement!F387)</f>
        <v>STD</v>
      </c>
      <c r="G387" s="150" t="s">
        <v>220</v>
      </c>
      <c r="H387" s="187">
        <v>1</v>
      </c>
    </row>
    <row r="388" spans="1:8">
      <c r="A388" s="156" t="str">
        <f>IF(Deploiement!A388="","",Deploiement!A388)</f>
        <v>Thaïlande</v>
      </c>
      <c r="B388" s="157" t="str">
        <f>IF(Deploiement!B388="","",Deploiement!B388)</f>
        <v>TH002</v>
      </c>
      <c r="C388" s="158" t="str">
        <f>IF(Deploiement!C388="","",Deploiement!C388)</f>
        <v>Chiangmai - Central Airport Chiangmai</v>
      </c>
      <c r="D388" s="158" t="str">
        <f>IF(Deploiement!D388="","",Deploiement!D388)</f>
        <v>BRICS</v>
      </c>
      <c r="E388" s="159" t="str">
        <f>IF(Deploiement!E388="","",Deploiement!E388)</f>
        <v>Thailande</v>
      </c>
      <c r="F388" s="94" t="str">
        <f>IF(Deploiement!F388="","",Deploiement!F388)</f>
        <v>STD</v>
      </c>
      <c r="G388" s="150" t="s">
        <v>220</v>
      </c>
      <c r="H388" s="187">
        <v>2</v>
      </c>
    </row>
    <row r="389" spans="1:8">
      <c r="A389" s="156" t="str">
        <f>IF(Deploiement!A389="","",Deploiement!A389)</f>
        <v>Thaïlande</v>
      </c>
      <c r="B389" s="157" t="str">
        <f>IF(Deploiement!B389="","",Deploiement!B389)</f>
        <v>TH003</v>
      </c>
      <c r="C389" s="158" t="str">
        <f>IF(Deploiement!C389="","",Deploiement!C389)</f>
        <v>Chanthaburi - RBS Chanthaburi</v>
      </c>
      <c r="D389" s="158" t="str">
        <f>IF(Deploiement!D389="","",Deploiement!D389)</f>
        <v>BRICS</v>
      </c>
      <c r="E389" s="159" t="str">
        <f>IF(Deploiement!E389="","",Deploiement!E389)</f>
        <v>Thailande</v>
      </c>
      <c r="F389" s="94" t="str">
        <f>IF(Deploiement!F389="","",Deploiement!F389)</f>
        <v>STD</v>
      </c>
      <c r="G389" s="150" t="s">
        <v>220</v>
      </c>
      <c r="H389" s="187">
        <v>1</v>
      </c>
    </row>
    <row r="390" spans="1:8">
      <c r="A390" s="156" t="str">
        <f>IF(Deploiement!A390="","",Deploiement!A390)</f>
        <v>Thaïlande</v>
      </c>
      <c r="B390" s="157" t="str">
        <f>IF(Deploiement!B390="","",Deploiement!B390)</f>
        <v>TH004</v>
      </c>
      <c r="C390" s="158" t="str">
        <f>IF(Deploiement!C390="","",Deploiement!C390)</f>
        <v>Korat - Korat</v>
      </c>
      <c r="D390" s="158" t="str">
        <f>IF(Deploiement!D390="","",Deploiement!D390)</f>
        <v>BRICS</v>
      </c>
      <c r="E390" s="159" t="str">
        <f>IF(Deploiement!E390="","",Deploiement!E390)</f>
        <v>Thailande</v>
      </c>
      <c r="F390" s="94" t="str">
        <f>IF(Deploiement!F390="","",Deploiement!F390)</f>
        <v>STD</v>
      </c>
      <c r="G390" s="150" t="s">
        <v>220</v>
      </c>
      <c r="H390" s="187"/>
    </row>
    <row r="391" spans="1:8">
      <c r="A391" s="156" t="str">
        <f>IF(Deploiement!A391="","",Deploiement!A391)</f>
        <v>Thaïlande</v>
      </c>
      <c r="B391" s="157" t="str">
        <f>IF(Deploiement!B391="","",Deploiement!B391)</f>
        <v>TH005</v>
      </c>
      <c r="C391" s="158" t="str">
        <f>IF(Deploiement!C391="","",Deploiement!C391)</f>
        <v>Lopburi - Robinson Lopburi</v>
      </c>
      <c r="D391" s="158" t="str">
        <f>IF(Deploiement!D391="","",Deploiement!D391)</f>
        <v>BRICS</v>
      </c>
      <c r="E391" s="159" t="str">
        <f>IF(Deploiement!E391="","",Deploiement!E391)</f>
        <v>Thailande</v>
      </c>
      <c r="F391" s="94" t="str">
        <f>IF(Deploiement!F391="","",Deploiement!F391)</f>
        <v>STD</v>
      </c>
      <c r="G391" s="150" t="s">
        <v>220</v>
      </c>
      <c r="H391" s="187">
        <v>1</v>
      </c>
    </row>
    <row r="392" spans="1:8">
      <c r="A392" s="156" t="str">
        <f>IF(Deploiement!A392="","",Deploiement!A392)</f>
        <v>Thaïlande</v>
      </c>
      <c r="B392" s="157" t="str">
        <f>IF(Deploiement!B392="","",Deploiement!B392)</f>
        <v>TH006</v>
      </c>
      <c r="C392" s="158" t="str">
        <f>IF(Deploiement!C392="","",Deploiement!C392)</f>
        <v>Pak Chong - Lotus Pak Chong</v>
      </c>
      <c r="D392" s="158" t="str">
        <f>IF(Deploiement!D392="","",Deploiement!D392)</f>
        <v>BRICS</v>
      </c>
      <c r="E392" s="159" t="str">
        <f>IF(Deploiement!E392="","",Deploiement!E392)</f>
        <v>Thailande</v>
      </c>
      <c r="F392" s="94" t="str">
        <f>IF(Deploiement!F392="","",Deploiement!F392)</f>
        <v>STD</v>
      </c>
      <c r="G392" s="150" t="s">
        <v>220</v>
      </c>
      <c r="H392" s="187"/>
    </row>
    <row r="393" spans="1:8">
      <c r="A393" s="156" t="str">
        <f>IF(Deploiement!A393="","",Deploiement!A393)</f>
        <v>Thaïlande</v>
      </c>
      <c r="B393" s="157" t="str">
        <f>IF(Deploiement!B393="","",Deploiement!B393)</f>
        <v>TH007</v>
      </c>
      <c r="C393" s="158" t="str">
        <f>IF(Deploiement!C393="","",Deploiement!C393)</f>
        <v>Mahachai - Mahachai</v>
      </c>
      <c r="D393" s="158" t="str">
        <f>IF(Deploiement!D393="","",Deploiement!D393)</f>
        <v>BRICS</v>
      </c>
      <c r="E393" s="159" t="str">
        <f>IF(Deploiement!E393="","",Deploiement!E393)</f>
        <v>Thailande</v>
      </c>
      <c r="F393" s="94" t="str">
        <f>IF(Deploiement!F393="","",Deploiement!F393)</f>
        <v>STD</v>
      </c>
      <c r="G393" s="150" t="s">
        <v>220</v>
      </c>
      <c r="H393" s="187"/>
    </row>
    <row r="394" spans="1:8">
      <c r="A394" s="156" t="str">
        <f>IF(Deploiement!A394="","",Deploiement!A394)</f>
        <v>Thaïlande</v>
      </c>
      <c r="B394" s="157" t="str">
        <f>IF(Deploiement!B394="","",Deploiement!B394)</f>
        <v>TH008</v>
      </c>
      <c r="C394" s="158" t="str">
        <f>IF(Deploiement!C394="","",Deploiement!C394)</f>
        <v>Phetchburi - Robinson Petchburi</v>
      </c>
      <c r="D394" s="158" t="str">
        <f>IF(Deploiement!D394="","",Deploiement!D394)</f>
        <v>BRICS</v>
      </c>
      <c r="E394" s="159" t="str">
        <f>IF(Deploiement!E394="","",Deploiement!E394)</f>
        <v>Thailande</v>
      </c>
      <c r="F394" s="94" t="str">
        <f>IF(Deploiement!F394="","",Deploiement!F394)</f>
        <v>STD</v>
      </c>
      <c r="G394" s="150" t="s">
        <v>220</v>
      </c>
      <c r="H394" s="187"/>
    </row>
    <row r="395" spans="1:8">
      <c r="A395" s="156" t="str">
        <f>IF(Deploiement!A395="","",Deploiement!A395)</f>
        <v>Thaïlande</v>
      </c>
      <c r="B395" s="157" t="str">
        <f>IF(Deploiement!B395="","",Deploiement!B395)</f>
        <v>TH009</v>
      </c>
      <c r="C395" s="158" t="str">
        <f>IF(Deploiement!C395="","",Deploiement!C395)</f>
        <v>Rama 3</v>
      </c>
      <c r="D395" s="158" t="str">
        <f>IF(Deploiement!D395="","",Deploiement!D395)</f>
        <v>BRICS</v>
      </c>
      <c r="E395" s="159" t="str">
        <f>IF(Deploiement!E395="","",Deploiement!E395)</f>
        <v>Thailande</v>
      </c>
      <c r="F395" s="94" t="str">
        <f>IF(Deploiement!F395="","",Deploiement!F395)</f>
        <v>STD</v>
      </c>
      <c r="G395" s="150" t="s">
        <v>220</v>
      </c>
      <c r="H395" s="187"/>
    </row>
    <row r="396" spans="1:8">
      <c r="A396" s="156" t="str">
        <f>IF(Deploiement!A396="","",Deploiement!A396)</f>
        <v>Thaïlande</v>
      </c>
      <c r="B396" s="157" t="str">
        <f>IF(Deploiement!B396="","",Deploiement!B396)</f>
        <v>TH010</v>
      </c>
      <c r="C396" s="158" t="str">
        <f>IF(Deploiement!C396="","",Deploiement!C396)</f>
        <v>Ratchburi - Robinson Ratchburi</v>
      </c>
      <c r="D396" s="158" t="str">
        <f>IF(Deploiement!D396="","",Deploiement!D396)</f>
        <v>BRICS</v>
      </c>
      <c r="E396" s="159" t="str">
        <f>IF(Deploiement!E396="","",Deploiement!E396)</f>
        <v>Thailande</v>
      </c>
      <c r="F396" s="94" t="str">
        <f>IF(Deploiement!F396="","",Deploiement!F396)</f>
        <v>STD</v>
      </c>
      <c r="G396" s="150" t="s">
        <v>220</v>
      </c>
      <c r="H396" s="187">
        <v>1</v>
      </c>
    </row>
    <row r="397" spans="1:8">
      <c r="A397" s="156" t="str">
        <f>IF(Deploiement!A397="","",Deploiement!A397)</f>
        <v>Thaïlande</v>
      </c>
      <c r="B397" s="157" t="str">
        <f>IF(Deploiement!B397="","",Deploiement!B397)</f>
        <v>TH011</v>
      </c>
      <c r="C397" s="158" t="str">
        <f>IF(Deploiement!C397="","",Deploiement!C397)</f>
        <v>Sakonnakhon - Robinson Sakonnakhon</v>
      </c>
      <c r="D397" s="158" t="str">
        <f>IF(Deploiement!D397="","",Deploiement!D397)</f>
        <v>BRICS</v>
      </c>
      <c r="E397" s="159" t="str">
        <f>IF(Deploiement!E397="","",Deploiement!E397)</f>
        <v>Thailande</v>
      </c>
      <c r="F397" s="94" t="str">
        <f>IF(Deploiement!F397="","",Deploiement!F397)</f>
        <v>STD</v>
      </c>
      <c r="G397" s="150" t="s">
        <v>220</v>
      </c>
      <c r="H397" s="187">
        <v>1.5</v>
      </c>
    </row>
    <row r="398" spans="1:8">
      <c r="A398" s="156" t="str">
        <f>IF(Deploiement!A398="","",Deploiement!A398)</f>
        <v>Thaïlande</v>
      </c>
      <c r="B398" s="157" t="str">
        <f>IF(Deploiement!B398="","",Deploiement!B398)</f>
        <v>TH012</v>
      </c>
      <c r="C398" s="158" t="str">
        <f>IF(Deploiement!C398="","",Deploiement!C398)</f>
        <v>Chonburi - Robinson Sriracha</v>
      </c>
      <c r="D398" s="158" t="str">
        <f>IF(Deploiement!D398="","",Deploiement!D398)</f>
        <v>BRICS</v>
      </c>
      <c r="E398" s="159" t="str">
        <f>IF(Deploiement!E398="","",Deploiement!E398)</f>
        <v>Thailande</v>
      </c>
      <c r="F398" s="94" t="str">
        <f>IF(Deploiement!F398="","",Deploiement!F398)</f>
        <v>STD</v>
      </c>
      <c r="G398" s="150" t="s">
        <v>220</v>
      </c>
      <c r="H398" s="187">
        <v>1</v>
      </c>
    </row>
    <row r="399" spans="1:8">
      <c r="A399" s="156" t="str">
        <f>IF(Deploiement!A399="","",Deploiement!A399)</f>
        <v>Thaïlande</v>
      </c>
      <c r="B399" s="157" t="str">
        <f>IF(Deploiement!B399="","",Deploiement!B399)</f>
        <v>TH013</v>
      </c>
      <c r="C399" s="158" t="str">
        <f>IF(Deploiement!C399="","",Deploiement!C399)</f>
        <v>Surin - Robinson Surin</v>
      </c>
      <c r="D399" s="158" t="str">
        <f>IF(Deploiement!D399="","",Deploiement!D399)</f>
        <v>BRICS</v>
      </c>
      <c r="E399" s="159" t="str">
        <f>IF(Deploiement!E399="","",Deploiement!E399)</f>
        <v>Thailande</v>
      </c>
      <c r="F399" s="94" t="str">
        <f>IF(Deploiement!F399="","",Deploiement!F399)</f>
        <v/>
      </c>
      <c r="G399" s="150" t="s">
        <v>220</v>
      </c>
      <c r="H399" s="187"/>
    </row>
    <row r="400" spans="1:8">
      <c r="A400" s="156" t="str">
        <f>IF(Deploiement!A400="","",Deploiement!A400)</f>
        <v>Thaïlande</v>
      </c>
      <c r="B400" s="157" t="str">
        <f>IF(Deploiement!B400="","",Deploiement!B400)</f>
        <v>TH014</v>
      </c>
      <c r="C400" s="158" t="str">
        <f>IF(Deploiement!C400="","",Deploiement!C400)</f>
        <v>Nakhon Ratchsima - Terminal 21 Korat</v>
      </c>
      <c r="D400" s="158" t="str">
        <f>IF(Deploiement!D400="","",Deploiement!D400)</f>
        <v>BRICS</v>
      </c>
      <c r="E400" s="159" t="str">
        <f>IF(Deploiement!E400="","",Deploiement!E400)</f>
        <v>Thailande</v>
      </c>
      <c r="F400" s="94" t="str">
        <f>IF(Deploiement!F400="","",Deploiement!F400)</f>
        <v>STD</v>
      </c>
      <c r="G400" s="150" t="s">
        <v>220</v>
      </c>
      <c r="H400" s="187">
        <v>1</v>
      </c>
    </row>
    <row r="401" spans="1:8">
      <c r="A401" s="156" t="str">
        <f>IF(Deploiement!A401="","",Deploiement!A401)</f>
        <v>Thaïlande</v>
      </c>
      <c r="B401" s="157" t="str">
        <f>IF(Deploiement!B401="","",Deploiement!B401)</f>
        <v>TH015</v>
      </c>
      <c r="C401" s="158" t="str">
        <f>IF(Deploiement!C401="","",Deploiement!C401)</f>
        <v>Bangkok - Central Festival EastVille</v>
      </c>
      <c r="D401" s="158" t="str">
        <f>IF(Deploiement!D401="","",Deploiement!D401)</f>
        <v>BRICS</v>
      </c>
      <c r="E401" s="159" t="str">
        <f>IF(Deploiement!E401="","",Deploiement!E401)</f>
        <v>Thailande</v>
      </c>
      <c r="F401" s="94" t="str">
        <f>IF(Deploiement!F401="","",Deploiement!F401)</f>
        <v>STD</v>
      </c>
      <c r="G401" s="150"/>
      <c r="H401" s="187">
        <v>2</v>
      </c>
    </row>
    <row r="402" spans="1:8">
      <c r="A402" s="156" t="str">
        <f>IF(Deploiement!A402="","",Deploiement!A402)</f>
        <v>Thaïlande</v>
      </c>
      <c r="B402" s="157" t="str">
        <f>IF(Deploiement!B402="","",Deploiement!B402)</f>
        <v>TH016</v>
      </c>
      <c r="C402" s="158" t="str">
        <f>IF(Deploiement!C402="","",Deploiement!C402)</f>
        <v>Bangkok - Century the Movie Plaza</v>
      </c>
      <c r="D402" s="158" t="str">
        <f>IF(Deploiement!D402="","",Deploiement!D402)</f>
        <v>BRICS</v>
      </c>
      <c r="E402" s="159" t="str">
        <f>IF(Deploiement!E402="","",Deploiement!E402)</f>
        <v>Thailande</v>
      </c>
      <c r="F402" s="94" t="str">
        <f>IF(Deploiement!F402="","",Deploiement!F402)</f>
        <v>STD</v>
      </c>
      <c r="G402" s="150"/>
      <c r="H402" s="187"/>
    </row>
    <row r="403" spans="1:8">
      <c r="A403" s="156" t="str">
        <f>IF(Deploiement!A403="","",Deploiement!A403)</f>
        <v>Thaïlande</v>
      </c>
      <c r="B403" s="157" t="str">
        <f>IF(Deploiement!B403="","",Deploiement!B403)</f>
        <v>TH019</v>
      </c>
      <c r="C403" s="158" t="str">
        <f>IF(Deploiement!C403="","",Deploiement!C403)</f>
        <v>Bangkok - Central World</v>
      </c>
      <c r="D403" s="158" t="str">
        <f>IF(Deploiement!D403="","",Deploiement!D403)</f>
        <v>BRICS</v>
      </c>
      <c r="E403" s="159" t="str">
        <f>IF(Deploiement!E403="","",Deploiement!E403)</f>
        <v>Thailande</v>
      </c>
      <c r="F403" s="94" t="str">
        <f>IF(Deploiement!F403="","",Deploiement!F403)</f>
        <v>EXP</v>
      </c>
      <c r="G403" s="150"/>
      <c r="H403" s="187">
        <v>2</v>
      </c>
    </row>
    <row r="404" spans="1:8">
      <c r="A404" s="156" t="str">
        <f>IF(Deploiement!A404="","",Deploiement!A404)</f>
        <v>Thaïlande</v>
      </c>
      <c r="B404" s="157" t="str">
        <f>IF(Deploiement!B404="","",Deploiement!B404)</f>
        <v>TH017</v>
      </c>
      <c r="C404" s="158" t="str">
        <f>IF(Deploiement!C404="","",Deploiement!C404)</f>
        <v>Bangkok - Lotus Bangkapi</v>
      </c>
      <c r="D404" s="158" t="str">
        <f>IF(Deploiement!D404="","",Deploiement!D404)</f>
        <v>BRICS</v>
      </c>
      <c r="E404" s="159" t="str">
        <f>IF(Deploiement!E404="","",Deploiement!E404)</f>
        <v>Thailande</v>
      </c>
      <c r="F404" s="94" t="str">
        <f>IF(Deploiement!F404="","",Deploiement!F404)</f>
        <v>STD</v>
      </c>
      <c r="G404" s="150"/>
      <c r="H404" s="187">
        <v>1.5</v>
      </c>
    </row>
    <row r="405" spans="1:8">
      <c r="A405" s="156" t="str">
        <f>IF(Deploiement!A405="","",Deploiement!A405)</f>
        <v>Thaïlande</v>
      </c>
      <c r="B405" s="157" t="str">
        <f>IF(Deploiement!B405="","",Deploiement!B405)</f>
        <v>TH018</v>
      </c>
      <c r="C405" s="158" t="str">
        <f>IF(Deploiement!C405="","",Deploiement!C405)</f>
        <v>Surat - Big C Surat</v>
      </c>
      <c r="D405" s="158" t="str">
        <f>IF(Deploiement!D405="","",Deploiement!D405)</f>
        <v>BRICS</v>
      </c>
      <c r="E405" s="159" t="str">
        <f>IF(Deploiement!E405="","",Deploiement!E405)</f>
        <v>Thailande</v>
      </c>
      <c r="F405" s="94" t="str">
        <f>IF(Deploiement!F405="","",Deploiement!F405)</f>
        <v>STD</v>
      </c>
      <c r="G405" s="150"/>
      <c r="H405" s="187">
        <v>1.5</v>
      </c>
    </row>
    <row r="406" spans="1:8">
      <c r="A406" s="156" t="str">
        <f>IF(Deploiement!A406="","",Deploiement!A406)</f>
        <v>Thaïlande</v>
      </c>
      <c r="B406" s="157" t="str">
        <f>IF(Deploiement!B406="","",Deploiement!B406)</f>
        <v>TH020</v>
      </c>
      <c r="C406" s="158" t="str">
        <f>IF(Deploiement!C406="","",Deploiement!C406)</f>
        <v>Bangkok - Incon Siam</v>
      </c>
      <c r="D406" s="158" t="str">
        <f>IF(Deploiement!D406="","",Deploiement!D406)</f>
        <v>BRICS</v>
      </c>
      <c r="E406" s="159" t="str">
        <f>IF(Deploiement!E406="","",Deploiement!E406)</f>
        <v>Thailande</v>
      </c>
      <c r="F406" s="94" t="str">
        <f>IF(Deploiement!F406="","",Deploiement!F406)</f>
        <v>EXP</v>
      </c>
      <c r="G406" s="150"/>
      <c r="H406" s="187"/>
    </row>
    <row r="407" spans="1:8">
      <c r="A407" s="156" t="str">
        <f>IF(Deploiement!A407="","",Deploiement!A407)</f>
        <v>Thaïlande</v>
      </c>
      <c r="B407" s="157" t="str">
        <f>IF(Deploiement!B407="","",Deploiement!B407)</f>
        <v>TH021</v>
      </c>
      <c r="C407" s="158" t="str">
        <f>IF(Deploiement!C407="","",Deploiement!C407)</f>
        <v>Bangkok - Tesco Bangkapi</v>
      </c>
      <c r="D407" s="158" t="str">
        <f>IF(Deploiement!D407="","",Deploiement!D407)</f>
        <v>BRICS</v>
      </c>
      <c r="E407" s="159" t="str">
        <f>IF(Deploiement!E407="","",Deploiement!E407)</f>
        <v>Thailande</v>
      </c>
      <c r="F407" s="94" t="str">
        <f>IF(Deploiement!F407="","",Deploiement!F407)</f>
        <v/>
      </c>
      <c r="G407" s="150"/>
      <c r="H407" s="187"/>
    </row>
    <row r="408" spans="1:8">
      <c r="A408" s="156" t="str">
        <f>IF(Deploiement!A408="","",Deploiement!A408)</f>
        <v>Thaïlande</v>
      </c>
      <c r="B408" s="157" t="str">
        <f>IF(Deploiement!B408="","",Deploiement!B408)</f>
        <v>TH022</v>
      </c>
      <c r="C408" s="158" t="str">
        <f>IF(Deploiement!C408="","",Deploiement!C408)</f>
        <v>Nakhon Ratchsima - Tesco Pakchong</v>
      </c>
      <c r="D408" s="158" t="str">
        <f>IF(Deploiement!D408="","",Deploiement!D408)</f>
        <v>BRICS</v>
      </c>
      <c r="E408" s="159" t="str">
        <f>IF(Deploiement!E408="","",Deploiement!E408)</f>
        <v>Thailande</v>
      </c>
      <c r="F408" s="94" t="str">
        <f>IF(Deploiement!F408="","",Deploiement!F408)</f>
        <v/>
      </c>
      <c r="G408" s="150"/>
      <c r="H408" s="187"/>
    </row>
    <row r="409" spans="1:8">
      <c r="A409" s="156" t="str">
        <f>IF(Deploiement!A409="","",Deploiement!A409)</f>
        <v>Thaïlande</v>
      </c>
      <c r="B409" s="157" t="str">
        <f>IF(Deploiement!B409="","",Deploiement!B409)</f>
        <v>TH023</v>
      </c>
      <c r="C409" s="158" t="str">
        <f>IF(Deploiement!C409="","",Deploiement!C409)</f>
        <v>Bangkok - Lotus Srinakarin Mall</v>
      </c>
      <c r="D409" s="158" t="str">
        <f>IF(Deploiement!D409="","",Deploiement!D409)</f>
        <v>BRICS</v>
      </c>
      <c r="E409" s="159" t="str">
        <f>IF(Deploiement!E409="","",Deploiement!E409)</f>
        <v>Thailande</v>
      </c>
      <c r="F409" s="94" t="str">
        <f>IF(Deploiement!F409="","",Deploiement!F409)</f>
        <v>STD</v>
      </c>
      <c r="G409" s="150"/>
      <c r="H409" s="187"/>
    </row>
    <row r="410" spans="1:8">
      <c r="A410" s="156" t="str">
        <f>IF(Deploiement!A410="","",Deploiement!A410)</f>
        <v>Tunisie</v>
      </c>
      <c r="B410" s="157" t="str">
        <f>IF(Deploiement!B410="","",Deploiement!B410)</f>
        <v>TN001</v>
      </c>
      <c r="C410" s="158" t="str">
        <f>IF(Deploiement!C410="","",Deploiement!C410)</f>
        <v>Ariana - CC</v>
      </c>
      <c r="D410" s="158" t="str">
        <f>IF(Deploiement!D410="","",Deploiement!D410)</f>
        <v>BRICS</v>
      </c>
      <c r="E410" s="159" t="str">
        <f>IF(Deploiement!E410="","",Deploiement!E410)</f>
        <v>Méditerranée</v>
      </c>
      <c r="F410" s="94" t="str">
        <f>IF(Deploiement!F410="","",Deploiement!F410)</f>
        <v>STD</v>
      </c>
      <c r="G410" s="150" t="s">
        <v>220</v>
      </c>
      <c r="H410" s="187">
        <v>1.5</v>
      </c>
    </row>
    <row r="411" spans="1:8">
      <c r="A411" s="156" t="str">
        <f>IF(Deploiement!A411="","",Deploiement!A411)</f>
        <v>Tunisie</v>
      </c>
      <c r="B411" s="157" t="str">
        <f>IF(Deploiement!B411="","",Deploiement!B411)</f>
        <v>TN002</v>
      </c>
      <c r="C411" s="158" t="str">
        <f>IF(Deploiement!C411="","",Deploiement!C411)</f>
        <v>Kairouan - Kairouan Mall</v>
      </c>
      <c r="D411" s="158" t="str">
        <f>IF(Deploiement!D411="","",Deploiement!D411)</f>
        <v>BRICS</v>
      </c>
      <c r="E411" s="159" t="str">
        <f>IF(Deploiement!E411="","",Deploiement!E411)</f>
        <v>Méditerranée</v>
      </c>
      <c r="F411" s="94" t="str">
        <f>IF(Deploiement!F411="","",Deploiement!F411)</f>
        <v>STD</v>
      </c>
      <c r="G411" s="150" t="s">
        <v>220</v>
      </c>
      <c r="H411" s="147"/>
    </row>
    <row r="412" spans="1:8">
      <c r="A412" s="156" t="str">
        <f>IF(Deploiement!A412="","",Deploiement!A412)</f>
        <v>Tunisie</v>
      </c>
      <c r="B412" s="157" t="str">
        <f>IF(Deploiement!B412="","",Deploiement!B412)</f>
        <v>TN003</v>
      </c>
      <c r="C412" s="158" t="str">
        <f>IF(Deploiement!C412="","",Deploiement!C412)</f>
        <v xml:space="preserve">La Marsa - CC </v>
      </c>
      <c r="D412" s="158" t="str">
        <f>IF(Deploiement!D412="","",Deploiement!D412)</f>
        <v>BRICS</v>
      </c>
      <c r="E412" s="159" t="str">
        <f>IF(Deploiement!E412="","",Deploiement!E412)</f>
        <v>Méditerranée</v>
      </c>
      <c r="F412" s="94" t="str">
        <f>IF(Deploiement!F412="","",Deploiement!F412)</f>
        <v>STD</v>
      </c>
      <c r="G412" s="150" t="s">
        <v>220</v>
      </c>
      <c r="H412" s="187">
        <v>1.5</v>
      </c>
    </row>
    <row r="413" spans="1:8">
      <c r="A413" s="156" t="str">
        <f>IF(Deploiement!A413="","",Deploiement!A413)</f>
        <v>Tunisie</v>
      </c>
      <c r="B413" s="157" t="str">
        <f>IF(Deploiement!B413="","",Deploiement!B413)</f>
        <v>TN004</v>
      </c>
      <c r="C413" s="158" t="str">
        <f>IF(Deploiement!C413="","",Deploiement!C413)</f>
        <v>Nabeul - CV</v>
      </c>
      <c r="D413" s="158" t="str">
        <f>IF(Deploiement!D413="","",Deploiement!D413)</f>
        <v>BRICS</v>
      </c>
      <c r="E413" s="159" t="str">
        <f>IF(Deploiement!E413="","",Deploiement!E413)</f>
        <v>Méditerranée</v>
      </c>
      <c r="F413" s="94" t="str">
        <f>IF(Deploiement!F413="","",Deploiement!F413)</f>
        <v>STD</v>
      </c>
      <c r="G413" s="150" t="s">
        <v>220</v>
      </c>
      <c r="H413" s="187">
        <v>1.5</v>
      </c>
    </row>
    <row r="414" spans="1:8">
      <c r="A414" s="156" t="str">
        <f>IF(Deploiement!A414="","",Deploiement!A414)</f>
        <v>Tunisie</v>
      </c>
      <c r="B414" s="157" t="str">
        <f>IF(Deploiement!B414="","",Deploiement!B414)</f>
        <v>TN005</v>
      </c>
      <c r="C414" s="158" t="str">
        <f>IF(Deploiement!C414="","",Deploiement!C414)</f>
        <v xml:space="preserve">El Manar - CC Centre El Manar </v>
      </c>
      <c r="D414" s="158" t="str">
        <f>IF(Deploiement!D414="","",Deploiement!D414)</f>
        <v>BRICS</v>
      </c>
      <c r="E414" s="159" t="str">
        <f>IF(Deploiement!E414="","",Deploiement!E414)</f>
        <v>Méditerranée</v>
      </c>
      <c r="F414" s="94" t="str">
        <f>IF(Deploiement!F414="","",Deploiement!F414)</f>
        <v>STD</v>
      </c>
      <c r="G414" s="150"/>
      <c r="H414" s="215"/>
    </row>
    <row r="415" spans="1:8">
      <c r="A415" s="156" t="str">
        <f>IF(Deploiement!A415="","",Deploiement!A415)</f>
        <v>Tunisie</v>
      </c>
      <c r="B415" s="157" t="str">
        <f>IF(Deploiement!B415="","",Deploiement!B415)</f>
        <v>TN006</v>
      </c>
      <c r="C415" s="158" t="str">
        <f>IF(Deploiement!C415="","",Deploiement!C415)</f>
        <v>Sfax - CC</v>
      </c>
      <c r="D415" s="158" t="str">
        <f>IF(Deploiement!D415="","",Deploiement!D415)</f>
        <v>BRICS</v>
      </c>
      <c r="E415" s="159" t="str">
        <f>IF(Deploiement!E415="","",Deploiement!E415)</f>
        <v>Méditerranée</v>
      </c>
      <c r="F415" s="94" t="str">
        <f>IF(Deploiement!F415="","",Deploiement!F415)</f>
        <v>STD</v>
      </c>
      <c r="G415" s="150"/>
      <c r="H415" s="187">
        <v>1.5</v>
      </c>
    </row>
    <row r="416" spans="1:8">
      <c r="A416" s="156" t="str">
        <f>IF(Deploiement!A416="","",Deploiement!A416)</f>
        <v>Tunisie</v>
      </c>
      <c r="B416" s="157" t="str">
        <f>IF(Deploiement!B416="","",Deploiement!B416)</f>
        <v>TN007</v>
      </c>
      <c r="C416" s="158" t="str">
        <f>IF(Deploiement!C416="","",Deploiement!C416)</f>
        <v>Tunis - Habib Bourguiba</v>
      </c>
      <c r="D416" s="158" t="str">
        <f>IF(Deploiement!D416="","",Deploiement!D416)</f>
        <v>BRICS</v>
      </c>
      <c r="E416" s="159" t="str">
        <f>IF(Deploiement!E416="","",Deploiement!E416)</f>
        <v>Méditerranée</v>
      </c>
      <c r="F416" s="94" t="str">
        <f>IF(Deploiement!F416="","",Deploiement!F416)</f>
        <v>STD</v>
      </c>
      <c r="G416" s="150"/>
      <c r="H416" s="187">
        <v>1</v>
      </c>
    </row>
    <row r="417" spans="1:8">
      <c r="A417" s="156" t="str">
        <f>IF(Deploiement!A417="","",Deploiement!A417)</f>
        <v>Tunisie</v>
      </c>
      <c r="B417" s="157" t="str">
        <f>IF(Deploiement!B417="","",Deploiement!B417)</f>
        <v>TN008</v>
      </c>
      <c r="C417" s="158" t="str">
        <f>IF(Deploiement!C417="","",Deploiement!C417)</f>
        <v xml:space="preserve">Tunis - Passage </v>
      </c>
      <c r="D417" s="158" t="str">
        <f>IF(Deploiement!D417="","",Deploiement!D417)</f>
        <v>BRICS</v>
      </c>
      <c r="E417" s="159" t="str">
        <f>IF(Deploiement!E417="","",Deploiement!E417)</f>
        <v>Méditerranée</v>
      </c>
      <c r="F417" s="94" t="str">
        <f>IF(Deploiement!F417="","",Deploiement!F417)</f>
        <v>STD</v>
      </c>
      <c r="G417" s="150"/>
      <c r="H417" s="187">
        <v>1</v>
      </c>
    </row>
    <row r="418" spans="1:8">
      <c r="A418" s="156" t="str">
        <f>IF(Deploiement!A418="","",Deploiement!A418)</f>
        <v>Turquie</v>
      </c>
      <c r="B418" s="157" t="str">
        <f>IF(Deploiement!B418="","",Deploiement!B418)</f>
        <v>TR001</v>
      </c>
      <c r="C418" s="158" t="str">
        <f>IF(Deploiement!C418="","",Deploiement!C418)</f>
        <v xml:space="preserve">Istanbul - Besiktas </v>
      </c>
      <c r="D418" s="158" t="str">
        <f>IF(Deploiement!D418="","",Deploiement!D418)</f>
        <v>Europe du Sud</v>
      </c>
      <c r="E418" s="159" t="str">
        <f>IF(Deploiement!E418="","",Deploiement!E418)</f>
        <v>Turquie</v>
      </c>
      <c r="F418" s="94" t="str">
        <f>IF(Deploiement!F418="","",Deploiement!F418)</f>
        <v>STD</v>
      </c>
      <c r="G418" s="150"/>
      <c r="H418" s="187">
        <v>1.5</v>
      </c>
    </row>
    <row r="419" spans="1:8">
      <c r="A419" s="156" t="str">
        <f>IF(Deploiement!A419="","",Deploiement!A419)</f>
        <v>Turquie</v>
      </c>
      <c r="B419" s="157" t="str">
        <f>IF(Deploiement!B419="","",Deploiement!B419)</f>
        <v>TR002</v>
      </c>
      <c r="C419" s="158" t="str">
        <f>IF(Deploiement!C419="","",Deploiement!C419)</f>
        <v xml:space="preserve">Istanbul - Kucukyali Hilltown </v>
      </c>
      <c r="D419" s="158" t="str">
        <f>IF(Deploiement!D419="","",Deploiement!D419)</f>
        <v>Europe du Sud</v>
      </c>
      <c r="E419" s="159" t="str">
        <f>IF(Deploiement!E419="","",Deploiement!E419)</f>
        <v>Turquie</v>
      </c>
      <c r="F419" s="94" t="str">
        <f>IF(Deploiement!F419="","",Deploiement!F419)</f>
        <v>STD</v>
      </c>
      <c r="G419" s="150"/>
      <c r="H419" s="187">
        <v>1</v>
      </c>
    </row>
    <row r="420" spans="1:8">
      <c r="A420" s="156" t="str">
        <f>IF(Deploiement!A420="","",Deploiement!A420)</f>
        <v>Turquie</v>
      </c>
      <c r="B420" s="157" t="str">
        <f>IF(Deploiement!B420="","",Deploiement!B420)</f>
        <v>TR003</v>
      </c>
      <c r="C420" s="158" t="str">
        <f>IF(Deploiement!C420="","",Deploiement!C420)</f>
        <v xml:space="preserve">Istanbul - Sirinevler </v>
      </c>
      <c r="D420" s="158" t="str">
        <f>IF(Deploiement!D420="","",Deploiement!D420)</f>
        <v>Europe du Sud</v>
      </c>
      <c r="E420" s="159" t="str">
        <f>IF(Deploiement!E420="","",Deploiement!E420)</f>
        <v>Turquie</v>
      </c>
      <c r="F420" s="94" t="str">
        <f>IF(Deploiement!F420="","",Deploiement!F420)</f>
        <v>STD</v>
      </c>
      <c r="G420" s="150"/>
      <c r="H420" s="187">
        <v>1</v>
      </c>
    </row>
    <row r="421" spans="1:8">
      <c r="A421" s="156" t="str">
        <f>IF(Deploiement!A421="","",Deploiement!A421)</f>
        <v>Turquie</v>
      </c>
      <c r="B421" s="157" t="str">
        <f>IF(Deploiement!B421="","",Deploiement!B421)</f>
        <v>TR004</v>
      </c>
      <c r="C421" s="158" t="str">
        <f>IF(Deploiement!C421="","",Deploiement!C421)</f>
        <v>Istanbul - Akbati</v>
      </c>
      <c r="D421" s="158" t="str">
        <f>IF(Deploiement!D421="","",Deploiement!D421)</f>
        <v>Europe du Sud</v>
      </c>
      <c r="E421" s="159" t="str">
        <f>IF(Deploiement!E421="","",Deploiement!E421)</f>
        <v>Turquie</v>
      </c>
      <c r="F421" s="94" t="str">
        <f>IF(Deploiement!F421="","",Deploiement!F421)</f>
        <v>EXP</v>
      </c>
      <c r="G421" s="150"/>
      <c r="H421" s="187">
        <v>1.5</v>
      </c>
    </row>
    <row r="422" spans="1:8">
      <c r="A422" s="156" t="str">
        <f>IF(Deploiement!A422="","",Deploiement!A422)</f>
        <v>Ukraine</v>
      </c>
      <c r="B422" s="157" t="str">
        <f>IF(Deploiement!B422="","",Deploiement!B422)</f>
        <v>UA001</v>
      </c>
      <c r="C422" s="158" t="str">
        <f>IF(Deploiement!C422="","",Deploiement!C422)</f>
        <v>Kiev - Arkadia</v>
      </c>
      <c r="D422" s="158" t="str">
        <f>IF(Deploiement!D422="","",Deploiement!D422)</f>
        <v>BRICS</v>
      </c>
      <c r="E422" s="159" t="str">
        <f>IF(Deploiement!E422="","",Deploiement!E422)</f>
        <v>Ukraine</v>
      </c>
      <c r="F422" s="94" t="str">
        <f>IF(Deploiement!F422="","",Deploiement!F422)</f>
        <v>STD</v>
      </c>
      <c r="G422" s="150"/>
      <c r="H422" s="187">
        <v>1.5</v>
      </c>
    </row>
    <row r="423" spans="1:8">
      <c r="A423" s="156" t="str">
        <f>IF(Deploiement!A423="","",Deploiement!A423)</f>
        <v>Ukraine</v>
      </c>
      <c r="B423" s="157" t="str">
        <f>IF(Deploiement!B423="","",Deploiement!B423)</f>
        <v>UA002</v>
      </c>
      <c r="C423" s="158" t="str">
        <f>IF(Deploiement!C423="","",Deploiement!C423)</f>
        <v>Kiev - Darynok</v>
      </c>
      <c r="D423" s="158" t="str">
        <f>IF(Deploiement!D423="","",Deploiement!D423)</f>
        <v>BRICS</v>
      </c>
      <c r="E423" s="159" t="str">
        <f>IF(Deploiement!E423="","",Deploiement!E423)</f>
        <v>Ukraine</v>
      </c>
      <c r="F423" s="94" t="str">
        <f>IF(Deploiement!F423="","",Deploiement!F423)</f>
        <v>STD</v>
      </c>
      <c r="G423" s="150"/>
      <c r="H423" s="187"/>
    </row>
    <row r="424" spans="1:8">
      <c r="A424" s="156" t="str">
        <f>IF(Deploiement!A424="","",Deploiement!A424)</f>
        <v>Ukraine</v>
      </c>
      <c r="B424" s="157" t="str">
        <f>IF(Deploiement!B424="","",Deploiement!B424)</f>
        <v>UA003</v>
      </c>
      <c r="C424" s="158" t="str">
        <f>IF(Deploiement!C424="","",Deploiement!C424)</f>
        <v>Kiev - SM Sky Mall</v>
      </c>
      <c r="D424" s="158" t="str">
        <f>IF(Deploiement!D424="","",Deploiement!D424)</f>
        <v>BRICS</v>
      </c>
      <c r="E424" s="159" t="str">
        <f>IF(Deploiement!E424="","",Deploiement!E424)</f>
        <v>Ukraine</v>
      </c>
      <c r="F424" s="94" t="str">
        <f>IF(Deploiement!F424="","",Deploiement!F424)</f>
        <v>STD</v>
      </c>
      <c r="G424" s="150"/>
      <c r="H424" s="187"/>
    </row>
    <row r="425" spans="1:8">
      <c r="A425" s="156" t="str">
        <f>IF(Deploiement!A425="","",Deploiement!A425)</f>
        <v>Ukraine</v>
      </c>
      <c r="B425" s="157" t="str">
        <f>IF(Deploiement!B425="","",Deploiement!B425)</f>
        <v>UA004</v>
      </c>
      <c r="C425" s="158" t="str">
        <f>IF(Deploiement!C425="","",Deploiement!C425)</f>
        <v xml:space="preserve">Kiev - SM Cosmopolite </v>
      </c>
      <c r="D425" s="158" t="str">
        <f>IF(Deploiement!D425="","",Deploiement!D425)</f>
        <v>BRICS</v>
      </c>
      <c r="E425" s="159" t="str">
        <f>IF(Deploiement!E425="","",Deploiement!E425)</f>
        <v>Ukraine</v>
      </c>
      <c r="F425" s="94" t="str">
        <f>IF(Deploiement!F425="","",Deploiement!F425)</f>
        <v>STD</v>
      </c>
      <c r="G425" s="150"/>
      <c r="H425" s="187"/>
    </row>
    <row r="426" spans="1:8">
      <c r="A426" s="156" t="str">
        <f>IF(Deploiement!A426="","",Deploiement!A426)</f>
        <v>Ukraine</v>
      </c>
      <c r="B426" s="157" t="str">
        <f>IF(Deploiement!B426="","",Deploiement!B426)</f>
        <v>UA005</v>
      </c>
      <c r="C426" s="158" t="str">
        <f>IF(Deploiement!C426="","",Deploiement!C426)</f>
        <v>Kiev - SM OCEAN PLAZA</v>
      </c>
      <c r="D426" s="158" t="str">
        <f>IF(Deploiement!D426="","",Deploiement!D426)</f>
        <v>BRICS</v>
      </c>
      <c r="E426" s="159" t="str">
        <f>IF(Deploiement!E426="","",Deploiement!E426)</f>
        <v>Ukraine</v>
      </c>
      <c r="F426" s="94" t="str">
        <f>IF(Deploiement!F426="","",Deploiement!F426)</f>
        <v>STD</v>
      </c>
      <c r="G426" s="150"/>
      <c r="H426" s="187"/>
    </row>
    <row r="427" spans="1:8">
      <c r="A427" s="156" t="str">
        <f>IF(Deploiement!A427="","",Deploiement!A427)</f>
        <v>Ukraine</v>
      </c>
      <c r="B427" s="157" t="str">
        <f>IF(Deploiement!B427="","",Deploiement!B427)</f>
        <v>UA006</v>
      </c>
      <c r="C427" s="158" t="str">
        <f>IF(Deploiement!C427="","",Deploiement!C427)</f>
        <v>Kiev - Gatnoe - SM Megamarket</v>
      </c>
      <c r="D427" s="158" t="str">
        <f>IF(Deploiement!D427="","",Deploiement!D427)</f>
        <v>BRICS</v>
      </c>
      <c r="E427" s="159" t="str">
        <f>IF(Deploiement!E427="","",Deploiement!E427)</f>
        <v>Ukraine</v>
      </c>
      <c r="F427" s="94" t="str">
        <f>IF(Deploiement!F427="","",Deploiement!F427)</f>
        <v>STD</v>
      </c>
      <c r="G427" s="150"/>
      <c r="H427" s="187"/>
    </row>
    <row r="428" spans="1:8">
      <c r="A428" s="156" t="str">
        <f>IF(Deploiement!A428="","",Deploiement!A428)</f>
        <v>Viêt Nam</v>
      </c>
      <c r="B428" s="157" t="str">
        <f>IF(Deploiement!B428="","",Deploiement!B428)</f>
        <v>VN001</v>
      </c>
      <c r="C428" s="158" t="str">
        <f>IF(Deploiement!C428="","",Deploiement!C428)</f>
        <v>Ho Chi Minh - Hai Ba Trung</v>
      </c>
      <c r="D428" s="158" t="str">
        <f>IF(Deploiement!D428="","",Deploiement!D428)</f>
        <v>BRICS</v>
      </c>
      <c r="E428" s="159" t="str">
        <f>IF(Deploiement!E428="","",Deploiement!E428)</f>
        <v>SEA</v>
      </c>
      <c r="F428" s="94" t="str">
        <f>IF(Deploiement!F428="","",Deploiement!F428)</f>
        <v>STD</v>
      </c>
      <c r="G428" s="150" t="s">
        <v>220</v>
      </c>
      <c r="H428" s="187">
        <v>2</v>
      </c>
    </row>
    <row r="429" spans="1:8">
      <c r="A429" s="156" t="str">
        <f>IF(Deploiement!A429="","",Deploiement!A429)</f>
        <v>Viêt Nam</v>
      </c>
      <c r="B429" s="157" t="str">
        <f>IF(Deploiement!B429="","",Deploiement!B429)</f>
        <v>VN002</v>
      </c>
      <c r="C429" s="158" t="str">
        <f>IF(Deploiement!C429="","",Deploiement!C429)</f>
        <v>Hanoi - Hong Bong Mall</v>
      </c>
      <c r="D429" s="158" t="str">
        <f>IF(Deploiement!D429="","",Deploiement!D429)</f>
        <v>BRICS</v>
      </c>
      <c r="E429" s="159" t="str">
        <f>IF(Deploiement!E429="","",Deploiement!E429)</f>
        <v>SEA</v>
      </c>
      <c r="F429" s="94" t="str">
        <f>IF(Deploiement!F429="","",Deploiement!F429)</f>
        <v>STD</v>
      </c>
      <c r="G429" s="150" t="s">
        <v>220</v>
      </c>
      <c r="H429" s="187">
        <v>1.5</v>
      </c>
    </row>
    <row r="430" spans="1:8">
      <c r="A430" s="156" t="str">
        <f>IF(Deploiement!A430="","",Deploiement!A430)</f>
        <v>Viêt Nam</v>
      </c>
      <c r="B430" s="157" t="str">
        <f>IF(Deploiement!B430="","",Deploiement!B430)</f>
        <v>VN003</v>
      </c>
      <c r="C430" s="158" t="str">
        <f>IF(Deploiement!C430="","",Deploiement!C430)</f>
        <v>Hanoi - Hang Trong</v>
      </c>
      <c r="D430" s="158" t="str">
        <f>IF(Deploiement!D430="","",Deploiement!D430)</f>
        <v>BRICS</v>
      </c>
      <c r="E430" s="159" t="str">
        <f>IF(Deploiement!E430="","",Deploiement!E430)</f>
        <v>SEA</v>
      </c>
      <c r="F430" s="94" t="str">
        <f>IF(Deploiement!F430="","",Deploiement!F430)</f>
        <v>STD</v>
      </c>
      <c r="G430" s="150"/>
      <c r="H430" s="187"/>
    </row>
    <row r="431" spans="1:8">
      <c r="A431" s="156" t="str">
        <f>IF(Deploiement!A431="","",Deploiement!A431)</f>
        <v>Viêt Nam</v>
      </c>
      <c r="B431" s="157" t="str">
        <f>IF(Deploiement!B431="","",Deploiement!B431)</f>
        <v>VN004</v>
      </c>
      <c r="C431" s="158" t="str">
        <f>IF(Deploiement!C431="","",Deploiement!C431)</f>
        <v>Ho Chi Minh - Thao Dien</v>
      </c>
      <c r="D431" s="158" t="str">
        <f>IF(Deploiement!D431="","",Deploiement!D431)</f>
        <v>BRICS</v>
      </c>
      <c r="E431" s="159" t="str">
        <f>IF(Deploiement!E431="","",Deploiement!E431)</f>
        <v>SEA</v>
      </c>
      <c r="F431" s="94" t="str">
        <f>IF(Deploiement!F431="","",Deploiement!F431)</f>
        <v>STD</v>
      </c>
      <c r="G431" s="150"/>
      <c r="H431" s="225"/>
    </row>
    <row r="432" spans="1:8">
      <c r="A432" s="156" t="str">
        <f>IF(Deploiement!A432="","",Deploiement!A432)</f>
        <v>Viêt Nam</v>
      </c>
      <c r="B432" s="157" t="str">
        <f>IF(Deploiement!B432="","",Deploiement!B432)</f>
        <v>VN005</v>
      </c>
      <c r="C432" s="158" t="str">
        <f>IF(Deploiement!C432="","",Deploiement!C432)</f>
        <v>Da Nang - Le Duan</v>
      </c>
      <c r="D432" s="158" t="str">
        <f>IF(Deploiement!D432="","",Deploiement!D432)</f>
        <v>BRICS</v>
      </c>
      <c r="E432" s="159" t="str">
        <f>IF(Deploiement!E432="","",Deploiement!E432)</f>
        <v>SEA</v>
      </c>
      <c r="F432" s="94" t="str">
        <f>IF(Deploiement!F432="","",Deploiement!F432)</f>
        <v>STD</v>
      </c>
      <c r="G432" s="150"/>
      <c r="H432" s="187"/>
    </row>
    <row r="433" spans="1:8">
      <c r="A433" s="156" t="str">
        <f>IF(Deploiement!A433="","",Deploiement!A433)</f>
        <v>Viêt Nam</v>
      </c>
      <c r="B433" s="157" t="str">
        <f>IF(Deploiement!B433="","",Deploiement!B433)</f>
        <v>VN006</v>
      </c>
      <c r="C433" s="158" t="str">
        <f>IF(Deploiement!C433="","",Deploiement!C433)</f>
        <v>Ho Chi Minh - Le Van Sy</v>
      </c>
      <c r="D433" s="158" t="str">
        <f>IF(Deploiement!D433="","",Deploiement!D433)</f>
        <v>BRICS</v>
      </c>
      <c r="E433" s="159" t="str">
        <f>IF(Deploiement!E433="","",Deploiement!E433)</f>
        <v>SEA</v>
      </c>
      <c r="F433" s="94" t="str">
        <f>IF(Deploiement!F433="","",Deploiement!F433)</f>
        <v>STD</v>
      </c>
      <c r="G433" s="150"/>
      <c r="H433" s="187">
        <v>2</v>
      </c>
    </row>
    <row r="434" spans="1:8">
      <c r="A434" s="156" t="str">
        <f>IF(Deploiement!A438="","",Deploiement!A438)</f>
        <v/>
      </c>
      <c r="B434" s="157" t="str">
        <f>IF(Deploiement!B438="","",Deploiement!B438)</f>
        <v/>
      </c>
      <c r="C434" s="158" t="str">
        <f>IF(Deploiement!C438="","",Deploiement!C438)</f>
        <v/>
      </c>
      <c r="D434" s="158" t="str">
        <f>IF(Deploiement!D438="","",Deploiement!D438)</f>
        <v/>
      </c>
      <c r="E434" s="159" t="str">
        <f>IF(Deploiement!E438="","",Deploiement!E438)</f>
        <v/>
      </c>
      <c r="F434" s="94" t="str">
        <f>IF(Deploiement!F438="","",Deploiement!F438)</f>
        <v/>
      </c>
      <c r="G434" s="150"/>
      <c r="H434" s="187"/>
    </row>
    <row r="435" spans="1:8">
      <c r="A435" s="156" t="str">
        <f>IF(Deploiement!A440="","",Deploiement!A440)</f>
        <v/>
      </c>
      <c r="B435" s="157" t="str">
        <f>IF(Deploiement!B440="","",Deploiement!B440)</f>
        <v/>
      </c>
      <c r="C435" s="158" t="str">
        <f>IF(Deploiement!C440="","",Deploiement!C440)</f>
        <v/>
      </c>
      <c r="D435" s="158" t="str">
        <f>IF(Deploiement!D440="","",Deploiement!D440)</f>
        <v/>
      </c>
      <c r="E435" s="159" t="str">
        <f>IF(Deploiement!E440="","",Deploiement!E440)</f>
        <v/>
      </c>
      <c r="F435" s="94" t="str">
        <f>IF(Deploiement!F440="","",Deploiement!F440)</f>
        <v/>
      </c>
      <c r="G435" s="150"/>
      <c r="H435" s="187"/>
    </row>
    <row r="436" spans="1:8">
      <c r="A436" s="221" t="str">
        <f>IF(Deploiement!A442="","",Deploiement!A442)</f>
        <v/>
      </c>
      <c r="B436" s="222" t="str">
        <f>IF(Deploiement!B442="","",Deploiement!B442)</f>
        <v/>
      </c>
      <c r="C436" s="223" t="str">
        <f>IF(Deploiement!C442="","",Deploiement!C442)</f>
        <v/>
      </c>
      <c r="D436" s="223" t="str">
        <f>IF(Deploiement!D442="","",Deploiement!D442)</f>
        <v/>
      </c>
      <c r="E436" s="224" t="str">
        <f>IF(Deploiement!E442="","",Deploiement!E442)</f>
        <v/>
      </c>
      <c r="F436" s="96" t="str">
        <f>IF(Deploiement!F442="","",Deploiement!F442)</f>
        <v/>
      </c>
      <c r="G436" s="150"/>
      <c r="H436" s="187"/>
    </row>
    <row r="437" spans="1:8">
      <c r="A437" s="190" t="str">
        <f>IF(Deploiement!A446="","",Deploiement!A446)</f>
        <v/>
      </c>
      <c r="B437" s="191"/>
      <c r="C437" s="192" t="str">
        <f>IF(Deploiement!C446="","",Deploiement!C446)</f>
        <v/>
      </c>
      <c r="D437" s="207"/>
      <c r="E437" s="193" t="str">
        <f>IF(Deploiement!E446="","",Deploiement!E446)</f>
        <v/>
      </c>
      <c r="F437" s="194"/>
      <c r="G437" s="195"/>
      <c r="H437" s="196" t="s">
        <v>497</v>
      </c>
    </row>
  </sheetData>
  <autoFilter ref="A5:H437" xr:uid="{00000000-0009-0000-0000-000002000000}">
    <sortState ref="A6:H437">
      <sortCondition ref="B5:B426"/>
    </sortState>
  </autoFilter>
  <sortState ref="A6:H433">
    <sortCondition ref="A433"/>
  </sortState>
  <dataConsolidate/>
  <conditionalFormatting sqref="A6:H6 A7:F434 G7:H346 A347:H437">
    <cfRule type="expression" dxfId="2" priority="10">
      <formula>COUNTA($H6:$H6)=0</formula>
    </cfRule>
  </conditionalFormatting>
  <dataValidations count="3">
    <dataValidation type="list" allowBlank="1" showInputMessage="1" showErrorMessage="1" sqref="H228 H173:H226 H386:H3042 H234:H384" xr:uid="{00000000-0002-0000-0200-000000000000}">
      <formula1>meubles</formula1>
    </dataValidation>
    <dataValidation type="list" allowBlank="1" showInputMessage="1" showErrorMessage="1" sqref="G173:G206 G208:G602" xr:uid="{00000000-0002-0000-0200-000001000000}">
      <formula1>#REF!</formula1>
    </dataValidation>
    <dataValidation type="list" allowBlank="1" showInputMessage="1" showErrorMessage="1" sqref="F437:F3043" xr:uid="{00000000-0002-0000-0200-000002000000}">
      <formula1>concept</formula1>
    </dataValidation>
  </dataValidations>
  <pageMargins left="0.7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L419"/>
  <sheetViews>
    <sheetView topLeftCell="A59" zoomScale="145" zoomScaleNormal="145" workbookViewId="0">
      <selection activeCell="D77" sqref="D77"/>
    </sheetView>
  </sheetViews>
  <sheetFormatPr baseColWidth="10" defaultRowHeight="15"/>
  <cols>
    <col min="2" max="2" width="17.5703125" customWidth="1"/>
    <col min="3" max="3" width="4.28515625" customWidth="1"/>
    <col min="4" max="4" width="7.7109375" customWidth="1"/>
    <col min="5" max="5" width="4.28515625" customWidth="1"/>
    <col min="6" max="6" width="7.42578125" customWidth="1"/>
    <col min="7" max="7" width="7.85546875" customWidth="1"/>
    <col min="9" max="9" width="13" customWidth="1"/>
    <col min="10" max="10" width="17.85546875" customWidth="1"/>
    <col min="11" max="11" width="15.42578125" customWidth="1"/>
    <col min="12" max="12" width="13.7109375" customWidth="1"/>
    <col min="13" max="13" width="14.7109375" customWidth="1"/>
    <col min="14" max="14" width="13.28515625" customWidth="1"/>
    <col min="15" max="15" width="18.7109375" customWidth="1"/>
    <col min="16" max="16" width="15.42578125" customWidth="1"/>
    <col min="17" max="17" width="14.5703125" customWidth="1"/>
    <col min="18" max="18" width="13.42578125" customWidth="1"/>
  </cols>
  <sheetData>
    <row r="1" spans="2:12" ht="15.75">
      <c r="J1" s="332"/>
    </row>
    <row r="2" spans="2:12">
      <c r="L2" s="334"/>
    </row>
    <row r="3" spans="2:12">
      <c r="B3" s="328" t="s">
        <v>1260</v>
      </c>
      <c r="C3" s="328"/>
      <c r="D3" s="328"/>
    </row>
    <row r="4" spans="2:12">
      <c r="B4" s="329" t="s">
        <v>231</v>
      </c>
      <c r="C4" s="329"/>
      <c r="D4" s="329"/>
    </row>
    <row r="5" spans="2:12">
      <c r="B5" s="329"/>
      <c r="C5" s="329"/>
      <c r="D5" s="329"/>
    </row>
    <row r="6" spans="2:12">
      <c r="B6" s="330" t="s">
        <v>1267</v>
      </c>
      <c r="C6" s="330"/>
      <c r="D6" s="330"/>
      <c r="E6">
        <f>_xlfn.MODE.SNGL(Merchandising!$H:$H)</f>
        <v>1.5</v>
      </c>
      <c r="G6" s="333">
        <f>COUNTIFS(Merchandising!$H:$H,'Analyse V2'!E6)/COUNT(Merchandising!$H:$H)</f>
        <v>0.44117647058823528</v>
      </c>
    </row>
    <row r="7" spans="2:12" ht="15.75" thickBot="1"/>
    <row r="8" spans="2:12" ht="45.75" thickBot="1">
      <c r="B8" s="331" t="s">
        <v>1261</v>
      </c>
      <c r="C8" s="342"/>
      <c r="D8" s="342" t="s">
        <v>1262</v>
      </c>
      <c r="E8" s="343"/>
      <c r="F8" s="389" t="s">
        <v>1263</v>
      </c>
      <c r="G8" s="390"/>
      <c r="H8" s="335" t="s">
        <v>1264</v>
      </c>
    </row>
    <row r="9" spans="2:12">
      <c r="B9" s="379" t="s">
        <v>1265</v>
      </c>
      <c r="C9" s="349"/>
      <c r="D9" s="354"/>
      <c r="E9" s="355"/>
      <c r="F9" s="382">
        <v>1</v>
      </c>
      <c r="G9" s="383"/>
      <c r="H9" s="336">
        <f>COUNTIFS(Merchandising!H:H,"1",Merchandising!E:E,"AL/AUT/SUI")/COUNTIFS(Merchandising!H:H,"&gt;0",Merchandising!E:E,"AL/AUT/SUI")</f>
        <v>0.14285714285714285</v>
      </c>
    </row>
    <row r="10" spans="2:12">
      <c r="B10" s="376"/>
      <c r="C10" s="347"/>
      <c r="D10" s="353"/>
      <c r="E10" s="352"/>
      <c r="F10" s="384">
        <v>1.5</v>
      </c>
      <c r="G10" s="385"/>
      <c r="H10" s="337">
        <f>COUNTIFS(Merchandising!H:H,"1,5",Merchandising!E:E,"AL/AUT/SUI")/COUNTIFS(Merchandising!H:H,"&gt;0",Merchandising!E:E,"AL/AUT/SUI")</f>
        <v>0.5714285714285714</v>
      </c>
    </row>
    <row r="11" spans="2:12">
      <c r="B11" s="376"/>
      <c r="C11" s="347"/>
      <c r="D11" s="351">
        <f t="array" ref="D11">_xlfn.MODE.SNGL(IF((Merchandising!$E$6:$E$65536="AL/AUT/SUI")*(Merchandising!$H$6:$H$65536&lt;&gt;""),Merchandising!$H$6:$H$65536))</f>
        <v>1.5</v>
      </c>
      <c r="E11" s="352"/>
      <c r="F11" s="384">
        <v>2</v>
      </c>
      <c r="G11" s="385"/>
      <c r="H11" s="337">
        <f>COUNTIFS(Merchandising!H:H,"2",Merchandising!E:E,"AL/AUT/SUI")/COUNTIFS(Merchandising!H:H,"&gt;0",Merchandising!E:E,"AL/AUT/SUI")</f>
        <v>0.2857142857142857</v>
      </c>
    </row>
    <row r="12" spans="2:12">
      <c r="B12" s="376"/>
      <c r="C12" s="347"/>
      <c r="D12" s="353"/>
      <c r="E12" s="352"/>
      <c r="F12" s="384">
        <v>2.5</v>
      </c>
      <c r="G12" s="385"/>
      <c r="H12" s="337">
        <f>COUNTIFS(Merchandising!H:H,"2,5",Merchandising!E:E,"AL/AUT/SUI")/COUNTIFS(Merchandising!H:H,"&gt;0",Merchandising!E:E,"AL/AUT/SUI")</f>
        <v>0</v>
      </c>
    </row>
    <row r="13" spans="2:12">
      <c r="B13" s="376"/>
      <c r="C13" s="347"/>
      <c r="D13" s="353"/>
      <c r="E13" s="352"/>
      <c r="F13" s="384">
        <v>3</v>
      </c>
      <c r="G13" s="385"/>
      <c r="H13" s="337">
        <f>COUNTIFS(Merchandising!H:H,"3",Merchandising!E:E,"AL/AUT/SUI")/COUNTIFS(Merchandising!H:H,"&gt;0",Merchandising!E:E,"AL/AUT/SUI")</f>
        <v>0</v>
      </c>
    </row>
    <row r="14" spans="2:12" ht="15.75" thickBot="1">
      <c r="B14" s="377"/>
      <c r="C14" s="350"/>
      <c r="D14" s="356"/>
      <c r="E14" s="357"/>
      <c r="F14" s="386">
        <v>3.5</v>
      </c>
      <c r="G14" s="381"/>
      <c r="H14" s="338">
        <f>COUNTIFS(Merchandising!H:H,"3,5",Merchandising!E:E,"AL/AUT/SUI")/COUNTIFS(Merchandising!H:H,"&gt;0",Merchandising!E:E,"AL/AUT/SUI")</f>
        <v>0</v>
      </c>
    </row>
    <row r="15" spans="2:12">
      <c r="B15" s="391" t="s">
        <v>1266</v>
      </c>
      <c r="C15" s="349"/>
      <c r="D15" s="348"/>
      <c r="E15" s="345"/>
      <c r="F15" s="382">
        <v>1</v>
      </c>
      <c r="G15" s="383"/>
      <c r="H15" s="336">
        <f>COUNTIFS(Merchandising!H:H,"1",Merchandising!E:E,"Benelux")/COUNTIFS(Merchandising!H:H,"&gt;0",Merchandising!E:E,"Benelux")</f>
        <v>0</v>
      </c>
    </row>
    <row r="16" spans="2:12">
      <c r="B16" s="392"/>
      <c r="C16" s="347"/>
      <c r="D16" s="346"/>
      <c r="E16" s="344"/>
      <c r="F16" s="384">
        <v>1.5</v>
      </c>
      <c r="G16" s="385"/>
      <c r="H16" s="337">
        <f>COUNTIFS(Merchandising!H:H,"1,5",Merchandising!E:E,"Benelux")/COUNTIFS(Merchandising!H:H,"&gt;0",Merchandising!E:E,"Benelux")</f>
        <v>0.35714285714285715</v>
      </c>
    </row>
    <row r="17" spans="2:8">
      <c r="B17" s="392"/>
      <c r="C17" s="347"/>
      <c r="D17" s="351">
        <f t="array" ref="D17">_xlfn.MODE.SNGL(IF((Merchandising!$E$6:$E$65536="Benelux")*(Merchandising!$H$6:$H$65536&lt;&gt;""),Merchandising!$H$6:$H$65536))</f>
        <v>2</v>
      </c>
      <c r="E17" s="344"/>
      <c r="F17" s="384">
        <v>2</v>
      </c>
      <c r="G17" s="385"/>
      <c r="H17" s="337">
        <f>COUNTIFS(Merchandising!H:H,"2",Merchandising!E:E,"Benelux")/COUNTIFS(Merchandising!H:H,"&gt;0",Merchandising!E:E,"Benelux")</f>
        <v>0.6428571428571429</v>
      </c>
    </row>
    <row r="18" spans="2:8">
      <c r="B18" s="392"/>
      <c r="C18" s="347"/>
      <c r="D18" s="346"/>
      <c r="E18" s="344"/>
      <c r="F18" s="384">
        <v>2.5</v>
      </c>
      <c r="G18" s="385"/>
      <c r="H18" s="337">
        <f>COUNTIFS(Merchandising!H:H,"2,5",Merchandising!E:E,"Benelux")/COUNTIFS(Merchandising!H:H,"&gt;0",Merchandising!E:E,"Benelux")</f>
        <v>0</v>
      </c>
    </row>
    <row r="19" spans="2:8">
      <c r="B19" s="392"/>
      <c r="C19" s="347"/>
      <c r="D19" s="346"/>
      <c r="E19" s="344"/>
      <c r="F19" s="384">
        <v>3</v>
      </c>
      <c r="G19" s="385"/>
      <c r="H19" s="337">
        <f>COUNTIFS(Merchandising!H:H,"3",Merchandising!E:E,"Benelux")/COUNTIFS(Merchandising!H:H,"&gt;0",Merchandising!E:E,"Benelux")</f>
        <v>0</v>
      </c>
    </row>
    <row r="20" spans="2:8" ht="15.75" thickBot="1">
      <c r="B20" s="392"/>
      <c r="C20" s="347"/>
      <c r="D20" s="346"/>
      <c r="E20" s="344"/>
      <c r="F20" s="386">
        <v>3.5</v>
      </c>
      <c r="G20" s="381"/>
      <c r="H20" s="338">
        <f>COUNTIFS(Merchandising!H:H,"3,5",Merchandising!E:E,"Benelux")/COUNTIFS(Merchandising!H:H,"&gt;0",Merchandising!E:E,"Benelux")</f>
        <v>0</v>
      </c>
    </row>
    <row r="21" spans="2:8">
      <c r="B21" s="393" t="s">
        <v>8</v>
      </c>
      <c r="C21" s="349"/>
      <c r="D21" s="354"/>
      <c r="E21" s="355"/>
      <c r="F21" s="387">
        <v>1</v>
      </c>
      <c r="G21" s="383"/>
      <c r="H21" s="336">
        <f>COUNTIFS(Merchandising!H:H,"1",Merchandising!E:E,"Canada")/COUNTIFS(Merchandising!H:H,"&gt;0",Merchandising!E:E,"Canada")</f>
        <v>0</v>
      </c>
    </row>
    <row r="22" spans="2:8">
      <c r="B22" s="392"/>
      <c r="C22" s="347"/>
      <c r="D22" s="353"/>
      <c r="E22" s="352"/>
      <c r="F22" s="388">
        <v>1.5</v>
      </c>
      <c r="G22" s="385"/>
      <c r="H22" s="337">
        <f>COUNTIFS(Merchandising!H:H,"1,5",Merchandising!E:E,"Canada")/COUNTIFS(Merchandising!H:H,"&gt;0",Merchandising!E:E,"Canada")</f>
        <v>0</v>
      </c>
    </row>
    <row r="23" spans="2:8">
      <c r="B23" s="392"/>
      <c r="C23" s="347"/>
      <c r="D23" s="351">
        <f t="array" ref="D23">_xlfn.MODE.SNGL(IF((Merchandising!$E$6:$E$65536="Canada")*(Merchandising!$H$6:$H$65536&lt;&gt;""),Merchandising!$H$6:$H$65536))</f>
        <v>2</v>
      </c>
      <c r="E23" s="352"/>
      <c r="F23" s="388">
        <v>2</v>
      </c>
      <c r="G23" s="385"/>
      <c r="H23" s="337">
        <f>COUNTIFS(Merchandising!H:H,"2",Merchandising!E:E,"Canada")/COUNTIFS(Merchandising!H:H,"&gt;0",Merchandising!E:E,"Canada")</f>
        <v>0.55555555555555558</v>
      </c>
    </row>
    <row r="24" spans="2:8">
      <c r="B24" s="392"/>
      <c r="C24" s="347"/>
      <c r="D24" s="353"/>
      <c r="E24" s="352"/>
      <c r="F24" s="388">
        <v>2.5</v>
      </c>
      <c r="G24" s="385"/>
      <c r="H24" s="337">
        <f>COUNTIFS(Merchandising!H:H,"2,5",Merchandising!E:E,"Canada")/COUNTIFS(Merchandising!H:H,"&gt;0",Merchandising!E:E,"Canada")</f>
        <v>0.22222222222222221</v>
      </c>
    </row>
    <row r="25" spans="2:8">
      <c r="B25" s="392"/>
      <c r="C25" s="347"/>
      <c r="D25" s="353"/>
      <c r="E25" s="352"/>
      <c r="F25" s="388">
        <v>3</v>
      </c>
      <c r="G25" s="385"/>
      <c r="H25" s="337">
        <f>COUNTIFS(Merchandising!H:H,"3",Merchandising!E:E,"Canada")/COUNTIFS(Merchandising!H:H,"&gt;0",Merchandising!E:E,"Canada")</f>
        <v>0.1111111111111111</v>
      </c>
    </row>
    <row r="26" spans="2:8" ht="15.75" thickBot="1">
      <c r="B26" s="394"/>
      <c r="C26" s="350"/>
      <c r="D26" s="356"/>
      <c r="E26" s="357"/>
      <c r="F26" s="380">
        <v>3.5</v>
      </c>
      <c r="G26" s="381"/>
      <c r="H26" s="338">
        <f>COUNTIFS(Merchandising!H:H,"3,5",Merchandising!E:E,"Canada")/COUNTIFS(Merchandising!H:H,"&gt;0",Merchandising!E:E,"Canada")</f>
        <v>0.1111111111111111</v>
      </c>
    </row>
    <row r="27" spans="2:8">
      <c r="B27" s="376" t="s">
        <v>5</v>
      </c>
      <c r="C27" s="349"/>
      <c r="D27" s="354"/>
      <c r="E27" s="355"/>
      <c r="F27" s="382">
        <v>1</v>
      </c>
      <c r="G27" s="383"/>
      <c r="H27" s="336">
        <f>COUNTIFS(Merchandising!H:H,"3,5",Merchandising!E:E,"Espagne")/COUNTIFS(Merchandising!H:H,"&gt;0",Merchandising!E:E,"Espagne")</f>
        <v>0</v>
      </c>
    </row>
    <row r="28" spans="2:8">
      <c r="B28" s="376"/>
      <c r="C28" s="347"/>
      <c r="D28" s="353"/>
      <c r="E28" s="352"/>
      <c r="F28" s="384">
        <v>1.5</v>
      </c>
      <c r="G28" s="385"/>
      <c r="H28" s="337">
        <f>COUNTIFS(Merchandising!H:H,"1,5",Merchandising!E:E,"Espagne")/COUNTIFS(Merchandising!H:H,"&gt;0",Merchandising!E:E,"Espagne")</f>
        <v>0.25</v>
      </c>
    </row>
    <row r="29" spans="2:8">
      <c r="B29" s="376"/>
      <c r="C29" s="347"/>
      <c r="D29" s="351">
        <f t="array" ref="D29">_xlfn.MODE.SNGL(IF((Merchandising!$E$6:$E$65536="Espagne")*(Merchandising!$H$6:$H$65536&lt;&gt;""),Merchandising!$H$6:$H$65536))</f>
        <v>2</v>
      </c>
      <c r="E29" s="352"/>
      <c r="F29" s="384">
        <v>2</v>
      </c>
      <c r="G29" s="385"/>
      <c r="H29" s="337">
        <f>COUNTIFS(Merchandising!H:H,"2",Merchandising!E:E,"Espagne")/COUNTIFS(Merchandising!H:H,"&gt;0",Merchandising!E:E,"Espagne")</f>
        <v>0.6071428571428571</v>
      </c>
    </row>
    <row r="30" spans="2:8">
      <c r="B30" s="376"/>
      <c r="C30" s="347"/>
      <c r="D30" s="353"/>
      <c r="E30" s="352"/>
      <c r="F30" s="384">
        <v>2.5</v>
      </c>
      <c r="G30" s="385"/>
      <c r="H30" s="337">
        <f>COUNTIFS(Merchandising!H:H,"2,5",Merchandising!E:E,"Espagne")/COUNTIFS(Merchandising!H:H,"&gt;0",Merchandising!E:E,"Espagne")</f>
        <v>3.5714285714285712E-2</v>
      </c>
    </row>
    <row r="31" spans="2:8">
      <c r="B31" s="376"/>
      <c r="C31" s="347"/>
      <c r="D31" s="353"/>
      <c r="E31" s="352"/>
      <c r="F31" s="384">
        <v>3</v>
      </c>
      <c r="G31" s="385"/>
      <c r="H31" s="337">
        <f>COUNTIFS(Merchandising!H:H,"3",Merchandising!E:E,"Espagne")/COUNTIFS(Merchandising!H:H,"&gt;0",Merchandising!E:E,"Espagne")</f>
        <v>0</v>
      </c>
    </row>
    <row r="32" spans="2:8" ht="15.75" thickBot="1">
      <c r="B32" s="377"/>
      <c r="C32" s="350"/>
      <c r="D32" s="356"/>
      <c r="E32" s="357"/>
      <c r="F32" s="386">
        <v>3.5</v>
      </c>
      <c r="G32" s="381"/>
      <c r="H32" s="338">
        <f>COUNTIFS(Merchandising!H:H,"3,5",Merchandising!E:E,"Espagne")/COUNTIFS(Merchandising!H:H,"&gt;0",Merchandising!E:E,"Espagne")</f>
        <v>0</v>
      </c>
    </row>
    <row r="33" spans="2:8">
      <c r="B33" s="378" t="s">
        <v>238</v>
      </c>
      <c r="C33" s="349"/>
      <c r="D33" s="354"/>
      <c r="E33" s="355"/>
      <c r="F33" s="382">
        <v>1</v>
      </c>
      <c r="G33" s="383"/>
      <c r="H33" s="336">
        <f>COUNTIFS(Merchandising!H:H,"1",Merchandising!E:E,"France")/COUNTIFS(Merchandising!H:H,"&gt;0",Merchandising!E:E,"France")</f>
        <v>4.8387096774193547E-2</v>
      </c>
    </row>
    <row r="34" spans="2:8">
      <c r="B34" s="376"/>
      <c r="C34" s="347"/>
      <c r="D34" s="353"/>
      <c r="E34" s="352"/>
      <c r="F34" s="384">
        <v>1.5</v>
      </c>
      <c r="G34" s="385"/>
      <c r="H34" s="337">
        <f>COUNTIFS(Merchandising!H:H,"1,5",Merchandising!E:E,"France")/COUNTIFS(Merchandising!H:H,"&gt;0",Merchandising!E:E,"France")</f>
        <v>0.33870967741935482</v>
      </c>
    </row>
    <row r="35" spans="2:8">
      <c r="B35" s="376"/>
      <c r="C35" s="347"/>
      <c r="D35" s="351">
        <f t="array" ref="D35">_xlfn.MODE.SNGL(IF((Merchandising!$E$6:$E$65536="France")*(Merchandising!$H$6:$H$65536&lt;&gt;""),Merchandising!$H$6:$H$65536))</f>
        <v>2</v>
      </c>
      <c r="E35" s="352"/>
      <c r="F35" s="384">
        <v>2</v>
      </c>
      <c r="G35" s="385"/>
      <c r="H35" s="337">
        <f>COUNTIFS(Merchandising!H:H,"2",Merchandising!E:E,"France")/COUNTIFS(Merchandising!H:H,"&gt;0",Merchandising!E:E,"France")</f>
        <v>0.58064516129032262</v>
      </c>
    </row>
    <row r="36" spans="2:8">
      <c r="B36" s="376"/>
      <c r="C36" s="347"/>
      <c r="D36" s="353"/>
      <c r="E36" s="352"/>
      <c r="F36" s="384">
        <v>2.5</v>
      </c>
      <c r="G36" s="385"/>
      <c r="H36" s="337">
        <f>COUNTIFS(Merchandising!H:H,"2,5",Merchandising!E:E,"France")/COUNTIFS(Merchandising!H:H,"&gt;0",Merchandising!E:E,"France")</f>
        <v>3.2258064516129031E-2</v>
      </c>
    </row>
    <row r="37" spans="2:8">
      <c r="B37" s="376"/>
      <c r="C37" s="347"/>
      <c r="D37" s="353"/>
      <c r="E37" s="352"/>
      <c r="F37" s="384">
        <v>3</v>
      </c>
      <c r="G37" s="385"/>
      <c r="H37" s="337">
        <f>COUNTIFS(Merchandising!H:H,"3",Merchandising!E:E,"France")/COUNTIFS(Merchandising!H:H,"&gt;0",Merchandising!E:E,"France")</f>
        <v>0</v>
      </c>
    </row>
    <row r="38" spans="2:8" ht="15.75" thickBot="1">
      <c r="B38" s="377"/>
      <c r="C38" s="350"/>
      <c r="D38" s="356"/>
      <c r="E38" s="357"/>
      <c r="F38" s="386">
        <v>3.5</v>
      </c>
      <c r="G38" s="381"/>
      <c r="H38" s="338">
        <f>COUNTIFS(Merchandising!H:H,"3,5",Merchandising!E:E,"France")/COUNTIFS(Merchandising!H:H,"&gt;0",Merchandising!E:E,"France")</f>
        <v>0</v>
      </c>
    </row>
    <row r="39" spans="2:8">
      <c r="B39" s="378" t="s">
        <v>1</v>
      </c>
      <c r="C39" s="349"/>
      <c r="D39" s="354"/>
      <c r="E39" s="355"/>
      <c r="F39" s="382">
        <v>1</v>
      </c>
      <c r="G39" s="383"/>
      <c r="H39" s="336">
        <f>COUNTIFS(Merchandising!H:H,"1",Merchandising!E:E,"Italie")/COUNTIFS(Merchandising!H:H,"&gt;0",Merchandising!E:E,"Italie")</f>
        <v>0.18181818181818182</v>
      </c>
    </row>
    <row r="40" spans="2:8">
      <c r="B40" s="376"/>
      <c r="C40" s="347"/>
      <c r="D40" s="353"/>
      <c r="E40" s="352"/>
      <c r="F40" s="384">
        <v>1.5</v>
      </c>
      <c r="G40" s="385"/>
      <c r="H40" s="337">
        <f>COUNTIFS(Merchandising!H:H,"1,5",Merchandising!E:E,"Italie")/COUNTIFS(Merchandising!H:H,"&gt;0",Merchandising!E:E,"Italie")</f>
        <v>0.59090909090909094</v>
      </c>
    </row>
    <row r="41" spans="2:8">
      <c r="B41" s="376"/>
      <c r="C41" s="347"/>
      <c r="D41" s="351">
        <f t="array" ref="D41">_xlfn.MODE.SNGL(IF((Merchandising!$E$6:$E$65536="Italie")*(Merchandising!$H$6:$H$65536&lt;&gt;""),Merchandising!$H$6:$H$65536))</f>
        <v>1.5</v>
      </c>
      <c r="E41" s="352"/>
      <c r="F41" s="384">
        <v>2</v>
      </c>
      <c r="G41" s="385"/>
      <c r="H41" s="337">
        <f>COUNTIFS(Merchandising!H:H,"2",Merchandising!E:E,"Italie")/COUNTIFS(Merchandising!H:H,"&gt;0",Merchandising!E:E,"Italie")</f>
        <v>0.22727272727272727</v>
      </c>
    </row>
    <row r="42" spans="2:8">
      <c r="B42" s="376"/>
      <c r="C42" s="347"/>
      <c r="D42" s="353"/>
      <c r="E42" s="352"/>
      <c r="F42" s="384">
        <v>2.5</v>
      </c>
      <c r="G42" s="385"/>
      <c r="H42" s="337">
        <f>COUNTIFS(Merchandising!H:H,"2,5",Merchandising!E:E,"Italie")/COUNTIFS(Merchandising!H:H,"&gt;0",Merchandising!E:E,"Italie")</f>
        <v>0</v>
      </c>
    </row>
    <row r="43" spans="2:8">
      <c r="B43" s="376"/>
      <c r="C43" s="347"/>
      <c r="D43" s="353"/>
      <c r="E43" s="352"/>
      <c r="F43" s="384">
        <v>3</v>
      </c>
      <c r="G43" s="385"/>
      <c r="H43" s="337">
        <f>COUNTIFS(Merchandising!H:H,"3",Merchandising!E:E,"Italie")/COUNTIFS(Merchandising!H:H,"&gt;0",Merchandising!E:E,"Italie")</f>
        <v>0</v>
      </c>
    </row>
    <row r="44" spans="2:8" ht="15.75" thickBot="1">
      <c r="B44" s="377"/>
      <c r="C44" s="350"/>
      <c r="D44" s="356"/>
      <c r="E44" s="357"/>
      <c r="F44" s="386">
        <v>3.5</v>
      </c>
      <c r="G44" s="381"/>
      <c r="H44" s="338">
        <f>COUNTIFS(Merchandising!H:H,"3,5",Merchandising!E:E,"Italie")/COUNTIFS(Merchandising!H:H,"&gt;0",Merchandising!E:E,"Italie")</f>
        <v>0</v>
      </c>
    </row>
    <row r="45" spans="2:8">
      <c r="B45" s="378" t="s">
        <v>2</v>
      </c>
      <c r="C45" s="349"/>
      <c r="D45" s="354"/>
      <c r="E45" s="355"/>
      <c r="F45" s="382">
        <v>1</v>
      </c>
      <c r="G45" s="383"/>
      <c r="H45" s="336">
        <f>COUNTIFS(Merchandising!H:H,"1",Merchandising!E:E,"Maroc")/COUNTIFS(Merchandising!H:H,"&gt;0",Merchandising!E:E,"Maroc")</f>
        <v>0.27272727272727271</v>
      </c>
    </row>
    <row r="46" spans="2:8">
      <c r="B46" s="376"/>
      <c r="C46" s="347"/>
      <c r="D46" s="353"/>
      <c r="E46" s="352"/>
      <c r="F46" s="384">
        <v>1.5</v>
      </c>
      <c r="G46" s="385"/>
      <c r="H46" s="337">
        <f>COUNTIFS(Merchandising!H:H,"1,5",Merchandising!E:E,"Maroc")/COUNTIFS(Merchandising!H:H,"&gt;0",Merchandising!E:E,"Maroc")</f>
        <v>0.45454545454545453</v>
      </c>
    </row>
    <row r="47" spans="2:8">
      <c r="B47" s="376"/>
      <c r="C47" s="347"/>
      <c r="D47" s="351">
        <f t="array" ref="D47">_xlfn.MODE.SNGL(IF((Merchandising!$E$6:$E$65536="Maroc")*(Merchandising!$H$6:$H$65536&lt;&gt;""),Merchandising!$H$6:$H$65536))</f>
        <v>1.5</v>
      </c>
      <c r="E47" s="352"/>
      <c r="F47" s="384">
        <v>2</v>
      </c>
      <c r="G47" s="385"/>
      <c r="H47" s="337">
        <f>COUNTIFS(Merchandising!H:H,"2",Merchandising!E:E,"Maroc")/COUNTIFS(Merchandising!H:H,"&gt;0",Merchandising!E:E,"Maroc")</f>
        <v>0.27272727272727271</v>
      </c>
    </row>
    <row r="48" spans="2:8">
      <c r="B48" s="376"/>
      <c r="C48" s="347"/>
      <c r="D48" s="353"/>
      <c r="E48" s="352"/>
      <c r="F48" s="384">
        <v>2.5</v>
      </c>
      <c r="G48" s="385"/>
      <c r="H48" s="337">
        <f>COUNTIFS(Merchandising!H:H,"2,5",Merchandising!E:E,"Maroc")/COUNTIFS(Merchandising!H:H,"&gt;0",Merchandising!E:E,"Maroc")</f>
        <v>0</v>
      </c>
    </row>
    <row r="49" spans="2:8">
      <c r="B49" s="376"/>
      <c r="C49" s="347"/>
      <c r="D49" s="353"/>
      <c r="E49" s="352"/>
      <c r="F49" s="384">
        <v>3</v>
      </c>
      <c r="G49" s="385"/>
      <c r="H49" s="337">
        <f>COUNTIFS(Merchandising!H:H,"3",Merchandising!E:E,"Maroc")/COUNTIFS(Merchandising!H:H,"&gt;0",Merchandising!E:E,"Maroc")</f>
        <v>0</v>
      </c>
    </row>
    <row r="50" spans="2:8" ht="15.75" thickBot="1">
      <c r="B50" s="377"/>
      <c r="C50" s="350"/>
      <c r="D50" s="356"/>
      <c r="E50" s="357"/>
      <c r="F50" s="386">
        <v>3.5</v>
      </c>
      <c r="G50" s="381"/>
      <c r="H50" s="338">
        <f>COUNTIFS(Merchandising!H:H,"3,5",Merchandising!E:E,"Maroc")/COUNTIFS(Merchandising!H:H,"&gt;0",Merchandising!E:E,"Maroc")</f>
        <v>0</v>
      </c>
    </row>
    <row r="51" spans="2:8">
      <c r="B51" s="378" t="s">
        <v>0</v>
      </c>
      <c r="C51" s="349"/>
      <c r="D51" s="354"/>
      <c r="E51" s="355"/>
      <c r="F51" s="382">
        <v>1</v>
      </c>
      <c r="G51" s="383"/>
      <c r="H51" s="336">
        <f>COUNTIFS(Merchandising!H:H,"1",Merchandising!E:E,"Mexique")/COUNTIFS(Merchandising!H:H,"&gt;0",Merchandising!E:E,"Mexique")</f>
        <v>0</v>
      </c>
    </row>
    <row r="52" spans="2:8">
      <c r="B52" s="376"/>
      <c r="C52" s="347"/>
      <c r="D52" s="353"/>
      <c r="E52" s="352"/>
      <c r="F52" s="384">
        <v>1.5</v>
      </c>
      <c r="G52" s="385"/>
      <c r="H52" s="337">
        <f>COUNTIFS(Merchandising!H:H,"1,5",Merchandising!E:E,"Mexique")/COUNTIFS(Merchandising!H:H,"&gt;0",Merchandising!E:E,"Mexique")</f>
        <v>0.8</v>
      </c>
    </row>
    <row r="53" spans="2:8">
      <c r="B53" s="376"/>
      <c r="C53" s="347"/>
      <c r="D53" s="351">
        <f t="array" ref="D53">_xlfn.MODE.SNGL(IF((Merchandising!$E$6:$E$65536="Mexique")*(Merchandising!$H$6:$H$65536&lt;&gt;""),Merchandising!$H$6:$H$65536))</f>
        <v>1.5</v>
      </c>
      <c r="E53" s="352"/>
      <c r="F53" s="384">
        <v>2</v>
      </c>
      <c r="G53" s="385"/>
      <c r="H53" s="337">
        <f>COUNTIFS(Merchandising!H:H,"2",Merchandising!E:E,"Mexique")/COUNTIFS(Merchandising!H:H,"&gt;0",Merchandising!E:E,"Mexique")</f>
        <v>0.2</v>
      </c>
    </row>
    <row r="54" spans="2:8">
      <c r="B54" s="376"/>
      <c r="C54" s="347"/>
      <c r="D54" s="353"/>
      <c r="E54" s="352"/>
      <c r="F54" s="384">
        <v>2.5</v>
      </c>
      <c r="G54" s="385"/>
      <c r="H54" s="337">
        <f>COUNTIFS(Merchandising!H:H,"2,5",Merchandising!E:E,"Mexique")/COUNTIFS(Merchandising!H:H,"&gt;0",Merchandising!E:E,"Mexique")</f>
        <v>0</v>
      </c>
    </row>
    <row r="55" spans="2:8">
      <c r="B55" s="376"/>
      <c r="C55" s="347"/>
      <c r="D55" s="353"/>
      <c r="E55" s="352"/>
      <c r="F55" s="384">
        <v>3</v>
      </c>
      <c r="G55" s="385"/>
      <c r="H55" s="337">
        <f>COUNTIFS(Merchandising!H:H,"3",Merchandising!E:E,"Mexique")/COUNTIFS(Merchandising!H:H,"&gt;0",Merchandising!E:E,"Mexique")</f>
        <v>0</v>
      </c>
    </row>
    <row r="56" spans="2:8" ht="15.75" thickBot="1">
      <c r="B56" s="377"/>
      <c r="C56" s="350"/>
      <c r="D56" s="356"/>
      <c r="E56" s="357"/>
      <c r="F56" s="386">
        <v>3.5</v>
      </c>
      <c r="G56" s="381"/>
      <c r="H56" s="338">
        <f>COUNTIFS(Merchandising!H:H,"3,5",Merchandising!E:E,"Mexique")/COUNTIFS(Merchandising!H:H,"&gt;0",Merchandising!E:E,"Mexique")</f>
        <v>0</v>
      </c>
    </row>
    <row r="57" spans="2:8">
      <c r="B57" s="378" t="s">
        <v>138</v>
      </c>
      <c r="C57" s="349"/>
      <c r="D57" s="354"/>
      <c r="E57" s="355"/>
      <c r="F57" s="382">
        <v>1</v>
      </c>
      <c r="G57" s="383"/>
      <c r="H57" s="336">
        <f>COUNTIFS(Merchandising!H:H,"1",Merchandising!E:E,"PECO")/COUNTIFS(Merchandising!H:H,"&gt;0",Merchandising!E:E,"PECO")</f>
        <v>0.21951219512195122</v>
      </c>
    </row>
    <row r="58" spans="2:8">
      <c r="B58" s="376"/>
      <c r="C58" s="347"/>
      <c r="D58" s="353"/>
      <c r="E58" s="352"/>
      <c r="F58" s="384">
        <v>1.5</v>
      </c>
      <c r="G58" s="385"/>
      <c r="H58" s="337">
        <f>COUNTIFS(Merchandising!H:H,"1,5",Merchandising!E:E,"PECO")/COUNTIFS(Merchandising!H:H,"&gt;0",Merchandising!E:E,"PECO")</f>
        <v>0.48780487804878048</v>
      </c>
    </row>
    <row r="59" spans="2:8">
      <c r="B59" s="376"/>
      <c r="C59" s="347"/>
      <c r="D59" s="351">
        <f t="array" ref="D59">_xlfn.MODE.SNGL(IF((Merchandising!$E$6:$E$65536="PECO")*(Merchandising!$H$6:$H$65536&lt;&gt;""),Merchandising!$H$6:$H$65536))</f>
        <v>1.5</v>
      </c>
      <c r="E59" s="352"/>
      <c r="F59" s="384">
        <v>2</v>
      </c>
      <c r="G59" s="385"/>
      <c r="H59" s="337">
        <f>COUNTIFS(Merchandising!H:H,"2",Merchandising!E:E,"PECO")/COUNTIFS(Merchandising!H:H,"&gt;0",Merchandising!E:E,"PECO")</f>
        <v>0.24390243902439024</v>
      </c>
    </row>
    <row r="60" spans="2:8">
      <c r="B60" s="376"/>
      <c r="C60" s="347"/>
      <c r="D60" s="353"/>
      <c r="E60" s="352"/>
      <c r="F60" s="384">
        <v>2.5</v>
      </c>
      <c r="G60" s="385"/>
      <c r="H60" s="337">
        <f>COUNTIFS(Merchandising!H:H,"2,5",Merchandising!E:E,"PECO")/COUNTIFS(Merchandising!H:H,"&gt;0",Merchandising!E:E,"PECO")</f>
        <v>4.878048780487805E-2</v>
      </c>
    </row>
    <row r="61" spans="2:8">
      <c r="B61" s="376"/>
      <c r="C61" s="347"/>
      <c r="D61" s="353"/>
      <c r="E61" s="352"/>
      <c r="F61" s="384">
        <v>3</v>
      </c>
      <c r="G61" s="385"/>
      <c r="H61" s="337">
        <f>COUNTIFS(Merchandising!H:H,"3",Merchandising!E:E,"PECO")/COUNTIFS(Merchandising!H:H,"&gt;0",Merchandising!E:E,"PECO")</f>
        <v>0</v>
      </c>
    </row>
    <row r="62" spans="2:8" ht="15.75" thickBot="1">
      <c r="B62" s="377"/>
      <c r="C62" s="350"/>
      <c r="D62" s="356"/>
      <c r="E62" s="357"/>
      <c r="F62" s="386">
        <v>3.5</v>
      </c>
      <c r="G62" s="381"/>
      <c r="H62" s="338">
        <f>COUNTIFS(Merchandising!H:H,"3,5",Merchandising!E:E,"PECO")/COUNTIFS(Merchandising!H:H,"&gt;0",Merchandising!E:E,"PECO")</f>
        <v>0</v>
      </c>
    </row>
    <row r="63" spans="2:8">
      <c r="B63" s="378" t="s">
        <v>98</v>
      </c>
      <c r="C63" s="349"/>
      <c r="D63" s="354"/>
      <c r="E63" s="355"/>
      <c r="F63" s="382">
        <v>1</v>
      </c>
      <c r="G63" s="383"/>
      <c r="H63" s="336">
        <f>COUNTIFS(Merchandising!H:H,"1",Merchandising!E:E,"Russie")/COUNTIFS(Merchandising!H:H,"&gt;0",Merchandising!E:E,"Russie")</f>
        <v>7.1428571428571425E-2</v>
      </c>
    </row>
    <row r="64" spans="2:8">
      <c r="B64" s="376"/>
      <c r="C64" s="347"/>
      <c r="D64" s="353"/>
      <c r="E64" s="352"/>
      <c r="F64" s="384">
        <v>1.5</v>
      </c>
      <c r="G64" s="385"/>
      <c r="H64" s="337">
        <f>COUNTIFS(Merchandising!H:H,"1,5",Merchandising!E:E,"Russie")/COUNTIFS(Merchandising!H:H,"&gt;0",Merchandising!E:E,"Russie")</f>
        <v>0.5714285714285714</v>
      </c>
    </row>
    <row r="65" spans="2:8">
      <c r="B65" s="376"/>
      <c r="C65" s="347"/>
      <c r="D65" s="351">
        <f t="array" ref="D65">_xlfn.MODE.SNGL(IF((Merchandising!$E$6:$E$65536="Russie")*(Merchandising!$H$6:$H$65536&lt;&gt;""),Merchandising!$H$6:$H$65536))</f>
        <v>1.5</v>
      </c>
      <c r="E65" s="352"/>
      <c r="F65" s="384">
        <v>2</v>
      </c>
      <c r="G65" s="385"/>
      <c r="H65" s="337">
        <f>COUNTIFS(Merchandising!H:H,"2",Merchandising!E:E,"Russie")/COUNTIFS(Merchandising!H:H,"&gt;0",Merchandising!E:E,"Russie")</f>
        <v>0.35714285714285715</v>
      </c>
    </row>
    <row r="66" spans="2:8">
      <c r="B66" s="376"/>
      <c r="C66" s="347"/>
      <c r="D66" s="353"/>
      <c r="E66" s="352"/>
      <c r="F66" s="384">
        <v>2.5</v>
      </c>
      <c r="G66" s="385"/>
      <c r="H66" s="337">
        <f>COUNTIFS(Merchandising!H:H,"2,5",Merchandising!E:E,"Russie")/COUNTIFS(Merchandising!H:H,"&gt;0",Merchandising!E:E,"Russie")</f>
        <v>0</v>
      </c>
    </row>
    <row r="67" spans="2:8">
      <c r="B67" s="376"/>
      <c r="C67" s="347"/>
      <c r="D67" s="353"/>
      <c r="E67" s="352"/>
      <c r="F67" s="384">
        <v>3</v>
      </c>
      <c r="G67" s="385"/>
      <c r="H67" s="337">
        <f>COUNTIFS(Merchandising!H:H,"3",Merchandising!E:E,"Russie")/COUNTIFS(Merchandising!H:H,"&gt;0",Merchandising!E:E,"Russie")</f>
        <v>0</v>
      </c>
    </row>
    <row r="68" spans="2:8" ht="15.75" thickBot="1">
      <c r="B68" s="377"/>
      <c r="C68" s="347"/>
      <c r="D68" s="353"/>
      <c r="E68" s="352"/>
      <c r="F68" s="386">
        <v>3.5</v>
      </c>
      <c r="G68" s="381"/>
      <c r="H68" s="338">
        <f>COUNTIFS(Merchandising!H:H,"3,5",Merchandising!E:E,"Russie")/COUNTIFS(Merchandising!H:H,"&gt;0",Merchandising!E:E,"Russie")</f>
        <v>0</v>
      </c>
    </row>
    <row r="69" spans="2:8">
      <c r="B69" s="378" t="s">
        <v>87</v>
      </c>
      <c r="C69" s="349"/>
      <c r="D69" s="354"/>
      <c r="E69" s="355"/>
      <c r="F69" s="382">
        <v>1</v>
      </c>
      <c r="G69" s="383"/>
      <c r="H69" s="336">
        <f>COUNTIFS(Merchandising!H:H,"1",Merchandising!E:E,"Thailande")/COUNTIFS(Merchandising!H:H,"&gt;0",Merchandising!E:E,"Thailande")</f>
        <v>0.5</v>
      </c>
    </row>
    <row r="70" spans="2:8">
      <c r="B70" s="376"/>
      <c r="C70" s="347"/>
      <c r="D70" s="353"/>
      <c r="E70" s="352"/>
      <c r="F70" s="384">
        <v>1.5</v>
      </c>
      <c r="G70" s="385"/>
      <c r="H70" s="337">
        <f>COUNTIFS(Merchandising!H:H,"1,5",Merchandising!E:E,"Thailande")/COUNTIFS(Merchandising!H:H,"&gt;0",Merchandising!E:E,"Thailande")</f>
        <v>0.25</v>
      </c>
    </row>
    <row r="71" spans="2:8">
      <c r="B71" s="376"/>
      <c r="C71" s="347"/>
      <c r="D71" s="351">
        <f t="array" ref="D71">_xlfn.MODE.SNGL(IF((Merchandising!$E$6:$E$65536="Thailande")*(Merchandising!$H$6:$H$65536&lt;&gt;""),Merchandising!$H$6:$H$65536))</f>
        <v>1</v>
      </c>
      <c r="E71" s="352"/>
      <c r="F71" s="384">
        <v>2</v>
      </c>
      <c r="G71" s="385"/>
      <c r="H71" s="337">
        <f>COUNTIFS(Merchandising!H:H,"2",Merchandising!E:E,"Thailande")/COUNTIFS(Merchandising!H:H,"&gt;0",Merchandising!E:E,"Thailande")</f>
        <v>0.25</v>
      </c>
    </row>
    <row r="72" spans="2:8">
      <c r="B72" s="376"/>
      <c r="C72" s="347"/>
      <c r="D72" s="353"/>
      <c r="E72" s="352"/>
      <c r="F72" s="384">
        <v>2.5</v>
      </c>
      <c r="G72" s="385"/>
      <c r="H72" s="337">
        <f>COUNTIFS(Merchandising!H:H,"2,5",Merchandising!E:E,"Thailande")/COUNTIFS(Merchandising!H:H,"&gt;0",Merchandising!E:E,"Thailande")</f>
        <v>0</v>
      </c>
    </row>
    <row r="73" spans="2:8">
      <c r="B73" s="376"/>
      <c r="C73" s="347"/>
      <c r="D73" s="353"/>
      <c r="E73" s="352"/>
      <c r="F73" s="384">
        <v>3</v>
      </c>
      <c r="G73" s="385"/>
      <c r="H73" s="337">
        <f>COUNTIFS(Merchandising!H:H,"3",Merchandising!E:E,"Thailande")/COUNTIFS(Merchandising!H:H,"&gt;0",Merchandising!E:E,"Thailande")</f>
        <v>0</v>
      </c>
    </row>
    <row r="74" spans="2:8" ht="15.75" thickBot="1">
      <c r="B74" s="376"/>
      <c r="C74" s="350"/>
      <c r="D74" s="356"/>
      <c r="E74" s="357"/>
      <c r="F74" s="386">
        <v>3.5</v>
      </c>
      <c r="G74" s="381"/>
      <c r="H74" s="338">
        <f>COUNTIFS(Merchandising!H:H,"3,5",Merchandising!E:E,"Thailande")/COUNTIFS(Merchandising!H:H,"&gt;0",Merchandising!E:E,"Thailande")</f>
        <v>0</v>
      </c>
    </row>
    <row r="75" spans="2:8">
      <c r="B75" s="379" t="s">
        <v>99</v>
      </c>
      <c r="C75" s="359"/>
      <c r="D75" s="360"/>
      <c r="E75" s="361"/>
      <c r="F75" s="382">
        <v>1</v>
      </c>
      <c r="G75" s="383"/>
      <c r="H75" s="341">
        <f>COUNTIFS(Merchandising!H:H,"1",Merchandising!E:E,"Turquie")/COUNTIFS(Merchandising!H:H,"&gt;0",Merchandising!E:E,"Turquie")</f>
        <v>0.5</v>
      </c>
    </row>
    <row r="76" spans="2:8">
      <c r="B76" s="376"/>
      <c r="C76" s="362"/>
      <c r="D76" s="363"/>
      <c r="E76" s="364"/>
      <c r="F76" s="384">
        <v>1.5</v>
      </c>
      <c r="G76" s="385"/>
      <c r="H76" s="340">
        <f>COUNTIFS(Merchandising!H:H,"1,5",Merchandising!E:E,"Turquie")/COUNTIFS(Merchandising!H:H,"&gt;0",Merchandising!E:E,"Turquie")</f>
        <v>0.5</v>
      </c>
    </row>
    <row r="77" spans="2:8">
      <c r="B77" s="376"/>
      <c r="C77" s="362"/>
      <c r="D77" s="365">
        <f t="array" ref="D77">_xlfn.MODE.SNGL(IF((Merchandising!$E$6:$E$65536="Turquie")*(Merchandising!$H$6:$H$65536&lt;&gt;""),Merchandising!$H$6:$H$65536))</f>
        <v>1.5</v>
      </c>
      <c r="E77" s="364"/>
      <c r="F77" s="384">
        <v>2</v>
      </c>
      <c r="G77" s="385"/>
      <c r="H77" s="340">
        <f>COUNTIFS(Merchandising!H:H,"2",Merchandising!E:E,"Turquie")/COUNTIFS(Merchandising!H:H,"&gt;0",Merchandising!E:E,"Turquie")</f>
        <v>0</v>
      </c>
    </row>
    <row r="78" spans="2:8" ht="15.75">
      <c r="B78" s="376"/>
      <c r="C78" s="362"/>
      <c r="D78" s="366">
        <f t="array" ref="D78">MODE(IF(ISNA(MATCH(IF((Merchandising!$E$6:$E$65536="Turquie")*(Merchandising!$H$6:$H$65536&lt;&gt;""),Merchandising!$H$6:$H$65536),$D$77:D77,0)),Merchandising!$H$6:$H$65536))</f>
        <v>0</v>
      </c>
      <c r="E78" s="364"/>
      <c r="F78" s="384">
        <v>2.5</v>
      </c>
      <c r="G78" s="385"/>
      <c r="H78" s="340">
        <f>COUNTIFS(Merchandising!H:H,"2,5",Merchandising!E:E,"Turquie")/COUNTIFS(Merchandising!H:H,"&gt;0",Merchandising!E:E,"Turquie")</f>
        <v>0</v>
      </c>
    </row>
    <row r="79" spans="2:8" ht="15.75">
      <c r="B79" s="376"/>
      <c r="C79" s="362"/>
      <c r="D79" s="366"/>
      <c r="E79" s="364"/>
      <c r="F79" s="384">
        <v>3</v>
      </c>
      <c r="G79" s="385"/>
      <c r="H79" s="340">
        <f>COUNTIFS(Merchandising!H:H,"3",Merchandising!E:E,"Turquie")/COUNTIFS(Merchandising!H:H,"&gt;0",Merchandising!E:E,"Turquie")</f>
        <v>0</v>
      </c>
    </row>
    <row r="80" spans="2:8" ht="16.5" thickBot="1">
      <c r="B80" s="395"/>
      <c r="C80" s="367"/>
      <c r="D80" s="368"/>
      <c r="E80" s="369"/>
      <c r="F80" s="386">
        <v>3.5</v>
      </c>
      <c r="G80" s="381"/>
      <c r="H80" s="339">
        <f>COUNTIFS(Merchandising!H:H,"3,5",Merchandising!E:E,"Turquie")/COUNTIFS(Merchandising!H:H,"&gt;0",Merchandising!E:E,"Turquie")</f>
        <v>0</v>
      </c>
    </row>
    <row r="99" ht="43.9" customHeight="1"/>
    <row r="191" ht="43.9" customHeight="1"/>
    <row r="316" ht="15" customHeight="1"/>
    <row r="419" ht="15" customHeight="1"/>
  </sheetData>
  <mergeCells count="85">
    <mergeCell ref="F12:G12"/>
    <mergeCell ref="F13:G13"/>
    <mergeCell ref="F50:G50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62:G62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61:G61"/>
    <mergeCell ref="F69:G69"/>
    <mergeCell ref="F70:G70"/>
    <mergeCell ref="F71:G71"/>
    <mergeCell ref="F72:G72"/>
    <mergeCell ref="F73:G73"/>
    <mergeCell ref="B63:B68"/>
    <mergeCell ref="B69:B74"/>
    <mergeCell ref="B75:B80"/>
    <mergeCell ref="F75:G75"/>
    <mergeCell ref="F76:G76"/>
    <mergeCell ref="F77:G77"/>
    <mergeCell ref="F78:G78"/>
    <mergeCell ref="F79:G79"/>
    <mergeCell ref="F80:G80"/>
    <mergeCell ref="F74:G74"/>
    <mergeCell ref="F63:G63"/>
    <mergeCell ref="F64:G64"/>
    <mergeCell ref="F65:G65"/>
    <mergeCell ref="F66:G66"/>
    <mergeCell ref="F67:G67"/>
    <mergeCell ref="F68:G68"/>
    <mergeCell ref="F8:G8"/>
    <mergeCell ref="B15:B20"/>
    <mergeCell ref="B21:B26"/>
    <mergeCell ref="F38:G38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22:G22"/>
    <mergeCell ref="B9:B14"/>
    <mergeCell ref="F26:G26"/>
    <mergeCell ref="F15:G15"/>
    <mergeCell ref="F16:G16"/>
    <mergeCell ref="F17:G17"/>
    <mergeCell ref="F18:G18"/>
    <mergeCell ref="F19:G19"/>
    <mergeCell ref="F20:G20"/>
    <mergeCell ref="F21:G21"/>
    <mergeCell ref="F25:G25"/>
    <mergeCell ref="F14:G14"/>
    <mergeCell ref="F23:G23"/>
    <mergeCell ref="F24:G24"/>
    <mergeCell ref="F9:G9"/>
    <mergeCell ref="F10:G10"/>
    <mergeCell ref="F11:G11"/>
    <mergeCell ref="B27:B32"/>
    <mergeCell ref="B33:B38"/>
    <mergeCell ref="B51:B56"/>
    <mergeCell ref="B57:B62"/>
    <mergeCell ref="B39:B44"/>
    <mergeCell ref="B45:B50"/>
  </mergeCells>
  <conditionalFormatting sqref="H9:H14">
    <cfRule type="top10" dxfId="1" priority="1" percent="1" rank="1"/>
    <cfRule type="cellIs" dxfId="0" priority="2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Règles d'utilsation</vt:lpstr>
      <vt:lpstr>Deploiement</vt:lpstr>
      <vt:lpstr>Merchandising</vt:lpstr>
      <vt:lpstr>Analyse V2</vt:lpstr>
      <vt:lpstr>BDD.Depl</vt:lpstr>
      <vt:lpstr>BDD.Merch</vt:lpstr>
      <vt:lpstr>non_age</vt:lpstr>
      <vt:lpstr>zone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MARCHAIS-MARIOTTE</dc:creator>
  <cp:lastModifiedBy>Benoit</cp:lastModifiedBy>
  <cp:lastPrinted>2017-11-09T11:45:27Z</cp:lastPrinted>
  <dcterms:created xsi:type="dcterms:W3CDTF">2016-05-22T11:34:17Z</dcterms:created>
  <dcterms:modified xsi:type="dcterms:W3CDTF">2017-12-19T07:17:21Z</dcterms:modified>
</cp:coreProperties>
</file>