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13170" windowHeight="10200" activeTab="1"/>
  </bookViews>
  <sheets>
    <sheet name="PRESENTATIONS" sheetId="5" r:id="rId1"/>
    <sheet name="saisie" sheetId="1" r:id="rId2"/>
    <sheet name="Global" sheetId="7" r:id="rId3"/>
    <sheet name="Liste" sheetId="4" r:id="rId4"/>
    <sheet name="Voiture" sheetId="3" r:id="rId5"/>
    <sheet name="Prix carburant 2018" sheetId="8" r:id="rId6"/>
  </sheets>
  <definedNames>
    <definedName name="_xlnm._FilterDatabase" localSheetId="1" hidden="1">saisie!$C$2:$C$17</definedName>
    <definedName name="carburants">'Prix carburant 2018'!$C$1:$F$1</definedName>
    <definedName name="Date">saisie!$B$3:$B$4867</definedName>
    <definedName name="immatriculation">OFFSET(Liste!$B$2,,,COUNTA(Liste!$B:$B)-1)</definedName>
    <definedName name="_xlnm.Print_Titles" localSheetId="1">saisie!$B:$C,saisie!$2:$2</definedName>
    <definedName name="KmDepart">saisie!$E$3:$E$4867</definedName>
    <definedName name="Kmetrage">saisie!#REF!</definedName>
    <definedName name="KmParPlein">saisie!$N$3:$N$4867</definedName>
    <definedName name="KmRetour">saisie!$F$3:$F$4867</definedName>
    <definedName name="ListCars">Liste!$B$2:$B$42</definedName>
    <definedName name="NbLitres">saisie!$H$3:$H$4867</definedName>
    <definedName name="NoCar">Liste!$B$1:$B$42</definedName>
    <definedName name="PrixAuLitre">saisie!$K$3:$K$4867</definedName>
    <definedName name="prixmaxi">Global!$E$4:$E$25</definedName>
    <definedName name="prixmini">Global!$D$4:$D$25</definedName>
    <definedName name="PrixParPlein">saisie!$L$3:$L$4867</definedName>
    <definedName name="PxPompe">OFFSET('Prix carburant 2018'!$A$2,,,COUNTA('Prix carburant 2018'!$A:$A)-1)</definedName>
    <definedName name="Station">saisie!$I$3:$I$4867</definedName>
    <definedName name="Stations">#REF!</definedName>
  </definedNames>
  <calcPr calcId="162913"/>
</workbook>
</file>

<file path=xl/calcChain.xml><?xml version="1.0" encoding="utf-8"?>
<calcChain xmlns="http://schemas.openxmlformats.org/spreadsheetml/2006/main">
  <c r="Q5" i="1" l="1"/>
  <c r="K3" i="1" l="1"/>
  <c r="L3" i="1" s="1"/>
  <c r="E9" i="3" l="1"/>
  <c r="C9" i="3"/>
  <c r="B9" i="3"/>
  <c r="D9" i="3"/>
  <c r="E7" i="3"/>
  <c r="C7" i="3"/>
  <c r="D7" i="3"/>
  <c r="B7" i="3"/>
  <c r="B5" i="3"/>
  <c r="C5" i="3"/>
  <c r="E5" i="3"/>
  <c r="D5" i="3"/>
  <c r="D3" i="1"/>
  <c r="D4" i="1"/>
  <c r="D5" i="1"/>
  <c r="D6" i="1"/>
  <c r="D7" i="1"/>
  <c r="D8" i="1"/>
  <c r="D9" i="1"/>
  <c r="D25" i="1" l="1"/>
  <c r="D24" i="1"/>
  <c r="D23" i="1"/>
  <c r="D22" i="1"/>
  <c r="D21" i="1"/>
  <c r="D10" i="1"/>
  <c r="D11" i="1"/>
  <c r="D12" i="1"/>
  <c r="D13" i="1"/>
  <c r="D14" i="1"/>
  <c r="D15" i="1"/>
  <c r="D16" i="1"/>
  <c r="D17" i="1"/>
  <c r="D18" i="1"/>
  <c r="D19" i="1"/>
  <c r="D20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L4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3" i="1"/>
  <c r="L32" i="3" l="1"/>
  <c r="M32" i="3" s="1"/>
  <c r="L33" i="3"/>
  <c r="M33" i="3" s="1"/>
  <c r="L34" i="3"/>
  <c r="M34" i="3" s="1"/>
  <c r="L35" i="3"/>
  <c r="M35" i="3" s="1"/>
  <c r="L36" i="3"/>
  <c r="M36" i="3" s="1"/>
  <c r="L37" i="3"/>
  <c r="M37" i="3" s="1"/>
  <c r="L38" i="3"/>
  <c r="M38" i="3" s="1"/>
  <c r="L39" i="3"/>
  <c r="M39" i="3" s="1"/>
  <c r="L40" i="3"/>
  <c r="M40" i="3" s="1"/>
  <c r="L41" i="3"/>
  <c r="M41" i="3" s="1"/>
  <c r="L42" i="3"/>
  <c r="M42" i="3" s="1"/>
  <c r="L43" i="3"/>
  <c r="M43" i="3" s="1"/>
  <c r="L44" i="3"/>
  <c r="M44" i="3" s="1"/>
  <c r="L45" i="3"/>
  <c r="M45" i="3" s="1"/>
  <c r="L46" i="3"/>
  <c r="M46" i="3" s="1"/>
  <c r="L47" i="3"/>
  <c r="M47" i="3" s="1"/>
  <c r="L48" i="3"/>
  <c r="M48" i="3" s="1"/>
  <c r="L49" i="3"/>
  <c r="M49" i="3" s="1"/>
  <c r="L50" i="3"/>
  <c r="M50" i="3" s="1"/>
  <c r="L51" i="3"/>
  <c r="M51" i="3" s="1"/>
  <c r="L52" i="3"/>
  <c r="M52" i="3" s="1"/>
  <c r="L53" i="3"/>
  <c r="M53" i="3" s="1"/>
  <c r="L54" i="3"/>
  <c r="M54" i="3" s="1"/>
  <c r="L55" i="3"/>
  <c r="M55" i="3" s="1"/>
  <c r="L56" i="3"/>
  <c r="M56" i="3" s="1"/>
  <c r="L57" i="3"/>
  <c r="M57" i="3" s="1"/>
  <c r="L58" i="3"/>
  <c r="M58" i="3" s="1"/>
  <c r="L59" i="3"/>
  <c r="M59" i="3" s="1"/>
  <c r="L60" i="3"/>
  <c r="M60" i="3" s="1"/>
  <c r="L61" i="3"/>
  <c r="M61" i="3" s="1"/>
  <c r="L22" i="3"/>
  <c r="M22" i="3" s="1"/>
  <c r="L23" i="3"/>
  <c r="M23" i="3" s="1"/>
  <c r="L24" i="3"/>
  <c r="M24" i="3" s="1"/>
  <c r="L25" i="3"/>
  <c r="M25" i="3" s="1"/>
  <c r="L26" i="3"/>
  <c r="M26" i="3" s="1"/>
  <c r="L27" i="3"/>
  <c r="M27" i="3" s="1"/>
  <c r="L28" i="3"/>
  <c r="M28" i="3" s="1"/>
  <c r="L29" i="3"/>
  <c r="M29" i="3" s="1"/>
  <c r="L30" i="3"/>
  <c r="M30" i="3" s="1"/>
  <c r="L31" i="3"/>
  <c r="M31" i="3" s="1"/>
  <c r="K3" i="5" l="1"/>
  <c r="L21" i="3"/>
  <c r="M21" i="3" s="1"/>
  <c r="L20" i="3"/>
  <c r="M20" i="3" s="1"/>
  <c r="L19" i="3"/>
  <c r="M19" i="3" s="1"/>
  <c r="L18" i="3"/>
  <c r="M18" i="3" s="1"/>
  <c r="L17" i="3"/>
  <c r="M17" i="3" s="1"/>
  <c r="L16" i="3"/>
  <c r="M16" i="3" s="1"/>
  <c r="L15" i="3"/>
  <c r="M15" i="3" s="1"/>
  <c r="L14" i="3"/>
  <c r="M14" i="3" s="1"/>
  <c r="L13" i="3"/>
  <c r="M13" i="3" s="1"/>
  <c r="L12" i="3"/>
  <c r="M12" i="3" s="1"/>
  <c r="L11" i="3"/>
  <c r="M11" i="3" s="1"/>
  <c r="L10" i="3"/>
  <c r="M10" i="3" s="1"/>
  <c r="L9" i="3"/>
  <c r="M9" i="3" s="1"/>
  <c r="L8" i="3"/>
  <c r="M8" i="3" s="1"/>
  <c r="L7" i="3"/>
  <c r="M7" i="3" s="1"/>
  <c r="L6" i="3"/>
  <c r="M6" i="3" s="1"/>
  <c r="L5" i="3"/>
  <c r="M5" i="3" s="1"/>
  <c r="L4" i="3"/>
  <c r="M4" i="3" s="1"/>
  <c r="E25" i="7" a="1"/>
  <c r="E25" i="7" s="1"/>
  <c r="D25" i="7" a="1"/>
  <c r="D25" i="7" s="1"/>
  <c r="C25" i="7"/>
  <c r="E24" i="7" a="1"/>
  <c r="E24" i="7" s="1"/>
  <c r="D24" i="7" a="1"/>
  <c r="D24" i="7" s="1"/>
  <c r="C24" i="7"/>
  <c r="E23" i="7" a="1"/>
  <c r="E23" i="7" s="1"/>
  <c r="D23" i="7" a="1"/>
  <c r="D23" i="7" s="1"/>
  <c r="C23" i="7"/>
  <c r="E22" i="7" a="1"/>
  <c r="E22" i="7" s="1"/>
  <c r="D22" i="7" a="1"/>
  <c r="D22" i="7" s="1"/>
  <c r="C22" i="7"/>
  <c r="L21" i="7"/>
  <c r="G18" i="5" s="1"/>
  <c r="E21" i="7" a="1"/>
  <c r="E21" i="7" s="1"/>
  <c r="D21" i="7" a="1"/>
  <c r="D21" i="7" s="1"/>
  <c r="C21" i="7"/>
  <c r="E20" i="7" a="1"/>
  <c r="E20" i="7" s="1"/>
  <c r="D20" i="7" a="1"/>
  <c r="D20" i="7" s="1"/>
  <c r="C20" i="7"/>
  <c r="E19" i="7" a="1"/>
  <c r="E19" i="7" s="1"/>
  <c r="D19" i="7" a="1"/>
  <c r="D19" i="7" s="1"/>
  <c r="C19" i="7"/>
  <c r="E18" i="7" a="1"/>
  <c r="E18" i="7" s="1"/>
  <c r="D18" i="7" a="1"/>
  <c r="D18" i="7" s="1"/>
  <c r="C18" i="7"/>
  <c r="E17" i="7" a="1"/>
  <c r="E17" i="7" s="1"/>
  <c r="D17" i="7" a="1"/>
  <c r="D17" i="7" s="1"/>
  <c r="C17" i="7"/>
  <c r="E16" i="7" a="1"/>
  <c r="E16" i="7" s="1"/>
  <c r="D16" i="7" a="1"/>
  <c r="D16" i="7" s="1"/>
  <c r="C16" i="7"/>
  <c r="E15" i="7" a="1"/>
  <c r="E15" i="7" s="1"/>
  <c r="D15" i="7" a="1"/>
  <c r="D15" i="7" s="1"/>
  <c r="C15" i="7"/>
  <c r="J14" i="7"/>
  <c r="J15" i="7" s="1"/>
  <c r="E14" i="7" a="1"/>
  <c r="E14" i="7" s="1"/>
  <c r="D14" i="7" a="1"/>
  <c r="D14" i="7" s="1"/>
  <c r="C14" i="7"/>
  <c r="E13" i="7" a="1"/>
  <c r="E13" i="7" s="1"/>
  <c r="D13" i="7" a="1"/>
  <c r="D13" i="7" s="1"/>
  <c r="C13" i="7"/>
  <c r="E12" i="7" a="1"/>
  <c r="E12" i="7" s="1"/>
  <c r="D12" i="7" a="1"/>
  <c r="D12" i="7" s="1"/>
  <c r="C12" i="7"/>
  <c r="Q11" i="7"/>
  <c r="B18" i="5" s="1"/>
  <c r="E11" i="7" a="1"/>
  <c r="E11" i="7" s="1"/>
  <c r="D11" i="7" a="1"/>
  <c r="D11" i="7" s="1"/>
  <c r="C11" i="7"/>
  <c r="E10" i="7" a="1"/>
  <c r="E10" i="7" s="1"/>
  <c r="D10" i="7" a="1"/>
  <c r="D10" i="7" s="1"/>
  <c r="C10" i="7"/>
  <c r="E9" i="7" a="1"/>
  <c r="E9" i="7" s="1"/>
  <c r="D9" i="7" a="1"/>
  <c r="D9" i="7" s="1"/>
  <c r="C9" i="7"/>
  <c r="E8" i="7" a="1"/>
  <c r="E8" i="7" s="1"/>
  <c r="D8" i="7" a="1"/>
  <c r="D8" i="7" s="1"/>
  <c r="C8" i="7"/>
  <c r="E7" i="7" a="1"/>
  <c r="E7" i="7" s="1"/>
  <c r="D7" i="7" a="1"/>
  <c r="D7" i="7" s="1"/>
  <c r="C7" i="7"/>
  <c r="E6" i="7" a="1"/>
  <c r="E6" i="7" s="1"/>
  <c r="D6" i="7" a="1"/>
  <c r="D6" i="7" s="1"/>
  <c r="C6" i="7"/>
  <c r="E5" i="7" a="1"/>
  <c r="E5" i="7" s="1"/>
  <c r="D5" i="7" a="1"/>
  <c r="D5" i="7" s="1"/>
  <c r="C5" i="7"/>
  <c r="O4" i="7"/>
  <c r="P4" i="7" s="1"/>
  <c r="Q4" i="7" s="1"/>
  <c r="R4" i="7" s="1"/>
  <c r="O6" i="7" s="1"/>
  <c r="K4" i="7"/>
  <c r="L4" i="7" s="1"/>
  <c r="M4" i="7" s="1"/>
  <c r="E4" i="7" a="1"/>
  <c r="E4" i="7" s="1"/>
  <c r="D4" i="7" a="1"/>
  <c r="D4" i="7" s="1"/>
  <c r="C4" i="7"/>
  <c r="O3" i="1"/>
  <c r="O4" i="1"/>
  <c r="L5" i="1"/>
  <c r="O5" i="1"/>
  <c r="L6" i="1"/>
  <c r="O6" i="1"/>
  <c r="L7" i="1"/>
  <c r="O7" i="1"/>
  <c r="L8" i="1"/>
  <c r="O8" i="1"/>
  <c r="L9" i="1"/>
  <c r="O9" i="1"/>
  <c r="L10" i="1"/>
  <c r="O10" i="1"/>
  <c r="L11" i="1"/>
  <c r="O11" i="1"/>
  <c r="L12" i="1"/>
  <c r="O12" i="1"/>
  <c r="L13" i="1"/>
  <c r="O13" i="1"/>
  <c r="L14" i="1"/>
  <c r="O14" i="1"/>
  <c r="L15" i="1"/>
  <c r="O15" i="1"/>
  <c r="L16" i="1"/>
  <c r="O16" i="1"/>
  <c r="L17" i="1"/>
  <c r="O17" i="1"/>
  <c r="L18" i="1"/>
  <c r="O18" i="1"/>
  <c r="L19" i="1"/>
  <c r="O19" i="1"/>
  <c r="L20" i="1"/>
  <c r="O20" i="1"/>
  <c r="L21" i="1"/>
  <c r="O21" i="1"/>
  <c r="L22" i="1"/>
  <c r="O22" i="1"/>
  <c r="L23" i="1"/>
  <c r="O23" i="1"/>
  <c r="L24" i="1"/>
  <c r="O24" i="1"/>
  <c r="L25" i="1"/>
  <c r="O25" i="1"/>
  <c r="L26" i="1"/>
  <c r="O26" i="1"/>
  <c r="L27" i="1"/>
  <c r="O27" i="1"/>
  <c r="L28" i="1"/>
  <c r="O28" i="1"/>
  <c r="L29" i="1"/>
  <c r="O29" i="1"/>
  <c r="L30" i="1"/>
  <c r="O30" i="1"/>
  <c r="L31" i="1"/>
  <c r="O31" i="1"/>
  <c r="L32" i="1"/>
  <c r="O32" i="1"/>
  <c r="L33" i="1"/>
  <c r="O33" i="1"/>
  <c r="L34" i="1"/>
  <c r="O34" i="1"/>
  <c r="L35" i="1"/>
  <c r="O35" i="1"/>
  <c r="L36" i="1"/>
  <c r="O36" i="1"/>
  <c r="L37" i="1"/>
  <c r="O37" i="1"/>
  <c r="L38" i="1"/>
  <c r="O38" i="1"/>
  <c r="L39" i="1"/>
  <c r="O39" i="1"/>
  <c r="L40" i="1"/>
  <c r="O40" i="1"/>
  <c r="L41" i="1"/>
  <c r="O41" i="1"/>
  <c r="L42" i="1"/>
  <c r="O42" i="1"/>
  <c r="L43" i="1"/>
  <c r="O43" i="1"/>
  <c r="L44" i="1"/>
  <c r="O44" i="1"/>
  <c r="L45" i="1"/>
  <c r="O45" i="1"/>
  <c r="L46" i="1"/>
  <c r="O46" i="1"/>
  <c r="L47" i="1"/>
  <c r="O47" i="1"/>
  <c r="L48" i="1"/>
  <c r="O48" i="1"/>
  <c r="L49" i="1"/>
  <c r="O49" i="1"/>
  <c r="L50" i="1"/>
  <c r="O50" i="1"/>
  <c r="L51" i="1"/>
  <c r="O51" i="1"/>
  <c r="L52" i="1"/>
  <c r="O52" i="1"/>
  <c r="L53" i="1"/>
  <c r="O53" i="1"/>
  <c r="L54" i="1"/>
  <c r="O54" i="1"/>
  <c r="L55" i="1"/>
  <c r="O55" i="1"/>
  <c r="L56" i="1"/>
  <c r="O56" i="1"/>
  <c r="L57" i="1"/>
  <c r="O57" i="1"/>
  <c r="L58" i="1"/>
  <c r="O58" i="1"/>
  <c r="L59" i="1"/>
  <c r="O59" i="1"/>
  <c r="L60" i="1"/>
  <c r="O60" i="1"/>
  <c r="L61" i="1"/>
  <c r="O61" i="1"/>
  <c r="L62" i="1"/>
  <c r="O62" i="1"/>
  <c r="L63" i="1"/>
  <c r="O63" i="1"/>
  <c r="L64" i="1"/>
  <c r="O64" i="1"/>
  <c r="L65" i="1"/>
  <c r="O65" i="1"/>
  <c r="L66" i="1"/>
  <c r="O66" i="1"/>
  <c r="L67" i="1"/>
  <c r="O67" i="1"/>
  <c r="L68" i="1"/>
  <c r="O68" i="1"/>
  <c r="L69" i="1"/>
  <c r="O69" i="1"/>
  <c r="L70" i="1"/>
  <c r="O70" i="1"/>
  <c r="L71" i="1"/>
  <c r="O71" i="1"/>
  <c r="L72" i="1"/>
  <c r="O72" i="1"/>
  <c r="L73" i="1"/>
  <c r="O73" i="1"/>
  <c r="L74" i="1"/>
  <c r="O74" i="1"/>
  <c r="L75" i="1"/>
  <c r="O75" i="1"/>
  <c r="L76" i="1"/>
  <c r="O76" i="1"/>
  <c r="L77" i="1"/>
  <c r="O77" i="1"/>
  <c r="L78" i="1"/>
  <c r="O78" i="1"/>
  <c r="L79" i="1"/>
  <c r="O79" i="1"/>
  <c r="L80" i="1"/>
  <c r="O80" i="1"/>
  <c r="L81" i="1"/>
  <c r="O81" i="1"/>
  <c r="L82" i="1"/>
  <c r="O82" i="1"/>
  <c r="L83" i="1"/>
  <c r="O83" i="1"/>
  <c r="L84" i="1"/>
  <c r="O84" i="1"/>
  <c r="L85" i="1"/>
  <c r="O85" i="1"/>
  <c r="L86" i="1"/>
  <c r="O86" i="1"/>
  <c r="L87" i="1"/>
  <c r="O87" i="1"/>
  <c r="L88" i="1"/>
  <c r="O88" i="1"/>
  <c r="L89" i="1"/>
  <c r="O89" i="1"/>
  <c r="L90" i="1"/>
  <c r="O90" i="1"/>
  <c r="L91" i="1"/>
  <c r="O91" i="1"/>
  <c r="L92" i="1"/>
  <c r="O92" i="1"/>
  <c r="L93" i="1"/>
  <c r="O93" i="1"/>
  <c r="L94" i="1"/>
  <c r="O94" i="1"/>
  <c r="L95" i="1"/>
  <c r="O95" i="1"/>
  <c r="L96" i="1"/>
  <c r="O96" i="1"/>
  <c r="L97" i="1"/>
  <c r="O97" i="1"/>
  <c r="L98" i="1"/>
  <c r="O98" i="1"/>
  <c r="L99" i="1"/>
  <c r="O99" i="1"/>
  <c r="L100" i="1"/>
  <c r="O100" i="1"/>
  <c r="L101" i="1"/>
  <c r="O101" i="1"/>
  <c r="L102" i="1"/>
  <c r="O102" i="1"/>
  <c r="L103" i="1"/>
  <c r="O103" i="1"/>
  <c r="L104" i="1"/>
  <c r="O104" i="1"/>
  <c r="L105" i="1"/>
  <c r="O105" i="1"/>
  <c r="L106" i="1"/>
  <c r="O106" i="1"/>
  <c r="L107" i="1"/>
  <c r="O107" i="1"/>
  <c r="L108" i="1"/>
  <c r="O108" i="1"/>
  <c r="L109" i="1"/>
  <c r="O109" i="1"/>
  <c r="L110" i="1"/>
  <c r="O110" i="1"/>
  <c r="L111" i="1"/>
  <c r="O111" i="1"/>
  <c r="L112" i="1"/>
  <c r="O112" i="1"/>
  <c r="L113" i="1"/>
  <c r="O113" i="1"/>
  <c r="L114" i="1"/>
  <c r="O114" i="1"/>
  <c r="L115" i="1"/>
  <c r="O115" i="1"/>
  <c r="L116" i="1"/>
  <c r="O116" i="1"/>
  <c r="L117" i="1"/>
  <c r="O117" i="1"/>
  <c r="L118" i="1"/>
  <c r="O118" i="1"/>
  <c r="L119" i="1"/>
  <c r="O119" i="1"/>
  <c r="L120" i="1"/>
  <c r="O120" i="1"/>
  <c r="L121" i="1"/>
  <c r="O121" i="1"/>
  <c r="L122" i="1"/>
  <c r="O122" i="1"/>
  <c r="L123" i="1"/>
  <c r="O123" i="1"/>
  <c r="L124" i="1"/>
  <c r="O124" i="1"/>
  <c r="L125" i="1"/>
  <c r="O125" i="1"/>
  <c r="L126" i="1"/>
  <c r="O126" i="1"/>
  <c r="L127" i="1"/>
  <c r="O127" i="1"/>
  <c r="L128" i="1"/>
  <c r="O128" i="1"/>
  <c r="L129" i="1"/>
  <c r="O129" i="1"/>
  <c r="L130" i="1"/>
  <c r="O130" i="1"/>
  <c r="L131" i="1"/>
  <c r="O131" i="1"/>
  <c r="L132" i="1"/>
  <c r="O132" i="1"/>
  <c r="L133" i="1"/>
  <c r="O133" i="1"/>
  <c r="L134" i="1"/>
  <c r="O134" i="1"/>
  <c r="L135" i="1"/>
  <c r="O135" i="1"/>
  <c r="L136" i="1"/>
  <c r="O136" i="1"/>
  <c r="L137" i="1"/>
  <c r="O137" i="1"/>
  <c r="L138" i="1"/>
  <c r="O138" i="1"/>
  <c r="L139" i="1"/>
  <c r="O139" i="1"/>
  <c r="L140" i="1"/>
  <c r="O140" i="1"/>
  <c r="L141" i="1"/>
  <c r="O141" i="1"/>
  <c r="L142" i="1"/>
  <c r="O142" i="1"/>
  <c r="L143" i="1"/>
  <c r="O143" i="1"/>
  <c r="L144" i="1"/>
  <c r="O144" i="1"/>
  <c r="L145" i="1"/>
  <c r="O145" i="1"/>
  <c r="L146" i="1"/>
  <c r="O146" i="1"/>
  <c r="L147" i="1"/>
  <c r="O147" i="1"/>
  <c r="L148" i="1"/>
  <c r="O148" i="1"/>
  <c r="L149" i="1"/>
  <c r="O149" i="1"/>
  <c r="L150" i="1"/>
  <c r="O150" i="1"/>
  <c r="L151" i="1"/>
  <c r="O151" i="1"/>
  <c r="L152" i="1"/>
  <c r="O152" i="1"/>
  <c r="L153" i="1"/>
  <c r="O153" i="1"/>
  <c r="L154" i="1"/>
  <c r="O154" i="1"/>
  <c r="L155" i="1"/>
  <c r="O155" i="1"/>
  <c r="L156" i="1"/>
  <c r="O156" i="1"/>
  <c r="L157" i="1"/>
  <c r="O157" i="1"/>
  <c r="L158" i="1"/>
  <c r="O158" i="1"/>
  <c r="L159" i="1"/>
  <c r="O159" i="1"/>
  <c r="L160" i="1"/>
  <c r="O160" i="1"/>
  <c r="L161" i="1"/>
  <c r="O161" i="1"/>
  <c r="L162" i="1"/>
  <c r="O162" i="1"/>
  <c r="L163" i="1"/>
  <c r="O163" i="1"/>
  <c r="L164" i="1"/>
  <c r="O164" i="1"/>
  <c r="L165" i="1"/>
  <c r="O165" i="1"/>
  <c r="L166" i="1"/>
  <c r="O166" i="1"/>
  <c r="L167" i="1"/>
  <c r="O167" i="1"/>
  <c r="L168" i="1"/>
  <c r="O168" i="1"/>
  <c r="L169" i="1"/>
  <c r="O169" i="1"/>
  <c r="L170" i="1"/>
  <c r="O170" i="1"/>
  <c r="L171" i="1"/>
  <c r="O171" i="1"/>
  <c r="L172" i="1"/>
  <c r="O172" i="1"/>
  <c r="L173" i="1"/>
  <c r="O173" i="1"/>
  <c r="L174" i="1"/>
  <c r="O174" i="1"/>
  <c r="L175" i="1"/>
  <c r="O175" i="1"/>
  <c r="L176" i="1"/>
  <c r="O176" i="1"/>
  <c r="L177" i="1"/>
  <c r="O177" i="1"/>
  <c r="L178" i="1"/>
  <c r="O178" i="1"/>
  <c r="L179" i="1"/>
  <c r="O179" i="1"/>
  <c r="L180" i="1"/>
  <c r="O180" i="1"/>
  <c r="L181" i="1"/>
  <c r="O181" i="1"/>
  <c r="L182" i="1"/>
  <c r="O182" i="1"/>
  <c r="L183" i="1"/>
  <c r="O183" i="1"/>
  <c r="L184" i="1"/>
  <c r="O184" i="1"/>
  <c r="L185" i="1"/>
  <c r="O185" i="1"/>
  <c r="L186" i="1"/>
  <c r="O186" i="1"/>
  <c r="L187" i="1"/>
  <c r="O187" i="1"/>
  <c r="L188" i="1"/>
  <c r="O188" i="1"/>
  <c r="L189" i="1"/>
  <c r="O189" i="1"/>
  <c r="L190" i="1"/>
  <c r="O190" i="1"/>
  <c r="L191" i="1"/>
  <c r="O191" i="1"/>
  <c r="L192" i="1"/>
  <c r="O192" i="1"/>
  <c r="L193" i="1"/>
  <c r="O193" i="1"/>
  <c r="L194" i="1"/>
  <c r="O194" i="1"/>
  <c r="L195" i="1"/>
  <c r="O195" i="1"/>
  <c r="L196" i="1"/>
  <c r="O196" i="1"/>
  <c r="L197" i="1"/>
  <c r="O197" i="1"/>
  <c r="L198" i="1"/>
  <c r="O198" i="1"/>
  <c r="L199" i="1"/>
  <c r="O199" i="1"/>
  <c r="L200" i="1"/>
  <c r="O200" i="1"/>
  <c r="L201" i="1"/>
  <c r="O201" i="1"/>
  <c r="L202" i="1"/>
  <c r="O202" i="1"/>
  <c r="L203" i="1"/>
  <c r="O203" i="1"/>
  <c r="L204" i="1"/>
  <c r="O204" i="1"/>
  <c r="L205" i="1"/>
  <c r="O205" i="1"/>
  <c r="L206" i="1"/>
  <c r="O206" i="1"/>
  <c r="L207" i="1"/>
  <c r="O207" i="1"/>
  <c r="L208" i="1"/>
  <c r="O208" i="1"/>
  <c r="L209" i="1"/>
  <c r="O209" i="1"/>
  <c r="L210" i="1"/>
  <c r="O210" i="1"/>
  <c r="L211" i="1"/>
  <c r="O211" i="1"/>
  <c r="L212" i="1"/>
  <c r="O212" i="1"/>
  <c r="L213" i="1"/>
  <c r="O213" i="1"/>
  <c r="L214" i="1"/>
  <c r="O214" i="1"/>
  <c r="L215" i="1"/>
  <c r="O215" i="1"/>
  <c r="L216" i="1"/>
  <c r="O216" i="1"/>
  <c r="L217" i="1"/>
  <c r="O217" i="1"/>
  <c r="L218" i="1"/>
  <c r="O218" i="1"/>
  <c r="L219" i="1"/>
  <c r="O219" i="1"/>
  <c r="L220" i="1"/>
  <c r="O220" i="1"/>
  <c r="L221" i="1"/>
  <c r="O221" i="1"/>
  <c r="L222" i="1"/>
  <c r="O222" i="1"/>
  <c r="L223" i="1"/>
  <c r="O223" i="1"/>
  <c r="L224" i="1"/>
  <c r="O224" i="1"/>
  <c r="L225" i="1"/>
  <c r="O225" i="1"/>
  <c r="L226" i="1"/>
  <c r="O226" i="1"/>
  <c r="L227" i="1"/>
  <c r="O227" i="1"/>
  <c r="L228" i="1"/>
  <c r="O228" i="1"/>
  <c r="L229" i="1"/>
  <c r="O229" i="1"/>
  <c r="L230" i="1"/>
  <c r="O230" i="1"/>
  <c r="L231" i="1"/>
  <c r="O231" i="1"/>
  <c r="L232" i="1"/>
  <c r="O232" i="1"/>
  <c r="L233" i="1"/>
  <c r="O233" i="1"/>
  <c r="L234" i="1"/>
  <c r="O234" i="1"/>
  <c r="L235" i="1"/>
  <c r="O235" i="1"/>
  <c r="L236" i="1"/>
  <c r="O236" i="1"/>
  <c r="L237" i="1"/>
  <c r="O237" i="1"/>
  <c r="L238" i="1"/>
  <c r="O238" i="1"/>
  <c r="L239" i="1"/>
  <c r="O239" i="1"/>
  <c r="L240" i="1"/>
  <c r="O240" i="1"/>
  <c r="L241" i="1"/>
  <c r="O241" i="1"/>
  <c r="L242" i="1"/>
  <c r="O242" i="1"/>
  <c r="L243" i="1"/>
  <c r="O243" i="1"/>
  <c r="L244" i="1"/>
  <c r="O244" i="1"/>
  <c r="L245" i="1"/>
  <c r="O245" i="1"/>
  <c r="L246" i="1"/>
  <c r="O246" i="1"/>
  <c r="L247" i="1"/>
  <c r="O247" i="1"/>
  <c r="L248" i="1"/>
  <c r="O248" i="1"/>
  <c r="L249" i="1"/>
  <c r="O249" i="1"/>
  <c r="L250" i="1"/>
  <c r="O250" i="1"/>
  <c r="L251" i="1"/>
  <c r="O251" i="1"/>
  <c r="L252" i="1"/>
  <c r="O252" i="1"/>
  <c r="L253" i="1"/>
  <c r="O253" i="1"/>
  <c r="L254" i="1"/>
  <c r="O254" i="1"/>
  <c r="L255" i="1"/>
  <c r="O255" i="1"/>
  <c r="L256" i="1"/>
  <c r="O256" i="1"/>
  <c r="L257" i="1"/>
  <c r="O257" i="1"/>
  <c r="L258" i="1"/>
  <c r="O258" i="1"/>
  <c r="L259" i="1"/>
  <c r="O259" i="1"/>
  <c r="L260" i="1"/>
  <c r="O260" i="1"/>
  <c r="L261" i="1"/>
  <c r="O261" i="1"/>
  <c r="L262" i="1"/>
  <c r="O262" i="1"/>
  <c r="L263" i="1"/>
  <c r="O263" i="1"/>
  <c r="L264" i="1"/>
  <c r="O264" i="1"/>
  <c r="L265" i="1"/>
  <c r="O265" i="1"/>
  <c r="L266" i="1"/>
  <c r="O266" i="1"/>
  <c r="L267" i="1"/>
  <c r="O267" i="1"/>
  <c r="L268" i="1"/>
  <c r="O268" i="1"/>
  <c r="L269" i="1"/>
  <c r="O269" i="1"/>
  <c r="L270" i="1"/>
  <c r="O270" i="1"/>
  <c r="L271" i="1"/>
  <c r="O271" i="1"/>
  <c r="L272" i="1"/>
  <c r="O272" i="1"/>
  <c r="L273" i="1"/>
  <c r="O273" i="1"/>
  <c r="L274" i="1"/>
  <c r="O274" i="1"/>
  <c r="L275" i="1"/>
  <c r="O275" i="1"/>
  <c r="L276" i="1"/>
  <c r="O276" i="1"/>
  <c r="L277" i="1"/>
  <c r="O277" i="1"/>
  <c r="L278" i="1"/>
  <c r="O278" i="1"/>
  <c r="L279" i="1"/>
  <c r="O279" i="1"/>
  <c r="L280" i="1"/>
  <c r="O280" i="1"/>
  <c r="L281" i="1"/>
  <c r="O281" i="1"/>
  <c r="L282" i="1"/>
  <c r="O282" i="1"/>
  <c r="L283" i="1"/>
  <c r="O283" i="1"/>
  <c r="L284" i="1"/>
  <c r="O284" i="1"/>
  <c r="L285" i="1"/>
  <c r="O285" i="1"/>
  <c r="L286" i="1"/>
  <c r="O286" i="1"/>
  <c r="L287" i="1"/>
  <c r="O287" i="1"/>
  <c r="L288" i="1"/>
  <c r="O288" i="1"/>
  <c r="L289" i="1"/>
  <c r="O289" i="1"/>
  <c r="L290" i="1"/>
  <c r="O290" i="1"/>
  <c r="L291" i="1"/>
  <c r="O291" i="1"/>
  <c r="L292" i="1"/>
  <c r="O292" i="1"/>
  <c r="L293" i="1"/>
  <c r="O293" i="1"/>
  <c r="L294" i="1"/>
  <c r="O294" i="1"/>
  <c r="L295" i="1"/>
  <c r="O295" i="1"/>
  <c r="L296" i="1"/>
  <c r="O296" i="1"/>
  <c r="L297" i="1"/>
  <c r="O297" i="1"/>
  <c r="L298" i="1"/>
  <c r="O298" i="1"/>
  <c r="L299" i="1"/>
  <c r="O299" i="1"/>
  <c r="L300" i="1"/>
  <c r="O300" i="1"/>
  <c r="L301" i="1"/>
  <c r="O301" i="1"/>
  <c r="L302" i="1"/>
  <c r="O302" i="1"/>
  <c r="L303" i="1"/>
  <c r="O303" i="1"/>
  <c r="L304" i="1"/>
  <c r="O304" i="1"/>
  <c r="L305" i="1"/>
  <c r="O305" i="1"/>
  <c r="L306" i="1"/>
  <c r="O306" i="1"/>
  <c r="L307" i="1"/>
  <c r="O307" i="1"/>
  <c r="L308" i="1"/>
  <c r="O308" i="1"/>
  <c r="L309" i="1"/>
  <c r="O309" i="1"/>
  <c r="L310" i="1"/>
  <c r="O310" i="1"/>
  <c r="L311" i="1"/>
  <c r="O311" i="1"/>
  <c r="L312" i="1"/>
  <c r="O312" i="1"/>
  <c r="L313" i="1"/>
  <c r="O313" i="1"/>
  <c r="L314" i="1"/>
  <c r="O314" i="1"/>
  <c r="L315" i="1"/>
  <c r="O315" i="1"/>
  <c r="L316" i="1"/>
  <c r="O316" i="1"/>
  <c r="L317" i="1"/>
  <c r="O317" i="1"/>
  <c r="L318" i="1"/>
  <c r="O318" i="1"/>
  <c r="L319" i="1"/>
  <c r="O319" i="1"/>
  <c r="L320" i="1"/>
  <c r="O320" i="1"/>
  <c r="L321" i="1"/>
  <c r="O321" i="1"/>
  <c r="L322" i="1"/>
  <c r="O322" i="1"/>
  <c r="L323" i="1"/>
  <c r="O323" i="1"/>
  <c r="L324" i="1"/>
  <c r="O324" i="1"/>
  <c r="L325" i="1"/>
  <c r="O325" i="1"/>
  <c r="L326" i="1"/>
  <c r="O326" i="1"/>
  <c r="L327" i="1"/>
  <c r="O327" i="1"/>
  <c r="L328" i="1"/>
  <c r="O328" i="1"/>
  <c r="L329" i="1"/>
  <c r="O329" i="1"/>
  <c r="L330" i="1"/>
  <c r="O330" i="1"/>
  <c r="L331" i="1"/>
  <c r="O331" i="1"/>
  <c r="L332" i="1"/>
  <c r="O332" i="1"/>
  <c r="L333" i="1"/>
  <c r="O333" i="1"/>
  <c r="L334" i="1"/>
  <c r="O334" i="1"/>
  <c r="L335" i="1"/>
  <c r="O335" i="1"/>
  <c r="L336" i="1"/>
  <c r="O336" i="1"/>
  <c r="L337" i="1"/>
  <c r="O337" i="1"/>
  <c r="L338" i="1"/>
  <c r="O338" i="1"/>
  <c r="L339" i="1"/>
  <c r="O339" i="1"/>
  <c r="L340" i="1"/>
  <c r="O340" i="1"/>
  <c r="L341" i="1"/>
  <c r="O341" i="1"/>
  <c r="L342" i="1"/>
  <c r="O342" i="1"/>
  <c r="L343" i="1"/>
  <c r="O343" i="1"/>
  <c r="L344" i="1"/>
  <c r="O344" i="1"/>
  <c r="L345" i="1"/>
  <c r="O345" i="1"/>
  <c r="L346" i="1"/>
  <c r="O346" i="1"/>
  <c r="L347" i="1"/>
  <c r="O347" i="1"/>
  <c r="L348" i="1"/>
  <c r="O348" i="1"/>
  <c r="L349" i="1"/>
  <c r="O349" i="1"/>
  <c r="L350" i="1"/>
  <c r="O350" i="1"/>
  <c r="L351" i="1"/>
  <c r="O351" i="1"/>
  <c r="L352" i="1"/>
  <c r="O352" i="1"/>
  <c r="L353" i="1"/>
  <c r="O353" i="1"/>
  <c r="L354" i="1"/>
  <c r="O354" i="1"/>
  <c r="L355" i="1"/>
  <c r="O355" i="1"/>
  <c r="L356" i="1"/>
  <c r="O356" i="1"/>
  <c r="L357" i="1"/>
  <c r="O357" i="1"/>
  <c r="L358" i="1"/>
  <c r="O358" i="1"/>
  <c r="L359" i="1"/>
  <c r="O359" i="1"/>
  <c r="L360" i="1"/>
  <c r="O360" i="1"/>
  <c r="L361" i="1"/>
  <c r="O361" i="1"/>
  <c r="L362" i="1"/>
  <c r="O362" i="1"/>
  <c r="L363" i="1"/>
  <c r="O363" i="1"/>
  <c r="L364" i="1"/>
  <c r="O364" i="1"/>
  <c r="L365" i="1"/>
  <c r="O365" i="1"/>
  <c r="L366" i="1"/>
  <c r="O366" i="1"/>
  <c r="L367" i="1"/>
  <c r="O367" i="1"/>
  <c r="L368" i="1"/>
  <c r="O368" i="1"/>
  <c r="L369" i="1"/>
  <c r="O369" i="1"/>
  <c r="L370" i="1"/>
  <c r="O370" i="1"/>
  <c r="L371" i="1"/>
  <c r="O371" i="1"/>
  <c r="L372" i="1"/>
  <c r="O372" i="1"/>
  <c r="L373" i="1"/>
  <c r="O373" i="1"/>
  <c r="L374" i="1"/>
  <c r="O374" i="1"/>
  <c r="L375" i="1"/>
  <c r="O375" i="1"/>
  <c r="L376" i="1"/>
  <c r="O376" i="1"/>
  <c r="L377" i="1"/>
  <c r="O377" i="1"/>
  <c r="L378" i="1"/>
  <c r="O378" i="1"/>
  <c r="L379" i="1"/>
  <c r="O379" i="1"/>
  <c r="L380" i="1"/>
  <c r="O380" i="1"/>
  <c r="L381" i="1"/>
  <c r="O381" i="1"/>
  <c r="L382" i="1"/>
  <c r="O382" i="1"/>
  <c r="L383" i="1"/>
  <c r="O383" i="1"/>
  <c r="L384" i="1"/>
  <c r="O384" i="1"/>
  <c r="L385" i="1"/>
  <c r="O385" i="1"/>
  <c r="L386" i="1"/>
  <c r="O386" i="1"/>
  <c r="L387" i="1"/>
  <c r="O387" i="1"/>
  <c r="L388" i="1"/>
  <c r="O388" i="1"/>
  <c r="L389" i="1"/>
  <c r="O389" i="1"/>
  <c r="L390" i="1"/>
  <c r="O390" i="1"/>
  <c r="L391" i="1"/>
  <c r="O391" i="1"/>
  <c r="L392" i="1"/>
  <c r="O392" i="1"/>
  <c r="L393" i="1"/>
  <c r="O393" i="1"/>
  <c r="L394" i="1"/>
  <c r="O394" i="1"/>
  <c r="L395" i="1"/>
  <c r="O395" i="1"/>
  <c r="L396" i="1"/>
  <c r="O396" i="1"/>
  <c r="L397" i="1"/>
  <c r="O397" i="1"/>
  <c r="L398" i="1"/>
  <c r="O398" i="1"/>
  <c r="L399" i="1"/>
  <c r="O399" i="1"/>
  <c r="L400" i="1"/>
  <c r="O400" i="1"/>
  <c r="L401" i="1"/>
  <c r="O401" i="1"/>
  <c r="L402" i="1"/>
  <c r="O402" i="1"/>
  <c r="L403" i="1"/>
  <c r="O403" i="1"/>
  <c r="L404" i="1"/>
  <c r="O404" i="1"/>
  <c r="L405" i="1"/>
  <c r="O405" i="1"/>
  <c r="L406" i="1"/>
  <c r="O406" i="1"/>
  <c r="L407" i="1"/>
  <c r="O407" i="1"/>
  <c r="L408" i="1"/>
  <c r="O408" i="1"/>
  <c r="L409" i="1"/>
  <c r="O409" i="1"/>
  <c r="L410" i="1"/>
  <c r="O410" i="1"/>
  <c r="L411" i="1"/>
  <c r="O411" i="1"/>
  <c r="L412" i="1"/>
  <c r="O412" i="1"/>
  <c r="L413" i="1"/>
  <c r="O413" i="1"/>
  <c r="L414" i="1"/>
  <c r="O414" i="1"/>
  <c r="L415" i="1"/>
  <c r="O415" i="1"/>
  <c r="L416" i="1"/>
  <c r="O416" i="1"/>
  <c r="L417" i="1"/>
  <c r="O417" i="1"/>
  <c r="L418" i="1"/>
  <c r="O418" i="1"/>
  <c r="L419" i="1"/>
  <c r="O419" i="1"/>
  <c r="L420" i="1"/>
  <c r="O420" i="1"/>
  <c r="L421" i="1"/>
  <c r="O421" i="1"/>
  <c r="L422" i="1"/>
  <c r="O422" i="1"/>
  <c r="L423" i="1"/>
  <c r="O423" i="1"/>
  <c r="L424" i="1"/>
  <c r="O424" i="1"/>
  <c r="L425" i="1"/>
  <c r="O425" i="1"/>
  <c r="L426" i="1"/>
  <c r="O426" i="1"/>
  <c r="L427" i="1"/>
  <c r="O427" i="1"/>
  <c r="L428" i="1"/>
  <c r="O428" i="1"/>
  <c r="L429" i="1"/>
  <c r="O429" i="1"/>
  <c r="L430" i="1"/>
  <c r="O430" i="1"/>
  <c r="L431" i="1"/>
  <c r="O431" i="1"/>
  <c r="L432" i="1"/>
  <c r="O432" i="1"/>
  <c r="L433" i="1"/>
  <c r="O433" i="1"/>
  <c r="L434" i="1"/>
  <c r="O434" i="1"/>
  <c r="L435" i="1"/>
  <c r="O435" i="1"/>
  <c r="L436" i="1"/>
  <c r="O436" i="1"/>
  <c r="L437" i="1"/>
  <c r="O437" i="1"/>
  <c r="L438" i="1"/>
  <c r="O438" i="1"/>
  <c r="L439" i="1"/>
  <c r="O439" i="1"/>
  <c r="L440" i="1"/>
  <c r="O440" i="1"/>
  <c r="L441" i="1"/>
  <c r="O441" i="1"/>
  <c r="L442" i="1"/>
  <c r="O442" i="1"/>
  <c r="L443" i="1"/>
  <c r="O443" i="1"/>
  <c r="L444" i="1"/>
  <c r="O444" i="1"/>
  <c r="L445" i="1"/>
  <c r="O445" i="1"/>
  <c r="L446" i="1"/>
  <c r="O446" i="1"/>
  <c r="L447" i="1"/>
  <c r="O447" i="1"/>
  <c r="L448" i="1"/>
  <c r="O448" i="1"/>
  <c r="L449" i="1"/>
  <c r="O449" i="1"/>
  <c r="L450" i="1"/>
  <c r="O450" i="1"/>
  <c r="L451" i="1"/>
  <c r="O451" i="1"/>
  <c r="L452" i="1"/>
  <c r="O452" i="1"/>
  <c r="L453" i="1"/>
  <c r="O453" i="1"/>
  <c r="L454" i="1"/>
  <c r="O454" i="1"/>
  <c r="L455" i="1"/>
  <c r="O455" i="1"/>
  <c r="L456" i="1"/>
  <c r="O456" i="1"/>
  <c r="L457" i="1"/>
  <c r="O457" i="1"/>
  <c r="L458" i="1"/>
  <c r="O458" i="1"/>
  <c r="L459" i="1"/>
  <c r="O459" i="1"/>
  <c r="L460" i="1"/>
  <c r="O460" i="1"/>
  <c r="L461" i="1"/>
  <c r="O461" i="1"/>
  <c r="L462" i="1"/>
  <c r="O462" i="1"/>
  <c r="L463" i="1"/>
  <c r="O463" i="1"/>
  <c r="L464" i="1"/>
  <c r="O464" i="1"/>
  <c r="L465" i="1"/>
  <c r="O465" i="1"/>
  <c r="L466" i="1"/>
  <c r="O466" i="1"/>
  <c r="L467" i="1"/>
  <c r="O467" i="1"/>
  <c r="L468" i="1"/>
  <c r="O468" i="1"/>
  <c r="L469" i="1"/>
  <c r="O469" i="1"/>
  <c r="L470" i="1"/>
  <c r="O470" i="1"/>
  <c r="L471" i="1"/>
  <c r="O471" i="1"/>
  <c r="L472" i="1"/>
  <c r="O472" i="1"/>
  <c r="L473" i="1"/>
  <c r="O473" i="1"/>
  <c r="L474" i="1"/>
  <c r="O474" i="1"/>
  <c r="L475" i="1"/>
  <c r="O475" i="1"/>
  <c r="L476" i="1"/>
  <c r="O476" i="1"/>
  <c r="L477" i="1"/>
  <c r="O477" i="1"/>
  <c r="L478" i="1"/>
  <c r="O478" i="1"/>
  <c r="L479" i="1"/>
  <c r="O479" i="1"/>
  <c r="L480" i="1"/>
  <c r="O480" i="1"/>
  <c r="L481" i="1"/>
  <c r="O481" i="1"/>
  <c r="L482" i="1"/>
  <c r="O482" i="1"/>
  <c r="L483" i="1"/>
  <c r="O483" i="1"/>
  <c r="L484" i="1"/>
  <c r="O484" i="1"/>
  <c r="L485" i="1"/>
  <c r="O485" i="1"/>
  <c r="L486" i="1"/>
  <c r="O486" i="1"/>
  <c r="L487" i="1"/>
  <c r="O487" i="1"/>
  <c r="L488" i="1"/>
  <c r="O488" i="1"/>
  <c r="L489" i="1"/>
  <c r="O489" i="1"/>
  <c r="L490" i="1"/>
  <c r="O490" i="1"/>
  <c r="L491" i="1"/>
  <c r="O491" i="1"/>
  <c r="L492" i="1"/>
  <c r="O492" i="1"/>
  <c r="L493" i="1"/>
  <c r="O493" i="1"/>
  <c r="L494" i="1"/>
  <c r="O494" i="1"/>
  <c r="L495" i="1"/>
  <c r="O495" i="1"/>
  <c r="L496" i="1"/>
  <c r="O496" i="1"/>
  <c r="L497" i="1"/>
  <c r="O497" i="1"/>
  <c r="L498" i="1"/>
  <c r="O498" i="1"/>
  <c r="L499" i="1"/>
  <c r="O499" i="1"/>
  <c r="L500" i="1"/>
  <c r="O500" i="1"/>
  <c r="L501" i="1"/>
  <c r="O501" i="1"/>
  <c r="L502" i="1"/>
  <c r="O502" i="1"/>
  <c r="L503" i="1"/>
  <c r="O503" i="1"/>
  <c r="L504" i="1"/>
  <c r="O504" i="1"/>
  <c r="L505" i="1"/>
  <c r="O505" i="1"/>
  <c r="L506" i="1"/>
  <c r="O506" i="1"/>
  <c r="L507" i="1"/>
  <c r="O507" i="1"/>
  <c r="L508" i="1"/>
  <c r="O508" i="1"/>
  <c r="L509" i="1"/>
  <c r="O509" i="1"/>
  <c r="L510" i="1"/>
  <c r="O510" i="1"/>
  <c r="L511" i="1"/>
  <c r="O511" i="1"/>
  <c r="L512" i="1"/>
  <c r="O512" i="1"/>
  <c r="L513" i="1"/>
  <c r="O513" i="1"/>
  <c r="L514" i="1"/>
  <c r="O514" i="1"/>
  <c r="L515" i="1"/>
  <c r="O515" i="1"/>
  <c r="L516" i="1"/>
  <c r="O516" i="1"/>
  <c r="L517" i="1"/>
  <c r="O517" i="1"/>
  <c r="L518" i="1"/>
  <c r="O518" i="1"/>
  <c r="L519" i="1"/>
  <c r="O519" i="1"/>
  <c r="L520" i="1"/>
  <c r="O520" i="1"/>
  <c r="L521" i="1"/>
  <c r="O521" i="1"/>
  <c r="L522" i="1"/>
  <c r="O522" i="1"/>
  <c r="L523" i="1"/>
  <c r="O523" i="1"/>
  <c r="L524" i="1"/>
  <c r="O524" i="1"/>
  <c r="L525" i="1"/>
  <c r="O525" i="1"/>
  <c r="L526" i="1"/>
  <c r="O526" i="1"/>
  <c r="L527" i="1"/>
  <c r="O527" i="1"/>
  <c r="L528" i="1"/>
  <c r="O528" i="1"/>
  <c r="L529" i="1"/>
  <c r="O529" i="1"/>
  <c r="L530" i="1"/>
  <c r="O530" i="1"/>
  <c r="L531" i="1"/>
  <c r="O531" i="1"/>
  <c r="L532" i="1"/>
  <c r="O532" i="1"/>
  <c r="L533" i="1"/>
  <c r="O533" i="1"/>
  <c r="L534" i="1"/>
  <c r="O534" i="1"/>
  <c r="L535" i="1"/>
  <c r="O535" i="1"/>
  <c r="L536" i="1"/>
  <c r="O536" i="1"/>
  <c r="L537" i="1"/>
  <c r="O537" i="1"/>
  <c r="L538" i="1"/>
  <c r="O538" i="1"/>
  <c r="L539" i="1"/>
  <c r="O539" i="1"/>
  <c r="L540" i="1"/>
  <c r="O540" i="1"/>
  <c r="L541" i="1"/>
  <c r="O541" i="1"/>
  <c r="L542" i="1"/>
  <c r="O542" i="1"/>
  <c r="L543" i="1"/>
  <c r="O543" i="1"/>
  <c r="L544" i="1"/>
  <c r="O544" i="1"/>
  <c r="L545" i="1"/>
  <c r="O545" i="1"/>
  <c r="L546" i="1"/>
  <c r="O546" i="1"/>
  <c r="L547" i="1"/>
  <c r="O547" i="1"/>
  <c r="L548" i="1"/>
  <c r="O548" i="1"/>
  <c r="L549" i="1"/>
  <c r="O549" i="1"/>
  <c r="L550" i="1"/>
  <c r="O550" i="1"/>
  <c r="L551" i="1"/>
  <c r="O551" i="1"/>
  <c r="L552" i="1"/>
  <c r="O552" i="1"/>
  <c r="L553" i="1"/>
  <c r="O553" i="1"/>
  <c r="L554" i="1"/>
  <c r="O554" i="1"/>
  <c r="L555" i="1"/>
  <c r="O555" i="1"/>
  <c r="L556" i="1"/>
  <c r="O556" i="1"/>
  <c r="L557" i="1"/>
  <c r="O557" i="1"/>
  <c r="L558" i="1"/>
  <c r="O558" i="1"/>
  <c r="L559" i="1"/>
  <c r="O559" i="1"/>
  <c r="L560" i="1"/>
  <c r="O560" i="1"/>
  <c r="L561" i="1"/>
  <c r="O561" i="1"/>
  <c r="L562" i="1"/>
  <c r="O562" i="1"/>
  <c r="L563" i="1"/>
  <c r="O563" i="1"/>
  <c r="L564" i="1"/>
  <c r="O564" i="1"/>
  <c r="L565" i="1"/>
  <c r="O565" i="1"/>
  <c r="L566" i="1"/>
  <c r="O566" i="1"/>
  <c r="L567" i="1"/>
  <c r="O567" i="1"/>
  <c r="L568" i="1"/>
  <c r="O568" i="1"/>
  <c r="L569" i="1"/>
  <c r="O569" i="1"/>
  <c r="L570" i="1"/>
  <c r="O570" i="1"/>
  <c r="L571" i="1"/>
  <c r="O571" i="1"/>
  <c r="L572" i="1"/>
  <c r="O572" i="1"/>
  <c r="L573" i="1"/>
  <c r="O573" i="1"/>
  <c r="L574" i="1"/>
  <c r="O574" i="1"/>
  <c r="L575" i="1"/>
  <c r="O575" i="1"/>
  <c r="L576" i="1"/>
  <c r="O576" i="1"/>
  <c r="L577" i="1"/>
  <c r="O577" i="1"/>
  <c r="L578" i="1"/>
  <c r="O578" i="1"/>
  <c r="L579" i="1"/>
  <c r="O579" i="1"/>
  <c r="L580" i="1"/>
  <c r="O580" i="1"/>
  <c r="L581" i="1"/>
  <c r="O581" i="1"/>
  <c r="L582" i="1"/>
  <c r="O582" i="1"/>
  <c r="L583" i="1"/>
  <c r="O583" i="1"/>
  <c r="L584" i="1"/>
  <c r="O584" i="1"/>
  <c r="L585" i="1"/>
  <c r="O585" i="1"/>
  <c r="L586" i="1"/>
  <c r="O586" i="1"/>
  <c r="L587" i="1"/>
  <c r="O587" i="1"/>
  <c r="L588" i="1"/>
  <c r="O588" i="1"/>
  <c r="L589" i="1"/>
  <c r="O589" i="1"/>
  <c r="L590" i="1"/>
  <c r="O590" i="1"/>
  <c r="L591" i="1"/>
  <c r="O591" i="1"/>
  <c r="L592" i="1"/>
  <c r="O592" i="1"/>
  <c r="L593" i="1"/>
  <c r="O593" i="1"/>
  <c r="L594" i="1"/>
  <c r="O594" i="1"/>
  <c r="L595" i="1"/>
  <c r="O595" i="1"/>
  <c r="L596" i="1"/>
  <c r="O596" i="1"/>
  <c r="L597" i="1"/>
  <c r="O597" i="1"/>
  <c r="L598" i="1"/>
  <c r="O598" i="1"/>
  <c r="L599" i="1"/>
  <c r="O599" i="1"/>
  <c r="L600" i="1"/>
  <c r="O600" i="1"/>
  <c r="D21" i="3"/>
  <c r="G4" i="3"/>
  <c r="H4" i="3" s="1"/>
  <c r="I4" i="3" s="1"/>
  <c r="J4" i="3" s="1"/>
  <c r="G6" i="3" s="1"/>
  <c r="C4" i="3"/>
  <c r="D4" i="3" s="1"/>
  <c r="B14" i="3"/>
  <c r="C14" i="3" s="1"/>
  <c r="I11" i="3"/>
  <c r="O15" i="7" l="1"/>
  <c r="K14" i="7"/>
  <c r="L14" i="7" s="1"/>
  <c r="G5" i="3"/>
  <c r="K15" i="7"/>
  <c r="P15" i="7" s="1"/>
  <c r="O14" i="7"/>
  <c r="P14" i="7" s="1"/>
  <c r="Q14" i="7" s="1"/>
  <c r="R14" i="7" s="1"/>
  <c r="O16" i="7" s="1"/>
  <c r="D11" i="3"/>
  <c r="E23" i="5"/>
  <c r="L11" i="7"/>
  <c r="K5" i="7"/>
  <c r="P5" i="7" s="1"/>
  <c r="J5" i="7"/>
  <c r="O5" i="7" s="1"/>
  <c r="G9" i="7"/>
  <c r="H9" i="7" s="1"/>
  <c r="G5" i="7"/>
  <c r="H5" i="7" s="1"/>
  <c r="G8" i="7"/>
  <c r="H8" i="7" s="1"/>
  <c r="G4" i="7"/>
  <c r="H4" i="7" s="1"/>
  <c r="I21" i="3"/>
  <c r="Q21" i="7"/>
  <c r="M14" i="7"/>
  <c r="L15" i="7"/>
  <c r="Q15" i="7" s="1"/>
  <c r="P6" i="7"/>
  <c r="Q6" i="7" s="1"/>
  <c r="R6" i="7" s="1"/>
  <c r="O8" i="7" s="1"/>
  <c r="P8" i="7" s="1"/>
  <c r="Q8" i="7" s="1"/>
  <c r="R8" i="7" s="1"/>
  <c r="D14" i="3"/>
  <c r="C15" i="3"/>
  <c r="H15" i="3" s="1"/>
  <c r="I5" i="3"/>
  <c r="E4" i="3"/>
  <c r="P16" i="7"/>
  <c r="Q16" i="7" s="1"/>
  <c r="R16" i="7" s="1"/>
  <c r="O18" i="7" s="1"/>
  <c r="P18" i="7" s="1"/>
  <c r="Q18" i="7" s="1"/>
  <c r="R18" i="7" s="1"/>
  <c r="H6" i="3"/>
  <c r="I6" i="3" s="1"/>
  <c r="J6" i="3" s="1"/>
  <c r="G8" i="3" s="1"/>
  <c r="H8" i="3" s="1"/>
  <c r="I8" i="3" s="1"/>
  <c r="J8" i="3" s="1"/>
  <c r="J6" i="7"/>
  <c r="M5" i="7"/>
  <c r="R5" i="7" s="1"/>
  <c r="H5" i="3"/>
  <c r="B15" i="3"/>
  <c r="G15" i="3" s="1"/>
  <c r="G14" i="3"/>
  <c r="L5" i="7"/>
  <c r="Q5" i="7" s="1"/>
  <c r="D15" i="3" l="1"/>
  <c r="I15" i="3" s="1"/>
  <c r="E14" i="3"/>
  <c r="H14" i="3"/>
  <c r="I14" i="3" s="1"/>
  <c r="J14" i="3" s="1"/>
  <c r="G16" i="3" s="1"/>
  <c r="J7" i="7"/>
  <c r="O7" i="7" s="1"/>
  <c r="K6" i="7"/>
  <c r="J5" i="3"/>
  <c r="B6" i="3"/>
  <c r="J16" i="7"/>
  <c r="M15" i="7"/>
  <c r="R15" i="7" s="1"/>
  <c r="H16" i="3" l="1"/>
  <c r="I16" i="3" s="1"/>
  <c r="J16" i="3" s="1"/>
  <c r="G18" i="3" s="1"/>
  <c r="H18" i="3" s="1"/>
  <c r="I18" i="3" s="1"/>
  <c r="J18" i="3" s="1"/>
  <c r="K7" i="7"/>
  <c r="P7" i="7" s="1"/>
  <c r="L6" i="7"/>
  <c r="K16" i="7"/>
  <c r="J17" i="7"/>
  <c r="O17" i="7" s="1"/>
  <c r="C6" i="3"/>
  <c r="G7" i="3"/>
  <c r="E15" i="3"/>
  <c r="J15" i="3" s="1"/>
  <c r="B16" i="3"/>
  <c r="C16" i="3" l="1"/>
  <c r="B17" i="3"/>
  <c r="G17" i="3" s="1"/>
  <c r="L16" i="7"/>
  <c r="K17" i="7"/>
  <c r="P17" i="7" s="1"/>
  <c r="M6" i="7"/>
  <c r="L7" i="7"/>
  <c r="Q7" i="7" s="1"/>
  <c r="H7" i="3"/>
  <c r="D6" i="3"/>
  <c r="L17" i="7" l="1"/>
  <c r="Q17" i="7" s="1"/>
  <c r="M16" i="7"/>
  <c r="I7" i="3"/>
  <c r="E6" i="3"/>
  <c r="M7" i="7"/>
  <c r="R7" i="7" s="1"/>
  <c r="J8" i="7"/>
  <c r="C17" i="3"/>
  <c r="H17" i="3" s="1"/>
  <c r="D16" i="3"/>
  <c r="K8" i="7" l="1"/>
  <c r="J9" i="7"/>
  <c r="O9" i="7" s="1"/>
  <c r="D17" i="3"/>
  <c r="I17" i="3" s="1"/>
  <c r="E16" i="3"/>
  <c r="J7" i="3"/>
  <c r="B8" i="3"/>
  <c r="M17" i="7"/>
  <c r="R17" i="7" s="1"/>
  <c r="J18" i="7"/>
  <c r="E17" i="3" l="1"/>
  <c r="J17" i="3" s="1"/>
  <c r="B18" i="3"/>
  <c r="G9" i="3"/>
  <c r="C8" i="3"/>
  <c r="J19" i="7"/>
  <c r="O19" i="7" s="1"/>
  <c r="K18" i="7"/>
  <c r="L8" i="7"/>
  <c r="K9" i="7"/>
  <c r="P9" i="7" s="1"/>
  <c r="B19" i="3" l="1"/>
  <c r="G19" i="3" s="1"/>
  <c r="C18" i="3"/>
  <c r="H9" i="3"/>
  <c r="D8" i="3"/>
  <c r="M8" i="7"/>
  <c r="M9" i="7" s="1"/>
  <c r="R9" i="7" s="1"/>
  <c r="L9" i="7"/>
  <c r="Q9" i="7" s="1"/>
  <c r="K19" i="7"/>
  <c r="P19" i="7" s="1"/>
  <c r="L18" i="7"/>
  <c r="M18" i="7" l="1"/>
  <c r="M19" i="7" s="1"/>
  <c r="R19" i="7" s="1"/>
  <c r="L19" i="7"/>
  <c r="Q19" i="7" s="1"/>
  <c r="E8" i="3"/>
  <c r="I9" i="3"/>
  <c r="D18" i="3"/>
  <c r="C19" i="3"/>
  <c r="H19" i="3" s="1"/>
  <c r="D19" i="3" l="1"/>
  <c r="I19" i="3" s="1"/>
  <c r="E18" i="3"/>
  <c r="E19" i="3" s="1"/>
  <c r="J19" i="3" s="1"/>
  <c r="J9" i="3"/>
</calcChain>
</file>

<file path=xl/sharedStrings.xml><?xml version="1.0" encoding="utf-8"?>
<sst xmlns="http://schemas.openxmlformats.org/spreadsheetml/2006/main" count="1945" uniqueCount="102">
  <si>
    <t>DATE</t>
  </si>
  <si>
    <t>CHAUFF</t>
  </si>
  <si>
    <t>COMPTEUR
DEPART</t>
  </si>
  <si>
    <t>COMPTEUR
RETOUR</t>
  </si>
  <si>
    <t>Total</t>
  </si>
  <si>
    <t>Prix maxi</t>
  </si>
  <si>
    <t>Prix mini</t>
  </si>
  <si>
    <t>Les 2 prix maxi</t>
  </si>
  <si>
    <t>Les 2 prix mini</t>
  </si>
  <si>
    <t>carburant</t>
  </si>
  <si>
    <t>Dépenses en carburant</t>
  </si>
  <si>
    <t>Kilométrage</t>
  </si>
  <si>
    <t>Consommation aux 100 Km</t>
  </si>
  <si>
    <t>Prix par plein</t>
  </si>
  <si>
    <t>Nb litres par plein</t>
  </si>
  <si>
    <t>Prix par litre</t>
  </si>
  <si>
    <t>Station</t>
  </si>
  <si>
    <t>Conso moy par plein</t>
  </si>
  <si>
    <t>Stations</t>
  </si>
  <si>
    <t>Consommation mensuelle</t>
  </si>
  <si>
    <t>Moyenne</t>
  </si>
  <si>
    <t>Toutes voitures confondues</t>
  </si>
  <si>
    <t>NOUS EN SOMME A</t>
  </si>
  <si>
    <t>POUR</t>
  </si>
  <si>
    <t>SOIT PAR MOIS</t>
  </si>
  <si>
    <t>NAFTAL ROND POINT</t>
  </si>
  <si>
    <t>NAFTAL CIEPTAL</t>
  </si>
  <si>
    <t>NAFTAL BAOUCHI</t>
  </si>
  <si>
    <t>Aujourd'hui, nous sommes le :</t>
  </si>
  <si>
    <t>029365 00 16</t>
  </si>
  <si>
    <t>00160 402 30</t>
  </si>
  <si>
    <t>00163 402 30</t>
  </si>
  <si>
    <t>00150 402 30</t>
  </si>
  <si>
    <t>180560 00 16</t>
  </si>
  <si>
    <t>01981 199 30</t>
  </si>
  <si>
    <t>00764 103 30</t>
  </si>
  <si>
    <t>01134 103 30</t>
  </si>
  <si>
    <t>00709 101 30</t>
  </si>
  <si>
    <t>00713 101 30</t>
  </si>
  <si>
    <t>113185 00 16</t>
  </si>
  <si>
    <t>43095 105 16</t>
  </si>
  <si>
    <t>05113 00 16</t>
  </si>
  <si>
    <t>00584 303 30</t>
  </si>
  <si>
    <t>180576 00 16</t>
  </si>
  <si>
    <t>180549 00 16</t>
  </si>
  <si>
    <t>00183 103 30</t>
  </si>
  <si>
    <t>17164 106 16</t>
  </si>
  <si>
    <t>180567 00 16</t>
  </si>
  <si>
    <t>157836 00 16</t>
  </si>
  <si>
    <t xml:space="preserve">   00265 103 30</t>
  </si>
  <si>
    <t>00250 301 30</t>
  </si>
  <si>
    <t>028169 00 16</t>
  </si>
  <si>
    <t>39812 107 16</t>
  </si>
  <si>
    <t>39815 107 16</t>
  </si>
  <si>
    <t>01524 104 30</t>
  </si>
  <si>
    <t>005762 00 16</t>
  </si>
  <si>
    <t>09279 00 16</t>
  </si>
  <si>
    <t>042912 00 16</t>
  </si>
  <si>
    <t>157838 00 16</t>
  </si>
  <si>
    <t>028689 00 16</t>
  </si>
  <si>
    <t>00689 101 30</t>
  </si>
  <si>
    <t>180587 00 16</t>
  </si>
  <si>
    <t>01059 103 30</t>
  </si>
  <si>
    <t>00401 302 30</t>
  </si>
  <si>
    <t>00039 100 30</t>
  </si>
  <si>
    <t>180570 00 16</t>
  </si>
  <si>
    <t>00706 101 30</t>
  </si>
  <si>
    <t>17160 106 16</t>
  </si>
  <si>
    <t>00714 101 30</t>
  </si>
  <si>
    <t>180583 00 16</t>
  </si>
  <si>
    <t>Type de véhicule</t>
  </si>
  <si>
    <t>Corolla</t>
  </si>
  <si>
    <t>Coaster 25 pl</t>
  </si>
  <si>
    <t>Hiace 15 / 09 PI</t>
  </si>
  <si>
    <t>Yaris</t>
  </si>
  <si>
    <t>Avensis</t>
  </si>
  <si>
    <t>Land Cruiser VX</t>
  </si>
  <si>
    <t>Boxer</t>
  </si>
  <si>
    <t>Corolla DXL</t>
  </si>
  <si>
    <t>Corolla DXLI</t>
  </si>
  <si>
    <t>Ambulance, Renault</t>
  </si>
  <si>
    <t>Land Cruiser</t>
  </si>
  <si>
    <t>IMMATRICULATION VOITURE</t>
  </si>
  <si>
    <t>TYPE DE VEHICULE</t>
  </si>
  <si>
    <t>Organisation Ourhoud</t>
  </si>
  <si>
    <t>Immatriculation Voiture</t>
  </si>
  <si>
    <t>Km Parcouru</t>
  </si>
  <si>
    <t>Super</t>
  </si>
  <si>
    <t>Normal</t>
  </si>
  <si>
    <t>Carburant</t>
  </si>
  <si>
    <t>prix à la pompe</t>
  </si>
  <si>
    <t xml:space="preserve">Choisir Type de Carburant </t>
  </si>
  <si>
    <t>Sans plomb</t>
  </si>
  <si>
    <t>SIRGHAZ</t>
  </si>
  <si>
    <t>41,62</t>
  </si>
  <si>
    <t>38,95</t>
  </si>
  <si>
    <t>41,97</t>
  </si>
  <si>
    <t>Sirghaz</t>
  </si>
  <si>
    <t>NAFTAL HIMAYA PLUS</t>
  </si>
  <si>
    <t>DDD</t>
  </si>
  <si>
    <t xml:space="preserve">N° D'immatriculation Voiture---&gt; 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</si>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</sst>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4" formatCode="_-* #,##0.00\ &quot;€&quot;_-;\-* #,##0.00\ &quot;€&quot;_-;_-* &quot;-&quot;??\ &quot;€&quot;_-;_-@_-"/>
    <numFmt numFmtId="164" formatCode="0.00;[Red]0.00"/>
    <numFmt numFmtId="165" formatCode="dd/mm/yy;@"/>
    <numFmt numFmtId="166" formatCode="mmmm"/>
    <numFmt numFmtId="167" formatCode="00"/>
    <numFmt numFmtId="168" formatCode="[&lt;0.0001]&quot;&quot;;#,##0.000\ &quot;€&quot;"/>
    <numFmt numFmtId="169" formatCode="0.00&quot; litres&quot;"/>
    <numFmt numFmtId="170" formatCode="[=0]&quot;-&quot;;#,##0"/>
    <numFmt numFmtId="171" formatCode="[&lt;0.1]&quot;&quot;;0.00&quot; litres&quot;"/>
    <numFmt numFmtId="172" formatCode="#,##0&quot; km&quot;"/>
    <numFmt numFmtId="173" formatCode="#,##0&quot; litres&quot;"/>
    <numFmt numFmtId="174" formatCode="#,##0.00\ _€;[Red]#,##0.00\ _€"/>
    <numFmt numFmtId="175" formatCode="_-* #,##0.00\ [$DZD]_-;\-* #,##0.00\ [$DZD]_-;_-* &quot;-&quot;??\ [$DZD]_-;_-@_-"/>
  </numFmts>
  <fonts count="21" x14ac:knownFonts="1">
    <font>
      <sz val="12"/>
      <name val="Arial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2"/>
      <name val="Arial"/>
      <family val="2"/>
    </font>
    <font>
      <sz val="10"/>
      <color indexed="18"/>
      <name val="Arial"/>
      <family val="2"/>
    </font>
    <font>
      <b/>
      <sz val="11"/>
      <color indexed="43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28"/>
      <color rgb="FFFF0000"/>
      <name val="Arial"/>
      <family val="2"/>
    </font>
    <font>
      <b/>
      <sz val="22"/>
      <color rgb="FFFF0000"/>
      <name val="Arial"/>
      <family val="2"/>
    </font>
    <font>
      <sz val="31"/>
      <color rgb="FF0000FF"/>
      <name val="Matura MT Script Capitals"/>
      <family val="4"/>
    </font>
    <font>
      <b/>
      <sz val="11"/>
      <color theme="0"/>
      <name val="Arial"/>
      <family val="2"/>
    </font>
    <font>
      <sz val="1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10"/>
      </right>
      <top style="thin">
        <color indexed="64"/>
      </top>
      <bottom/>
      <diagonal/>
    </border>
    <border>
      <left style="thick">
        <color indexed="1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/>
      <right style="thick">
        <color indexed="12"/>
      </right>
      <top/>
      <bottom/>
      <diagonal/>
    </border>
    <border>
      <left style="thick">
        <color indexed="10"/>
      </left>
      <right style="thin">
        <color indexed="64"/>
      </right>
      <top/>
      <bottom style="thick">
        <color indexed="10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thick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 style="thick">
        <color indexed="12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thick">
        <color indexed="17"/>
      </left>
      <right/>
      <top style="thick">
        <color indexed="17"/>
      </top>
      <bottom style="thick">
        <color indexed="17"/>
      </bottom>
      <diagonal/>
    </border>
    <border>
      <left/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53"/>
      </left>
      <right/>
      <top style="thick">
        <color indexed="53"/>
      </top>
      <bottom style="thick">
        <color indexed="53"/>
      </bottom>
      <diagonal/>
    </border>
    <border>
      <left/>
      <right style="thick">
        <color indexed="53"/>
      </right>
      <top style="thick">
        <color indexed="53"/>
      </top>
      <bottom style="thick">
        <color indexed="53"/>
      </bottom>
      <diagonal/>
    </border>
    <border>
      <left/>
      <right/>
      <top/>
      <bottom style="thick">
        <color indexed="5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thin">
        <color indexed="64"/>
      </left>
      <right/>
      <top/>
      <bottom style="thick">
        <color indexed="1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10"/>
      </right>
      <top/>
      <bottom style="thin">
        <color indexed="64"/>
      </bottom>
      <diagonal/>
    </border>
    <border>
      <left style="thick">
        <color indexed="10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2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Fill="1" applyBorder="1" applyAlignment="1">
      <alignment horizontal="centerContinuous" vertical="center"/>
    </xf>
    <xf numFmtId="0" fontId="8" fillId="0" borderId="0" xfId="0" applyFont="1" applyFill="1" applyBorder="1" applyAlignment="1">
      <alignment horizontal="centerContinuous" vertical="center"/>
    </xf>
    <xf numFmtId="2" fontId="2" fillId="2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Continuous" vertical="center"/>
    </xf>
    <xf numFmtId="170" fontId="2" fillId="3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6" fillId="3" borderId="0" xfId="0" applyFont="1" applyFill="1" applyAlignment="1">
      <alignment horizontal="right" vertical="center"/>
    </xf>
    <xf numFmtId="171" fontId="4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170" fontId="2" fillId="3" borderId="1" xfId="0" quotePrefix="1" applyNumberFormat="1" applyFont="1" applyFill="1" applyBorder="1" applyAlignment="1">
      <alignment horizontal="center" vertical="center"/>
    </xf>
    <xf numFmtId="170" fontId="2" fillId="0" borderId="0" xfId="0" applyNumberFormat="1" applyFont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Continuous" vertical="center"/>
    </xf>
    <xf numFmtId="172" fontId="7" fillId="3" borderId="2" xfId="0" applyNumberFormat="1" applyFont="1" applyFill="1" applyBorder="1" applyAlignment="1">
      <alignment horizontal="centerContinuous" vertical="center"/>
    </xf>
    <xf numFmtId="172" fontId="7" fillId="3" borderId="3" xfId="0" applyNumberFormat="1" applyFont="1" applyFill="1" applyBorder="1" applyAlignment="1">
      <alignment horizontal="centerContinuous" vertical="center"/>
    </xf>
    <xf numFmtId="173" fontId="7" fillId="3" borderId="3" xfId="0" applyNumberFormat="1" applyFont="1" applyFill="1" applyBorder="1" applyAlignment="1">
      <alignment horizontal="centerContinuous" vertical="center"/>
    </xf>
    <xf numFmtId="169" fontId="7" fillId="2" borderId="3" xfId="0" applyNumberFormat="1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6" fillId="0" borderId="3" xfId="0" applyFont="1" applyFill="1" applyBorder="1" applyAlignment="1">
      <alignment horizontal="centerContinuous" vertical="center"/>
    </xf>
    <xf numFmtId="0" fontId="4" fillId="0" borderId="0" xfId="0" applyFont="1"/>
    <xf numFmtId="0" fontId="6" fillId="0" borderId="0" xfId="0" applyFont="1" applyAlignment="1">
      <alignment horizontal="center"/>
    </xf>
    <xf numFmtId="167" fontId="9" fillId="4" borderId="4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0" xfId="0" quotePrefix="1" applyFont="1"/>
    <xf numFmtId="0" fontId="6" fillId="0" borderId="0" xfId="0" applyFont="1"/>
    <xf numFmtId="169" fontId="7" fillId="2" borderId="2" xfId="0" quotePrefix="1" applyNumberFormat="1" applyFont="1" applyFill="1" applyBorder="1" applyAlignment="1">
      <alignment horizontal="centerContinuous" vertical="center"/>
    </xf>
    <xf numFmtId="0" fontId="4" fillId="0" borderId="0" xfId="0" quotePrefix="1" applyFont="1" applyAlignment="1">
      <alignment vertical="center"/>
    </xf>
    <xf numFmtId="171" fontId="7" fillId="3" borderId="2" xfId="0" applyNumberFormat="1" applyFont="1" applyFill="1" applyBorder="1" applyAlignment="1">
      <alignment horizontal="centerContinuous" vertical="center"/>
    </xf>
    <xf numFmtId="171" fontId="4" fillId="5" borderId="5" xfId="0" applyNumberFormat="1" applyFont="1" applyFill="1" applyBorder="1" applyAlignment="1">
      <alignment vertical="center"/>
    </xf>
    <xf numFmtId="171" fontId="4" fillId="5" borderId="6" xfId="0" applyNumberFormat="1" applyFont="1" applyFill="1" applyBorder="1" applyAlignment="1">
      <alignment vertical="center"/>
    </xf>
    <xf numFmtId="0" fontId="0" fillId="5" borderId="0" xfId="0" applyFill="1"/>
    <xf numFmtId="165" fontId="12" fillId="0" borderId="0" xfId="0" applyNumberFormat="1" applyFont="1" applyFill="1" applyAlignment="1">
      <alignment horizontal="center" vertical="center"/>
    </xf>
    <xf numFmtId="167" fontId="12" fillId="0" borderId="0" xfId="0" applyNumberFormat="1" applyFont="1" applyFill="1" applyAlignment="1">
      <alignment horizontal="center" vertical="center"/>
    </xf>
    <xf numFmtId="3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4" fontId="12" fillId="0" borderId="0" xfId="0" applyNumberFormat="1" applyFont="1" applyFill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67" fontId="12" fillId="0" borderId="7" xfId="0" applyNumberFormat="1" applyFont="1" applyFill="1" applyBorder="1" applyAlignment="1">
      <alignment horizontal="center" vertical="center"/>
    </xf>
    <xf numFmtId="3" fontId="12" fillId="0" borderId="7" xfId="0" applyNumberFormat="1" applyFont="1" applyFill="1" applyBorder="1" applyAlignment="1">
      <alignment horizontal="center" vertical="center"/>
    </xf>
    <xf numFmtId="164" fontId="12" fillId="0" borderId="7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174" fontId="12" fillId="0" borderId="8" xfId="0" applyNumberFormat="1" applyFont="1" applyFill="1" applyBorder="1" applyAlignment="1">
      <alignment horizontal="center" vertical="center" wrapText="1"/>
    </xf>
    <xf numFmtId="3" fontId="12" fillId="0" borderId="10" xfId="0" applyNumberFormat="1" applyFont="1" applyFill="1" applyBorder="1" applyAlignment="1">
      <alignment horizontal="center" vertical="center"/>
    </xf>
    <xf numFmtId="164" fontId="12" fillId="0" borderId="10" xfId="0" applyNumberFormat="1" applyFont="1" applyFill="1" applyBorder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4" fontId="12" fillId="0" borderId="0" xfId="0" applyNumberFormat="1" applyFont="1" applyAlignment="1">
      <alignment horizontal="center" vertical="center"/>
    </xf>
    <xf numFmtId="0" fontId="11" fillId="5" borderId="11" xfId="0" applyFont="1" applyFill="1" applyBorder="1"/>
    <xf numFmtId="0" fontId="11" fillId="5" borderId="12" xfId="0" applyFont="1" applyFill="1" applyBorder="1" applyAlignment="1">
      <alignment horizontal="center"/>
    </xf>
    <xf numFmtId="0" fontId="11" fillId="5" borderId="13" xfId="0" applyFont="1" applyFill="1" applyBorder="1"/>
    <xf numFmtId="0" fontId="0" fillId="5" borderId="14" xfId="0" applyFill="1" applyBorder="1"/>
    <xf numFmtId="0" fontId="0" fillId="5" borderId="0" xfId="0" applyFill="1" applyBorder="1"/>
    <xf numFmtId="0" fontId="0" fillId="5" borderId="15" xfId="0" applyFill="1" applyBorder="1"/>
    <xf numFmtId="0" fontId="2" fillId="10" borderId="0" xfId="0" applyFont="1" applyFill="1"/>
    <xf numFmtId="0" fontId="2" fillId="6" borderId="0" xfId="0" applyFont="1" applyFill="1" applyAlignment="1">
      <alignment horizontal="center" vertical="center"/>
    </xf>
    <xf numFmtId="175" fontId="7" fillId="2" borderId="2" xfId="0" quotePrefix="1" applyNumberFormat="1" applyFont="1" applyFill="1" applyBorder="1" applyAlignment="1">
      <alignment horizontal="center" vertical="center"/>
    </xf>
    <xf numFmtId="175" fontId="7" fillId="2" borderId="2" xfId="0" applyNumberFormat="1" applyFont="1" applyFill="1" applyBorder="1" applyAlignment="1">
      <alignment horizontal="center" vertical="center"/>
    </xf>
    <xf numFmtId="175" fontId="7" fillId="6" borderId="2" xfId="0" applyNumberFormat="1" applyFont="1" applyFill="1" applyBorder="1" applyAlignment="1">
      <alignment horizontal="centerContinuous" vertical="center"/>
    </xf>
    <xf numFmtId="175" fontId="7" fillId="6" borderId="3" xfId="0" applyNumberFormat="1" applyFont="1" applyFill="1" applyBorder="1" applyAlignment="1">
      <alignment horizontal="centerContinuous" vertical="center"/>
    </xf>
    <xf numFmtId="175" fontId="2" fillId="6" borderId="1" xfId="1" applyNumberFormat="1" applyFont="1" applyFill="1" applyBorder="1" applyAlignment="1">
      <alignment horizontal="center" vertical="center"/>
    </xf>
    <xf numFmtId="175" fontId="12" fillId="2" borderId="9" xfId="0" applyNumberFormat="1" applyFont="1" applyFill="1" applyBorder="1" applyAlignment="1">
      <alignment horizontal="center" vertical="center"/>
    </xf>
    <xf numFmtId="175" fontId="12" fillId="2" borderId="5" xfId="0" applyNumberFormat="1" applyFont="1" applyFill="1" applyBorder="1" applyAlignment="1">
      <alignment horizontal="center" vertical="center"/>
    </xf>
    <xf numFmtId="175" fontId="12" fillId="2" borderId="16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171" fontId="2" fillId="5" borderId="17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71" fontId="2" fillId="5" borderId="18" xfId="0" applyNumberFormat="1" applyFont="1" applyFill="1" applyBorder="1" applyAlignment="1">
      <alignment vertical="center"/>
    </xf>
    <xf numFmtId="0" fontId="2" fillId="2" borderId="3" xfId="0" quotePrefix="1" applyFont="1" applyFill="1" applyBorder="1" applyAlignment="1">
      <alignment vertical="center"/>
    </xf>
    <xf numFmtId="168" fontId="2" fillId="0" borderId="0" xfId="0" applyNumberFormat="1" applyFont="1" applyAlignment="1">
      <alignment vertical="center"/>
    </xf>
    <xf numFmtId="171" fontId="2" fillId="5" borderId="19" xfId="0" applyNumberFormat="1" applyFont="1" applyFill="1" applyBorder="1" applyAlignment="1">
      <alignment vertical="center"/>
    </xf>
    <xf numFmtId="175" fontId="2" fillId="7" borderId="20" xfId="1" applyNumberFormat="1" applyFont="1" applyFill="1" applyBorder="1" applyAlignment="1">
      <alignment vertical="center"/>
    </xf>
    <xf numFmtId="175" fontId="2" fillId="8" borderId="21" xfId="1" applyNumberFormat="1" applyFont="1" applyFill="1" applyBorder="1" applyAlignment="1">
      <alignment vertical="center"/>
    </xf>
    <xf numFmtId="175" fontId="2" fillId="7" borderId="22" xfId="1" applyNumberFormat="1" applyFont="1" applyFill="1" applyBorder="1" applyAlignment="1">
      <alignment vertical="center"/>
    </xf>
    <xf numFmtId="175" fontId="2" fillId="8" borderId="23" xfId="1" applyNumberFormat="1" applyFont="1" applyFill="1" applyBorder="1" applyAlignment="1">
      <alignment vertical="center"/>
    </xf>
    <xf numFmtId="175" fontId="2" fillId="7" borderId="24" xfId="1" applyNumberFormat="1" applyFont="1" applyFill="1" applyBorder="1" applyAlignment="1">
      <alignment vertical="center"/>
    </xf>
    <xf numFmtId="175" fontId="2" fillId="8" borderId="25" xfId="1" applyNumberFormat="1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14" fillId="0" borderId="0" xfId="0" applyFont="1"/>
    <xf numFmtId="14" fontId="16" fillId="0" borderId="26" xfId="0" applyNumberFormat="1" applyFont="1" applyBorder="1"/>
    <xf numFmtId="0" fontId="15" fillId="0" borderId="0" xfId="0" applyFont="1"/>
    <xf numFmtId="14" fontId="17" fillId="0" borderId="0" xfId="0" applyNumberFormat="1" applyFont="1"/>
    <xf numFmtId="167" fontId="9" fillId="4" borderId="0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11" borderId="0" xfId="0" applyFont="1" applyFill="1" applyBorder="1" applyAlignment="1">
      <alignment horizontal="center" vertical="center"/>
    </xf>
    <xf numFmtId="0" fontId="6" fillId="11" borderId="0" xfId="0" applyFont="1" applyFill="1" applyAlignment="1">
      <alignment horizontal="center"/>
    </xf>
    <xf numFmtId="0" fontId="4" fillId="11" borderId="0" xfId="0" applyFont="1" applyFill="1" applyBorder="1" applyAlignment="1">
      <alignment vertical="center"/>
    </xf>
    <xf numFmtId="0" fontId="4" fillId="11" borderId="0" xfId="0" applyFont="1" applyFill="1"/>
    <xf numFmtId="3" fontId="12" fillId="0" borderId="36" xfId="0" applyNumberFormat="1" applyFont="1" applyFill="1" applyBorder="1" applyAlignment="1">
      <alignment horizontal="center" vertical="center"/>
    </xf>
    <xf numFmtId="164" fontId="12" fillId="0" borderId="36" xfId="0" applyNumberFormat="1" applyFont="1" applyFill="1" applyBorder="1" applyAlignment="1">
      <alignment horizontal="center" vertical="center"/>
    </xf>
    <xf numFmtId="0" fontId="18" fillId="0" borderId="0" xfId="0" applyFont="1"/>
    <xf numFmtId="0" fontId="2" fillId="3" borderId="10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2" borderId="10" xfId="0" applyNumberFormat="1" applyFont="1" applyFill="1" applyBorder="1" applyAlignment="1">
      <alignment horizontal="center" vertical="center"/>
    </xf>
    <xf numFmtId="0" fontId="12" fillId="0" borderId="37" xfId="0" applyNumberFormat="1" applyFont="1" applyFill="1" applyBorder="1" applyAlignment="1">
      <alignment horizontal="center" vertical="center"/>
    </xf>
    <xf numFmtId="0" fontId="10" fillId="0" borderId="0" xfId="0" applyFont="1"/>
    <xf numFmtId="0" fontId="19" fillId="12" borderId="1" xfId="0" applyFont="1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center"/>
    </xf>
    <xf numFmtId="14" fontId="20" fillId="0" borderId="1" xfId="0" applyNumberFormat="1" applyFont="1" applyBorder="1"/>
    <xf numFmtId="0" fontId="20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72" fontId="10" fillId="6" borderId="28" xfId="0" applyNumberFormat="1" applyFont="1" applyFill="1" applyBorder="1" applyAlignment="1">
      <alignment horizontal="center"/>
    </xf>
    <xf numFmtId="172" fontId="10" fillId="6" borderId="29" xfId="0" applyNumberFormat="1" applyFont="1" applyFill="1" applyBorder="1" applyAlignment="1">
      <alignment horizontal="center"/>
    </xf>
    <xf numFmtId="172" fontId="10" fillId="6" borderId="30" xfId="0" applyNumberFormat="1" applyFont="1" applyFill="1" applyBorder="1" applyAlignment="1">
      <alignment horizontal="center"/>
    </xf>
    <xf numFmtId="173" fontId="10" fillId="2" borderId="31" xfId="0" applyNumberFormat="1" applyFont="1" applyFill="1" applyBorder="1" applyAlignment="1">
      <alignment horizontal="center"/>
    </xf>
    <xf numFmtId="173" fontId="10" fillId="2" borderId="32" xfId="0" applyNumberFormat="1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0" fillId="9" borderId="33" xfId="0" applyFont="1" applyFill="1" applyBorder="1" applyAlignment="1">
      <alignment horizontal="center"/>
    </xf>
    <xf numFmtId="0" fontId="10" fillId="9" borderId="34" xfId="0" applyFont="1" applyFill="1" applyBorder="1" applyAlignment="1">
      <alignment horizontal="center"/>
    </xf>
    <xf numFmtId="0" fontId="11" fillId="5" borderId="35" xfId="0" applyFont="1" applyFill="1" applyBorder="1" applyAlignment="1">
      <alignment horizontal="center"/>
    </xf>
    <xf numFmtId="167" fontId="9" fillId="4" borderId="4" xfId="0" applyNumberFormat="1" applyFont="1" applyFill="1" applyBorder="1" applyAlignment="1" applyProtection="1">
      <alignment horizontal="center" vertical="center"/>
      <protection locked="0"/>
    </xf>
    <xf numFmtId="167" fontId="9" fillId="4" borderId="0" xfId="0" applyNumberFormat="1" applyFont="1" applyFill="1" applyBorder="1" applyAlignment="1" applyProtection="1">
      <alignment horizontal="center" vertical="center"/>
      <protection locked="0"/>
    </xf>
    <xf numFmtId="165" fontId="12" fillId="0" borderId="38" xfId="0" applyNumberFormat="1" applyFont="1" applyFill="1" applyBorder="1" applyAlignment="1">
      <alignment horizontal="center" vertical="center"/>
    </xf>
    <xf numFmtId="165" fontId="12" fillId="0" borderId="5" xfId="0" applyNumberFormat="1" applyFont="1" applyFill="1" applyBorder="1" applyAlignment="1">
      <alignment horizontal="center" vertical="center"/>
    </xf>
    <xf numFmtId="165" fontId="12" fillId="0" borderId="39" xfId="0" applyNumberFormat="1" applyFont="1" applyFill="1" applyBorder="1" applyAlignment="1">
      <alignment horizontal="center" vertical="center"/>
    </xf>
    <xf numFmtId="175" fontId="12" fillId="2" borderId="4" xfId="0" applyNumberFormat="1" applyFont="1" applyFill="1" applyBorder="1" applyAlignment="1">
      <alignment horizontal="center" vertical="center"/>
    </xf>
    <xf numFmtId="175" fontId="12" fillId="2" borderId="40" xfId="0" applyNumberFormat="1" applyFont="1" applyFill="1" applyBorder="1" applyAlignment="1">
      <alignment horizontal="center" vertical="center"/>
    </xf>
    <xf numFmtId="165" fontId="12" fillId="0" borderId="6" xfId="0" applyNumberFormat="1" applyFont="1" applyFill="1" applyBorder="1" applyAlignment="1">
      <alignment horizontal="center" vertical="center" wrapText="1"/>
    </xf>
    <xf numFmtId="167" fontId="12" fillId="0" borderId="27" xfId="0" applyNumberFormat="1" applyFont="1" applyFill="1" applyBorder="1" applyAlignment="1">
      <alignment horizontal="center" vertical="center" wrapText="1"/>
    </xf>
    <xf numFmtId="3" fontId="12" fillId="0" borderId="27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174" fontId="12" fillId="0" borderId="42" xfId="0" applyNumberFormat="1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13" fillId="0" borderId="41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5" formatCode="_-* #,##0.00\ [$DZD]_-;\-* #,##0.00\ [$DZD]_-;_-* &quot;-&quot;??\ [$DZD]_-;_-@_-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5" formatCode="_-* #,##0.00\ [$DZD]_-;\-* #,##0.00\ [$DZD]_-;_-* &quot;-&quot;??\ [$DZD]_-;_-@_-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5" formatCode="_-* #,##0.00\ [$DZD]_-;\-* #,##0.00\ [$DZD]_-;_-* &quot;-&quot;??\ [$DZD]_-;_-@_-"/>
      <fill>
        <patternFill patternType="solid">
          <fgColor indexed="64"/>
          <bgColor indexed="42"/>
        </patternFill>
      </fill>
      <alignment horizontal="center" vertical="center" textRotation="0" wrapText="0" indent="0" justifyLastLine="0" shrinkToFit="0" readingOrder="0"/>
      <border diagonalUp="0" diagonalDown="0">
        <left style="thick">
          <color indexed="10"/>
        </left>
        <right style="thin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4" formatCode="#,##0.00\ _€;[Red]#,##0.00\ _€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ck">
          <color indexed="10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.00;[Red]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ck">
          <color indexed="10"/>
        </left>
        <right style="thick">
          <color indexed="10"/>
        </right>
        <top style="thick">
          <color indexed="10"/>
        </top>
      </border>
    </dxf>
    <dxf>
      <fill>
        <patternFill>
          <bgColor indexed="2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278130</xdr:colOff>
      <xdr:row>3</xdr:row>
      <xdr:rowOff>108585</xdr:rowOff>
    </xdr:from>
    <xdr:to>
      <xdr:col>7</xdr:col>
      <xdr:colOff>278130</xdr:colOff>
      <xdr:row>6</xdr:row>
      <xdr:rowOff>45822</xdr:rowOff>
    </xdr:to>
    <xdr:sp macro="" textlink="">
      <xdr:nvSpPr>
        <xdr:cNvPr id="7169" name="WordArt 1" descr="Granit"/>
        <xdr:cNvSpPr>
          <a:spLocks noChangeArrowheads="1" noChangeShapeType="1" noTextEdit="1"/>
        </xdr:cNvSpPr>
      </xdr:nvSpPr>
      <xdr:spPr bwMode="auto">
        <a:xfrm>
          <a:off x="2110740" y="1051560"/>
          <a:ext cx="4572000" cy="518160"/>
        </a:xfrm>
        <a:prstGeom prst="rect">
          <a:avLst/>
        </a:prstGeom>
      </xdr:spPr>
      <xdr:txBody>
        <a:bodyPr wrap="none" fromWordArt="1">
          <a:prstTxWarp prst="textCanUp">
            <a:avLst>
              <a:gd name="adj" fmla="val 85713"/>
            </a:avLst>
          </a:prstTxWarp>
        </a:bodyPr>
        <a:lstStyle/>
        <a:p>
          <a:pPr algn="ctr" rtl="0">
            <a:buNone/>
          </a:pPr>
          <a:r>
            <a:rPr lang="en-US" sz="3600" kern="10" spc="0">
              <a:ln w="9525">
                <a:solidFill>
                  <a:srgbClr val="0000FF"/>
                </a:solidFill>
                <a:round/>
                <a:headEnd/>
                <a:tailEnd/>
              </a:ln>
              <a:blipFill dpi="0" rotWithShape="0">
                <a:blip xmlns:r="http://schemas.openxmlformats.org/officeDocument/2006/relationships" r:embed="rId1">
                  <a:alphaModFix amt="67000"/>
                </a:blip>
                <a:srcRect/>
                <a:tile tx="0" ty="0" sx="100000" sy="100000" flip="none" algn="tl"/>
              </a:blipFill>
              <a:effectLst>
                <a:outerShdw dist="563972" dir="14049741" sx="125000" sy="125000" algn="tl" rotWithShape="0">
                  <a:srgbClr val="C7DFD3">
                    <a:alpha val="80000"/>
                  </a:srgbClr>
                </a:outerShdw>
              </a:effectLst>
              <a:latin typeface="Times New Roman"/>
              <a:cs typeface="Times New Roman"/>
            </a:rPr>
            <a:t>CARBURANT</a:t>
          </a:r>
        </a:p>
      </xdr:txBody>
    </xdr:sp>
    <xdr:clientData/>
  </xdr:twoCellAnchor>
  <xdr:twoCellAnchor editAs="oneCell">
    <xdr:from>
      <xdr:col>1</xdr:col>
      <xdr:colOff>7620</xdr:colOff>
      <xdr:row>8</xdr:row>
      <xdr:rowOff>7620</xdr:rowOff>
    </xdr:from>
    <xdr:to>
      <xdr:col>3</xdr:col>
      <xdr:colOff>906780</xdr:colOff>
      <xdr:row>14</xdr:row>
      <xdr:rowOff>182880</xdr:rowOff>
    </xdr:to>
    <xdr:pic>
      <xdr:nvPicPr>
        <xdr:cNvPr id="7420" name="Picture 2" descr="AAAAACDRT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" y="2225040"/>
          <a:ext cx="2727960" cy="131826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8</xdr:row>
      <xdr:rowOff>152400</xdr:rowOff>
    </xdr:from>
    <xdr:to>
      <xdr:col>7</xdr:col>
      <xdr:colOff>906780</xdr:colOff>
      <xdr:row>14</xdr:row>
      <xdr:rowOff>152400</xdr:rowOff>
    </xdr:to>
    <xdr:pic>
      <xdr:nvPicPr>
        <xdr:cNvPr id="7421" name="Picture 4" descr="COMPTEUR 0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369820"/>
          <a:ext cx="182118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45720</xdr:colOff>
      <xdr:row>0</xdr:row>
      <xdr:rowOff>38100</xdr:rowOff>
    </xdr:from>
    <xdr:to>
      <xdr:col>1</xdr:col>
      <xdr:colOff>723900</xdr:colOff>
      <xdr:row>2</xdr:row>
      <xdr:rowOff>297180</xdr:rowOff>
    </xdr:to>
    <xdr:pic>
      <xdr:nvPicPr>
        <xdr:cNvPr id="7422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38100"/>
          <a:ext cx="1592580" cy="1051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510540</xdr:colOff>
      <xdr:row>17</xdr:row>
      <xdr:rowOff>0</xdr:rowOff>
    </xdr:from>
    <xdr:to>
      <xdr:col>24</xdr:col>
      <xdr:colOff>152401</xdr:colOff>
      <xdr:row>23</xdr:row>
      <xdr:rowOff>68580</xdr:rowOff>
    </xdr:to>
    <xdr:pic>
      <xdr:nvPicPr>
        <xdr:cNvPr id="2155" name="Picture 4" descr="Sans titre -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4200" y="3535680"/>
          <a:ext cx="2545080" cy="1211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2:O600" totalsRowShown="0" headerRowBorderDxfId="14" tableBorderDxfId="15">
  <autoFilter ref="B2:O600"/>
  <tableColumns count="14">
    <tableColumn id="1" name="DATE" dataDxfId="13"/>
    <tableColumn id="2" name="Immatriculation Voiture" dataDxfId="12"/>
    <tableColumn id="3" name="Type de véhicule" dataDxfId="11">
      <calculatedColumnFormula>IFERROR(VLOOKUP(C3,Liste!B:C,2,FALSE),"")</calculatedColumnFormula>
    </tableColumn>
    <tableColumn id="4" name="COMPTEUR_x000a_DEPART" dataDxfId="10"/>
    <tableColumn id="5" name="COMPTEUR_x000a_RETOUR" dataDxfId="9"/>
    <tableColumn id="6" name="CHAUFF" dataDxfId="8"/>
    <tableColumn id="7" name="Nb litres par plein" dataDxfId="7"/>
    <tableColumn id="8" name="Station" dataDxfId="6"/>
    <tableColumn id="9" name="Carburant" dataDxfId="5"/>
    <tableColumn id="10" name="Prix par litre" dataDxfId="4">
      <calculatedColumnFormula>IFERROR(OFFSET('Prix carburant 2018'!$A$1,MATCH($B3,PxPompe,1),MATCH($J3,carburants,0)),"")</calculatedColumnFormula>
    </tableColumn>
    <tableColumn id="11" name="Prix par plein" dataDxfId="3">
      <calculatedColumnFormula>IF(H3=0,"",H3*K3)</calculatedColumnFormula>
    </tableColumn>
    <tableColumn id="12" name="Colonne1" dataDxfId="2"/>
    <tableColumn id="13" name="Km Parcouru" dataDxfId="1">
      <calculatedColumnFormula>IF(F3="","",F3-E3)</calculatedColumnFormula>
    </tableColumn>
    <tableColumn id="14" name="Conso moy par plein" dataDxfId="0">
      <calculatedColumnFormula>IF( F3=0,"",H3/N3*100)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2"/>
  </sheetPr>
  <dimension ref="B2:K24"/>
  <sheetViews>
    <sheetView workbookViewId="0">
      <selection activeCell="I24" sqref="I24"/>
    </sheetView>
  </sheetViews>
  <sheetFormatPr baseColWidth="10" defaultRowHeight="15" x14ac:dyDescent="0.2"/>
  <cols>
    <col min="9" max="9" width="18.5546875" bestFit="1" customWidth="1"/>
    <col min="11" max="11" width="23" bestFit="1" customWidth="1"/>
  </cols>
  <sheetData>
    <row r="2" spans="2:11" ht="46.5" thickBot="1" x14ac:dyDescent="1.05">
      <c r="C2" s="103" t="s">
        <v>84</v>
      </c>
      <c r="F2" s="92"/>
      <c r="G2" s="92"/>
      <c r="H2" s="92"/>
      <c r="I2" s="93"/>
      <c r="J2" s="90" t="s">
        <v>28</v>
      </c>
    </row>
    <row r="3" spans="2:11" ht="36.75" thickTop="1" thickBot="1" x14ac:dyDescent="0.55000000000000004">
      <c r="K3" s="91">
        <f ca="1">TODAY()</f>
        <v>43128</v>
      </c>
    </row>
    <row r="4" spans="2:11" ht="15.75" thickTop="1" x14ac:dyDescent="0.2"/>
    <row r="15" spans="2:11" ht="15.75" thickBot="1" x14ac:dyDescent="0.25"/>
    <row r="16" spans="2:11" ht="16.5" thickTop="1" x14ac:dyDescent="0.25">
      <c r="B16" s="59"/>
      <c r="C16" s="60" t="s">
        <v>22</v>
      </c>
      <c r="D16" s="61"/>
      <c r="G16" s="121" t="s">
        <v>23</v>
      </c>
      <c r="H16" s="121"/>
    </row>
    <row r="17" spans="2:8" ht="15.75" thickBot="1" x14ac:dyDescent="0.25">
      <c r="B17" s="62"/>
      <c r="C17" s="63"/>
      <c r="D17" s="64"/>
      <c r="G17" s="40"/>
      <c r="H17" s="40"/>
    </row>
    <row r="18" spans="2:8" ht="17.25" thickTop="1" thickBot="1" x14ac:dyDescent="0.3">
      <c r="B18" s="116">
        <f>SUM(Global!Q11)</f>
        <v>23</v>
      </c>
      <c r="C18" s="117"/>
      <c r="D18" s="118"/>
      <c r="G18" s="119">
        <f>SUM(Global!L21)</f>
        <v>200</v>
      </c>
      <c r="H18" s="120"/>
    </row>
    <row r="19" spans="2:8" ht="15.75" thickTop="1" x14ac:dyDescent="0.2"/>
    <row r="22" spans="2:8" ht="16.5" thickBot="1" x14ac:dyDescent="0.3">
      <c r="E22" s="124" t="s">
        <v>24</v>
      </c>
      <c r="F22" s="124"/>
    </row>
    <row r="23" spans="2:8" ht="17.25" thickTop="1" thickBot="1" x14ac:dyDescent="0.3">
      <c r="E23" s="122">
        <f>SUM(Global!Q11:R11)</f>
        <v>23</v>
      </c>
      <c r="F23" s="123"/>
    </row>
    <row r="24" spans="2:8" ht="15.75" thickTop="1" x14ac:dyDescent="0.2"/>
  </sheetData>
  <mergeCells count="5">
    <mergeCell ref="B18:D18"/>
    <mergeCell ref="G18:H18"/>
    <mergeCell ref="G16:H16"/>
    <mergeCell ref="E23:F23"/>
    <mergeCell ref="E22:F22"/>
  </mergeCells>
  <phoneticPr fontId="3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2"/>
  </sheetPr>
  <dimension ref="B1:U601"/>
  <sheetViews>
    <sheetView tabSelected="1" zoomScale="85" zoomScaleNormal="85" workbookViewId="0">
      <selection activeCell="Q6" sqref="Q6"/>
    </sheetView>
  </sheetViews>
  <sheetFormatPr baseColWidth="10" defaultColWidth="11.5546875" defaultRowHeight="15" x14ac:dyDescent="0.2"/>
  <cols>
    <col min="1" max="1" width="1.6640625" style="1" customWidth="1"/>
    <col min="2" max="2" width="9.21875" style="54" customWidth="1"/>
    <col min="3" max="3" width="21.5546875" style="55" customWidth="1"/>
    <col min="4" max="4" width="17.21875" style="55" customWidth="1"/>
    <col min="5" max="5" width="11.88671875" style="56" customWidth="1"/>
    <col min="6" max="6" width="10.88671875" style="56" customWidth="1"/>
    <col min="7" max="7" width="11.44140625" style="57" customWidth="1"/>
    <col min="8" max="8" width="15.109375" style="57" customWidth="1"/>
    <col min="9" max="9" width="18.109375" style="57" customWidth="1"/>
    <col min="10" max="10" width="21" style="57" customWidth="1"/>
    <col min="11" max="11" width="11.21875" style="58" customWidth="1"/>
    <col min="12" max="12" width="13.33203125" style="57" customWidth="1"/>
    <col min="13" max="13" width="8.21875" style="57" hidden="1" customWidth="1"/>
    <col min="14" max="14" width="13" style="57" customWidth="1"/>
    <col min="15" max="15" width="17.33203125" style="57" customWidth="1"/>
    <col min="16" max="16" width="4.77734375" style="1" customWidth="1"/>
    <col min="17" max="17" width="9.33203125" customWidth="1"/>
    <col min="18" max="21" width="10.88671875" customWidth="1"/>
    <col min="22" max="16384" width="11.5546875" style="1"/>
  </cols>
  <sheetData>
    <row r="1" spans="2:21" ht="11.25" customHeight="1" x14ac:dyDescent="0.2">
      <c r="B1" s="41"/>
      <c r="C1" s="42"/>
      <c r="D1" s="42"/>
      <c r="E1" s="43"/>
      <c r="F1" s="43"/>
      <c r="G1" s="44"/>
      <c r="H1" s="44"/>
      <c r="I1" s="44"/>
      <c r="J1" s="44"/>
      <c r="K1" s="45"/>
      <c r="L1" s="44"/>
      <c r="M1" s="44"/>
      <c r="N1" s="44"/>
      <c r="O1" s="46"/>
    </row>
    <row r="2" spans="2:21" s="12" customFormat="1" ht="42.75" customHeight="1" x14ac:dyDescent="0.2">
      <c r="B2" s="132" t="s">
        <v>0</v>
      </c>
      <c r="C2" s="133" t="s">
        <v>85</v>
      </c>
      <c r="D2" s="133" t="s">
        <v>70</v>
      </c>
      <c r="E2" s="134" t="s">
        <v>2</v>
      </c>
      <c r="F2" s="134" t="s">
        <v>3</v>
      </c>
      <c r="G2" s="135" t="s">
        <v>1</v>
      </c>
      <c r="H2" s="135" t="s">
        <v>14</v>
      </c>
      <c r="I2" s="135" t="s">
        <v>16</v>
      </c>
      <c r="J2" s="136" t="s">
        <v>89</v>
      </c>
      <c r="K2" s="137" t="s">
        <v>15</v>
      </c>
      <c r="L2" s="138" t="s">
        <v>13</v>
      </c>
      <c r="M2" s="139" t="s">
        <v>101</v>
      </c>
      <c r="N2" s="140" t="s">
        <v>86</v>
      </c>
      <c r="O2" s="141" t="s">
        <v>17</v>
      </c>
      <c r="Q2"/>
      <c r="R2"/>
      <c r="S2"/>
      <c r="T2"/>
      <c r="U2"/>
    </row>
    <row r="3" spans="2:21" s="6" customFormat="1" x14ac:dyDescent="0.2">
      <c r="B3" s="127">
        <v>43127</v>
      </c>
      <c r="C3" s="47" t="s">
        <v>30</v>
      </c>
      <c r="D3" s="47" t="str">
        <f>IFERROR(VLOOKUP(C3,Liste!B:C,2,FALSE),"")</f>
        <v>Coaster 25 pl</v>
      </c>
      <c r="E3" s="48">
        <v>22300</v>
      </c>
      <c r="F3" s="48">
        <v>22500</v>
      </c>
      <c r="G3" s="48" t="s">
        <v>99</v>
      </c>
      <c r="H3" s="49">
        <v>23</v>
      </c>
      <c r="I3" s="50" t="s">
        <v>98</v>
      </c>
      <c r="J3" s="109" t="s">
        <v>92</v>
      </c>
      <c r="K3" s="51" t="str">
        <f ca="1">IFERROR(OFFSET('Prix carburant 2018'!$A$1,MATCH($B3,PxPompe,1),MATCH($J3,carburants,0)),"")</f>
        <v>41,62</v>
      </c>
      <c r="L3" s="72">
        <f ca="1">IF(H3=0,"",H3*K3)</f>
        <v>957.26</v>
      </c>
      <c r="M3" s="73">
        <v>1.196</v>
      </c>
      <c r="N3" s="108">
        <f>IF(F3="","",F3-E3)</f>
        <v>200</v>
      </c>
      <c r="O3" s="130">
        <f t="shared" ref="O3:O66" si="0">IF( F3=0,"",H3/N3*100)</f>
        <v>11.5</v>
      </c>
      <c r="Q3"/>
      <c r="R3"/>
      <c r="S3"/>
      <c r="T3"/>
      <c r="U3"/>
    </row>
    <row r="4" spans="2:21" s="6" customFormat="1" x14ac:dyDescent="0.2">
      <c r="B4" s="127"/>
      <c r="C4" s="47" t="s">
        <v>82</v>
      </c>
      <c r="D4" s="47" t="str">
        <f>IFERROR(VLOOKUP(C4,Liste!B:C,2,FALSE),"")</f>
        <v>TYPE DE VEHICULE</v>
      </c>
      <c r="E4" s="48"/>
      <c r="F4" s="48"/>
      <c r="G4" s="48"/>
      <c r="H4" s="49"/>
      <c r="I4" s="50" t="s">
        <v>18</v>
      </c>
      <c r="J4" s="109" t="s">
        <v>91</v>
      </c>
      <c r="K4" s="51" t="str">
        <f ca="1">IFERROR(OFFSET('Prix carburant 2018'!$A$1,MATCH($B4,PxPompe,1),MATCH($J4,carburants,0)),"")</f>
        <v/>
      </c>
      <c r="L4" s="72" t="str">
        <f>IF(H4=0,"",H4*K4)</f>
        <v/>
      </c>
      <c r="M4" s="73">
        <v>1.196</v>
      </c>
      <c r="N4" s="108" t="str">
        <f t="shared" ref="N4:N67" si="1">IF(F4="","",F4-E4)</f>
        <v/>
      </c>
      <c r="O4" s="130" t="str">
        <f t="shared" si="0"/>
        <v/>
      </c>
      <c r="Q4"/>
      <c r="R4"/>
      <c r="S4"/>
      <c r="T4"/>
      <c r="U4"/>
    </row>
    <row r="5" spans="2:21" s="6" customFormat="1" x14ac:dyDescent="0.2">
      <c r="B5" s="127"/>
      <c r="C5" s="47" t="s">
        <v>82</v>
      </c>
      <c r="D5" s="47" t="str">
        <f>IFERROR(VLOOKUP(C5,Liste!B:C,2,FALSE),"")</f>
        <v>TYPE DE VEHICULE</v>
      </c>
      <c r="E5" s="48"/>
      <c r="F5" s="48"/>
      <c r="G5" s="48"/>
      <c r="H5" s="49"/>
      <c r="I5" s="50" t="s">
        <v>18</v>
      </c>
      <c r="J5" s="109" t="s">
        <v>91</v>
      </c>
      <c r="K5" s="51" t="str">
        <f ca="1">IFERROR(OFFSET('Prix carburant 2018'!$A$1,MATCH($B5,PxPompe,1),MATCH($J5,carburants,0)),"")</f>
        <v/>
      </c>
      <c r="L5" s="72" t="str">
        <f t="shared" ref="L5:L66" si="2">IF(H5=0,"",H5*K5)</f>
        <v/>
      </c>
      <c r="M5" s="73">
        <v>1.196</v>
      </c>
      <c r="N5" s="108" t="str">
        <f t="shared" si="1"/>
        <v/>
      </c>
      <c r="O5" s="130" t="str">
        <f t="shared" si="0"/>
        <v/>
      </c>
      <c r="Q5" t="str">
        <f>Tableau1[Immatriculation Voiture]</f>
        <v>IMMATRICULATION VOITURE</v>
      </c>
      <c r="R5"/>
      <c r="S5"/>
      <c r="T5"/>
      <c r="U5"/>
    </row>
    <row r="6" spans="2:21" s="6" customFormat="1" x14ac:dyDescent="0.2">
      <c r="B6" s="127"/>
      <c r="C6" s="47" t="s">
        <v>82</v>
      </c>
      <c r="D6" s="47" t="str">
        <f>IFERROR(VLOOKUP(C6,Liste!B:C,2,FALSE),"")</f>
        <v>TYPE DE VEHICULE</v>
      </c>
      <c r="E6" s="48"/>
      <c r="F6" s="48"/>
      <c r="G6" s="48"/>
      <c r="H6" s="49"/>
      <c r="I6" s="50" t="s">
        <v>18</v>
      </c>
      <c r="J6" s="109" t="s">
        <v>91</v>
      </c>
      <c r="K6" s="51" t="str">
        <f ca="1">IFERROR(OFFSET('Prix carburant 2018'!$A$1,MATCH($B6,PxPompe,1),MATCH($J6,carburants,0)),"")</f>
        <v/>
      </c>
      <c r="L6" s="72" t="str">
        <f t="shared" si="2"/>
        <v/>
      </c>
      <c r="M6" s="73">
        <v>1.196</v>
      </c>
      <c r="N6" s="108" t="str">
        <f t="shared" si="1"/>
        <v/>
      </c>
      <c r="O6" s="130" t="str">
        <f t="shared" si="0"/>
        <v/>
      </c>
      <c r="Q6"/>
      <c r="R6"/>
      <c r="S6"/>
      <c r="T6"/>
      <c r="U6"/>
    </row>
    <row r="7" spans="2:21" s="6" customFormat="1" x14ac:dyDescent="0.2">
      <c r="B7" s="127"/>
      <c r="C7" s="47" t="s">
        <v>82</v>
      </c>
      <c r="D7" s="47" t="str">
        <f>IFERROR(VLOOKUP(C7,Liste!B:C,2,FALSE),"")</f>
        <v>TYPE DE VEHICULE</v>
      </c>
      <c r="E7" s="48"/>
      <c r="F7" s="48"/>
      <c r="G7" s="48"/>
      <c r="H7" s="49"/>
      <c r="I7" s="50" t="s">
        <v>18</v>
      </c>
      <c r="J7" s="109" t="s">
        <v>91</v>
      </c>
      <c r="K7" s="51" t="str">
        <f ca="1">IFERROR(OFFSET('Prix carburant 2018'!$A$1,MATCH($B7,PxPompe,1),MATCH($J7,carburants,0)),"")</f>
        <v/>
      </c>
      <c r="L7" s="72" t="str">
        <f t="shared" si="2"/>
        <v/>
      </c>
      <c r="M7" s="73">
        <v>1.196</v>
      </c>
      <c r="N7" s="108" t="str">
        <f t="shared" si="1"/>
        <v/>
      </c>
      <c r="O7" s="130" t="str">
        <f t="shared" si="0"/>
        <v/>
      </c>
      <c r="Q7"/>
      <c r="R7"/>
      <c r="S7"/>
      <c r="T7"/>
      <c r="U7"/>
    </row>
    <row r="8" spans="2:21" s="6" customFormat="1" x14ac:dyDescent="0.2">
      <c r="B8" s="127"/>
      <c r="C8" s="47" t="s">
        <v>82</v>
      </c>
      <c r="D8" s="47" t="str">
        <f>IFERROR(VLOOKUP(C8,Liste!B:C,2,FALSE),"")</f>
        <v>TYPE DE VEHICULE</v>
      </c>
      <c r="E8" s="48"/>
      <c r="F8" s="48"/>
      <c r="G8" s="48"/>
      <c r="H8" s="49"/>
      <c r="I8" s="50" t="s">
        <v>18</v>
      </c>
      <c r="J8" s="109" t="s">
        <v>91</v>
      </c>
      <c r="K8" s="51" t="str">
        <f ca="1">IFERROR(OFFSET('Prix carburant 2018'!$A$1,MATCH($B8,PxPompe,1),MATCH($J8,carburants,0)),"")</f>
        <v/>
      </c>
      <c r="L8" s="72" t="str">
        <f t="shared" si="2"/>
        <v/>
      </c>
      <c r="M8" s="73">
        <v>1.196</v>
      </c>
      <c r="N8" s="108" t="str">
        <f t="shared" si="1"/>
        <v/>
      </c>
      <c r="O8" s="130" t="str">
        <f t="shared" si="0"/>
        <v/>
      </c>
      <c r="Q8"/>
      <c r="R8"/>
      <c r="S8"/>
      <c r="T8"/>
      <c r="U8"/>
    </row>
    <row r="9" spans="2:21" s="6" customFormat="1" x14ac:dyDescent="0.2">
      <c r="B9" s="127"/>
      <c r="C9" s="47" t="s">
        <v>82</v>
      </c>
      <c r="D9" s="47" t="str">
        <f>IFERROR(VLOOKUP(C9,Liste!B:C,2,FALSE),"")</f>
        <v>TYPE DE VEHICULE</v>
      </c>
      <c r="E9" s="48"/>
      <c r="F9" s="48"/>
      <c r="G9" s="48"/>
      <c r="H9" s="49"/>
      <c r="I9" s="50" t="s">
        <v>18</v>
      </c>
      <c r="J9" s="109" t="s">
        <v>91</v>
      </c>
      <c r="K9" s="51" t="str">
        <f ca="1">IFERROR(OFFSET('Prix carburant 2018'!$A$1,MATCH($B9,PxPompe,1),MATCH($J9,carburants,0)),"")</f>
        <v/>
      </c>
      <c r="L9" s="72" t="str">
        <f t="shared" si="2"/>
        <v/>
      </c>
      <c r="M9" s="73">
        <v>1.196</v>
      </c>
      <c r="N9" s="108" t="str">
        <f t="shared" si="1"/>
        <v/>
      </c>
      <c r="O9" s="130" t="str">
        <f t="shared" si="0"/>
        <v/>
      </c>
      <c r="Q9"/>
      <c r="R9"/>
      <c r="S9"/>
      <c r="T9"/>
      <c r="U9"/>
    </row>
    <row r="10" spans="2:21" s="6" customFormat="1" x14ac:dyDescent="0.2">
      <c r="B10" s="127"/>
      <c r="C10" s="47" t="s">
        <v>82</v>
      </c>
      <c r="D10" s="47" t="str">
        <f>IFERROR(VLOOKUP(C10,Liste!B:C,2,FALSE),"")</f>
        <v>TYPE DE VEHICULE</v>
      </c>
      <c r="E10" s="48"/>
      <c r="F10" s="48"/>
      <c r="G10" s="48"/>
      <c r="H10" s="49"/>
      <c r="I10" s="50" t="s">
        <v>18</v>
      </c>
      <c r="J10" s="109" t="s">
        <v>91</v>
      </c>
      <c r="K10" s="51" t="str">
        <f ca="1">IFERROR(OFFSET('Prix carburant 2018'!$A$1,MATCH($B10,PxPompe,1),MATCH($J10,carburants,0)),"")</f>
        <v/>
      </c>
      <c r="L10" s="72" t="str">
        <f t="shared" si="2"/>
        <v/>
      </c>
      <c r="M10" s="73">
        <v>1.196</v>
      </c>
      <c r="N10" s="108" t="str">
        <f t="shared" si="1"/>
        <v/>
      </c>
      <c r="O10" s="130" t="str">
        <f t="shared" si="0"/>
        <v/>
      </c>
      <c r="Q10"/>
      <c r="R10"/>
      <c r="S10"/>
      <c r="T10"/>
      <c r="U10"/>
    </row>
    <row r="11" spans="2:21" s="6" customFormat="1" x14ac:dyDescent="0.2">
      <c r="B11" s="127"/>
      <c r="C11" s="47" t="s">
        <v>82</v>
      </c>
      <c r="D11" s="47" t="str">
        <f>IFERROR(VLOOKUP(C11,Liste!B:C,2,FALSE),"")</f>
        <v>TYPE DE VEHICULE</v>
      </c>
      <c r="E11" s="48"/>
      <c r="F11" s="48"/>
      <c r="G11" s="48"/>
      <c r="H11" s="49"/>
      <c r="I11" s="50" t="s">
        <v>18</v>
      </c>
      <c r="J11" s="109" t="s">
        <v>91</v>
      </c>
      <c r="K11" s="51" t="str">
        <f ca="1">IFERROR(OFFSET('Prix carburant 2018'!$A$1,MATCH($B11,PxPompe,1),MATCH($J11,carburants,0)),"")</f>
        <v/>
      </c>
      <c r="L11" s="72" t="str">
        <f t="shared" si="2"/>
        <v/>
      </c>
      <c r="M11" s="73">
        <v>1.196</v>
      </c>
      <c r="N11" s="108" t="str">
        <f t="shared" si="1"/>
        <v/>
      </c>
      <c r="O11" s="130" t="str">
        <f t="shared" si="0"/>
        <v/>
      </c>
      <c r="Q11"/>
      <c r="R11"/>
      <c r="S11"/>
      <c r="T11"/>
      <c r="U11"/>
    </row>
    <row r="12" spans="2:21" s="6" customFormat="1" x14ac:dyDescent="0.2">
      <c r="B12" s="127"/>
      <c r="C12" s="47" t="s">
        <v>82</v>
      </c>
      <c r="D12" s="47" t="str">
        <f>IFERROR(VLOOKUP(C12,Liste!B:C,2,FALSE),"")</f>
        <v>TYPE DE VEHICULE</v>
      </c>
      <c r="E12" s="48"/>
      <c r="F12" s="48"/>
      <c r="G12" s="48"/>
      <c r="H12" s="49"/>
      <c r="I12" s="50" t="s">
        <v>18</v>
      </c>
      <c r="J12" s="109" t="s">
        <v>91</v>
      </c>
      <c r="K12" s="51" t="str">
        <f ca="1">IFERROR(OFFSET('Prix carburant 2018'!$A$1,MATCH($B12,PxPompe,1),MATCH($J12,carburants,0)),"")</f>
        <v/>
      </c>
      <c r="L12" s="72" t="str">
        <f t="shared" si="2"/>
        <v/>
      </c>
      <c r="M12" s="73">
        <v>1.196</v>
      </c>
      <c r="N12" s="108" t="str">
        <f t="shared" si="1"/>
        <v/>
      </c>
      <c r="O12" s="130" t="str">
        <f t="shared" si="0"/>
        <v/>
      </c>
      <c r="Q12"/>
      <c r="R12"/>
      <c r="S12"/>
      <c r="T12"/>
      <c r="U12"/>
    </row>
    <row r="13" spans="2:21" s="6" customFormat="1" x14ac:dyDescent="0.2">
      <c r="B13" s="127"/>
      <c r="C13" s="47" t="s">
        <v>82</v>
      </c>
      <c r="D13" s="47" t="str">
        <f>IFERROR(VLOOKUP(C13,Liste!B:C,2,FALSE),"")</f>
        <v>TYPE DE VEHICULE</v>
      </c>
      <c r="E13" s="48"/>
      <c r="F13" s="48"/>
      <c r="G13" s="48"/>
      <c r="H13" s="49"/>
      <c r="I13" s="50" t="s">
        <v>18</v>
      </c>
      <c r="J13" s="109" t="s">
        <v>91</v>
      </c>
      <c r="K13" s="51" t="str">
        <f ca="1">IFERROR(OFFSET('Prix carburant 2018'!$A$1,MATCH($B13,PxPompe,1),MATCH($J13,carburants,0)),"")</f>
        <v/>
      </c>
      <c r="L13" s="72" t="str">
        <f t="shared" si="2"/>
        <v/>
      </c>
      <c r="M13" s="73">
        <v>1.196</v>
      </c>
      <c r="N13" s="108" t="str">
        <f t="shared" si="1"/>
        <v/>
      </c>
      <c r="O13" s="130" t="str">
        <f t="shared" si="0"/>
        <v/>
      </c>
      <c r="Q13"/>
      <c r="R13"/>
      <c r="S13"/>
      <c r="T13"/>
      <c r="U13"/>
    </row>
    <row r="14" spans="2:21" s="6" customFormat="1" x14ac:dyDescent="0.2">
      <c r="B14" s="127"/>
      <c r="C14" s="47" t="s">
        <v>82</v>
      </c>
      <c r="D14" s="47" t="str">
        <f>IFERROR(VLOOKUP(C14,Liste!B:C,2,FALSE),"")</f>
        <v>TYPE DE VEHICULE</v>
      </c>
      <c r="E14" s="48"/>
      <c r="F14" s="48"/>
      <c r="G14" s="48"/>
      <c r="H14" s="49"/>
      <c r="I14" s="50" t="s">
        <v>18</v>
      </c>
      <c r="J14" s="109" t="s">
        <v>91</v>
      </c>
      <c r="K14" s="51" t="str">
        <f ca="1">IFERROR(OFFSET('Prix carburant 2018'!$A$1,MATCH($B14,PxPompe,1),MATCH($J14,carburants,0)),"")</f>
        <v/>
      </c>
      <c r="L14" s="72" t="str">
        <f t="shared" si="2"/>
        <v/>
      </c>
      <c r="M14" s="73">
        <v>1.196</v>
      </c>
      <c r="N14" s="108" t="str">
        <f t="shared" si="1"/>
        <v/>
      </c>
      <c r="O14" s="130" t="str">
        <f t="shared" si="0"/>
        <v/>
      </c>
      <c r="Q14"/>
      <c r="R14"/>
      <c r="S14"/>
      <c r="T14"/>
      <c r="U14"/>
    </row>
    <row r="15" spans="2:21" s="6" customFormat="1" x14ac:dyDescent="0.2">
      <c r="B15" s="127"/>
      <c r="C15" s="47" t="s">
        <v>82</v>
      </c>
      <c r="D15" s="47" t="str">
        <f>IFERROR(VLOOKUP(C15,Liste!B:C,2,FALSE),"")</f>
        <v>TYPE DE VEHICULE</v>
      </c>
      <c r="E15" s="48"/>
      <c r="F15" s="48"/>
      <c r="G15" s="48"/>
      <c r="H15" s="49"/>
      <c r="I15" s="50" t="s">
        <v>18</v>
      </c>
      <c r="J15" s="109" t="s">
        <v>91</v>
      </c>
      <c r="K15" s="51" t="str">
        <f ca="1">IFERROR(OFFSET('Prix carburant 2018'!$A$1,MATCH($B15,PxPompe,1),MATCH($J15,carburants,0)),"")</f>
        <v/>
      </c>
      <c r="L15" s="72" t="str">
        <f t="shared" si="2"/>
        <v/>
      </c>
      <c r="M15" s="73">
        <v>1.196</v>
      </c>
      <c r="N15" s="108" t="str">
        <f t="shared" si="1"/>
        <v/>
      </c>
      <c r="O15" s="130" t="str">
        <f t="shared" si="0"/>
        <v/>
      </c>
      <c r="Q15"/>
      <c r="R15"/>
      <c r="S15"/>
      <c r="T15"/>
      <c r="U15"/>
    </row>
    <row r="16" spans="2:21" s="6" customFormat="1" x14ac:dyDescent="0.2">
      <c r="B16" s="127"/>
      <c r="C16" s="47" t="s">
        <v>82</v>
      </c>
      <c r="D16" s="47" t="str">
        <f>IFERROR(VLOOKUP(C16,Liste!B:C,2,FALSE),"")</f>
        <v>TYPE DE VEHICULE</v>
      </c>
      <c r="E16" s="48"/>
      <c r="F16" s="48"/>
      <c r="G16" s="48"/>
      <c r="H16" s="49"/>
      <c r="I16" s="50" t="s">
        <v>18</v>
      </c>
      <c r="J16" s="109" t="s">
        <v>91</v>
      </c>
      <c r="K16" s="51" t="str">
        <f ca="1">IFERROR(OFFSET('Prix carburant 2018'!$A$1,MATCH($B16,PxPompe,1),MATCH($J16,carburants,0)),"")</f>
        <v/>
      </c>
      <c r="L16" s="72" t="str">
        <f t="shared" si="2"/>
        <v/>
      </c>
      <c r="M16" s="73">
        <v>1.196</v>
      </c>
      <c r="N16" s="108" t="str">
        <f t="shared" si="1"/>
        <v/>
      </c>
      <c r="O16" s="130" t="str">
        <f t="shared" si="0"/>
        <v/>
      </c>
      <c r="Q16"/>
      <c r="R16"/>
      <c r="S16"/>
      <c r="T16"/>
      <c r="U16"/>
    </row>
    <row r="17" spans="2:21" s="6" customFormat="1" x14ac:dyDescent="0.2">
      <c r="B17" s="127"/>
      <c r="C17" s="47" t="s">
        <v>82</v>
      </c>
      <c r="D17" s="47" t="str">
        <f>IFERROR(VLOOKUP(C17,Liste!B:C,2,FALSE),"")</f>
        <v>TYPE DE VEHICULE</v>
      </c>
      <c r="E17" s="48"/>
      <c r="F17" s="48"/>
      <c r="G17" s="48"/>
      <c r="H17" s="49"/>
      <c r="I17" s="50" t="s">
        <v>18</v>
      </c>
      <c r="J17" s="109" t="s">
        <v>91</v>
      </c>
      <c r="K17" s="51" t="str">
        <f ca="1">IFERROR(OFFSET('Prix carburant 2018'!$A$1,MATCH($B17,PxPompe,1),MATCH($J17,carburants,0)),"")</f>
        <v/>
      </c>
      <c r="L17" s="72" t="str">
        <f t="shared" si="2"/>
        <v/>
      </c>
      <c r="M17" s="73">
        <v>1.196</v>
      </c>
      <c r="N17" s="108" t="str">
        <f t="shared" si="1"/>
        <v/>
      </c>
      <c r="O17" s="130" t="str">
        <f t="shared" si="0"/>
        <v/>
      </c>
      <c r="Q17"/>
      <c r="R17"/>
      <c r="S17"/>
      <c r="T17"/>
      <c r="U17"/>
    </row>
    <row r="18" spans="2:21" x14ac:dyDescent="0.2">
      <c r="B18" s="127"/>
      <c r="C18" s="47" t="s">
        <v>82</v>
      </c>
      <c r="D18" s="47" t="str">
        <f>IFERROR(VLOOKUP(C18,Liste!B:C,2,FALSE),"")</f>
        <v>TYPE DE VEHICULE</v>
      </c>
      <c r="E18" s="48"/>
      <c r="F18" s="48"/>
      <c r="G18" s="48"/>
      <c r="H18" s="49"/>
      <c r="I18" s="50" t="s">
        <v>18</v>
      </c>
      <c r="J18" s="109" t="s">
        <v>91</v>
      </c>
      <c r="K18" s="51" t="str">
        <f ca="1">IFERROR(OFFSET('Prix carburant 2018'!$A$1,MATCH($B18,PxPompe,1),MATCH($J18,carburants,0)),"")</f>
        <v/>
      </c>
      <c r="L18" s="72" t="str">
        <f t="shared" si="2"/>
        <v/>
      </c>
      <c r="M18" s="73">
        <v>1.196</v>
      </c>
      <c r="N18" s="108" t="str">
        <f t="shared" si="1"/>
        <v/>
      </c>
      <c r="O18" s="130" t="str">
        <f t="shared" si="0"/>
        <v/>
      </c>
    </row>
    <row r="19" spans="2:21" x14ac:dyDescent="0.2">
      <c r="B19" s="127"/>
      <c r="C19" s="47" t="s">
        <v>82</v>
      </c>
      <c r="D19" s="47" t="str">
        <f>IFERROR(VLOOKUP(C19,Liste!B:C,2,FALSE),"")</f>
        <v>TYPE DE VEHICULE</v>
      </c>
      <c r="E19" s="48"/>
      <c r="F19" s="48"/>
      <c r="G19" s="48"/>
      <c r="H19" s="49"/>
      <c r="I19" s="50" t="s">
        <v>18</v>
      </c>
      <c r="J19" s="109" t="s">
        <v>91</v>
      </c>
      <c r="K19" s="51" t="str">
        <f ca="1">IFERROR(OFFSET('Prix carburant 2018'!$A$1,MATCH($B19,PxPompe,1),MATCH($J19,carburants,0)),"")</f>
        <v/>
      </c>
      <c r="L19" s="72" t="str">
        <f t="shared" si="2"/>
        <v/>
      </c>
      <c r="M19" s="73">
        <v>1.196</v>
      </c>
      <c r="N19" s="108" t="str">
        <f t="shared" si="1"/>
        <v/>
      </c>
      <c r="O19" s="130" t="str">
        <f t="shared" si="0"/>
        <v/>
      </c>
    </row>
    <row r="20" spans="2:21" x14ac:dyDescent="0.2">
      <c r="B20" s="127"/>
      <c r="C20" s="47" t="s">
        <v>82</v>
      </c>
      <c r="D20" s="47" t="str">
        <f>IFERROR(VLOOKUP(C20,Liste!B:C,2,FALSE),"")</f>
        <v>TYPE DE VEHICULE</v>
      </c>
      <c r="E20" s="48"/>
      <c r="F20" s="48"/>
      <c r="G20" s="48"/>
      <c r="H20" s="49"/>
      <c r="I20" s="50" t="s">
        <v>18</v>
      </c>
      <c r="J20" s="109" t="s">
        <v>91</v>
      </c>
      <c r="K20" s="51" t="str">
        <f ca="1">IFERROR(OFFSET('Prix carburant 2018'!$A$1,MATCH($B20,PxPompe,1),MATCH($J20,carburants,0)),"")</f>
        <v/>
      </c>
      <c r="L20" s="72" t="str">
        <f t="shared" si="2"/>
        <v/>
      </c>
      <c r="M20" s="73">
        <v>1.196</v>
      </c>
      <c r="N20" s="108" t="str">
        <f t="shared" si="1"/>
        <v/>
      </c>
      <c r="O20" s="130" t="str">
        <f t="shared" si="0"/>
        <v/>
      </c>
    </row>
    <row r="21" spans="2:21" x14ac:dyDescent="0.2">
      <c r="B21" s="127"/>
      <c r="C21" s="47" t="s">
        <v>82</v>
      </c>
      <c r="D21" s="47" t="str">
        <f>IFERROR(VLOOKUP(C21,Liste!B:C,2,FALSE),"")</f>
        <v>TYPE DE VEHICULE</v>
      </c>
      <c r="E21" s="48"/>
      <c r="F21" s="48"/>
      <c r="G21" s="48"/>
      <c r="H21" s="49"/>
      <c r="I21" s="50" t="s">
        <v>18</v>
      </c>
      <c r="J21" s="109" t="s">
        <v>91</v>
      </c>
      <c r="K21" s="51" t="str">
        <f ca="1">IFERROR(OFFSET('Prix carburant 2018'!$A$1,MATCH($B21,PxPompe,1),MATCH($J21,carburants,0)),"")</f>
        <v/>
      </c>
      <c r="L21" s="72" t="str">
        <f t="shared" si="2"/>
        <v/>
      </c>
      <c r="M21" s="73">
        <v>1.196</v>
      </c>
      <c r="N21" s="108" t="str">
        <f t="shared" si="1"/>
        <v/>
      </c>
      <c r="O21" s="130" t="str">
        <f t="shared" si="0"/>
        <v/>
      </c>
    </row>
    <row r="22" spans="2:21" x14ac:dyDescent="0.2">
      <c r="B22" s="127"/>
      <c r="C22" s="47" t="s">
        <v>82</v>
      </c>
      <c r="D22" s="47" t="str">
        <f>IFERROR(VLOOKUP(C22,Liste!B:C,2,FALSE),"")</f>
        <v>TYPE DE VEHICULE</v>
      </c>
      <c r="E22" s="48"/>
      <c r="F22" s="48"/>
      <c r="G22" s="48"/>
      <c r="H22" s="49"/>
      <c r="I22" s="50" t="s">
        <v>18</v>
      </c>
      <c r="J22" s="109" t="s">
        <v>91</v>
      </c>
      <c r="K22" s="51" t="str">
        <f ca="1">IFERROR(OFFSET('Prix carburant 2018'!$A$1,MATCH($B22,PxPompe,1),MATCH($J22,carburants,0)),"")</f>
        <v/>
      </c>
      <c r="L22" s="72" t="str">
        <f t="shared" si="2"/>
        <v/>
      </c>
      <c r="M22" s="73">
        <v>1.196</v>
      </c>
      <c r="N22" s="108" t="str">
        <f t="shared" si="1"/>
        <v/>
      </c>
      <c r="O22" s="130" t="str">
        <f t="shared" si="0"/>
        <v/>
      </c>
    </row>
    <row r="23" spans="2:21" x14ac:dyDescent="0.2">
      <c r="B23" s="127"/>
      <c r="C23" s="47" t="s">
        <v>82</v>
      </c>
      <c r="D23" s="47" t="str">
        <f>IFERROR(VLOOKUP(C23,Liste!B:C,2,FALSE),"")</f>
        <v>TYPE DE VEHICULE</v>
      </c>
      <c r="E23" s="48"/>
      <c r="F23" s="48"/>
      <c r="G23" s="48"/>
      <c r="H23" s="49"/>
      <c r="I23" s="50" t="s">
        <v>18</v>
      </c>
      <c r="J23" s="109" t="s">
        <v>91</v>
      </c>
      <c r="K23" s="51" t="str">
        <f ca="1">IFERROR(OFFSET('Prix carburant 2018'!$A$1,MATCH($B23,PxPompe,1),MATCH($J23,carburants,0)),"")</f>
        <v/>
      </c>
      <c r="L23" s="72" t="str">
        <f t="shared" si="2"/>
        <v/>
      </c>
      <c r="M23" s="73">
        <v>1.196</v>
      </c>
      <c r="N23" s="108" t="str">
        <f t="shared" si="1"/>
        <v/>
      </c>
      <c r="O23" s="130" t="str">
        <f t="shared" si="0"/>
        <v/>
      </c>
    </row>
    <row r="24" spans="2:21" x14ac:dyDescent="0.2">
      <c r="B24" s="127"/>
      <c r="C24" s="47" t="s">
        <v>82</v>
      </c>
      <c r="D24" s="47" t="str">
        <f>IFERROR(VLOOKUP(C24,Liste!B:C,2,FALSE),"")</f>
        <v>TYPE DE VEHICULE</v>
      </c>
      <c r="E24" s="48"/>
      <c r="F24" s="48"/>
      <c r="G24" s="48"/>
      <c r="H24" s="49"/>
      <c r="I24" s="50" t="s">
        <v>18</v>
      </c>
      <c r="J24" s="109" t="s">
        <v>91</v>
      </c>
      <c r="K24" s="51" t="str">
        <f ca="1">IFERROR(OFFSET('Prix carburant 2018'!$A$1,MATCH($B24,PxPompe,1),MATCH($J24,carburants,0)),"")</f>
        <v/>
      </c>
      <c r="L24" s="72" t="str">
        <f t="shared" si="2"/>
        <v/>
      </c>
      <c r="M24" s="73">
        <v>1.196</v>
      </c>
      <c r="N24" s="108" t="str">
        <f t="shared" si="1"/>
        <v/>
      </c>
      <c r="O24" s="130" t="str">
        <f t="shared" si="0"/>
        <v/>
      </c>
    </row>
    <row r="25" spans="2:21" x14ac:dyDescent="0.2">
      <c r="B25" s="127"/>
      <c r="C25" s="47" t="s">
        <v>82</v>
      </c>
      <c r="D25" s="47" t="str">
        <f>IFERROR(VLOOKUP(C25,Liste!B:C,2,FALSE),"")</f>
        <v>TYPE DE VEHICULE</v>
      </c>
      <c r="E25" s="48"/>
      <c r="F25" s="48"/>
      <c r="G25" s="48"/>
      <c r="H25" s="49"/>
      <c r="I25" s="50" t="s">
        <v>18</v>
      </c>
      <c r="J25" s="109" t="s">
        <v>91</v>
      </c>
      <c r="K25" s="51" t="str">
        <f ca="1">IFERROR(OFFSET('Prix carburant 2018'!$A$1,MATCH($B25,PxPompe,1),MATCH($J25,carburants,0)),"")</f>
        <v/>
      </c>
      <c r="L25" s="72" t="str">
        <f t="shared" si="2"/>
        <v/>
      </c>
      <c r="M25" s="73">
        <v>1.196</v>
      </c>
      <c r="N25" s="108" t="str">
        <f t="shared" si="1"/>
        <v/>
      </c>
      <c r="O25" s="130" t="str">
        <f t="shared" si="0"/>
        <v/>
      </c>
    </row>
    <row r="26" spans="2:21" x14ac:dyDescent="0.2">
      <c r="B26" s="127"/>
      <c r="C26" s="47" t="s">
        <v>82</v>
      </c>
      <c r="D26" s="47" t="str">
        <f>IFERROR(VLOOKUP(C26,Liste!B:C,2,FALSE),"")</f>
        <v>TYPE DE VEHICULE</v>
      </c>
      <c r="E26" s="48"/>
      <c r="F26" s="48"/>
      <c r="G26" s="48"/>
      <c r="H26" s="49"/>
      <c r="I26" s="50" t="s">
        <v>18</v>
      </c>
      <c r="J26" s="109" t="s">
        <v>91</v>
      </c>
      <c r="K26" s="51" t="str">
        <f ca="1">IFERROR(OFFSET('Prix carburant 2018'!$A$1,MATCH($B26,PxPompe,1),MATCH($J26,carburants,0)),"")</f>
        <v/>
      </c>
      <c r="L26" s="72" t="str">
        <f t="shared" si="2"/>
        <v/>
      </c>
      <c r="M26" s="73">
        <v>1.196</v>
      </c>
      <c r="N26" s="108" t="str">
        <f t="shared" si="1"/>
        <v/>
      </c>
      <c r="O26" s="130" t="str">
        <f t="shared" si="0"/>
        <v/>
      </c>
    </row>
    <row r="27" spans="2:21" x14ac:dyDescent="0.2">
      <c r="B27" s="127"/>
      <c r="C27" s="47" t="s">
        <v>82</v>
      </c>
      <c r="D27" s="47" t="str">
        <f>IFERROR(VLOOKUP(C27,Liste!B:C,2,FALSE),"")</f>
        <v>TYPE DE VEHICULE</v>
      </c>
      <c r="E27" s="48"/>
      <c r="F27" s="48"/>
      <c r="G27" s="48"/>
      <c r="H27" s="49"/>
      <c r="I27" s="50" t="s">
        <v>18</v>
      </c>
      <c r="J27" s="109" t="s">
        <v>91</v>
      </c>
      <c r="K27" s="51" t="str">
        <f ca="1">IFERROR(OFFSET('Prix carburant 2018'!$A$1,MATCH($B27,PxPompe,1),MATCH($J27,carburants,0)),"")</f>
        <v/>
      </c>
      <c r="L27" s="72" t="str">
        <f t="shared" si="2"/>
        <v/>
      </c>
      <c r="M27" s="73">
        <v>1.196</v>
      </c>
      <c r="N27" s="108" t="str">
        <f t="shared" si="1"/>
        <v/>
      </c>
      <c r="O27" s="130" t="str">
        <f t="shared" si="0"/>
        <v/>
      </c>
    </row>
    <row r="28" spans="2:21" x14ac:dyDescent="0.2">
      <c r="B28" s="127"/>
      <c r="C28" s="47" t="s">
        <v>82</v>
      </c>
      <c r="D28" s="47" t="str">
        <f>IFERROR(VLOOKUP(C28,Liste!B:C,2,FALSE),"")</f>
        <v>TYPE DE VEHICULE</v>
      </c>
      <c r="E28" s="48"/>
      <c r="F28" s="48"/>
      <c r="G28" s="48"/>
      <c r="H28" s="49"/>
      <c r="I28" s="50" t="s">
        <v>18</v>
      </c>
      <c r="J28" s="109" t="s">
        <v>91</v>
      </c>
      <c r="K28" s="51" t="str">
        <f ca="1">IFERROR(OFFSET('Prix carburant 2018'!$A$1,MATCH($B28,PxPompe,1),MATCH($J28,carburants,0)),"")</f>
        <v/>
      </c>
      <c r="L28" s="72" t="str">
        <f t="shared" si="2"/>
        <v/>
      </c>
      <c r="M28" s="73">
        <v>1.196</v>
      </c>
      <c r="N28" s="108" t="str">
        <f t="shared" si="1"/>
        <v/>
      </c>
      <c r="O28" s="130" t="str">
        <f t="shared" si="0"/>
        <v/>
      </c>
    </row>
    <row r="29" spans="2:21" x14ac:dyDescent="0.2">
      <c r="B29" s="127"/>
      <c r="C29" s="47" t="s">
        <v>82</v>
      </c>
      <c r="D29" s="47" t="str">
        <f>IFERROR(VLOOKUP(C29,Liste!B:C,2,FALSE),"")</f>
        <v>TYPE DE VEHICULE</v>
      </c>
      <c r="E29" s="48"/>
      <c r="F29" s="48"/>
      <c r="G29" s="48"/>
      <c r="H29" s="49"/>
      <c r="I29" s="50" t="s">
        <v>18</v>
      </c>
      <c r="J29" s="109" t="s">
        <v>91</v>
      </c>
      <c r="K29" s="51" t="str">
        <f ca="1">IFERROR(OFFSET('Prix carburant 2018'!$A$1,MATCH($B29,PxPompe,1),MATCH($J29,carburants,0)),"")</f>
        <v/>
      </c>
      <c r="L29" s="72" t="str">
        <f t="shared" si="2"/>
        <v/>
      </c>
      <c r="M29" s="73">
        <v>1.196</v>
      </c>
      <c r="N29" s="108" t="str">
        <f t="shared" si="1"/>
        <v/>
      </c>
      <c r="O29" s="130" t="str">
        <f t="shared" si="0"/>
        <v/>
      </c>
    </row>
    <row r="30" spans="2:21" x14ac:dyDescent="0.2">
      <c r="B30" s="127"/>
      <c r="C30" s="47" t="s">
        <v>82</v>
      </c>
      <c r="D30" s="47" t="str">
        <f>IFERROR(VLOOKUP(C30,Liste!B:C,2,FALSE),"")</f>
        <v>TYPE DE VEHICULE</v>
      </c>
      <c r="E30" s="48"/>
      <c r="F30" s="48"/>
      <c r="G30" s="48"/>
      <c r="H30" s="49"/>
      <c r="I30" s="50" t="s">
        <v>18</v>
      </c>
      <c r="J30" s="109" t="s">
        <v>91</v>
      </c>
      <c r="K30" s="51" t="str">
        <f ca="1">IFERROR(OFFSET('Prix carburant 2018'!$A$1,MATCH($B30,PxPompe,1),MATCH($J30,carburants,0)),"")</f>
        <v/>
      </c>
      <c r="L30" s="72" t="str">
        <f t="shared" si="2"/>
        <v/>
      </c>
      <c r="M30" s="73">
        <v>1.196</v>
      </c>
      <c r="N30" s="108" t="str">
        <f t="shared" si="1"/>
        <v/>
      </c>
      <c r="O30" s="130" t="str">
        <f t="shared" si="0"/>
        <v/>
      </c>
    </row>
    <row r="31" spans="2:21" x14ac:dyDescent="0.2">
      <c r="B31" s="127"/>
      <c r="C31" s="47" t="s">
        <v>82</v>
      </c>
      <c r="D31" s="47" t="str">
        <f>IFERROR(VLOOKUP(C31,Liste!B:C,2,FALSE),"")</f>
        <v>TYPE DE VEHICULE</v>
      </c>
      <c r="E31" s="48"/>
      <c r="F31" s="48"/>
      <c r="G31" s="48"/>
      <c r="H31" s="49"/>
      <c r="I31" s="50" t="s">
        <v>18</v>
      </c>
      <c r="J31" s="109" t="s">
        <v>91</v>
      </c>
      <c r="K31" s="51" t="str">
        <f ca="1">IFERROR(OFFSET('Prix carburant 2018'!$A$1,MATCH($B31,PxPompe,1),MATCH($J31,carburants,0)),"")</f>
        <v/>
      </c>
      <c r="L31" s="72" t="str">
        <f t="shared" si="2"/>
        <v/>
      </c>
      <c r="M31" s="73">
        <v>1.196</v>
      </c>
      <c r="N31" s="108" t="str">
        <f t="shared" si="1"/>
        <v/>
      </c>
      <c r="O31" s="130" t="str">
        <f t="shared" si="0"/>
        <v/>
      </c>
    </row>
    <row r="32" spans="2:21" x14ac:dyDescent="0.2">
      <c r="B32" s="127"/>
      <c r="C32" s="47" t="s">
        <v>82</v>
      </c>
      <c r="D32" s="47" t="str">
        <f>IFERROR(VLOOKUP(C32,Liste!B:C,2,FALSE),"")</f>
        <v>TYPE DE VEHICULE</v>
      </c>
      <c r="E32" s="48"/>
      <c r="F32" s="48"/>
      <c r="G32" s="48"/>
      <c r="H32" s="49"/>
      <c r="I32" s="50" t="s">
        <v>18</v>
      </c>
      <c r="J32" s="109" t="s">
        <v>91</v>
      </c>
      <c r="K32" s="51" t="str">
        <f ca="1">IFERROR(OFFSET('Prix carburant 2018'!$A$1,MATCH($B32,PxPompe,1),MATCH($J32,carburants,0)),"")</f>
        <v/>
      </c>
      <c r="L32" s="72" t="str">
        <f t="shared" si="2"/>
        <v/>
      </c>
      <c r="M32" s="73">
        <v>1.196</v>
      </c>
      <c r="N32" s="108" t="str">
        <f t="shared" si="1"/>
        <v/>
      </c>
      <c r="O32" s="130" t="str">
        <f t="shared" si="0"/>
        <v/>
      </c>
    </row>
    <row r="33" spans="2:15" x14ac:dyDescent="0.2">
      <c r="B33" s="127"/>
      <c r="C33" s="47" t="s">
        <v>82</v>
      </c>
      <c r="D33" s="47" t="str">
        <f>IFERROR(VLOOKUP(C33,Liste!B:C,2,FALSE),"")</f>
        <v>TYPE DE VEHICULE</v>
      </c>
      <c r="E33" s="48"/>
      <c r="F33" s="48"/>
      <c r="G33" s="48"/>
      <c r="H33" s="49"/>
      <c r="I33" s="50" t="s">
        <v>18</v>
      </c>
      <c r="J33" s="109" t="s">
        <v>91</v>
      </c>
      <c r="K33" s="51" t="str">
        <f ca="1">IFERROR(OFFSET('Prix carburant 2018'!$A$1,MATCH($B33,PxPompe,1),MATCH($J33,carburants,0)),"")</f>
        <v/>
      </c>
      <c r="L33" s="72" t="str">
        <f t="shared" si="2"/>
        <v/>
      </c>
      <c r="M33" s="73">
        <v>1.196</v>
      </c>
      <c r="N33" s="108" t="str">
        <f t="shared" si="1"/>
        <v/>
      </c>
      <c r="O33" s="130" t="str">
        <f t="shared" si="0"/>
        <v/>
      </c>
    </row>
    <row r="34" spans="2:15" x14ac:dyDescent="0.2">
      <c r="B34" s="127"/>
      <c r="C34" s="47" t="s">
        <v>82</v>
      </c>
      <c r="D34" s="47" t="str">
        <f>IFERROR(VLOOKUP(C34,Liste!B:C,2,FALSE),"")</f>
        <v>TYPE DE VEHICULE</v>
      </c>
      <c r="E34" s="48"/>
      <c r="F34" s="48"/>
      <c r="G34" s="48"/>
      <c r="H34" s="49"/>
      <c r="I34" s="50" t="s">
        <v>18</v>
      </c>
      <c r="J34" s="109" t="s">
        <v>91</v>
      </c>
      <c r="K34" s="51" t="str">
        <f ca="1">IFERROR(OFFSET('Prix carburant 2018'!$A$1,MATCH($B34,PxPompe,1),MATCH($J34,carburants,0)),"")</f>
        <v/>
      </c>
      <c r="L34" s="72" t="str">
        <f t="shared" si="2"/>
        <v/>
      </c>
      <c r="M34" s="73">
        <v>1.196</v>
      </c>
      <c r="N34" s="108" t="str">
        <f t="shared" si="1"/>
        <v/>
      </c>
      <c r="O34" s="130" t="str">
        <f t="shared" si="0"/>
        <v/>
      </c>
    </row>
    <row r="35" spans="2:15" x14ac:dyDescent="0.2">
      <c r="B35" s="127"/>
      <c r="C35" s="47" t="s">
        <v>82</v>
      </c>
      <c r="D35" s="47" t="str">
        <f>IFERROR(VLOOKUP(C35,Liste!B:C,2,FALSE),"")</f>
        <v>TYPE DE VEHICULE</v>
      </c>
      <c r="E35" s="48"/>
      <c r="F35" s="48"/>
      <c r="G35" s="48"/>
      <c r="H35" s="49"/>
      <c r="I35" s="50" t="s">
        <v>18</v>
      </c>
      <c r="J35" s="109" t="s">
        <v>91</v>
      </c>
      <c r="K35" s="51" t="str">
        <f ca="1">IFERROR(OFFSET('Prix carburant 2018'!$A$1,MATCH($B35,PxPompe,1),MATCH($J35,carburants,0)),"")</f>
        <v/>
      </c>
      <c r="L35" s="72" t="str">
        <f t="shared" si="2"/>
        <v/>
      </c>
      <c r="M35" s="73">
        <v>1.196</v>
      </c>
      <c r="N35" s="108" t="str">
        <f t="shared" si="1"/>
        <v/>
      </c>
      <c r="O35" s="130" t="str">
        <f t="shared" si="0"/>
        <v/>
      </c>
    </row>
    <row r="36" spans="2:15" x14ac:dyDescent="0.2">
      <c r="B36" s="127"/>
      <c r="C36" s="47" t="s">
        <v>82</v>
      </c>
      <c r="D36" s="47" t="str">
        <f>IFERROR(VLOOKUP(C36,Liste!B:C,2,FALSE),"")</f>
        <v>TYPE DE VEHICULE</v>
      </c>
      <c r="E36" s="48"/>
      <c r="F36" s="48"/>
      <c r="G36" s="48"/>
      <c r="H36" s="49"/>
      <c r="I36" s="50" t="s">
        <v>18</v>
      </c>
      <c r="J36" s="109" t="s">
        <v>91</v>
      </c>
      <c r="K36" s="51" t="str">
        <f ca="1">IFERROR(OFFSET('Prix carburant 2018'!$A$1,MATCH($B36,PxPompe,1),MATCH($J36,carburants,0)),"")</f>
        <v/>
      </c>
      <c r="L36" s="72" t="str">
        <f t="shared" si="2"/>
        <v/>
      </c>
      <c r="M36" s="73">
        <v>1.196</v>
      </c>
      <c r="N36" s="108" t="str">
        <f t="shared" si="1"/>
        <v/>
      </c>
      <c r="O36" s="130" t="str">
        <f t="shared" si="0"/>
        <v/>
      </c>
    </row>
    <row r="37" spans="2:15" x14ac:dyDescent="0.2">
      <c r="B37" s="127"/>
      <c r="C37" s="47" t="s">
        <v>82</v>
      </c>
      <c r="D37" s="47" t="str">
        <f>IFERROR(VLOOKUP(C37,Liste!B:C,2,FALSE),"")</f>
        <v>TYPE DE VEHICULE</v>
      </c>
      <c r="E37" s="48"/>
      <c r="F37" s="48"/>
      <c r="G37" s="48"/>
      <c r="H37" s="49"/>
      <c r="I37" s="50" t="s">
        <v>18</v>
      </c>
      <c r="J37" s="109" t="s">
        <v>91</v>
      </c>
      <c r="K37" s="51" t="str">
        <f ca="1">IFERROR(OFFSET('Prix carburant 2018'!$A$1,MATCH($B37,PxPompe,1),MATCH($J37,carburants,0)),"")</f>
        <v/>
      </c>
      <c r="L37" s="72" t="str">
        <f t="shared" si="2"/>
        <v/>
      </c>
      <c r="M37" s="73">
        <v>1.196</v>
      </c>
      <c r="N37" s="108" t="str">
        <f t="shared" si="1"/>
        <v/>
      </c>
      <c r="O37" s="130" t="str">
        <f t="shared" si="0"/>
        <v/>
      </c>
    </row>
    <row r="38" spans="2:15" x14ac:dyDescent="0.2">
      <c r="B38" s="127"/>
      <c r="C38" s="47" t="s">
        <v>82</v>
      </c>
      <c r="D38" s="47" t="str">
        <f>IFERROR(VLOOKUP(C38,Liste!B:C,2,FALSE),"")</f>
        <v>TYPE DE VEHICULE</v>
      </c>
      <c r="E38" s="48"/>
      <c r="F38" s="48"/>
      <c r="G38" s="48"/>
      <c r="H38" s="49"/>
      <c r="I38" s="50" t="s">
        <v>18</v>
      </c>
      <c r="J38" s="109" t="s">
        <v>91</v>
      </c>
      <c r="K38" s="51" t="str">
        <f ca="1">IFERROR(OFFSET('Prix carburant 2018'!$A$1,MATCH($B38,PxPompe,1),MATCH($J38,carburants,0)),"")</f>
        <v/>
      </c>
      <c r="L38" s="72" t="str">
        <f t="shared" si="2"/>
        <v/>
      </c>
      <c r="M38" s="73">
        <v>1.196</v>
      </c>
      <c r="N38" s="108" t="str">
        <f t="shared" si="1"/>
        <v/>
      </c>
      <c r="O38" s="130" t="str">
        <f t="shared" si="0"/>
        <v/>
      </c>
    </row>
    <row r="39" spans="2:15" x14ac:dyDescent="0.2">
      <c r="B39" s="127"/>
      <c r="C39" s="47" t="s">
        <v>82</v>
      </c>
      <c r="D39" s="47" t="str">
        <f>IFERROR(VLOOKUP(C39,Liste!B:C,2,FALSE),"")</f>
        <v>TYPE DE VEHICULE</v>
      </c>
      <c r="E39" s="48"/>
      <c r="F39" s="48"/>
      <c r="G39" s="48"/>
      <c r="H39" s="49"/>
      <c r="I39" s="50" t="s">
        <v>18</v>
      </c>
      <c r="J39" s="109" t="s">
        <v>91</v>
      </c>
      <c r="K39" s="51" t="str">
        <f ca="1">IFERROR(OFFSET('Prix carburant 2018'!$A$1,MATCH($B39,PxPompe,1),MATCH($J39,carburants,0)),"")</f>
        <v/>
      </c>
      <c r="L39" s="72" t="str">
        <f t="shared" si="2"/>
        <v/>
      </c>
      <c r="M39" s="73">
        <v>1.196</v>
      </c>
      <c r="N39" s="108" t="str">
        <f t="shared" si="1"/>
        <v/>
      </c>
      <c r="O39" s="130" t="str">
        <f t="shared" si="0"/>
        <v/>
      </c>
    </row>
    <row r="40" spans="2:15" x14ac:dyDescent="0.2">
      <c r="B40" s="127"/>
      <c r="C40" s="47" t="s">
        <v>82</v>
      </c>
      <c r="D40" s="47" t="str">
        <f>IFERROR(VLOOKUP(C40,Liste!B:C,2,FALSE),"")</f>
        <v>TYPE DE VEHICULE</v>
      </c>
      <c r="E40" s="48"/>
      <c r="F40" s="48"/>
      <c r="G40" s="48"/>
      <c r="H40" s="49"/>
      <c r="I40" s="50" t="s">
        <v>18</v>
      </c>
      <c r="J40" s="109" t="s">
        <v>91</v>
      </c>
      <c r="K40" s="51" t="str">
        <f ca="1">IFERROR(OFFSET('Prix carburant 2018'!$A$1,MATCH($B40,PxPompe,1),MATCH($J40,carburants,0)),"")</f>
        <v/>
      </c>
      <c r="L40" s="72" t="str">
        <f t="shared" si="2"/>
        <v/>
      </c>
      <c r="M40" s="73">
        <v>1.196</v>
      </c>
      <c r="N40" s="108" t="str">
        <f t="shared" si="1"/>
        <v/>
      </c>
      <c r="O40" s="130" t="str">
        <f t="shared" si="0"/>
        <v/>
      </c>
    </row>
    <row r="41" spans="2:15" x14ac:dyDescent="0.2">
      <c r="B41" s="127"/>
      <c r="C41" s="47" t="s">
        <v>82</v>
      </c>
      <c r="D41" s="47" t="str">
        <f>IFERROR(VLOOKUP(C41,Liste!B:C,2,FALSE),"")</f>
        <v>TYPE DE VEHICULE</v>
      </c>
      <c r="E41" s="48"/>
      <c r="F41" s="48"/>
      <c r="G41" s="48"/>
      <c r="H41" s="49"/>
      <c r="I41" s="50" t="s">
        <v>18</v>
      </c>
      <c r="J41" s="109" t="s">
        <v>91</v>
      </c>
      <c r="K41" s="51" t="str">
        <f ca="1">IFERROR(OFFSET('Prix carburant 2018'!$A$1,MATCH($B41,PxPompe,1),MATCH($J41,carburants,0)),"")</f>
        <v/>
      </c>
      <c r="L41" s="72" t="str">
        <f t="shared" si="2"/>
        <v/>
      </c>
      <c r="M41" s="73">
        <v>1.196</v>
      </c>
      <c r="N41" s="108" t="str">
        <f t="shared" si="1"/>
        <v/>
      </c>
      <c r="O41" s="130" t="str">
        <f t="shared" si="0"/>
        <v/>
      </c>
    </row>
    <row r="42" spans="2:15" x14ac:dyDescent="0.2">
      <c r="B42" s="127"/>
      <c r="C42" s="47" t="s">
        <v>82</v>
      </c>
      <c r="D42" s="47" t="str">
        <f>IFERROR(VLOOKUP(C42,Liste!B:C,2,FALSE),"")</f>
        <v>TYPE DE VEHICULE</v>
      </c>
      <c r="E42" s="48"/>
      <c r="F42" s="48"/>
      <c r="G42" s="48"/>
      <c r="H42" s="49"/>
      <c r="I42" s="50" t="s">
        <v>18</v>
      </c>
      <c r="J42" s="109" t="s">
        <v>91</v>
      </c>
      <c r="K42" s="51" t="str">
        <f ca="1">IFERROR(OFFSET('Prix carburant 2018'!$A$1,MATCH($B42,PxPompe,1),MATCH($J42,carburants,0)),"")</f>
        <v/>
      </c>
      <c r="L42" s="72" t="str">
        <f t="shared" si="2"/>
        <v/>
      </c>
      <c r="M42" s="73">
        <v>1.196</v>
      </c>
      <c r="N42" s="108" t="str">
        <f t="shared" si="1"/>
        <v/>
      </c>
      <c r="O42" s="130" t="str">
        <f t="shared" si="0"/>
        <v/>
      </c>
    </row>
    <row r="43" spans="2:15" x14ac:dyDescent="0.2">
      <c r="B43" s="127"/>
      <c r="C43" s="47" t="s">
        <v>82</v>
      </c>
      <c r="D43" s="47" t="str">
        <f>IFERROR(VLOOKUP(C43,Liste!B:C,2,FALSE),"")</f>
        <v>TYPE DE VEHICULE</v>
      </c>
      <c r="E43" s="48"/>
      <c r="F43" s="48"/>
      <c r="G43" s="48"/>
      <c r="H43" s="49"/>
      <c r="I43" s="50" t="s">
        <v>18</v>
      </c>
      <c r="J43" s="109" t="s">
        <v>91</v>
      </c>
      <c r="K43" s="51" t="str">
        <f ca="1">IFERROR(OFFSET('Prix carburant 2018'!$A$1,MATCH($B43,PxPompe,1),MATCH($J43,carburants,0)),"")</f>
        <v/>
      </c>
      <c r="L43" s="72" t="str">
        <f t="shared" si="2"/>
        <v/>
      </c>
      <c r="M43" s="73">
        <v>1.196</v>
      </c>
      <c r="N43" s="108" t="str">
        <f t="shared" si="1"/>
        <v/>
      </c>
      <c r="O43" s="130" t="str">
        <f t="shared" si="0"/>
        <v/>
      </c>
    </row>
    <row r="44" spans="2:15" x14ac:dyDescent="0.2">
      <c r="B44" s="127"/>
      <c r="C44" s="47" t="s">
        <v>82</v>
      </c>
      <c r="D44" s="47" t="str">
        <f>IFERROR(VLOOKUP(C44,Liste!B:C,2,FALSE),"")</f>
        <v>TYPE DE VEHICULE</v>
      </c>
      <c r="E44" s="48"/>
      <c r="F44" s="48"/>
      <c r="G44" s="48"/>
      <c r="H44" s="49"/>
      <c r="I44" s="50" t="s">
        <v>18</v>
      </c>
      <c r="J44" s="109" t="s">
        <v>91</v>
      </c>
      <c r="K44" s="51" t="str">
        <f ca="1">IFERROR(OFFSET('Prix carburant 2018'!$A$1,MATCH($B44,PxPompe,1),MATCH($J44,carburants,0)),"")</f>
        <v/>
      </c>
      <c r="L44" s="72" t="str">
        <f t="shared" si="2"/>
        <v/>
      </c>
      <c r="M44" s="73">
        <v>1.196</v>
      </c>
      <c r="N44" s="108" t="str">
        <f t="shared" si="1"/>
        <v/>
      </c>
      <c r="O44" s="130" t="str">
        <f t="shared" si="0"/>
        <v/>
      </c>
    </row>
    <row r="45" spans="2:15" x14ac:dyDescent="0.2">
      <c r="B45" s="127"/>
      <c r="C45" s="47" t="s">
        <v>82</v>
      </c>
      <c r="D45" s="47" t="str">
        <f>IFERROR(VLOOKUP(C45,Liste!B:C,2,FALSE),"")</f>
        <v>TYPE DE VEHICULE</v>
      </c>
      <c r="E45" s="48"/>
      <c r="F45" s="48"/>
      <c r="G45" s="48"/>
      <c r="H45" s="49"/>
      <c r="I45" s="50" t="s">
        <v>18</v>
      </c>
      <c r="J45" s="109" t="s">
        <v>91</v>
      </c>
      <c r="K45" s="51" t="str">
        <f ca="1">IFERROR(OFFSET('Prix carburant 2018'!$A$1,MATCH($B45,PxPompe,1),MATCH($J45,carburants,0)),"")</f>
        <v/>
      </c>
      <c r="L45" s="72" t="str">
        <f t="shared" si="2"/>
        <v/>
      </c>
      <c r="M45" s="73">
        <v>1.196</v>
      </c>
      <c r="N45" s="108" t="str">
        <f t="shared" si="1"/>
        <v/>
      </c>
      <c r="O45" s="130" t="str">
        <f t="shared" si="0"/>
        <v/>
      </c>
    </row>
    <row r="46" spans="2:15" x14ac:dyDescent="0.2">
      <c r="B46" s="127"/>
      <c r="C46" s="47" t="s">
        <v>82</v>
      </c>
      <c r="D46" s="47" t="str">
        <f>IFERROR(VLOOKUP(C46,Liste!B:C,2,FALSE),"")</f>
        <v>TYPE DE VEHICULE</v>
      </c>
      <c r="E46" s="48"/>
      <c r="F46" s="48"/>
      <c r="G46" s="48"/>
      <c r="H46" s="49"/>
      <c r="I46" s="50" t="s">
        <v>18</v>
      </c>
      <c r="J46" s="109" t="s">
        <v>91</v>
      </c>
      <c r="K46" s="51" t="str">
        <f ca="1">IFERROR(OFFSET('Prix carburant 2018'!$A$1,MATCH($B46,PxPompe,1),MATCH($J46,carburants,0)),"")</f>
        <v/>
      </c>
      <c r="L46" s="72" t="str">
        <f t="shared" si="2"/>
        <v/>
      </c>
      <c r="M46" s="73">
        <v>1.196</v>
      </c>
      <c r="N46" s="108" t="str">
        <f t="shared" si="1"/>
        <v/>
      </c>
      <c r="O46" s="130" t="str">
        <f t="shared" si="0"/>
        <v/>
      </c>
    </row>
    <row r="47" spans="2:15" x14ac:dyDescent="0.2">
      <c r="B47" s="127"/>
      <c r="C47" s="47" t="s">
        <v>82</v>
      </c>
      <c r="D47" s="47" t="str">
        <f>IFERROR(VLOOKUP(C47,Liste!B:C,2,FALSE),"")</f>
        <v>TYPE DE VEHICULE</v>
      </c>
      <c r="E47" s="48"/>
      <c r="F47" s="48"/>
      <c r="G47" s="48"/>
      <c r="H47" s="49"/>
      <c r="I47" s="50" t="s">
        <v>18</v>
      </c>
      <c r="J47" s="109" t="s">
        <v>91</v>
      </c>
      <c r="K47" s="51" t="str">
        <f ca="1">IFERROR(OFFSET('Prix carburant 2018'!$A$1,MATCH($B47,PxPompe,1),MATCH($J47,carburants,0)),"")</f>
        <v/>
      </c>
      <c r="L47" s="72" t="str">
        <f t="shared" si="2"/>
        <v/>
      </c>
      <c r="M47" s="73">
        <v>1.196</v>
      </c>
      <c r="N47" s="108" t="str">
        <f t="shared" si="1"/>
        <v/>
      </c>
      <c r="O47" s="130" t="str">
        <f t="shared" si="0"/>
        <v/>
      </c>
    </row>
    <row r="48" spans="2:15" x14ac:dyDescent="0.2">
      <c r="B48" s="127"/>
      <c r="C48" s="47" t="s">
        <v>82</v>
      </c>
      <c r="D48" s="47" t="str">
        <f>IFERROR(VLOOKUP(C48,Liste!B:C,2,FALSE),"")</f>
        <v>TYPE DE VEHICULE</v>
      </c>
      <c r="E48" s="48"/>
      <c r="F48" s="48"/>
      <c r="G48" s="48"/>
      <c r="H48" s="49"/>
      <c r="I48" s="50" t="s">
        <v>18</v>
      </c>
      <c r="J48" s="109" t="s">
        <v>91</v>
      </c>
      <c r="K48" s="51" t="str">
        <f ca="1">IFERROR(OFFSET('Prix carburant 2018'!$A$1,MATCH($B48,PxPompe,1),MATCH($J48,carburants,0)),"")</f>
        <v/>
      </c>
      <c r="L48" s="72" t="str">
        <f t="shared" si="2"/>
        <v/>
      </c>
      <c r="M48" s="73">
        <v>1.196</v>
      </c>
      <c r="N48" s="108" t="str">
        <f t="shared" si="1"/>
        <v/>
      </c>
      <c r="O48" s="130" t="str">
        <f t="shared" si="0"/>
        <v/>
      </c>
    </row>
    <row r="49" spans="2:15" x14ac:dyDescent="0.2">
      <c r="B49" s="127"/>
      <c r="C49" s="47" t="s">
        <v>82</v>
      </c>
      <c r="D49" s="47" t="str">
        <f>IFERROR(VLOOKUP(C49,Liste!B:C,2,FALSE),"")</f>
        <v>TYPE DE VEHICULE</v>
      </c>
      <c r="E49" s="48"/>
      <c r="F49" s="48"/>
      <c r="G49" s="48"/>
      <c r="H49" s="49"/>
      <c r="I49" s="50" t="s">
        <v>18</v>
      </c>
      <c r="J49" s="109" t="s">
        <v>91</v>
      </c>
      <c r="K49" s="51" t="str">
        <f ca="1">IFERROR(OFFSET('Prix carburant 2018'!$A$1,MATCH($B49,PxPompe,1),MATCH($J49,carburants,0)),"")</f>
        <v/>
      </c>
      <c r="L49" s="72" t="str">
        <f t="shared" si="2"/>
        <v/>
      </c>
      <c r="M49" s="73">
        <v>1.196</v>
      </c>
      <c r="N49" s="108" t="str">
        <f t="shared" si="1"/>
        <v/>
      </c>
      <c r="O49" s="130" t="str">
        <f t="shared" si="0"/>
        <v/>
      </c>
    </row>
    <row r="50" spans="2:15" x14ac:dyDescent="0.2">
      <c r="B50" s="127"/>
      <c r="C50" s="47" t="s">
        <v>82</v>
      </c>
      <c r="D50" s="47" t="str">
        <f>IFERROR(VLOOKUP(C50,Liste!B:C,2,FALSE),"")</f>
        <v>TYPE DE VEHICULE</v>
      </c>
      <c r="E50" s="48"/>
      <c r="F50" s="48"/>
      <c r="G50" s="48"/>
      <c r="H50" s="49"/>
      <c r="I50" s="50" t="s">
        <v>18</v>
      </c>
      <c r="J50" s="109" t="s">
        <v>91</v>
      </c>
      <c r="K50" s="51" t="str">
        <f ca="1">IFERROR(OFFSET('Prix carburant 2018'!$A$1,MATCH($B50,PxPompe,1),MATCH($J50,carburants,0)),"")</f>
        <v/>
      </c>
      <c r="L50" s="72" t="str">
        <f t="shared" si="2"/>
        <v/>
      </c>
      <c r="M50" s="73">
        <v>1.196</v>
      </c>
      <c r="N50" s="108" t="str">
        <f t="shared" si="1"/>
        <v/>
      </c>
      <c r="O50" s="130" t="str">
        <f t="shared" si="0"/>
        <v/>
      </c>
    </row>
    <row r="51" spans="2:15" x14ac:dyDescent="0.2">
      <c r="B51" s="127"/>
      <c r="C51" s="47" t="s">
        <v>82</v>
      </c>
      <c r="D51" s="47" t="str">
        <f>IFERROR(VLOOKUP(C51,Liste!B:C,2,FALSE),"")</f>
        <v>TYPE DE VEHICULE</v>
      </c>
      <c r="E51" s="48"/>
      <c r="F51" s="48"/>
      <c r="G51" s="48"/>
      <c r="H51" s="49"/>
      <c r="I51" s="50" t="s">
        <v>18</v>
      </c>
      <c r="J51" s="109" t="s">
        <v>91</v>
      </c>
      <c r="K51" s="51" t="str">
        <f ca="1">IFERROR(OFFSET('Prix carburant 2018'!$A$1,MATCH($B51,PxPompe,1),MATCH($J51,carburants,0)),"")</f>
        <v/>
      </c>
      <c r="L51" s="72" t="str">
        <f t="shared" si="2"/>
        <v/>
      </c>
      <c r="M51" s="73">
        <v>1.196</v>
      </c>
      <c r="N51" s="108" t="str">
        <f t="shared" si="1"/>
        <v/>
      </c>
      <c r="O51" s="130" t="str">
        <f t="shared" si="0"/>
        <v/>
      </c>
    </row>
    <row r="52" spans="2:15" x14ac:dyDescent="0.2">
      <c r="B52" s="127"/>
      <c r="C52" s="47" t="s">
        <v>82</v>
      </c>
      <c r="D52" s="47" t="str">
        <f>IFERROR(VLOOKUP(C52,Liste!B:C,2,FALSE),"")</f>
        <v>TYPE DE VEHICULE</v>
      </c>
      <c r="E52" s="48"/>
      <c r="F52" s="48"/>
      <c r="G52" s="48"/>
      <c r="H52" s="49"/>
      <c r="I52" s="50" t="s">
        <v>18</v>
      </c>
      <c r="J52" s="109" t="s">
        <v>91</v>
      </c>
      <c r="K52" s="51" t="str">
        <f ca="1">IFERROR(OFFSET('Prix carburant 2018'!$A$1,MATCH($B52,PxPompe,1),MATCH($J52,carburants,0)),"")</f>
        <v/>
      </c>
      <c r="L52" s="72" t="str">
        <f t="shared" si="2"/>
        <v/>
      </c>
      <c r="M52" s="73">
        <v>1.196</v>
      </c>
      <c r="N52" s="108" t="str">
        <f t="shared" si="1"/>
        <v/>
      </c>
      <c r="O52" s="130" t="str">
        <f t="shared" si="0"/>
        <v/>
      </c>
    </row>
    <row r="53" spans="2:15" x14ac:dyDescent="0.2">
      <c r="B53" s="127"/>
      <c r="C53" s="47" t="s">
        <v>82</v>
      </c>
      <c r="D53" s="47" t="str">
        <f>IFERROR(VLOOKUP(C53,Liste!B:C,2,FALSE),"")</f>
        <v>TYPE DE VEHICULE</v>
      </c>
      <c r="E53" s="48"/>
      <c r="F53" s="48"/>
      <c r="G53" s="48"/>
      <c r="H53" s="49"/>
      <c r="I53" s="50" t="s">
        <v>18</v>
      </c>
      <c r="J53" s="109" t="s">
        <v>91</v>
      </c>
      <c r="K53" s="51" t="str">
        <f ca="1">IFERROR(OFFSET('Prix carburant 2018'!$A$1,MATCH($B53,PxPompe,1),MATCH($J53,carburants,0)),"")</f>
        <v/>
      </c>
      <c r="L53" s="72" t="str">
        <f t="shared" si="2"/>
        <v/>
      </c>
      <c r="M53" s="73">
        <v>1.196</v>
      </c>
      <c r="N53" s="108" t="str">
        <f t="shared" si="1"/>
        <v/>
      </c>
      <c r="O53" s="130" t="str">
        <f t="shared" si="0"/>
        <v/>
      </c>
    </row>
    <row r="54" spans="2:15" x14ac:dyDescent="0.2">
      <c r="B54" s="127"/>
      <c r="C54" s="47" t="s">
        <v>82</v>
      </c>
      <c r="D54" s="47" t="str">
        <f>IFERROR(VLOOKUP(C54,Liste!B:C,2,FALSE),"")</f>
        <v>TYPE DE VEHICULE</v>
      </c>
      <c r="E54" s="48"/>
      <c r="F54" s="48"/>
      <c r="G54" s="48"/>
      <c r="H54" s="49"/>
      <c r="I54" s="50" t="s">
        <v>18</v>
      </c>
      <c r="J54" s="109" t="s">
        <v>91</v>
      </c>
      <c r="K54" s="51" t="str">
        <f ca="1">IFERROR(OFFSET('Prix carburant 2018'!$A$1,MATCH($B54,PxPompe,1),MATCH($J54,carburants,0)),"")</f>
        <v/>
      </c>
      <c r="L54" s="72" t="str">
        <f t="shared" si="2"/>
        <v/>
      </c>
      <c r="M54" s="73">
        <v>1.196</v>
      </c>
      <c r="N54" s="108" t="str">
        <f t="shared" si="1"/>
        <v/>
      </c>
      <c r="O54" s="130" t="str">
        <f t="shared" si="0"/>
        <v/>
      </c>
    </row>
    <row r="55" spans="2:15" x14ac:dyDescent="0.2">
      <c r="B55" s="127"/>
      <c r="C55" s="47" t="s">
        <v>82</v>
      </c>
      <c r="D55" s="47" t="str">
        <f>IFERROR(VLOOKUP(C55,Liste!B:C,2,FALSE),"")</f>
        <v>TYPE DE VEHICULE</v>
      </c>
      <c r="E55" s="48"/>
      <c r="F55" s="48"/>
      <c r="G55" s="48"/>
      <c r="H55" s="49"/>
      <c r="I55" s="50" t="s">
        <v>18</v>
      </c>
      <c r="J55" s="109" t="s">
        <v>91</v>
      </c>
      <c r="K55" s="51" t="str">
        <f ca="1">IFERROR(OFFSET('Prix carburant 2018'!$A$1,MATCH($B55,PxPompe,1),MATCH($J55,carburants,0)),"")</f>
        <v/>
      </c>
      <c r="L55" s="72" t="str">
        <f t="shared" si="2"/>
        <v/>
      </c>
      <c r="M55" s="73">
        <v>1.196</v>
      </c>
      <c r="N55" s="108" t="str">
        <f t="shared" si="1"/>
        <v/>
      </c>
      <c r="O55" s="130" t="str">
        <f t="shared" si="0"/>
        <v/>
      </c>
    </row>
    <row r="56" spans="2:15" x14ac:dyDescent="0.2">
      <c r="B56" s="127"/>
      <c r="C56" s="47" t="s">
        <v>82</v>
      </c>
      <c r="D56" s="47" t="str">
        <f>IFERROR(VLOOKUP(C56,Liste!B:C,2,FALSE),"")</f>
        <v>TYPE DE VEHICULE</v>
      </c>
      <c r="E56" s="48"/>
      <c r="F56" s="48"/>
      <c r="G56" s="48"/>
      <c r="H56" s="49"/>
      <c r="I56" s="50" t="s">
        <v>18</v>
      </c>
      <c r="J56" s="109" t="s">
        <v>91</v>
      </c>
      <c r="K56" s="51" t="str">
        <f ca="1">IFERROR(OFFSET('Prix carburant 2018'!$A$1,MATCH($B56,PxPompe,1),MATCH($J56,carburants,0)),"")</f>
        <v/>
      </c>
      <c r="L56" s="72" t="str">
        <f t="shared" si="2"/>
        <v/>
      </c>
      <c r="M56" s="73">
        <v>1.196</v>
      </c>
      <c r="N56" s="108" t="str">
        <f t="shared" si="1"/>
        <v/>
      </c>
      <c r="O56" s="130" t="str">
        <f t="shared" si="0"/>
        <v/>
      </c>
    </row>
    <row r="57" spans="2:15" x14ac:dyDescent="0.2">
      <c r="B57" s="127"/>
      <c r="C57" s="47" t="s">
        <v>82</v>
      </c>
      <c r="D57" s="47" t="str">
        <f>IFERROR(VLOOKUP(C57,Liste!B:C,2,FALSE),"")</f>
        <v>TYPE DE VEHICULE</v>
      </c>
      <c r="E57" s="48"/>
      <c r="F57" s="48"/>
      <c r="G57" s="48"/>
      <c r="H57" s="49"/>
      <c r="I57" s="50" t="s">
        <v>18</v>
      </c>
      <c r="J57" s="109" t="s">
        <v>91</v>
      </c>
      <c r="K57" s="51" t="str">
        <f ca="1">IFERROR(OFFSET('Prix carburant 2018'!$A$1,MATCH($B57,PxPompe,1),MATCH($J57,carburants,0)),"")</f>
        <v/>
      </c>
      <c r="L57" s="72" t="str">
        <f t="shared" si="2"/>
        <v/>
      </c>
      <c r="M57" s="73">
        <v>1.196</v>
      </c>
      <c r="N57" s="108" t="str">
        <f t="shared" si="1"/>
        <v/>
      </c>
      <c r="O57" s="130" t="str">
        <f t="shared" si="0"/>
        <v/>
      </c>
    </row>
    <row r="58" spans="2:15" x14ac:dyDescent="0.2">
      <c r="B58" s="127"/>
      <c r="C58" s="47" t="s">
        <v>82</v>
      </c>
      <c r="D58" s="47" t="str">
        <f>IFERROR(VLOOKUP(C58,Liste!B:C,2,FALSE),"")</f>
        <v>TYPE DE VEHICULE</v>
      </c>
      <c r="E58" s="48"/>
      <c r="F58" s="48"/>
      <c r="G58" s="48"/>
      <c r="H58" s="49"/>
      <c r="I58" s="50" t="s">
        <v>18</v>
      </c>
      <c r="J58" s="109" t="s">
        <v>91</v>
      </c>
      <c r="K58" s="51" t="str">
        <f ca="1">IFERROR(OFFSET('Prix carburant 2018'!$A$1,MATCH($B58,PxPompe,1),MATCH($J58,carburants,0)),"")</f>
        <v/>
      </c>
      <c r="L58" s="72" t="str">
        <f t="shared" si="2"/>
        <v/>
      </c>
      <c r="M58" s="73">
        <v>1.196</v>
      </c>
      <c r="N58" s="108" t="str">
        <f t="shared" si="1"/>
        <v/>
      </c>
      <c r="O58" s="130" t="str">
        <f t="shared" si="0"/>
        <v/>
      </c>
    </row>
    <row r="59" spans="2:15" x14ac:dyDescent="0.2">
      <c r="B59" s="127"/>
      <c r="C59" s="47" t="s">
        <v>82</v>
      </c>
      <c r="D59" s="47" t="str">
        <f>IFERROR(VLOOKUP(C59,Liste!B:C,2,FALSE),"")</f>
        <v>TYPE DE VEHICULE</v>
      </c>
      <c r="E59" s="48"/>
      <c r="F59" s="48"/>
      <c r="G59" s="48"/>
      <c r="H59" s="49"/>
      <c r="I59" s="50" t="s">
        <v>18</v>
      </c>
      <c r="J59" s="109" t="s">
        <v>91</v>
      </c>
      <c r="K59" s="51" t="str">
        <f ca="1">IFERROR(OFFSET('Prix carburant 2018'!$A$1,MATCH($B59,PxPompe,1),MATCH($J59,carburants,0)),"")</f>
        <v/>
      </c>
      <c r="L59" s="72" t="str">
        <f t="shared" si="2"/>
        <v/>
      </c>
      <c r="M59" s="73">
        <v>1.196</v>
      </c>
      <c r="N59" s="108" t="str">
        <f t="shared" si="1"/>
        <v/>
      </c>
      <c r="O59" s="130" t="str">
        <f t="shared" si="0"/>
        <v/>
      </c>
    </row>
    <row r="60" spans="2:15" x14ac:dyDescent="0.2">
      <c r="B60" s="127"/>
      <c r="C60" s="47" t="s">
        <v>82</v>
      </c>
      <c r="D60" s="47" t="str">
        <f>IFERROR(VLOOKUP(C60,Liste!B:C,2,FALSE),"")</f>
        <v>TYPE DE VEHICULE</v>
      </c>
      <c r="E60" s="48"/>
      <c r="F60" s="48"/>
      <c r="G60" s="48"/>
      <c r="H60" s="49"/>
      <c r="I60" s="50" t="s">
        <v>18</v>
      </c>
      <c r="J60" s="109" t="s">
        <v>91</v>
      </c>
      <c r="K60" s="51" t="str">
        <f ca="1">IFERROR(OFFSET('Prix carburant 2018'!$A$1,MATCH($B60,PxPompe,1),MATCH($J60,carburants,0)),"")</f>
        <v/>
      </c>
      <c r="L60" s="72" t="str">
        <f t="shared" si="2"/>
        <v/>
      </c>
      <c r="M60" s="73">
        <v>1.196</v>
      </c>
      <c r="N60" s="108" t="str">
        <f t="shared" si="1"/>
        <v/>
      </c>
      <c r="O60" s="130" t="str">
        <f t="shared" si="0"/>
        <v/>
      </c>
    </row>
    <row r="61" spans="2:15" x14ac:dyDescent="0.2">
      <c r="B61" s="127"/>
      <c r="C61" s="47" t="s">
        <v>82</v>
      </c>
      <c r="D61" s="47" t="str">
        <f>IFERROR(VLOOKUP(C61,Liste!B:C,2,FALSE),"")</f>
        <v>TYPE DE VEHICULE</v>
      </c>
      <c r="E61" s="48"/>
      <c r="F61" s="48"/>
      <c r="G61" s="48"/>
      <c r="H61" s="49"/>
      <c r="I61" s="50" t="s">
        <v>18</v>
      </c>
      <c r="J61" s="109" t="s">
        <v>91</v>
      </c>
      <c r="K61" s="51" t="str">
        <f ca="1">IFERROR(OFFSET('Prix carburant 2018'!$A$1,MATCH($B61,PxPompe,1),MATCH($J61,carburants,0)),"")</f>
        <v/>
      </c>
      <c r="L61" s="72" t="str">
        <f t="shared" si="2"/>
        <v/>
      </c>
      <c r="M61" s="73">
        <v>1.196</v>
      </c>
      <c r="N61" s="108" t="str">
        <f t="shared" si="1"/>
        <v/>
      </c>
      <c r="O61" s="130" t="str">
        <f t="shared" si="0"/>
        <v/>
      </c>
    </row>
    <row r="62" spans="2:15" x14ac:dyDescent="0.2">
      <c r="B62" s="127"/>
      <c r="C62" s="47" t="s">
        <v>82</v>
      </c>
      <c r="D62" s="47" t="str">
        <f>IFERROR(VLOOKUP(C62,Liste!B:C,2,FALSE),"")</f>
        <v>TYPE DE VEHICULE</v>
      </c>
      <c r="E62" s="48"/>
      <c r="F62" s="48"/>
      <c r="G62" s="48"/>
      <c r="H62" s="49"/>
      <c r="I62" s="50" t="s">
        <v>18</v>
      </c>
      <c r="J62" s="109" t="s">
        <v>91</v>
      </c>
      <c r="K62" s="51" t="str">
        <f ca="1">IFERROR(OFFSET('Prix carburant 2018'!$A$1,MATCH($B62,PxPompe,1),MATCH($J62,carburants,0)),"")</f>
        <v/>
      </c>
      <c r="L62" s="72" t="str">
        <f t="shared" si="2"/>
        <v/>
      </c>
      <c r="M62" s="73">
        <v>1.196</v>
      </c>
      <c r="N62" s="108" t="str">
        <f t="shared" si="1"/>
        <v/>
      </c>
      <c r="O62" s="130" t="str">
        <f t="shared" si="0"/>
        <v/>
      </c>
    </row>
    <row r="63" spans="2:15" x14ac:dyDescent="0.2">
      <c r="B63" s="127"/>
      <c r="C63" s="47" t="s">
        <v>82</v>
      </c>
      <c r="D63" s="47" t="str">
        <f>IFERROR(VLOOKUP(C63,Liste!B:C,2,FALSE),"")</f>
        <v>TYPE DE VEHICULE</v>
      </c>
      <c r="E63" s="48"/>
      <c r="F63" s="48"/>
      <c r="G63" s="48"/>
      <c r="H63" s="49"/>
      <c r="I63" s="50" t="s">
        <v>18</v>
      </c>
      <c r="J63" s="109" t="s">
        <v>91</v>
      </c>
      <c r="K63" s="51" t="str">
        <f ca="1">IFERROR(OFFSET('Prix carburant 2018'!$A$1,MATCH($B63,PxPompe,1),MATCH($J63,carburants,0)),"")</f>
        <v/>
      </c>
      <c r="L63" s="72" t="str">
        <f t="shared" si="2"/>
        <v/>
      </c>
      <c r="M63" s="73">
        <v>1.196</v>
      </c>
      <c r="N63" s="108" t="str">
        <f t="shared" si="1"/>
        <v/>
      </c>
      <c r="O63" s="130" t="str">
        <f t="shared" si="0"/>
        <v/>
      </c>
    </row>
    <row r="64" spans="2:15" x14ac:dyDescent="0.2">
      <c r="B64" s="127"/>
      <c r="C64" s="47" t="s">
        <v>82</v>
      </c>
      <c r="D64" s="47" t="str">
        <f>IFERROR(VLOOKUP(C64,Liste!B:C,2,FALSE),"")</f>
        <v>TYPE DE VEHICULE</v>
      </c>
      <c r="E64" s="48"/>
      <c r="F64" s="48"/>
      <c r="G64" s="48"/>
      <c r="H64" s="49"/>
      <c r="I64" s="50" t="s">
        <v>18</v>
      </c>
      <c r="J64" s="109" t="s">
        <v>91</v>
      </c>
      <c r="K64" s="51" t="str">
        <f ca="1">IFERROR(OFFSET('Prix carburant 2018'!$A$1,MATCH($B64,PxPompe,1),MATCH($J64,carburants,0)),"")</f>
        <v/>
      </c>
      <c r="L64" s="72" t="str">
        <f t="shared" si="2"/>
        <v/>
      </c>
      <c r="M64" s="73">
        <v>1.196</v>
      </c>
      <c r="N64" s="108" t="str">
        <f t="shared" si="1"/>
        <v/>
      </c>
      <c r="O64" s="130" t="str">
        <f t="shared" si="0"/>
        <v/>
      </c>
    </row>
    <row r="65" spans="2:15" x14ac:dyDescent="0.2">
      <c r="B65" s="127"/>
      <c r="C65" s="47" t="s">
        <v>82</v>
      </c>
      <c r="D65" s="47" t="str">
        <f>IFERROR(VLOOKUP(C65,Liste!B:C,2,FALSE),"")</f>
        <v>TYPE DE VEHICULE</v>
      </c>
      <c r="E65" s="48"/>
      <c r="F65" s="48"/>
      <c r="G65" s="48"/>
      <c r="H65" s="49"/>
      <c r="I65" s="50" t="s">
        <v>18</v>
      </c>
      <c r="J65" s="109" t="s">
        <v>91</v>
      </c>
      <c r="K65" s="51" t="str">
        <f ca="1">IFERROR(OFFSET('Prix carburant 2018'!$A$1,MATCH($B65,PxPompe,1),MATCH($J65,carburants,0)),"")</f>
        <v/>
      </c>
      <c r="L65" s="72" t="str">
        <f t="shared" si="2"/>
        <v/>
      </c>
      <c r="M65" s="73">
        <v>1.196</v>
      </c>
      <c r="N65" s="108" t="str">
        <f t="shared" si="1"/>
        <v/>
      </c>
      <c r="O65" s="130" t="str">
        <f t="shared" si="0"/>
        <v/>
      </c>
    </row>
    <row r="66" spans="2:15" x14ac:dyDescent="0.2">
      <c r="B66" s="127"/>
      <c r="C66" s="47" t="s">
        <v>82</v>
      </c>
      <c r="D66" s="47" t="str">
        <f>IFERROR(VLOOKUP(C66,Liste!B:C,2,FALSE),"")</f>
        <v>TYPE DE VEHICULE</v>
      </c>
      <c r="E66" s="48"/>
      <c r="F66" s="48"/>
      <c r="G66" s="48"/>
      <c r="H66" s="49"/>
      <c r="I66" s="50" t="s">
        <v>18</v>
      </c>
      <c r="J66" s="109" t="s">
        <v>91</v>
      </c>
      <c r="K66" s="51" t="str">
        <f ca="1">IFERROR(OFFSET('Prix carburant 2018'!$A$1,MATCH($B66,PxPompe,1),MATCH($J66,carburants,0)),"")</f>
        <v/>
      </c>
      <c r="L66" s="72" t="str">
        <f t="shared" si="2"/>
        <v/>
      </c>
      <c r="M66" s="73">
        <v>1.196</v>
      </c>
      <c r="N66" s="108" t="str">
        <f t="shared" si="1"/>
        <v/>
      </c>
      <c r="O66" s="130" t="str">
        <f t="shared" si="0"/>
        <v/>
      </c>
    </row>
    <row r="67" spans="2:15" x14ac:dyDescent="0.2">
      <c r="B67" s="127"/>
      <c r="C67" s="47" t="s">
        <v>82</v>
      </c>
      <c r="D67" s="47" t="str">
        <f>IFERROR(VLOOKUP(C67,Liste!B:C,2,FALSE),"")</f>
        <v>TYPE DE VEHICULE</v>
      </c>
      <c r="E67" s="48"/>
      <c r="F67" s="48"/>
      <c r="G67" s="48"/>
      <c r="H67" s="49"/>
      <c r="I67" s="50" t="s">
        <v>18</v>
      </c>
      <c r="J67" s="109" t="s">
        <v>91</v>
      </c>
      <c r="K67" s="51" t="str">
        <f ca="1">IFERROR(OFFSET('Prix carburant 2018'!$A$1,MATCH($B67,PxPompe,1),MATCH($J67,carburants,0)),"")</f>
        <v/>
      </c>
      <c r="L67" s="72" t="str">
        <f t="shared" ref="L67:L130" si="3">IF(H67=0,"",H67*K67)</f>
        <v/>
      </c>
      <c r="M67" s="73">
        <v>1.196</v>
      </c>
      <c r="N67" s="108" t="str">
        <f t="shared" si="1"/>
        <v/>
      </c>
      <c r="O67" s="130" t="str">
        <f t="shared" ref="O67:O130" si="4">IF( F67=0,"",H67/N67*100)</f>
        <v/>
      </c>
    </row>
    <row r="68" spans="2:15" x14ac:dyDescent="0.2">
      <c r="B68" s="127"/>
      <c r="C68" s="47" t="s">
        <v>82</v>
      </c>
      <c r="D68" s="47" t="str">
        <f>IFERROR(VLOOKUP(C68,Liste!B:C,2,FALSE),"")</f>
        <v>TYPE DE VEHICULE</v>
      </c>
      <c r="E68" s="48"/>
      <c r="F68" s="48"/>
      <c r="G68" s="48"/>
      <c r="H68" s="49"/>
      <c r="I68" s="50" t="s">
        <v>18</v>
      </c>
      <c r="J68" s="109" t="s">
        <v>91</v>
      </c>
      <c r="K68" s="51" t="str">
        <f ca="1">IFERROR(OFFSET('Prix carburant 2018'!$A$1,MATCH($B68,PxPompe,1),MATCH($J68,carburants,0)),"")</f>
        <v/>
      </c>
      <c r="L68" s="72" t="str">
        <f t="shared" si="3"/>
        <v/>
      </c>
      <c r="M68" s="73">
        <v>1.196</v>
      </c>
      <c r="N68" s="108" t="str">
        <f t="shared" ref="N68:N131" si="5">IF(F68="","",F68-E68)</f>
        <v/>
      </c>
      <c r="O68" s="130" t="str">
        <f t="shared" si="4"/>
        <v/>
      </c>
    </row>
    <row r="69" spans="2:15" x14ac:dyDescent="0.2">
      <c r="B69" s="127"/>
      <c r="C69" s="47" t="s">
        <v>82</v>
      </c>
      <c r="D69" s="47" t="str">
        <f>IFERROR(VLOOKUP(C69,Liste!B:C,2,FALSE),"")</f>
        <v>TYPE DE VEHICULE</v>
      </c>
      <c r="E69" s="48"/>
      <c r="F69" s="48"/>
      <c r="G69" s="48"/>
      <c r="H69" s="49"/>
      <c r="I69" s="50" t="s">
        <v>18</v>
      </c>
      <c r="J69" s="109" t="s">
        <v>91</v>
      </c>
      <c r="K69" s="51" t="str">
        <f ca="1">IFERROR(OFFSET('Prix carburant 2018'!$A$1,MATCH($B69,PxPompe,1),MATCH($J69,carburants,0)),"")</f>
        <v/>
      </c>
      <c r="L69" s="72" t="str">
        <f t="shared" si="3"/>
        <v/>
      </c>
      <c r="M69" s="73">
        <v>1.196</v>
      </c>
      <c r="N69" s="108" t="str">
        <f t="shared" si="5"/>
        <v/>
      </c>
      <c r="O69" s="130" t="str">
        <f t="shared" si="4"/>
        <v/>
      </c>
    </row>
    <row r="70" spans="2:15" x14ac:dyDescent="0.2">
      <c r="B70" s="127"/>
      <c r="C70" s="47" t="s">
        <v>82</v>
      </c>
      <c r="D70" s="47" t="str">
        <f>IFERROR(VLOOKUP(C70,Liste!B:C,2,FALSE),"")</f>
        <v>TYPE DE VEHICULE</v>
      </c>
      <c r="E70" s="48"/>
      <c r="F70" s="48"/>
      <c r="G70" s="48"/>
      <c r="H70" s="49"/>
      <c r="I70" s="50" t="s">
        <v>18</v>
      </c>
      <c r="J70" s="109" t="s">
        <v>91</v>
      </c>
      <c r="K70" s="51" t="str">
        <f ca="1">IFERROR(OFFSET('Prix carburant 2018'!$A$1,MATCH($B70,PxPompe,1),MATCH($J70,carburants,0)),"")</f>
        <v/>
      </c>
      <c r="L70" s="72" t="str">
        <f t="shared" si="3"/>
        <v/>
      </c>
      <c r="M70" s="73">
        <v>1.196</v>
      </c>
      <c r="N70" s="108" t="str">
        <f t="shared" si="5"/>
        <v/>
      </c>
      <c r="O70" s="130" t="str">
        <f t="shared" si="4"/>
        <v/>
      </c>
    </row>
    <row r="71" spans="2:15" x14ac:dyDescent="0.2">
      <c r="B71" s="127"/>
      <c r="C71" s="47" t="s">
        <v>82</v>
      </c>
      <c r="D71" s="47" t="str">
        <f>IFERROR(VLOOKUP(C71,Liste!B:C,2,FALSE),"")</f>
        <v>TYPE DE VEHICULE</v>
      </c>
      <c r="E71" s="48"/>
      <c r="F71" s="48"/>
      <c r="G71" s="48"/>
      <c r="H71" s="49"/>
      <c r="I71" s="50" t="s">
        <v>18</v>
      </c>
      <c r="J71" s="109" t="s">
        <v>91</v>
      </c>
      <c r="K71" s="51" t="str">
        <f ca="1">IFERROR(OFFSET('Prix carburant 2018'!$A$1,MATCH($B71,PxPompe,1),MATCH($J71,carburants,0)),"")</f>
        <v/>
      </c>
      <c r="L71" s="72" t="str">
        <f t="shared" si="3"/>
        <v/>
      </c>
      <c r="M71" s="73">
        <v>1.196</v>
      </c>
      <c r="N71" s="108" t="str">
        <f t="shared" si="5"/>
        <v/>
      </c>
      <c r="O71" s="130" t="str">
        <f t="shared" si="4"/>
        <v/>
      </c>
    </row>
    <row r="72" spans="2:15" x14ac:dyDescent="0.2">
      <c r="B72" s="127"/>
      <c r="C72" s="47" t="s">
        <v>82</v>
      </c>
      <c r="D72" s="47" t="str">
        <f>IFERROR(VLOOKUP(C72,Liste!B:C,2,FALSE),"")</f>
        <v>TYPE DE VEHICULE</v>
      </c>
      <c r="E72" s="48"/>
      <c r="F72" s="48"/>
      <c r="G72" s="48"/>
      <c r="H72" s="49"/>
      <c r="I72" s="50" t="s">
        <v>18</v>
      </c>
      <c r="J72" s="109" t="s">
        <v>91</v>
      </c>
      <c r="K72" s="51" t="str">
        <f ca="1">IFERROR(OFFSET('Prix carburant 2018'!$A$1,MATCH($B72,PxPompe,1),MATCH($J72,carburants,0)),"")</f>
        <v/>
      </c>
      <c r="L72" s="72" t="str">
        <f t="shared" si="3"/>
        <v/>
      </c>
      <c r="M72" s="73">
        <v>1.196</v>
      </c>
      <c r="N72" s="108" t="str">
        <f t="shared" si="5"/>
        <v/>
      </c>
      <c r="O72" s="130" t="str">
        <f t="shared" si="4"/>
        <v/>
      </c>
    </row>
    <row r="73" spans="2:15" x14ac:dyDescent="0.2">
      <c r="B73" s="128"/>
      <c r="C73" s="47" t="s">
        <v>82</v>
      </c>
      <c r="D73" s="47" t="str">
        <f>IFERROR(VLOOKUP(C73,Liste!B:C,2,FALSE),"")</f>
        <v>TYPE DE VEHICULE</v>
      </c>
      <c r="E73" s="52"/>
      <c r="F73" s="52"/>
      <c r="G73" s="52"/>
      <c r="H73" s="53"/>
      <c r="I73" s="50" t="s">
        <v>18</v>
      </c>
      <c r="J73" s="109" t="s">
        <v>91</v>
      </c>
      <c r="K73" s="51" t="str">
        <f ca="1">IFERROR(OFFSET('Prix carburant 2018'!$A$1,MATCH($B73,PxPompe,1),MATCH($J73,carburants,0)),"")</f>
        <v/>
      </c>
      <c r="L73" s="72" t="str">
        <f t="shared" si="3"/>
        <v/>
      </c>
      <c r="M73" s="73">
        <v>1.196</v>
      </c>
      <c r="N73" s="108" t="str">
        <f t="shared" si="5"/>
        <v/>
      </c>
      <c r="O73" s="130" t="str">
        <f t="shared" si="4"/>
        <v/>
      </c>
    </row>
    <row r="74" spans="2:15" x14ac:dyDescent="0.2">
      <c r="B74" s="127"/>
      <c r="C74" s="47" t="s">
        <v>82</v>
      </c>
      <c r="D74" s="47" t="str">
        <f>IFERROR(VLOOKUP(C74,Liste!B:C,2,FALSE),"")</f>
        <v>TYPE DE VEHICULE</v>
      </c>
      <c r="E74" s="48"/>
      <c r="F74" s="48"/>
      <c r="G74" s="48"/>
      <c r="H74" s="49"/>
      <c r="I74" s="50" t="s">
        <v>18</v>
      </c>
      <c r="J74" s="109" t="s">
        <v>91</v>
      </c>
      <c r="K74" s="51" t="str">
        <f ca="1">IFERROR(OFFSET('Prix carburant 2018'!$A$1,MATCH($B74,PxPompe,1),MATCH($J74,carburants,0)),"")</f>
        <v/>
      </c>
      <c r="L74" s="72" t="str">
        <f t="shared" si="3"/>
        <v/>
      </c>
      <c r="M74" s="73">
        <v>1.196</v>
      </c>
      <c r="N74" s="108" t="str">
        <f t="shared" si="5"/>
        <v/>
      </c>
      <c r="O74" s="130" t="str">
        <f t="shared" si="4"/>
        <v/>
      </c>
    </row>
    <row r="75" spans="2:15" x14ac:dyDescent="0.2">
      <c r="B75" s="127"/>
      <c r="C75" s="47" t="s">
        <v>82</v>
      </c>
      <c r="D75" s="47" t="str">
        <f>IFERROR(VLOOKUP(C75,Liste!B:C,2,FALSE),"")</f>
        <v>TYPE DE VEHICULE</v>
      </c>
      <c r="E75" s="48"/>
      <c r="F75" s="48"/>
      <c r="G75" s="48"/>
      <c r="H75" s="49"/>
      <c r="I75" s="50" t="s">
        <v>18</v>
      </c>
      <c r="J75" s="109" t="s">
        <v>91</v>
      </c>
      <c r="K75" s="51" t="str">
        <f ca="1">IFERROR(OFFSET('Prix carburant 2018'!$A$1,MATCH($B75,PxPompe,1),MATCH($J75,carburants,0)),"")</f>
        <v/>
      </c>
      <c r="L75" s="72" t="str">
        <f t="shared" si="3"/>
        <v/>
      </c>
      <c r="M75" s="73">
        <v>1.196</v>
      </c>
      <c r="N75" s="108" t="str">
        <f t="shared" si="5"/>
        <v/>
      </c>
      <c r="O75" s="130" t="str">
        <f t="shared" si="4"/>
        <v/>
      </c>
    </row>
    <row r="76" spans="2:15" x14ac:dyDescent="0.2">
      <c r="B76" s="128"/>
      <c r="C76" s="47" t="s">
        <v>82</v>
      </c>
      <c r="D76" s="47" t="str">
        <f>IFERROR(VLOOKUP(C76,Liste!B:C,2,FALSE),"")</f>
        <v>TYPE DE VEHICULE</v>
      </c>
      <c r="E76" s="52"/>
      <c r="F76" s="52"/>
      <c r="G76" s="52"/>
      <c r="H76" s="53"/>
      <c r="I76" s="50" t="s">
        <v>18</v>
      </c>
      <c r="J76" s="109" t="s">
        <v>91</v>
      </c>
      <c r="K76" s="51" t="str">
        <f ca="1">IFERROR(OFFSET('Prix carburant 2018'!$A$1,MATCH($B76,PxPompe,1),MATCH($J76,carburants,0)),"")</f>
        <v/>
      </c>
      <c r="L76" s="72" t="str">
        <f t="shared" si="3"/>
        <v/>
      </c>
      <c r="M76" s="73">
        <v>1.196</v>
      </c>
      <c r="N76" s="108" t="str">
        <f t="shared" si="5"/>
        <v/>
      </c>
      <c r="O76" s="130" t="str">
        <f t="shared" si="4"/>
        <v/>
      </c>
    </row>
    <row r="77" spans="2:15" x14ac:dyDescent="0.2">
      <c r="B77" s="127"/>
      <c r="C77" s="47" t="s">
        <v>82</v>
      </c>
      <c r="D77" s="47" t="str">
        <f>IFERROR(VLOOKUP(C77,Liste!B:C,2,FALSE),"")</f>
        <v>TYPE DE VEHICULE</v>
      </c>
      <c r="E77" s="48"/>
      <c r="F77" s="48"/>
      <c r="G77" s="48"/>
      <c r="H77" s="49"/>
      <c r="I77" s="50" t="s">
        <v>18</v>
      </c>
      <c r="J77" s="109" t="s">
        <v>91</v>
      </c>
      <c r="K77" s="51" t="str">
        <f ca="1">IFERROR(OFFSET('Prix carburant 2018'!$A$1,MATCH($B77,PxPompe,1),MATCH($J77,carburants,0)),"")</f>
        <v/>
      </c>
      <c r="L77" s="72" t="str">
        <f t="shared" si="3"/>
        <v/>
      </c>
      <c r="M77" s="73">
        <v>1.196</v>
      </c>
      <c r="N77" s="108" t="str">
        <f t="shared" si="5"/>
        <v/>
      </c>
      <c r="O77" s="130" t="str">
        <f t="shared" si="4"/>
        <v/>
      </c>
    </row>
    <row r="78" spans="2:15" x14ac:dyDescent="0.2">
      <c r="B78" s="127"/>
      <c r="C78" s="47" t="s">
        <v>82</v>
      </c>
      <c r="D78" s="47" t="str">
        <f>IFERROR(VLOOKUP(C78,Liste!B:C,2,FALSE),"")</f>
        <v>TYPE DE VEHICULE</v>
      </c>
      <c r="E78" s="48"/>
      <c r="F78" s="48"/>
      <c r="G78" s="48"/>
      <c r="H78" s="49"/>
      <c r="I78" s="50" t="s">
        <v>18</v>
      </c>
      <c r="J78" s="109" t="s">
        <v>91</v>
      </c>
      <c r="K78" s="51" t="str">
        <f ca="1">IFERROR(OFFSET('Prix carburant 2018'!$A$1,MATCH($B78,PxPompe,1),MATCH($J78,carburants,0)),"")</f>
        <v/>
      </c>
      <c r="L78" s="72" t="str">
        <f t="shared" si="3"/>
        <v/>
      </c>
      <c r="M78" s="73">
        <v>1.196</v>
      </c>
      <c r="N78" s="108" t="str">
        <f t="shared" si="5"/>
        <v/>
      </c>
      <c r="O78" s="130" t="str">
        <f t="shared" si="4"/>
        <v/>
      </c>
    </row>
    <row r="79" spans="2:15" x14ac:dyDescent="0.2">
      <c r="B79" s="128"/>
      <c r="C79" s="47" t="s">
        <v>82</v>
      </c>
      <c r="D79" s="47" t="str">
        <f>IFERROR(VLOOKUP(C79,Liste!B:C,2,FALSE),"")</f>
        <v>TYPE DE VEHICULE</v>
      </c>
      <c r="E79" s="52"/>
      <c r="F79" s="52"/>
      <c r="G79" s="52"/>
      <c r="H79" s="53"/>
      <c r="I79" s="50" t="s">
        <v>18</v>
      </c>
      <c r="J79" s="109" t="s">
        <v>91</v>
      </c>
      <c r="K79" s="51" t="str">
        <f ca="1">IFERROR(OFFSET('Prix carburant 2018'!$A$1,MATCH($B79,PxPompe,1),MATCH($J79,carburants,0)),"")</f>
        <v/>
      </c>
      <c r="L79" s="72" t="str">
        <f t="shared" si="3"/>
        <v/>
      </c>
      <c r="M79" s="73">
        <v>1.196</v>
      </c>
      <c r="N79" s="108" t="str">
        <f t="shared" si="5"/>
        <v/>
      </c>
      <c r="O79" s="130" t="str">
        <f t="shared" si="4"/>
        <v/>
      </c>
    </row>
    <row r="80" spans="2:15" x14ac:dyDescent="0.2">
      <c r="B80" s="127"/>
      <c r="C80" s="47" t="s">
        <v>82</v>
      </c>
      <c r="D80" s="47" t="str">
        <f>IFERROR(VLOOKUP(C80,Liste!B:C,2,FALSE),"")</f>
        <v>TYPE DE VEHICULE</v>
      </c>
      <c r="E80" s="48"/>
      <c r="F80" s="48"/>
      <c r="G80" s="48"/>
      <c r="H80" s="49"/>
      <c r="I80" s="50" t="s">
        <v>18</v>
      </c>
      <c r="J80" s="109" t="s">
        <v>91</v>
      </c>
      <c r="K80" s="51" t="str">
        <f ca="1">IFERROR(OFFSET('Prix carburant 2018'!$A$1,MATCH($B80,PxPompe,1),MATCH($J80,carburants,0)),"")</f>
        <v/>
      </c>
      <c r="L80" s="72" t="str">
        <f t="shared" si="3"/>
        <v/>
      </c>
      <c r="M80" s="73">
        <v>1.196</v>
      </c>
      <c r="N80" s="108" t="str">
        <f t="shared" si="5"/>
        <v/>
      </c>
      <c r="O80" s="130" t="str">
        <f t="shared" si="4"/>
        <v/>
      </c>
    </row>
    <row r="81" spans="2:15" x14ac:dyDescent="0.2">
      <c r="B81" s="127"/>
      <c r="C81" s="47" t="s">
        <v>82</v>
      </c>
      <c r="D81" s="47" t="str">
        <f>IFERROR(VLOOKUP(C81,Liste!B:C,2,FALSE),"")</f>
        <v>TYPE DE VEHICULE</v>
      </c>
      <c r="E81" s="48"/>
      <c r="F81" s="48"/>
      <c r="G81" s="48"/>
      <c r="H81" s="49"/>
      <c r="I81" s="50" t="s">
        <v>18</v>
      </c>
      <c r="J81" s="109" t="s">
        <v>91</v>
      </c>
      <c r="K81" s="51" t="str">
        <f ca="1">IFERROR(OFFSET('Prix carburant 2018'!$A$1,MATCH($B81,PxPompe,1),MATCH($J81,carburants,0)),"")</f>
        <v/>
      </c>
      <c r="L81" s="72" t="str">
        <f t="shared" si="3"/>
        <v/>
      </c>
      <c r="M81" s="73">
        <v>1.196</v>
      </c>
      <c r="N81" s="108" t="str">
        <f t="shared" si="5"/>
        <v/>
      </c>
      <c r="O81" s="130" t="str">
        <f t="shared" si="4"/>
        <v/>
      </c>
    </row>
    <row r="82" spans="2:15" x14ac:dyDescent="0.2">
      <c r="B82" s="128"/>
      <c r="C82" s="47" t="s">
        <v>82</v>
      </c>
      <c r="D82" s="47" t="str">
        <f>IFERROR(VLOOKUP(C82,Liste!B:C,2,FALSE),"")</f>
        <v>TYPE DE VEHICULE</v>
      </c>
      <c r="E82" s="52"/>
      <c r="F82" s="52"/>
      <c r="G82" s="52"/>
      <c r="H82" s="53"/>
      <c r="I82" s="50" t="s">
        <v>18</v>
      </c>
      <c r="J82" s="109" t="s">
        <v>91</v>
      </c>
      <c r="K82" s="51" t="str">
        <f ca="1">IFERROR(OFFSET('Prix carburant 2018'!$A$1,MATCH($B82,PxPompe,1),MATCH($J82,carburants,0)),"")</f>
        <v/>
      </c>
      <c r="L82" s="72" t="str">
        <f t="shared" si="3"/>
        <v/>
      </c>
      <c r="M82" s="73">
        <v>1.196</v>
      </c>
      <c r="N82" s="108" t="str">
        <f t="shared" si="5"/>
        <v/>
      </c>
      <c r="O82" s="130" t="str">
        <f t="shared" si="4"/>
        <v/>
      </c>
    </row>
    <row r="83" spans="2:15" x14ac:dyDescent="0.2">
      <c r="B83" s="127"/>
      <c r="C83" s="47" t="s">
        <v>82</v>
      </c>
      <c r="D83" s="47" t="str">
        <f>IFERROR(VLOOKUP(C83,Liste!B:C,2,FALSE),"")</f>
        <v>TYPE DE VEHICULE</v>
      </c>
      <c r="E83" s="48"/>
      <c r="F83" s="48"/>
      <c r="G83" s="48"/>
      <c r="H83" s="49"/>
      <c r="I83" s="50" t="s">
        <v>18</v>
      </c>
      <c r="J83" s="109" t="s">
        <v>91</v>
      </c>
      <c r="K83" s="51" t="str">
        <f ca="1">IFERROR(OFFSET('Prix carburant 2018'!$A$1,MATCH($B83,PxPompe,1),MATCH($J83,carburants,0)),"")</f>
        <v/>
      </c>
      <c r="L83" s="72" t="str">
        <f t="shared" si="3"/>
        <v/>
      </c>
      <c r="M83" s="73">
        <v>1.196</v>
      </c>
      <c r="N83" s="108" t="str">
        <f t="shared" si="5"/>
        <v/>
      </c>
      <c r="O83" s="130" t="str">
        <f t="shared" si="4"/>
        <v/>
      </c>
    </row>
    <row r="84" spans="2:15" x14ac:dyDescent="0.2">
      <c r="B84" s="128"/>
      <c r="C84" s="47" t="s">
        <v>82</v>
      </c>
      <c r="D84" s="47" t="str">
        <f>IFERROR(VLOOKUP(C84,Liste!B:C,2,FALSE),"")</f>
        <v>TYPE DE VEHICULE</v>
      </c>
      <c r="E84" s="52"/>
      <c r="F84" s="52"/>
      <c r="G84" s="52"/>
      <c r="H84" s="53"/>
      <c r="I84" s="50" t="s">
        <v>18</v>
      </c>
      <c r="J84" s="109" t="s">
        <v>91</v>
      </c>
      <c r="K84" s="51" t="str">
        <f ca="1">IFERROR(OFFSET('Prix carburant 2018'!$A$1,MATCH($B84,PxPompe,1),MATCH($J84,carburants,0)),"")</f>
        <v/>
      </c>
      <c r="L84" s="72" t="str">
        <f t="shared" si="3"/>
        <v/>
      </c>
      <c r="M84" s="73">
        <v>1.196</v>
      </c>
      <c r="N84" s="108" t="str">
        <f t="shared" si="5"/>
        <v/>
      </c>
      <c r="O84" s="130" t="str">
        <f t="shared" si="4"/>
        <v/>
      </c>
    </row>
    <row r="85" spans="2:15" x14ac:dyDescent="0.2">
      <c r="B85" s="127"/>
      <c r="C85" s="47" t="s">
        <v>82</v>
      </c>
      <c r="D85" s="47" t="str">
        <f>IFERROR(VLOOKUP(C85,Liste!B:C,2,FALSE),"")</f>
        <v>TYPE DE VEHICULE</v>
      </c>
      <c r="E85" s="48"/>
      <c r="F85" s="48"/>
      <c r="G85" s="48"/>
      <c r="H85" s="49"/>
      <c r="I85" s="50" t="s">
        <v>18</v>
      </c>
      <c r="J85" s="109" t="s">
        <v>91</v>
      </c>
      <c r="K85" s="51" t="str">
        <f ca="1">IFERROR(OFFSET('Prix carburant 2018'!$A$1,MATCH($B85,PxPompe,1),MATCH($J85,carburants,0)),"")</f>
        <v/>
      </c>
      <c r="L85" s="72" t="str">
        <f t="shared" si="3"/>
        <v/>
      </c>
      <c r="M85" s="73">
        <v>1.196</v>
      </c>
      <c r="N85" s="108" t="str">
        <f t="shared" si="5"/>
        <v/>
      </c>
      <c r="O85" s="130" t="str">
        <f t="shared" si="4"/>
        <v/>
      </c>
    </row>
    <row r="86" spans="2:15" x14ac:dyDescent="0.2">
      <c r="B86" s="127"/>
      <c r="C86" s="47" t="s">
        <v>82</v>
      </c>
      <c r="D86" s="47" t="str">
        <f>IFERROR(VLOOKUP(C86,Liste!B:C,2,FALSE),"")</f>
        <v>TYPE DE VEHICULE</v>
      </c>
      <c r="E86" s="48"/>
      <c r="F86" s="48"/>
      <c r="G86" s="48"/>
      <c r="H86" s="49"/>
      <c r="I86" s="50" t="s">
        <v>18</v>
      </c>
      <c r="J86" s="109" t="s">
        <v>91</v>
      </c>
      <c r="K86" s="51" t="str">
        <f ca="1">IFERROR(OFFSET('Prix carburant 2018'!$A$1,MATCH($B86,PxPompe,1),MATCH($J86,carburants,0)),"")</f>
        <v/>
      </c>
      <c r="L86" s="72" t="str">
        <f t="shared" si="3"/>
        <v/>
      </c>
      <c r="M86" s="73">
        <v>1.196</v>
      </c>
      <c r="N86" s="108" t="str">
        <f t="shared" si="5"/>
        <v/>
      </c>
      <c r="O86" s="130" t="str">
        <f t="shared" si="4"/>
        <v/>
      </c>
    </row>
    <row r="87" spans="2:15" x14ac:dyDescent="0.2">
      <c r="B87" s="128"/>
      <c r="C87" s="47" t="s">
        <v>82</v>
      </c>
      <c r="D87" s="47" t="str">
        <f>IFERROR(VLOOKUP(C87,Liste!B:C,2,FALSE),"")</f>
        <v>TYPE DE VEHICULE</v>
      </c>
      <c r="E87" s="52"/>
      <c r="F87" s="52"/>
      <c r="G87" s="52"/>
      <c r="H87" s="53"/>
      <c r="I87" s="50" t="s">
        <v>18</v>
      </c>
      <c r="J87" s="109" t="s">
        <v>91</v>
      </c>
      <c r="K87" s="51" t="str">
        <f ca="1">IFERROR(OFFSET('Prix carburant 2018'!$A$1,MATCH($B87,PxPompe,1),MATCH($J87,carburants,0)),"")</f>
        <v/>
      </c>
      <c r="L87" s="72" t="str">
        <f t="shared" si="3"/>
        <v/>
      </c>
      <c r="M87" s="73">
        <v>1.196</v>
      </c>
      <c r="N87" s="108" t="str">
        <f t="shared" si="5"/>
        <v/>
      </c>
      <c r="O87" s="130" t="str">
        <f t="shared" si="4"/>
        <v/>
      </c>
    </row>
    <row r="88" spans="2:15" x14ac:dyDescent="0.2">
      <c r="B88" s="127"/>
      <c r="C88" s="47" t="s">
        <v>82</v>
      </c>
      <c r="D88" s="47" t="str">
        <f>IFERROR(VLOOKUP(C88,Liste!B:C,2,FALSE),"")</f>
        <v>TYPE DE VEHICULE</v>
      </c>
      <c r="E88" s="48"/>
      <c r="F88" s="48"/>
      <c r="G88" s="48"/>
      <c r="H88" s="49"/>
      <c r="I88" s="50" t="s">
        <v>18</v>
      </c>
      <c r="J88" s="109" t="s">
        <v>91</v>
      </c>
      <c r="K88" s="51" t="str">
        <f ca="1">IFERROR(OFFSET('Prix carburant 2018'!$A$1,MATCH($B88,PxPompe,1),MATCH($J88,carburants,0)),"")</f>
        <v/>
      </c>
      <c r="L88" s="72" t="str">
        <f t="shared" si="3"/>
        <v/>
      </c>
      <c r="M88" s="73">
        <v>1.196</v>
      </c>
      <c r="N88" s="108" t="str">
        <f t="shared" si="5"/>
        <v/>
      </c>
      <c r="O88" s="130" t="str">
        <f t="shared" si="4"/>
        <v/>
      </c>
    </row>
    <row r="89" spans="2:15" x14ac:dyDescent="0.2">
      <c r="B89" s="127"/>
      <c r="C89" s="47" t="s">
        <v>82</v>
      </c>
      <c r="D89" s="47" t="str">
        <f>IFERROR(VLOOKUP(C89,Liste!B:C,2,FALSE),"")</f>
        <v>TYPE DE VEHICULE</v>
      </c>
      <c r="E89" s="48"/>
      <c r="F89" s="48"/>
      <c r="G89" s="48"/>
      <c r="H89" s="49"/>
      <c r="I89" s="50" t="s">
        <v>18</v>
      </c>
      <c r="J89" s="109" t="s">
        <v>91</v>
      </c>
      <c r="K89" s="51" t="str">
        <f ca="1">IFERROR(OFFSET('Prix carburant 2018'!$A$1,MATCH($B89,PxPompe,1),MATCH($J89,carburants,0)),"")</f>
        <v/>
      </c>
      <c r="L89" s="72" t="str">
        <f t="shared" si="3"/>
        <v/>
      </c>
      <c r="M89" s="73">
        <v>1.196</v>
      </c>
      <c r="N89" s="108" t="str">
        <f t="shared" si="5"/>
        <v/>
      </c>
      <c r="O89" s="130" t="str">
        <f t="shared" si="4"/>
        <v/>
      </c>
    </row>
    <row r="90" spans="2:15" x14ac:dyDescent="0.2">
      <c r="B90" s="128"/>
      <c r="C90" s="47" t="s">
        <v>82</v>
      </c>
      <c r="D90" s="47" t="str">
        <f>IFERROR(VLOOKUP(C90,Liste!B:C,2,FALSE),"")</f>
        <v>TYPE DE VEHICULE</v>
      </c>
      <c r="E90" s="52"/>
      <c r="F90" s="52"/>
      <c r="G90" s="52"/>
      <c r="H90" s="53"/>
      <c r="I90" s="50" t="s">
        <v>18</v>
      </c>
      <c r="J90" s="109" t="s">
        <v>91</v>
      </c>
      <c r="K90" s="51" t="str">
        <f ca="1">IFERROR(OFFSET('Prix carburant 2018'!$A$1,MATCH($B90,PxPompe,1),MATCH($J90,carburants,0)),"")</f>
        <v/>
      </c>
      <c r="L90" s="72" t="str">
        <f t="shared" si="3"/>
        <v/>
      </c>
      <c r="M90" s="73">
        <v>1.196</v>
      </c>
      <c r="N90" s="108" t="str">
        <f t="shared" si="5"/>
        <v/>
      </c>
      <c r="O90" s="130" t="str">
        <f t="shared" si="4"/>
        <v/>
      </c>
    </row>
    <row r="91" spans="2:15" x14ac:dyDescent="0.2">
      <c r="B91" s="127"/>
      <c r="C91" s="47" t="s">
        <v>82</v>
      </c>
      <c r="D91" s="47" t="str">
        <f>IFERROR(VLOOKUP(C91,Liste!B:C,2,FALSE),"")</f>
        <v>TYPE DE VEHICULE</v>
      </c>
      <c r="E91" s="48"/>
      <c r="F91" s="48"/>
      <c r="G91" s="48"/>
      <c r="H91" s="49"/>
      <c r="I91" s="50" t="s">
        <v>18</v>
      </c>
      <c r="J91" s="109" t="s">
        <v>91</v>
      </c>
      <c r="K91" s="51" t="str">
        <f ca="1">IFERROR(OFFSET('Prix carburant 2018'!$A$1,MATCH($B91,PxPompe,1),MATCH($J91,carburants,0)),"")</f>
        <v/>
      </c>
      <c r="L91" s="72" t="str">
        <f t="shared" si="3"/>
        <v/>
      </c>
      <c r="M91" s="73">
        <v>1.196</v>
      </c>
      <c r="N91" s="108" t="str">
        <f t="shared" si="5"/>
        <v/>
      </c>
      <c r="O91" s="130" t="str">
        <f t="shared" si="4"/>
        <v/>
      </c>
    </row>
    <row r="92" spans="2:15" x14ac:dyDescent="0.2">
      <c r="B92" s="127"/>
      <c r="C92" s="47" t="s">
        <v>82</v>
      </c>
      <c r="D92" s="47" t="str">
        <f>IFERROR(VLOOKUP(C92,Liste!B:C,2,FALSE),"")</f>
        <v>TYPE DE VEHICULE</v>
      </c>
      <c r="E92" s="48"/>
      <c r="F92" s="48"/>
      <c r="G92" s="48"/>
      <c r="H92" s="49"/>
      <c r="I92" s="50" t="s">
        <v>18</v>
      </c>
      <c r="J92" s="109" t="s">
        <v>91</v>
      </c>
      <c r="K92" s="51" t="str">
        <f ca="1">IFERROR(OFFSET('Prix carburant 2018'!$A$1,MATCH($B92,PxPompe,1),MATCH($J92,carburants,0)),"")</f>
        <v/>
      </c>
      <c r="L92" s="72" t="str">
        <f t="shared" si="3"/>
        <v/>
      </c>
      <c r="M92" s="73">
        <v>1.196</v>
      </c>
      <c r="N92" s="108" t="str">
        <f t="shared" si="5"/>
        <v/>
      </c>
      <c r="O92" s="130" t="str">
        <f t="shared" si="4"/>
        <v/>
      </c>
    </row>
    <row r="93" spans="2:15" x14ac:dyDescent="0.2">
      <c r="B93" s="128"/>
      <c r="C93" s="47" t="s">
        <v>82</v>
      </c>
      <c r="D93" s="47" t="str">
        <f>IFERROR(VLOOKUP(C93,Liste!B:C,2,FALSE),"")</f>
        <v>TYPE DE VEHICULE</v>
      </c>
      <c r="E93" s="52"/>
      <c r="F93" s="52"/>
      <c r="G93" s="52"/>
      <c r="H93" s="53"/>
      <c r="I93" s="50" t="s">
        <v>18</v>
      </c>
      <c r="J93" s="109" t="s">
        <v>91</v>
      </c>
      <c r="K93" s="51" t="str">
        <f ca="1">IFERROR(OFFSET('Prix carburant 2018'!$A$1,MATCH($B93,PxPompe,1),MATCH($J93,carburants,0)),"")</f>
        <v/>
      </c>
      <c r="L93" s="72" t="str">
        <f t="shared" si="3"/>
        <v/>
      </c>
      <c r="M93" s="73">
        <v>1.196</v>
      </c>
      <c r="N93" s="108" t="str">
        <f t="shared" si="5"/>
        <v/>
      </c>
      <c r="O93" s="130" t="str">
        <f t="shared" si="4"/>
        <v/>
      </c>
    </row>
    <row r="94" spans="2:15" x14ac:dyDescent="0.2">
      <c r="B94" s="127"/>
      <c r="C94" s="47" t="s">
        <v>82</v>
      </c>
      <c r="D94" s="47" t="str">
        <f>IFERROR(VLOOKUP(C94,Liste!B:C,2,FALSE),"")</f>
        <v>TYPE DE VEHICULE</v>
      </c>
      <c r="E94" s="48"/>
      <c r="F94" s="48"/>
      <c r="G94" s="48"/>
      <c r="H94" s="49"/>
      <c r="I94" s="50" t="s">
        <v>18</v>
      </c>
      <c r="J94" s="109" t="s">
        <v>91</v>
      </c>
      <c r="K94" s="51" t="str">
        <f ca="1">IFERROR(OFFSET('Prix carburant 2018'!$A$1,MATCH($B94,PxPompe,1),MATCH($J94,carburants,0)),"")</f>
        <v/>
      </c>
      <c r="L94" s="72" t="str">
        <f t="shared" si="3"/>
        <v/>
      </c>
      <c r="M94" s="73">
        <v>1.196</v>
      </c>
      <c r="N94" s="108" t="str">
        <f t="shared" si="5"/>
        <v/>
      </c>
      <c r="O94" s="130" t="str">
        <f t="shared" si="4"/>
        <v/>
      </c>
    </row>
    <row r="95" spans="2:15" x14ac:dyDescent="0.2">
      <c r="B95" s="128"/>
      <c r="C95" s="47" t="s">
        <v>82</v>
      </c>
      <c r="D95" s="47" t="str">
        <f>IFERROR(VLOOKUP(C95,Liste!B:C,2,FALSE),"")</f>
        <v>TYPE DE VEHICULE</v>
      </c>
      <c r="E95" s="52"/>
      <c r="F95" s="52"/>
      <c r="G95" s="52"/>
      <c r="H95" s="53"/>
      <c r="I95" s="50" t="s">
        <v>18</v>
      </c>
      <c r="J95" s="109" t="s">
        <v>91</v>
      </c>
      <c r="K95" s="51" t="str">
        <f ca="1">IFERROR(OFFSET('Prix carburant 2018'!$A$1,MATCH($B95,PxPompe,1),MATCH($J95,carburants,0)),"")</f>
        <v/>
      </c>
      <c r="L95" s="72" t="str">
        <f t="shared" si="3"/>
        <v/>
      </c>
      <c r="M95" s="73">
        <v>1.196</v>
      </c>
      <c r="N95" s="108" t="str">
        <f t="shared" si="5"/>
        <v/>
      </c>
      <c r="O95" s="130" t="str">
        <f t="shared" si="4"/>
        <v/>
      </c>
    </row>
    <row r="96" spans="2:15" x14ac:dyDescent="0.2">
      <c r="B96" s="127"/>
      <c r="C96" s="47" t="s">
        <v>82</v>
      </c>
      <c r="D96" s="47" t="str">
        <f>IFERROR(VLOOKUP(C96,Liste!B:C,2,FALSE),"")</f>
        <v>TYPE DE VEHICULE</v>
      </c>
      <c r="E96" s="48"/>
      <c r="F96" s="48"/>
      <c r="G96" s="48"/>
      <c r="H96" s="49"/>
      <c r="I96" s="50" t="s">
        <v>18</v>
      </c>
      <c r="J96" s="109" t="s">
        <v>91</v>
      </c>
      <c r="K96" s="51" t="str">
        <f ca="1">IFERROR(OFFSET('Prix carburant 2018'!$A$1,MATCH($B96,PxPompe,1),MATCH($J96,carburants,0)),"")</f>
        <v/>
      </c>
      <c r="L96" s="72" t="str">
        <f t="shared" si="3"/>
        <v/>
      </c>
      <c r="M96" s="73">
        <v>1.196</v>
      </c>
      <c r="N96" s="108" t="str">
        <f t="shared" si="5"/>
        <v/>
      </c>
      <c r="O96" s="130" t="str">
        <f t="shared" si="4"/>
        <v/>
      </c>
    </row>
    <row r="97" spans="2:15" x14ac:dyDescent="0.2">
      <c r="B97" s="127"/>
      <c r="C97" s="47" t="s">
        <v>82</v>
      </c>
      <c r="D97" s="47" t="str">
        <f>IFERROR(VLOOKUP(C97,Liste!B:C,2,FALSE),"")</f>
        <v>TYPE DE VEHICULE</v>
      </c>
      <c r="E97" s="48"/>
      <c r="F97" s="48"/>
      <c r="G97" s="48"/>
      <c r="H97" s="49"/>
      <c r="I97" s="50" t="s">
        <v>18</v>
      </c>
      <c r="J97" s="109" t="s">
        <v>91</v>
      </c>
      <c r="K97" s="51" t="str">
        <f ca="1">IFERROR(OFFSET('Prix carburant 2018'!$A$1,MATCH($B97,PxPompe,1),MATCH($J97,carburants,0)),"")</f>
        <v/>
      </c>
      <c r="L97" s="72" t="str">
        <f t="shared" si="3"/>
        <v/>
      </c>
      <c r="M97" s="73">
        <v>1.196</v>
      </c>
      <c r="N97" s="108" t="str">
        <f t="shared" si="5"/>
        <v/>
      </c>
      <c r="O97" s="130" t="str">
        <f t="shared" si="4"/>
        <v/>
      </c>
    </row>
    <row r="98" spans="2:15" x14ac:dyDescent="0.2">
      <c r="B98" s="128"/>
      <c r="C98" s="47" t="s">
        <v>82</v>
      </c>
      <c r="D98" s="47" t="str">
        <f>IFERROR(VLOOKUP(C98,Liste!B:C,2,FALSE),"")</f>
        <v>TYPE DE VEHICULE</v>
      </c>
      <c r="E98" s="52"/>
      <c r="F98" s="52"/>
      <c r="G98" s="52"/>
      <c r="H98" s="53"/>
      <c r="I98" s="50" t="s">
        <v>18</v>
      </c>
      <c r="J98" s="109" t="s">
        <v>91</v>
      </c>
      <c r="K98" s="51" t="str">
        <f ca="1">IFERROR(OFFSET('Prix carburant 2018'!$A$1,MATCH($B98,PxPompe,1),MATCH($J98,carburants,0)),"")</f>
        <v/>
      </c>
      <c r="L98" s="72" t="str">
        <f t="shared" si="3"/>
        <v/>
      </c>
      <c r="M98" s="73">
        <v>1.196</v>
      </c>
      <c r="N98" s="108" t="str">
        <f t="shared" si="5"/>
        <v/>
      </c>
      <c r="O98" s="130" t="str">
        <f t="shared" si="4"/>
        <v/>
      </c>
    </row>
    <row r="99" spans="2:15" x14ac:dyDescent="0.2">
      <c r="B99" s="127"/>
      <c r="C99" s="47" t="s">
        <v>82</v>
      </c>
      <c r="D99" s="47" t="str">
        <f>IFERROR(VLOOKUP(C99,Liste!B:C,2,FALSE),"")</f>
        <v>TYPE DE VEHICULE</v>
      </c>
      <c r="E99" s="48"/>
      <c r="F99" s="48"/>
      <c r="G99" s="48"/>
      <c r="H99" s="49"/>
      <c r="I99" s="50" t="s">
        <v>18</v>
      </c>
      <c r="J99" s="109" t="s">
        <v>91</v>
      </c>
      <c r="K99" s="51" t="str">
        <f ca="1">IFERROR(OFFSET('Prix carburant 2018'!$A$1,MATCH($B99,PxPompe,1),MATCH($J99,carburants,0)),"")</f>
        <v/>
      </c>
      <c r="L99" s="72" t="str">
        <f t="shared" si="3"/>
        <v/>
      </c>
      <c r="M99" s="73">
        <v>1.196</v>
      </c>
      <c r="N99" s="108" t="str">
        <f t="shared" si="5"/>
        <v/>
      </c>
      <c r="O99" s="130" t="str">
        <f t="shared" si="4"/>
        <v/>
      </c>
    </row>
    <row r="100" spans="2:15" x14ac:dyDescent="0.2">
      <c r="B100" s="127"/>
      <c r="C100" s="47" t="s">
        <v>82</v>
      </c>
      <c r="D100" s="47" t="str">
        <f>IFERROR(VLOOKUP(C100,Liste!B:C,2,FALSE),"")</f>
        <v>TYPE DE VEHICULE</v>
      </c>
      <c r="E100" s="48"/>
      <c r="F100" s="48"/>
      <c r="G100" s="48"/>
      <c r="H100" s="49"/>
      <c r="I100" s="50" t="s">
        <v>18</v>
      </c>
      <c r="J100" s="109" t="s">
        <v>91</v>
      </c>
      <c r="K100" s="51" t="str">
        <f ca="1">IFERROR(OFFSET('Prix carburant 2018'!$A$1,MATCH($B100,PxPompe,1),MATCH($J100,carburants,0)),"")</f>
        <v/>
      </c>
      <c r="L100" s="72" t="str">
        <f t="shared" si="3"/>
        <v/>
      </c>
      <c r="M100" s="73">
        <v>1.196</v>
      </c>
      <c r="N100" s="108" t="str">
        <f t="shared" si="5"/>
        <v/>
      </c>
      <c r="O100" s="130" t="str">
        <f t="shared" si="4"/>
        <v/>
      </c>
    </row>
    <row r="101" spans="2:15" x14ac:dyDescent="0.2">
      <c r="B101" s="128"/>
      <c r="C101" s="47" t="s">
        <v>82</v>
      </c>
      <c r="D101" s="47" t="str">
        <f>IFERROR(VLOOKUP(C101,Liste!B:C,2,FALSE),"")</f>
        <v>TYPE DE VEHICULE</v>
      </c>
      <c r="E101" s="52"/>
      <c r="F101" s="52"/>
      <c r="G101" s="52"/>
      <c r="H101" s="53"/>
      <c r="I101" s="50" t="s">
        <v>18</v>
      </c>
      <c r="J101" s="109" t="s">
        <v>91</v>
      </c>
      <c r="K101" s="51" t="str">
        <f ca="1">IFERROR(OFFSET('Prix carburant 2018'!$A$1,MATCH($B101,PxPompe,1),MATCH($J101,carburants,0)),"")</f>
        <v/>
      </c>
      <c r="L101" s="72" t="str">
        <f t="shared" si="3"/>
        <v/>
      </c>
      <c r="M101" s="73">
        <v>1.196</v>
      </c>
      <c r="N101" s="108" t="str">
        <f t="shared" si="5"/>
        <v/>
      </c>
      <c r="O101" s="130" t="str">
        <f t="shared" si="4"/>
        <v/>
      </c>
    </row>
    <row r="102" spans="2:15" x14ac:dyDescent="0.2">
      <c r="B102" s="127"/>
      <c r="C102" s="47" t="s">
        <v>82</v>
      </c>
      <c r="D102" s="47" t="str">
        <f>IFERROR(VLOOKUP(C102,Liste!B:C,2,FALSE),"")</f>
        <v>TYPE DE VEHICULE</v>
      </c>
      <c r="E102" s="48"/>
      <c r="F102" s="48"/>
      <c r="G102" s="48"/>
      <c r="H102" s="49"/>
      <c r="I102" s="50" t="s">
        <v>18</v>
      </c>
      <c r="J102" s="109" t="s">
        <v>91</v>
      </c>
      <c r="K102" s="51" t="str">
        <f ca="1">IFERROR(OFFSET('Prix carburant 2018'!$A$1,MATCH($B102,PxPompe,1),MATCH($J102,carburants,0)),"")</f>
        <v/>
      </c>
      <c r="L102" s="72" t="str">
        <f t="shared" si="3"/>
        <v/>
      </c>
      <c r="M102" s="73">
        <v>1.196</v>
      </c>
      <c r="N102" s="108" t="str">
        <f t="shared" si="5"/>
        <v/>
      </c>
      <c r="O102" s="130" t="str">
        <f t="shared" si="4"/>
        <v/>
      </c>
    </row>
    <row r="103" spans="2:15" x14ac:dyDescent="0.2">
      <c r="B103" s="127"/>
      <c r="C103" s="47" t="s">
        <v>82</v>
      </c>
      <c r="D103" s="47" t="str">
        <f>IFERROR(VLOOKUP(C103,Liste!B:C,2,FALSE),"")</f>
        <v>TYPE DE VEHICULE</v>
      </c>
      <c r="E103" s="48"/>
      <c r="F103" s="48"/>
      <c r="G103" s="48"/>
      <c r="H103" s="49"/>
      <c r="I103" s="50" t="s">
        <v>18</v>
      </c>
      <c r="J103" s="109" t="s">
        <v>91</v>
      </c>
      <c r="K103" s="51" t="str">
        <f ca="1">IFERROR(OFFSET('Prix carburant 2018'!$A$1,MATCH($B103,PxPompe,1),MATCH($J103,carburants,0)),"")</f>
        <v/>
      </c>
      <c r="L103" s="72" t="str">
        <f t="shared" si="3"/>
        <v/>
      </c>
      <c r="M103" s="73">
        <v>1.196</v>
      </c>
      <c r="N103" s="108" t="str">
        <f t="shared" si="5"/>
        <v/>
      </c>
      <c r="O103" s="130" t="str">
        <f t="shared" si="4"/>
        <v/>
      </c>
    </row>
    <row r="104" spans="2:15" x14ac:dyDescent="0.2">
      <c r="B104" s="128"/>
      <c r="C104" s="47" t="s">
        <v>82</v>
      </c>
      <c r="D104" s="47" t="str">
        <f>IFERROR(VLOOKUP(C104,Liste!B:C,2,FALSE),"")</f>
        <v>TYPE DE VEHICULE</v>
      </c>
      <c r="E104" s="52"/>
      <c r="F104" s="52"/>
      <c r="G104" s="52"/>
      <c r="H104" s="53"/>
      <c r="I104" s="50" t="s">
        <v>18</v>
      </c>
      <c r="J104" s="109" t="s">
        <v>91</v>
      </c>
      <c r="K104" s="51" t="str">
        <f ca="1">IFERROR(OFFSET('Prix carburant 2018'!$A$1,MATCH($B104,PxPompe,1),MATCH($J104,carburants,0)),"")</f>
        <v/>
      </c>
      <c r="L104" s="72" t="str">
        <f t="shared" si="3"/>
        <v/>
      </c>
      <c r="M104" s="73">
        <v>1.196</v>
      </c>
      <c r="N104" s="108" t="str">
        <f t="shared" si="5"/>
        <v/>
      </c>
      <c r="O104" s="130" t="str">
        <f t="shared" si="4"/>
        <v/>
      </c>
    </row>
    <row r="105" spans="2:15" x14ac:dyDescent="0.2">
      <c r="B105" s="127"/>
      <c r="C105" s="47" t="s">
        <v>82</v>
      </c>
      <c r="D105" s="47" t="str">
        <f>IFERROR(VLOOKUP(C105,Liste!B:C,2,FALSE),"")</f>
        <v>TYPE DE VEHICULE</v>
      </c>
      <c r="E105" s="48"/>
      <c r="F105" s="48"/>
      <c r="G105" s="48"/>
      <c r="H105" s="49"/>
      <c r="I105" s="50" t="s">
        <v>18</v>
      </c>
      <c r="J105" s="109" t="s">
        <v>91</v>
      </c>
      <c r="K105" s="51" t="str">
        <f ca="1">IFERROR(OFFSET('Prix carburant 2018'!$A$1,MATCH($B105,PxPompe,1),MATCH($J105,carburants,0)),"")</f>
        <v/>
      </c>
      <c r="L105" s="72" t="str">
        <f t="shared" si="3"/>
        <v/>
      </c>
      <c r="M105" s="73">
        <v>1.196</v>
      </c>
      <c r="N105" s="108" t="str">
        <f t="shared" si="5"/>
        <v/>
      </c>
      <c r="O105" s="130" t="str">
        <f t="shared" si="4"/>
        <v/>
      </c>
    </row>
    <row r="106" spans="2:15" x14ac:dyDescent="0.2">
      <c r="B106" s="127"/>
      <c r="C106" s="47" t="s">
        <v>82</v>
      </c>
      <c r="D106" s="47" t="str">
        <f>IFERROR(VLOOKUP(C106,Liste!B:C,2,FALSE),"")</f>
        <v>TYPE DE VEHICULE</v>
      </c>
      <c r="E106" s="48"/>
      <c r="F106" s="48"/>
      <c r="G106" s="48"/>
      <c r="H106" s="49"/>
      <c r="I106" s="50" t="s">
        <v>18</v>
      </c>
      <c r="J106" s="109" t="s">
        <v>91</v>
      </c>
      <c r="K106" s="51" t="str">
        <f ca="1">IFERROR(OFFSET('Prix carburant 2018'!$A$1,MATCH($B106,PxPompe,1),MATCH($J106,carburants,0)),"")</f>
        <v/>
      </c>
      <c r="L106" s="72" t="str">
        <f t="shared" si="3"/>
        <v/>
      </c>
      <c r="M106" s="73">
        <v>1.196</v>
      </c>
      <c r="N106" s="108" t="str">
        <f t="shared" si="5"/>
        <v/>
      </c>
      <c r="O106" s="130" t="str">
        <f t="shared" si="4"/>
        <v/>
      </c>
    </row>
    <row r="107" spans="2:15" x14ac:dyDescent="0.2">
      <c r="B107" s="128"/>
      <c r="C107" s="47" t="s">
        <v>82</v>
      </c>
      <c r="D107" s="47" t="str">
        <f>IFERROR(VLOOKUP(C107,Liste!B:C,2,FALSE),"")</f>
        <v>TYPE DE VEHICULE</v>
      </c>
      <c r="E107" s="52"/>
      <c r="F107" s="52"/>
      <c r="G107" s="52"/>
      <c r="H107" s="53"/>
      <c r="I107" s="50" t="s">
        <v>18</v>
      </c>
      <c r="J107" s="109" t="s">
        <v>91</v>
      </c>
      <c r="K107" s="51" t="str">
        <f ca="1">IFERROR(OFFSET('Prix carburant 2018'!$A$1,MATCH($B107,PxPompe,1),MATCH($J107,carburants,0)),"")</f>
        <v/>
      </c>
      <c r="L107" s="72" t="str">
        <f t="shared" si="3"/>
        <v/>
      </c>
      <c r="M107" s="73">
        <v>1.196</v>
      </c>
      <c r="N107" s="108" t="str">
        <f t="shared" si="5"/>
        <v/>
      </c>
      <c r="O107" s="130" t="str">
        <f t="shared" si="4"/>
        <v/>
      </c>
    </row>
    <row r="108" spans="2:15" x14ac:dyDescent="0.2">
      <c r="B108" s="127"/>
      <c r="C108" s="47" t="s">
        <v>82</v>
      </c>
      <c r="D108" s="47" t="str">
        <f>IFERROR(VLOOKUP(C108,Liste!B:C,2,FALSE),"")</f>
        <v>TYPE DE VEHICULE</v>
      </c>
      <c r="E108" s="48"/>
      <c r="F108" s="48"/>
      <c r="G108" s="48"/>
      <c r="H108" s="49"/>
      <c r="I108" s="50" t="s">
        <v>18</v>
      </c>
      <c r="J108" s="109" t="s">
        <v>91</v>
      </c>
      <c r="K108" s="51" t="str">
        <f ca="1">IFERROR(OFFSET('Prix carburant 2018'!$A$1,MATCH($B108,PxPompe,1),MATCH($J108,carburants,0)),"")</f>
        <v/>
      </c>
      <c r="L108" s="72" t="str">
        <f t="shared" si="3"/>
        <v/>
      </c>
      <c r="M108" s="73">
        <v>1.196</v>
      </c>
      <c r="N108" s="108" t="str">
        <f t="shared" si="5"/>
        <v/>
      </c>
      <c r="O108" s="130" t="str">
        <f t="shared" si="4"/>
        <v/>
      </c>
    </row>
    <row r="109" spans="2:15" x14ac:dyDescent="0.2">
      <c r="B109" s="127"/>
      <c r="C109" s="47" t="s">
        <v>82</v>
      </c>
      <c r="D109" s="47" t="str">
        <f>IFERROR(VLOOKUP(C109,Liste!B:C,2,FALSE),"")</f>
        <v>TYPE DE VEHICULE</v>
      </c>
      <c r="E109" s="48"/>
      <c r="F109" s="48"/>
      <c r="G109" s="48"/>
      <c r="H109" s="49"/>
      <c r="I109" s="50" t="s">
        <v>18</v>
      </c>
      <c r="J109" s="109" t="s">
        <v>91</v>
      </c>
      <c r="K109" s="51" t="str">
        <f ca="1">IFERROR(OFFSET('Prix carburant 2018'!$A$1,MATCH($B109,PxPompe,1),MATCH($J109,carburants,0)),"")</f>
        <v/>
      </c>
      <c r="L109" s="72" t="str">
        <f t="shared" si="3"/>
        <v/>
      </c>
      <c r="M109" s="73">
        <v>1.196</v>
      </c>
      <c r="N109" s="108" t="str">
        <f t="shared" si="5"/>
        <v/>
      </c>
      <c r="O109" s="130" t="str">
        <f t="shared" si="4"/>
        <v/>
      </c>
    </row>
    <row r="110" spans="2:15" x14ac:dyDescent="0.2">
      <c r="B110" s="128"/>
      <c r="C110" s="47" t="s">
        <v>82</v>
      </c>
      <c r="D110" s="47" t="str">
        <f>IFERROR(VLOOKUP(C110,Liste!B:C,2,FALSE),"")</f>
        <v>TYPE DE VEHICULE</v>
      </c>
      <c r="E110" s="52"/>
      <c r="F110" s="52"/>
      <c r="G110" s="52"/>
      <c r="H110" s="53"/>
      <c r="I110" s="50" t="s">
        <v>18</v>
      </c>
      <c r="J110" s="109" t="s">
        <v>91</v>
      </c>
      <c r="K110" s="51" t="str">
        <f ca="1">IFERROR(OFFSET('Prix carburant 2018'!$A$1,MATCH($B110,PxPompe,1),MATCH($J110,carburants,0)),"")</f>
        <v/>
      </c>
      <c r="L110" s="72" t="str">
        <f t="shared" si="3"/>
        <v/>
      </c>
      <c r="M110" s="73">
        <v>1.196</v>
      </c>
      <c r="N110" s="108" t="str">
        <f t="shared" si="5"/>
        <v/>
      </c>
      <c r="O110" s="130" t="str">
        <f t="shared" si="4"/>
        <v/>
      </c>
    </row>
    <row r="111" spans="2:15" x14ac:dyDescent="0.2">
      <c r="B111" s="127"/>
      <c r="C111" s="47" t="s">
        <v>82</v>
      </c>
      <c r="D111" s="47" t="str">
        <f>IFERROR(VLOOKUP(C111,Liste!B:C,2,FALSE),"")</f>
        <v>TYPE DE VEHICULE</v>
      </c>
      <c r="E111" s="48"/>
      <c r="F111" s="48"/>
      <c r="G111" s="48"/>
      <c r="H111" s="49"/>
      <c r="I111" s="50" t="s">
        <v>18</v>
      </c>
      <c r="J111" s="109" t="s">
        <v>91</v>
      </c>
      <c r="K111" s="51" t="str">
        <f ca="1">IFERROR(OFFSET('Prix carburant 2018'!$A$1,MATCH($B111,PxPompe,1),MATCH($J111,carburants,0)),"")</f>
        <v/>
      </c>
      <c r="L111" s="72" t="str">
        <f t="shared" si="3"/>
        <v/>
      </c>
      <c r="M111" s="73">
        <v>1.196</v>
      </c>
      <c r="N111" s="108" t="str">
        <f t="shared" si="5"/>
        <v/>
      </c>
      <c r="O111" s="130" t="str">
        <f t="shared" si="4"/>
        <v/>
      </c>
    </row>
    <row r="112" spans="2:15" x14ac:dyDescent="0.2">
      <c r="B112" s="127"/>
      <c r="C112" s="47" t="s">
        <v>82</v>
      </c>
      <c r="D112" s="47" t="str">
        <f>IFERROR(VLOOKUP(C112,Liste!B:C,2,FALSE),"")</f>
        <v>TYPE DE VEHICULE</v>
      </c>
      <c r="E112" s="48"/>
      <c r="F112" s="48"/>
      <c r="G112" s="48"/>
      <c r="H112" s="49"/>
      <c r="I112" s="50" t="s">
        <v>18</v>
      </c>
      <c r="J112" s="109" t="s">
        <v>91</v>
      </c>
      <c r="K112" s="51" t="str">
        <f ca="1">IFERROR(OFFSET('Prix carburant 2018'!$A$1,MATCH($B112,PxPompe,1),MATCH($J112,carburants,0)),"")</f>
        <v/>
      </c>
      <c r="L112" s="72" t="str">
        <f t="shared" si="3"/>
        <v/>
      </c>
      <c r="M112" s="73">
        <v>1.196</v>
      </c>
      <c r="N112" s="108" t="str">
        <f t="shared" si="5"/>
        <v/>
      </c>
      <c r="O112" s="130" t="str">
        <f t="shared" si="4"/>
        <v/>
      </c>
    </row>
    <row r="113" spans="2:15" x14ac:dyDescent="0.2">
      <c r="B113" s="128"/>
      <c r="C113" s="47" t="s">
        <v>82</v>
      </c>
      <c r="D113" s="47" t="str">
        <f>IFERROR(VLOOKUP(C113,Liste!B:C,2,FALSE),"")</f>
        <v>TYPE DE VEHICULE</v>
      </c>
      <c r="E113" s="52"/>
      <c r="F113" s="52"/>
      <c r="G113" s="52"/>
      <c r="H113" s="53"/>
      <c r="I113" s="50" t="s">
        <v>18</v>
      </c>
      <c r="J113" s="109" t="s">
        <v>91</v>
      </c>
      <c r="K113" s="51" t="str">
        <f ca="1">IFERROR(OFFSET('Prix carburant 2018'!$A$1,MATCH($B113,PxPompe,1),MATCH($J113,carburants,0)),"")</f>
        <v/>
      </c>
      <c r="L113" s="72" t="str">
        <f t="shared" si="3"/>
        <v/>
      </c>
      <c r="M113" s="73">
        <v>1.196</v>
      </c>
      <c r="N113" s="108" t="str">
        <f t="shared" si="5"/>
        <v/>
      </c>
      <c r="O113" s="130" t="str">
        <f t="shared" si="4"/>
        <v/>
      </c>
    </row>
    <row r="114" spans="2:15" x14ac:dyDescent="0.2">
      <c r="B114" s="127"/>
      <c r="C114" s="47" t="s">
        <v>82</v>
      </c>
      <c r="D114" s="47" t="str">
        <f>IFERROR(VLOOKUP(C114,Liste!B:C,2,FALSE),"")</f>
        <v>TYPE DE VEHICULE</v>
      </c>
      <c r="E114" s="48"/>
      <c r="F114" s="48"/>
      <c r="G114" s="48"/>
      <c r="H114" s="49"/>
      <c r="I114" s="50" t="s">
        <v>18</v>
      </c>
      <c r="J114" s="109" t="s">
        <v>91</v>
      </c>
      <c r="K114" s="51" t="str">
        <f ca="1">IFERROR(OFFSET('Prix carburant 2018'!$A$1,MATCH($B114,PxPompe,1),MATCH($J114,carburants,0)),"")</f>
        <v/>
      </c>
      <c r="L114" s="72" t="str">
        <f t="shared" si="3"/>
        <v/>
      </c>
      <c r="M114" s="73">
        <v>1.196</v>
      </c>
      <c r="N114" s="108" t="str">
        <f t="shared" si="5"/>
        <v/>
      </c>
      <c r="O114" s="130" t="str">
        <f t="shared" si="4"/>
        <v/>
      </c>
    </row>
    <row r="115" spans="2:15" x14ac:dyDescent="0.2">
      <c r="B115" s="128"/>
      <c r="C115" s="47" t="s">
        <v>82</v>
      </c>
      <c r="D115" s="47" t="str">
        <f>IFERROR(VLOOKUP(C115,Liste!B:C,2,FALSE),"")</f>
        <v>TYPE DE VEHICULE</v>
      </c>
      <c r="E115" s="52"/>
      <c r="F115" s="52"/>
      <c r="G115" s="52"/>
      <c r="H115" s="53"/>
      <c r="I115" s="50" t="s">
        <v>18</v>
      </c>
      <c r="J115" s="109" t="s">
        <v>91</v>
      </c>
      <c r="K115" s="51" t="str">
        <f ca="1">IFERROR(OFFSET('Prix carburant 2018'!$A$1,MATCH($B115,PxPompe,1),MATCH($J115,carburants,0)),"")</f>
        <v/>
      </c>
      <c r="L115" s="72" t="str">
        <f t="shared" si="3"/>
        <v/>
      </c>
      <c r="M115" s="73">
        <v>1.196</v>
      </c>
      <c r="N115" s="108" t="str">
        <f t="shared" si="5"/>
        <v/>
      </c>
      <c r="O115" s="130" t="str">
        <f t="shared" si="4"/>
        <v/>
      </c>
    </row>
    <row r="116" spans="2:15" x14ac:dyDescent="0.2">
      <c r="B116" s="127"/>
      <c r="C116" s="47" t="s">
        <v>82</v>
      </c>
      <c r="D116" s="47" t="str">
        <f>IFERROR(VLOOKUP(C116,Liste!B:C,2,FALSE),"")</f>
        <v>TYPE DE VEHICULE</v>
      </c>
      <c r="E116" s="48"/>
      <c r="F116" s="48"/>
      <c r="G116" s="48"/>
      <c r="H116" s="49"/>
      <c r="I116" s="50" t="s">
        <v>18</v>
      </c>
      <c r="J116" s="109" t="s">
        <v>91</v>
      </c>
      <c r="K116" s="51" t="str">
        <f ca="1">IFERROR(OFFSET('Prix carburant 2018'!$A$1,MATCH($B116,PxPompe,1),MATCH($J116,carburants,0)),"")</f>
        <v/>
      </c>
      <c r="L116" s="72" t="str">
        <f t="shared" si="3"/>
        <v/>
      </c>
      <c r="M116" s="73">
        <v>1.196</v>
      </c>
      <c r="N116" s="108" t="str">
        <f t="shared" si="5"/>
        <v/>
      </c>
      <c r="O116" s="130" t="str">
        <f t="shared" si="4"/>
        <v/>
      </c>
    </row>
    <row r="117" spans="2:15" x14ac:dyDescent="0.2">
      <c r="B117" s="127"/>
      <c r="C117" s="47" t="s">
        <v>82</v>
      </c>
      <c r="D117" s="47" t="str">
        <f>IFERROR(VLOOKUP(C117,Liste!B:C,2,FALSE),"")</f>
        <v>TYPE DE VEHICULE</v>
      </c>
      <c r="E117" s="48"/>
      <c r="F117" s="48"/>
      <c r="G117" s="48"/>
      <c r="H117" s="49"/>
      <c r="I117" s="50" t="s">
        <v>18</v>
      </c>
      <c r="J117" s="109" t="s">
        <v>91</v>
      </c>
      <c r="K117" s="51" t="str">
        <f ca="1">IFERROR(OFFSET('Prix carburant 2018'!$A$1,MATCH($B117,PxPompe,1),MATCH($J117,carburants,0)),"")</f>
        <v/>
      </c>
      <c r="L117" s="72" t="str">
        <f t="shared" si="3"/>
        <v/>
      </c>
      <c r="M117" s="73">
        <v>1.196</v>
      </c>
      <c r="N117" s="108" t="str">
        <f t="shared" si="5"/>
        <v/>
      </c>
      <c r="O117" s="130" t="str">
        <f t="shared" si="4"/>
        <v/>
      </c>
    </row>
    <row r="118" spans="2:15" x14ac:dyDescent="0.2">
      <c r="B118" s="128"/>
      <c r="C118" s="47" t="s">
        <v>82</v>
      </c>
      <c r="D118" s="47" t="str">
        <f>IFERROR(VLOOKUP(C118,Liste!B:C,2,FALSE),"")</f>
        <v>TYPE DE VEHICULE</v>
      </c>
      <c r="E118" s="52"/>
      <c r="F118" s="52"/>
      <c r="G118" s="52"/>
      <c r="H118" s="53"/>
      <c r="I118" s="50" t="s">
        <v>18</v>
      </c>
      <c r="J118" s="109" t="s">
        <v>91</v>
      </c>
      <c r="K118" s="51" t="str">
        <f ca="1">IFERROR(OFFSET('Prix carburant 2018'!$A$1,MATCH($B118,PxPompe,1),MATCH($J118,carburants,0)),"")</f>
        <v/>
      </c>
      <c r="L118" s="72" t="str">
        <f t="shared" si="3"/>
        <v/>
      </c>
      <c r="M118" s="73">
        <v>1.196</v>
      </c>
      <c r="N118" s="108" t="str">
        <f t="shared" si="5"/>
        <v/>
      </c>
      <c r="O118" s="130" t="str">
        <f t="shared" si="4"/>
        <v/>
      </c>
    </row>
    <row r="119" spans="2:15" x14ac:dyDescent="0.2">
      <c r="B119" s="127"/>
      <c r="C119" s="47" t="s">
        <v>82</v>
      </c>
      <c r="D119" s="47" t="str">
        <f>IFERROR(VLOOKUP(C119,Liste!B:C,2,FALSE),"")</f>
        <v>TYPE DE VEHICULE</v>
      </c>
      <c r="E119" s="48"/>
      <c r="F119" s="48"/>
      <c r="G119" s="48"/>
      <c r="H119" s="49"/>
      <c r="I119" s="50" t="s">
        <v>18</v>
      </c>
      <c r="J119" s="109" t="s">
        <v>91</v>
      </c>
      <c r="K119" s="51" t="str">
        <f ca="1">IFERROR(OFFSET('Prix carburant 2018'!$A$1,MATCH($B119,PxPompe,1),MATCH($J119,carburants,0)),"")</f>
        <v/>
      </c>
      <c r="L119" s="72" t="str">
        <f t="shared" si="3"/>
        <v/>
      </c>
      <c r="M119" s="73">
        <v>1.196</v>
      </c>
      <c r="N119" s="108" t="str">
        <f t="shared" si="5"/>
        <v/>
      </c>
      <c r="O119" s="130" t="str">
        <f t="shared" si="4"/>
        <v/>
      </c>
    </row>
    <row r="120" spans="2:15" x14ac:dyDescent="0.2">
      <c r="B120" s="127"/>
      <c r="C120" s="47" t="s">
        <v>82</v>
      </c>
      <c r="D120" s="47" t="str">
        <f>IFERROR(VLOOKUP(C120,Liste!B:C,2,FALSE),"")</f>
        <v>TYPE DE VEHICULE</v>
      </c>
      <c r="E120" s="48"/>
      <c r="F120" s="48"/>
      <c r="G120" s="48"/>
      <c r="H120" s="49"/>
      <c r="I120" s="50" t="s">
        <v>18</v>
      </c>
      <c r="J120" s="109" t="s">
        <v>91</v>
      </c>
      <c r="K120" s="51" t="str">
        <f ca="1">IFERROR(OFFSET('Prix carburant 2018'!$A$1,MATCH($B120,PxPompe,1),MATCH($J120,carburants,0)),"")</f>
        <v/>
      </c>
      <c r="L120" s="72" t="str">
        <f t="shared" si="3"/>
        <v/>
      </c>
      <c r="M120" s="73">
        <v>1.196</v>
      </c>
      <c r="N120" s="108" t="str">
        <f t="shared" si="5"/>
        <v/>
      </c>
      <c r="O120" s="130" t="str">
        <f t="shared" si="4"/>
        <v/>
      </c>
    </row>
    <row r="121" spans="2:15" x14ac:dyDescent="0.2">
      <c r="B121" s="128"/>
      <c r="C121" s="47" t="s">
        <v>82</v>
      </c>
      <c r="D121" s="47" t="str">
        <f>IFERROR(VLOOKUP(C121,Liste!B:C,2,FALSE),"")</f>
        <v>TYPE DE VEHICULE</v>
      </c>
      <c r="E121" s="52"/>
      <c r="F121" s="52"/>
      <c r="G121" s="52"/>
      <c r="H121" s="53"/>
      <c r="I121" s="50" t="s">
        <v>18</v>
      </c>
      <c r="J121" s="109" t="s">
        <v>91</v>
      </c>
      <c r="K121" s="51" t="str">
        <f ca="1">IFERROR(OFFSET('Prix carburant 2018'!$A$1,MATCH($B121,PxPompe,1),MATCH($J121,carburants,0)),"")</f>
        <v/>
      </c>
      <c r="L121" s="72" t="str">
        <f t="shared" si="3"/>
        <v/>
      </c>
      <c r="M121" s="73">
        <v>1.196</v>
      </c>
      <c r="N121" s="108" t="str">
        <f t="shared" si="5"/>
        <v/>
      </c>
      <c r="O121" s="130" t="str">
        <f t="shared" si="4"/>
        <v/>
      </c>
    </row>
    <row r="122" spans="2:15" x14ac:dyDescent="0.2">
      <c r="B122" s="127"/>
      <c r="C122" s="47" t="s">
        <v>82</v>
      </c>
      <c r="D122" s="47" t="str">
        <f>IFERROR(VLOOKUP(C122,Liste!B:C,2,FALSE),"")</f>
        <v>TYPE DE VEHICULE</v>
      </c>
      <c r="E122" s="48"/>
      <c r="F122" s="48"/>
      <c r="G122" s="48"/>
      <c r="H122" s="49"/>
      <c r="I122" s="50" t="s">
        <v>18</v>
      </c>
      <c r="J122" s="109" t="s">
        <v>91</v>
      </c>
      <c r="K122" s="51" t="str">
        <f ca="1">IFERROR(OFFSET('Prix carburant 2018'!$A$1,MATCH($B122,PxPompe,1),MATCH($J122,carburants,0)),"")</f>
        <v/>
      </c>
      <c r="L122" s="72" t="str">
        <f t="shared" si="3"/>
        <v/>
      </c>
      <c r="M122" s="73">
        <v>1.196</v>
      </c>
      <c r="N122" s="108" t="str">
        <f t="shared" si="5"/>
        <v/>
      </c>
      <c r="O122" s="130" t="str">
        <f t="shared" si="4"/>
        <v/>
      </c>
    </row>
    <row r="123" spans="2:15" x14ac:dyDescent="0.2">
      <c r="B123" s="127"/>
      <c r="C123" s="47" t="s">
        <v>82</v>
      </c>
      <c r="D123" s="47" t="str">
        <f>IFERROR(VLOOKUP(C123,Liste!B:C,2,FALSE),"")</f>
        <v>TYPE DE VEHICULE</v>
      </c>
      <c r="E123" s="48"/>
      <c r="F123" s="48"/>
      <c r="G123" s="48"/>
      <c r="H123" s="49"/>
      <c r="I123" s="50" t="s">
        <v>18</v>
      </c>
      <c r="J123" s="109" t="s">
        <v>91</v>
      </c>
      <c r="K123" s="51" t="str">
        <f ca="1">IFERROR(OFFSET('Prix carburant 2018'!$A$1,MATCH($B123,PxPompe,1),MATCH($J123,carburants,0)),"")</f>
        <v/>
      </c>
      <c r="L123" s="72" t="str">
        <f t="shared" si="3"/>
        <v/>
      </c>
      <c r="M123" s="73">
        <v>1.196</v>
      </c>
      <c r="N123" s="108" t="str">
        <f t="shared" si="5"/>
        <v/>
      </c>
      <c r="O123" s="130" t="str">
        <f t="shared" si="4"/>
        <v/>
      </c>
    </row>
    <row r="124" spans="2:15" x14ac:dyDescent="0.2">
      <c r="B124" s="128"/>
      <c r="C124" s="47" t="s">
        <v>82</v>
      </c>
      <c r="D124" s="47" t="str">
        <f>IFERROR(VLOOKUP(C124,Liste!B:C,2,FALSE),"")</f>
        <v>TYPE DE VEHICULE</v>
      </c>
      <c r="E124" s="52"/>
      <c r="F124" s="52"/>
      <c r="G124" s="52"/>
      <c r="H124" s="53"/>
      <c r="I124" s="50" t="s">
        <v>18</v>
      </c>
      <c r="J124" s="109" t="s">
        <v>91</v>
      </c>
      <c r="K124" s="51" t="str">
        <f ca="1">IFERROR(OFFSET('Prix carburant 2018'!$A$1,MATCH($B124,PxPompe,1),MATCH($J124,carburants,0)),"")</f>
        <v/>
      </c>
      <c r="L124" s="72" t="str">
        <f t="shared" si="3"/>
        <v/>
      </c>
      <c r="M124" s="73">
        <v>1.196</v>
      </c>
      <c r="N124" s="108" t="str">
        <f t="shared" si="5"/>
        <v/>
      </c>
      <c r="O124" s="130" t="str">
        <f t="shared" si="4"/>
        <v/>
      </c>
    </row>
    <row r="125" spans="2:15" x14ac:dyDescent="0.2">
      <c r="B125" s="127"/>
      <c r="C125" s="47" t="s">
        <v>82</v>
      </c>
      <c r="D125" s="47" t="str">
        <f>IFERROR(VLOOKUP(C125,Liste!B:C,2,FALSE),"")</f>
        <v>TYPE DE VEHICULE</v>
      </c>
      <c r="E125" s="48"/>
      <c r="F125" s="48"/>
      <c r="G125" s="48"/>
      <c r="H125" s="49"/>
      <c r="I125" s="50" t="s">
        <v>18</v>
      </c>
      <c r="J125" s="109" t="s">
        <v>91</v>
      </c>
      <c r="K125" s="51" t="str">
        <f ca="1">IFERROR(OFFSET('Prix carburant 2018'!$A$1,MATCH($B125,PxPompe,1),MATCH($J125,carburants,0)),"")</f>
        <v/>
      </c>
      <c r="L125" s="72" t="str">
        <f t="shared" si="3"/>
        <v/>
      </c>
      <c r="M125" s="73">
        <v>1.196</v>
      </c>
      <c r="N125" s="108" t="str">
        <f t="shared" si="5"/>
        <v/>
      </c>
      <c r="O125" s="130" t="str">
        <f t="shared" si="4"/>
        <v/>
      </c>
    </row>
    <row r="126" spans="2:15" x14ac:dyDescent="0.2">
      <c r="B126" s="127"/>
      <c r="C126" s="47" t="s">
        <v>82</v>
      </c>
      <c r="D126" s="47" t="str">
        <f>IFERROR(VLOOKUP(C126,Liste!B:C,2,FALSE),"")</f>
        <v>TYPE DE VEHICULE</v>
      </c>
      <c r="E126" s="48"/>
      <c r="F126" s="48"/>
      <c r="G126" s="48"/>
      <c r="H126" s="49"/>
      <c r="I126" s="50" t="s">
        <v>18</v>
      </c>
      <c r="J126" s="109" t="s">
        <v>91</v>
      </c>
      <c r="K126" s="51" t="str">
        <f ca="1">IFERROR(OFFSET('Prix carburant 2018'!$A$1,MATCH($B126,PxPompe,1),MATCH($J126,carburants,0)),"")</f>
        <v/>
      </c>
      <c r="L126" s="72" t="str">
        <f t="shared" si="3"/>
        <v/>
      </c>
      <c r="M126" s="73">
        <v>1.196</v>
      </c>
      <c r="N126" s="108" t="str">
        <f t="shared" si="5"/>
        <v/>
      </c>
      <c r="O126" s="130" t="str">
        <f t="shared" si="4"/>
        <v/>
      </c>
    </row>
    <row r="127" spans="2:15" x14ac:dyDescent="0.2">
      <c r="B127" s="128"/>
      <c r="C127" s="47" t="s">
        <v>82</v>
      </c>
      <c r="D127" s="47" t="str">
        <f>IFERROR(VLOOKUP(C127,Liste!B:C,2,FALSE),"")</f>
        <v>TYPE DE VEHICULE</v>
      </c>
      <c r="E127" s="52"/>
      <c r="F127" s="52"/>
      <c r="G127" s="52"/>
      <c r="H127" s="53"/>
      <c r="I127" s="50" t="s">
        <v>18</v>
      </c>
      <c r="J127" s="109" t="s">
        <v>91</v>
      </c>
      <c r="K127" s="51" t="str">
        <f ca="1">IFERROR(OFFSET('Prix carburant 2018'!$A$1,MATCH($B127,PxPompe,1),MATCH($J127,carburants,0)),"")</f>
        <v/>
      </c>
      <c r="L127" s="72" t="str">
        <f t="shared" si="3"/>
        <v/>
      </c>
      <c r="M127" s="73">
        <v>1.196</v>
      </c>
      <c r="N127" s="108" t="str">
        <f t="shared" si="5"/>
        <v/>
      </c>
      <c r="O127" s="130" t="str">
        <f t="shared" si="4"/>
        <v/>
      </c>
    </row>
    <row r="128" spans="2:15" x14ac:dyDescent="0.2">
      <c r="B128" s="127"/>
      <c r="C128" s="47" t="s">
        <v>82</v>
      </c>
      <c r="D128" s="47" t="str">
        <f>IFERROR(VLOOKUP(C128,Liste!B:C,2,FALSE),"")</f>
        <v>TYPE DE VEHICULE</v>
      </c>
      <c r="E128" s="48"/>
      <c r="F128" s="48"/>
      <c r="G128" s="48"/>
      <c r="H128" s="49"/>
      <c r="I128" s="50" t="s">
        <v>18</v>
      </c>
      <c r="J128" s="109" t="s">
        <v>91</v>
      </c>
      <c r="K128" s="51" t="str">
        <f ca="1">IFERROR(OFFSET('Prix carburant 2018'!$A$1,MATCH($B128,PxPompe,1),MATCH($J128,carburants,0)),"")</f>
        <v/>
      </c>
      <c r="L128" s="72" t="str">
        <f t="shared" si="3"/>
        <v/>
      </c>
      <c r="M128" s="73">
        <v>1.196</v>
      </c>
      <c r="N128" s="108" t="str">
        <f t="shared" si="5"/>
        <v/>
      </c>
      <c r="O128" s="130" t="str">
        <f t="shared" si="4"/>
        <v/>
      </c>
    </row>
    <row r="129" spans="2:15" x14ac:dyDescent="0.2">
      <c r="B129" s="127"/>
      <c r="C129" s="47" t="s">
        <v>82</v>
      </c>
      <c r="D129" s="47" t="str">
        <f>IFERROR(VLOOKUP(C129,Liste!B:C,2,FALSE),"")</f>
        <v>TYPE DE VEHICULE</v>
      </c>
      <c r="E129" s="48"/>
      <c r="F129" s="48"/>
      <c r="G129" s="48"/>
      <c r="H129" s="49"/>
      <c r="I129" s="50" t="s">
        <v>18</v>
      </c>
      <c r="J129" s="109" t="s">
        <v>91</v>
      </c>
      <c r="K129" s="51" t="str">
        <f ca="1">IFERROR(OFFSET('Prix carburant 2018'!$A$1,MATCH($B129,PxPompe,1),MATCH($J129,carburants,0)),"")</f>
        <v/>
      </c>
      <c r="L129" s="72" t="str">
        <f t="shared" si="3"/>
        <v/>
      </c>
      <c r="M129" s="73">
        <v>1.196</v>
      </c>
      <c r="N129" s="108" t="str">
        <f t="shared" si="5"/>
        <v/>
      </c>
      <c r="O129" s="130" t="str">
        <f t="shared" si="4"/>
        <v/>
      </c>
    </row>
    <row r="130" spans="2:15" x14ac:dyDescent="0.2">
      <c r="B130" s="128"/>
      <c r="C130" s="47" t="s">
        <v>82</v>
      </c>
      <c r="D130" s="47" t="str">
        <f>IFERROR(VLOOKUP(C130,Liste!B:C,2,FALSE),"")</f>
        <v>TYPE DE VEHICULE</v>
      </c>
      <c r="E130" s="52"/>
      <c r="F130" s="52"/>
      <c r="G130" s="52"/>
      <c r="H130" s="53"/>
      <c r="I130" s="50" t="s">
        <v>18</v>
      </c>
      <c r="J130" s="109" t="s">
        <v>91</v>
      </c>
      <c r="K130" s="51" t="str">
        <f ca="1">IFERROR(OFFSET('Prix carburant 2018'!$A$1,MATCH($B130,PxPompe,1),MATCH($J130,carburants,0)),"")</f>
        <v/>
      </c>
      <c r="L130" s="72" t="str">
        <f t="shared" si="3"/>
        <v/>
      </c>
      <c r="M130" s="73">
        <v>1.196</v>
      </c>
      <c r="N130" s="108" t="str">
        <f t="shared" si="5"/>
        <v/>
      </c>
      <c r="O130" s="130" t="str">
        <f t="shared" si="4"/>
        <v/>
      </c>
    </row>
    <row r="131" spans="2:15" x14ac:dyDescent="0.2">
      <c r="B131" s="127"/>
      <c r="C131" s="47" t="s">
        <v>82</v>
      </c>
      <c r="D131" s="47" t="str">
        <f>IFERROR(VLOOKUP(C131,Liste!B:C,2,FALSE),"")</f>
        <v>TYPE DE VEHICULE</v>
      </c>
      <c r="E131" s="48"/>
      <c r="F131" s="48"/>
      <c r="G131" s="48"/>
      <c r="H131" s="49"/>
      <c r="I131" s="50" t="s">
        <v>18</v>
      </c>
      <c r="J131" s="109" t="s">
        <v>91</v>
      </c>
      <c r="K131" s="51" t="str">
        <f ca="1">IFERROR(OFFSET('Prix carburant 2018'!$A$1,MATCH($B131,PxPompe,1),MATCH($J131,carburants,0)),"")</f>
        <v/>
      </c>
      <c r="L131" s="72" t="str">
        <f t="shared" ref="L131:L194" si="6">IF(H131=0,"",H131*K131)</f>
        <v/>
      </c>
      <c r="M131" s="73">
        <v>1.196</v>
      </c>
      <c r="N131" s="108" t="str">
        <f t="shared" si="5"/>
        <v/>
      </c>
      <c r="O131" s="130" t="str">
        <f t="shared" ref="O131:O194" si="7">IF( F131=0,"",H131/N131*100)</f>
        <v/>
      </c>
    </row>
    <row r="132" spans="2:15" x14ac:dyDescent="0.2">
      <c r="B132" s="127"/>
      <c r="C132" s="47" t="s">
        <v>82</v>
      </c>
      <c r="D132" s="47" t="str">
        <f>IFERROR(VLOOKUP(C132,Liste!B:C,2,FALSE),"")</f>
        <v>TYPE DE VEHICULE</v>
      </c>
      <c r="E132" s="48"/>
      <c r="F132" s="48"/>
      <c r="G132" s="48"/>
      <c r="H132" s="49"/>
      <c r="I132" s="50" t="s">
        <v>18</v>
      </c>
      <c r="J132" s="109" t="s">
        <v>91</v>
      </c>
      <c r="K132" s="51" t="str">
        <f ca="1">IFERROR(OFFSET('Prix carburant 2018'!$A$1,MATCH($B132,PxPompe,1),MATCH($J132,carburants,0)),"")</f>
        <v/>
      </c>
      <c r="L132" s="72" t="str">
        <f t="shared" si="6"/>
        <v/>
      </c>
      <c r="M132" s="73">
        <v>1.196</v>
      </c>
      <c r="N132" s="108" t="str">
        <f t="shared" ref="N132:N195" si="8">IF(F132="","",F132-E132)</f>
        <v/>
      </c>
      <c r="O132" s="130" t="str">
        <f t="shared" si="7"/>
        <v/>
      </c>
    </row>
    <row r="133" spans="2:15" x14ac:dyDescent="0.2">
      <c r="B133" s="128"/>
      <c r="C133" s="47" t="s">
        <v>82</v>
      </c>
      <c r="D133" s="47" t="str">
        <f>IFERROR(VLOOKUP(C133,Liste!B:C,2,FALSE),"")</f>
        <v>TYPE DE VEHICULE</v>
      </c>
      <c r="E133" s="52"/>
      <c r="F133" s="52"/>
      <c r="G133" s="52"/>
      <c r="H133" s="53"/>
      <c r="I133" s="50" t="s">
        <v>18</v>
      </c>
      <c r="J133" s="109" t="s">
        <v>91</v>
      </c>
      <c r="K133" s="51" t="str">
        <f ca="1">IFERROR(OFFSET('Prix carburant 2018'!$A$1,MATCH($B133,PxPompe,1),MATCH($J133,carburants,0)),"")</f>
        <v/>
      </c>
      <c r="L133" s="72" t="str">
        <f t="shared" si="6"/>
        <v/>
      </c>
      <c r="M133" s="73">
        <v>1.196</v>
      </c>
      <c r="N133" s="108" t="str">
        <f t="shared" si="8"/>
        <v/>
      </c>
      <c r="O133" s="130" t="str">
        <f t="shared" si="7"/>
        <v/>
      </c>
    </row>
    <row r="134" spans="2:15" x14ac:dyDescent="0.2">
      <c r="B134" s="127"/>
      <c r="C134" s="47" t="s">
        <v>82</v>
      </c>
      <c r="D134" s="47" t="str">
        <f>IFERROR(VLOOKUP(C134,Liste!B:C,2,FALSE),"")</f>
        <v>TYPE DE VEHICULE</v>
      </c>
      <c r="E134" s="48"/>
      <c r="F134" s="48"/>
      <c r="G134" s="48"/>
      <c r="H134" s="49"/>
      <c r="I134" s="50" t="s">
        <v>18</v>
      </c>
      <c r="J134" s="109" t="s">
        <v>91</v>
      </c>
      <c r="K134" s="51" t="str">
        <f ca="1">IFERROR(OFFSET('Prix carburant 2018'!$A$1,MATCH($B134,PxPompe,1),MATCH($J134,carburants,0)),"")</f>
        <v/>
      </c>
      <c r="L134" s="72" t="str">
        <f t="shared" si="6"/>
        <v/>
      </c>
      <c r="M134" s="73">
        <v>1.196</v>
      </c>
      <c r="N134" s="108" t="str">
        <f t="shared" si="8"/>
        <v/>
      </c>
      <c r="O134" s="130" t="str">
        <f t="shared" si="7"/>
        <v/>
      </c>
    </row>
    <row r="135" spans="2:15" x14ac:dyDescent="0.2">
      <c r="B135" s="128"/>
      <c r="C135" s="47" t="s">
        <v>82</v>
      </c>
      <c r="D135" s="47" t="str">
        <f>IFERROR(VLOOKUP(C135,Liste!B:C,2,FALSE),"")</f>
        <v>TYPE DE VEHICULE</v>
      </c>
      <c r="E135" s="52"/>
      <c r="F135" s="52"/>
      <c r="G135" s="52"/>
      <c r="H135" s="53"/>
      <c r="I135" s="50" t="s">
        <v>18</v>
      </c>
      <c r="J135" s="109" t="s">
        <v>91</v>
      </c>
      <c r="K135" s="51" t="str">
        <f ca="1">IFERROR(OFFSET('Prix carburant 2018'!$A$1,MATCH($B135,PxPompe,1),MATCH($J135,carburants,0)),"")</f>
        <v/>
      </c>
      <c r="L135" s="72" t="str">
        <f t="shared" si="6"/>
        <v/>
      </c>
      <c r="M135" s="73">
        <v>1.196</v>
      </c>
      <c r="N135" s="108" t="str">
        <f t="shared" si="8"/>
        <v/>
      </c>
      <c r="O135" s="130" t="str">
        <f t="shared" si="7"/>
        <v/>
      </c>
    </row>
    <row r="136" spans="2:15" x14ac:dyDescent="0.2">
      <c r="B136" s="127"/>
      <c r="C136" s="47" t="s">
        <v>82</v>
      </c>
      <c r="D136" s="47" t="str">
        <f>IFERROR(VLOOKUP(C136,Liste!B:C,2,FALSE),"")</f>
        <v>TYPE DE VEHICULE</v>
      </c>
      <c r="E136" s="48"/>
      <c r="F136" s="48"/>
      <c r="G136" s="48"/>
      <c r="H136" s="49"/>
      <c r="I136" s="50" t="s">
        <v>18</v>
      </c>
      <c r="J136" s="109" t="s">
        <v>91</v>
      </c>
      <c r="K136" s="51" t="str">
        <f ca="1">IFERROR(OFFSET('Prix carburant 2018'!$A$1,MATCH($B136,PxPompe,1),MATCH($J136,carburants,0)),"")</f>
        <v/>
      </c>
      <c r="L136" s="72" t="str">
        <f t="shared" si="6"/>
        <v/>
      </c>
      <c r="M136" s="73">
        <v>1.196</v>
      </c>
      <c r="N136" s="108" t="str">
        <f t="shared" si="8"/>
        <v/>
      </c>
      <c r="O136" s="130" t="str">
        <f t="shared" si="7"/>
        <v/>
      </c>
    </row>
    <row r="137" spans="2:15" x14ac:dyDescent="0.2">
      <c r="B137" s="127"/>
      <c r="C137" s="47" t="s">
        <v>82</v>
      </c>
      <c r="D137" s="47" t="str">
        <f>IFERROR(VLOOKUP(C137,Liste!B:C,2,FALSE),"")</f>
        <v>TYPE DE VEHICULE</v>
      </c>
      <c r="E137" s="48"/>
      <c r="F137" s="48"/>
      <c r="G137" s="48"/>
      <c r="H137" s="49"/>
      <c r="I137" s="50" t="s">
        <v>18</v>
      </c>
      <c r="J137" s="109" t="s">
        <v>91</v>
      </c>
      <c r="K137" s="51" t="str">
        <f ca="1">IFERROR(OFFSET('Prix carburant 2018'!$A$1,MATCH($B137,PxPompe,1),MATCH($J137,carburants,0)),"")</f>
        <v/>
      </c>
      <c r="L137" s="72" t="str">
        <f t="shared" si="6"/>
        <v/>
      </c>
      <c r="M137" s="73">
        <v>1.196</v>
      </c>
      <c r="N137" s="108" t="str">
        <f t="shared" si="8"/>
        <v/>
      </c>
      <c r="O137" s="130" t="str">
        <f t="shared" si="7"/>
        <v/>
      </c>
    </row>
    <row r="138" spans="2:15" x14ac:dyDescent="0.2">
      <c r="B138" s="128"/>
      <c r="C138" s="47" t="s">
        <v>82</v>
      </c>
      <c r="D138" s="47" t="str">
        <f>IFERROR(VLOOKUP(C138,Liste!B:C,2,FALSE),"")</f>
        <v>TYPE DE VEHICULE</v>
      </c>
      <c r="E138" s="52"/>
      <c r="F138" s="52"/>
      <c r="G138" s="52"/>
      <c r="H138" s="53"/>
      <c r="I138" s="50" t="s">
        <v>18</v>
      </c>
      <c r="J138" s="109" t="s">
        <v>91</v>
      </c>
      <c r="K138" s="51" t="str">
        <f ca="1">IFERROR(OFFSET('Prix carburant 2018'!$A$1,MATCH($B138,PxPompe,1),MATCH($J138,carburants,0)),"")</f>
        <v/>
      </c>
      <c r="L138" s="72" t="str">
        <f t="shared" si="6"/>
        <v/>
      </c>
      <c r="M138" s="73">
        <v>1.196</v>
      </c>
      <c r="N138" s="108" t="str">
        <f t="shared" si="8"/>
        <v/>
      </c>
      <c r="O138" s="130" t="str">
        <f t="shared" si="7"/>
        <v/>
      </c>
    </row>
    <row r="139" spans="2:15" x14ac:dyDescent="0.2">
      <c r="B139" s="127"/>
      <c r="C139" s="47" t="s">
        <v>82</v>
      </c>
      <c r="D139" s="47" t="str">
        <f>IFERROR(VLOOKUP(C139,Liste!B:C,2,FALSE),"")</f>
        <v>TYPE DE VEHICULE</v>
      </c>
      <c r="E139" s="48"/>
      <c r="F139" s="48"/>
      <c r="G139" s="48"/>
      <c r="H139" s="49"/>
      <c r="I139" s="50" t="s">
        <v>18</v>
      </c>
      <c r="J139" s="109" t="s">
        <v>91</v>
      </c>
      <c r="K139" s="51" t="str">
        <f ca="1">IFERROR(OFFSET('Prix carburant 2018'!$A$1,MATCH($B139,PxPompe,1),MATCH($J139,carburants,0)),"")</f>
        <v/>
      </c>
      <c r="L139" s="72" t="str">
        <f t="shared" si="6"/>
        <v/>
      </c>
      <c r="M139" s="73">
        <v>1.196</v>
      </c>
      <c r="N139" s="108" t="str">
        <f t="shared" si="8"/>
        <v/>
      </c>
      <c r="O139" s="130" t="str">
        <f t="shared" si="7"/>
        <v/>
      </c>
    </row>
    <row r="140" spans="2:15" x14ac:dyDescent="0.2">
      <c r="B140" s="127"/>
      <c r="C140" s="47" t="s">
        <v>82</v>
      </c>
      <c r="D140" s="47" t="str">
        <f>IFERROR(VLOOKUP(C140,Liste!B:C,2,FALSE),"")</f>
        <v>TYPE DE VEHICULE</v>
      </c>
      <c r="E140" s="48"/>
      <c r="F140" s="48"/>
      <c r="G140" s="48"/>
      <c r="H140" s="49"/>
      <c r="I140" s="50" t="s">
        <v>18</v>
      </c>
      <c r="J140" s="109" t="s">
        <v>91</v>
      </c>
      <c r="K140" s="51" t="str">
        <f ca="1">IFERROR(OFFSET('Prix carburant 2018'!$A$1,MATCH($B140,PxPompe,1),MATCH($J140,carburants,0)),"")</f>
        <v/>
      </c>
      <c r="L140" s="72" t="str">
        <f t="shared" si="6"/>
        <v/>
      </c>
      <c r="M140" s="73">
        <v>1.196</v>
      </c>
      <c r="N140" s="108" t="str">
        <f t="shared" si="8"/>
        <v/>
      </c>
      <c r="O140" s="130" t="str">
        <f t="shared" si="7"/>
        <v/>
      </c>
    </row>
    <row r="141" spans="2:15" x14ac:dyDescent="0.2">
      <c r="B141" s="128"/>
      <c r="C141" s="47" t="s">
        <v>82</v>
      </c>
      <c r="D141" s="47" t="str">
        <f>IFERROR(VLOOKUP(C141,Liste!B:C,2,FALSE),"")</f>
        <v>TYPE DE VEHICULE</v>
      </c>
      <c r="E141" s="52"/>
      <c r="F141" s="52"/>
      <c r="G141" s="52"/>
      <c r="H141" s="53"/>
      <c r="I141" s="50" t="s">
        <v>18</v>
      </c>
      <c r="J141" s="109" t="s">
        <v>91</v>
      </c>
      <c r="K141" s="51" t="str">
        <f ca="1">IFERROR(OFFSET('Prix carburant 2018'!$A$1,MATCH($B141,PxPompe,1),MATCH($J141,carburants,0)),"")</f>
        <v/>
      </c>
      <c r="L141" s="72" t="str">
        <f t="shared" si="6"/>
        <v/>
      </c>
      <c r="M141" s="73">
        <v>1.196</v>
      </c>
      <c r="N141" s="108" t="str">
        <f t="shared" si="8"/>
        <v/>
      </c>
      <c r="O141" s="130" t="str">
        <f t="shared" si="7"/>
        <v/>
      </c>
    </row>
    <row r="142" spans="2:15" x14ac:dyDescent="0.2">
      <c r="B142" s="127"/>
      <c r="C142" s="47" t="s">
        <v>82</v>
      </c>
      <c r="D142" s="47" t="str">
        <f>IFERROR(VLOOKUP(C142,Liste!B:C,2,FALSE),"")</f>
        <v>TYPE DE VEHICULE</v>
      </c>
      <c r="E142" s="48"/>
      <c r="F142" s="48"/>
      <c r="G142" s="48"/>
      <c r="H142" s="49"/>
      <c r="I142" s="50" t="s">
        <v>18</v>
      </c>
      <c r="J142" s="109" t="s">
        <v>91</v>
      </c>
      <c r="K142" s="51" t="str">
        <f ca="1">IFERROR(OFFSET('Prix carburant 2018'!$A$1,MATCH($B142,PxPompe,1),MATCH($J142,carburants,0)),"")</f>
        <v/>
      </c>
      <c r="L142" s="72" t="str">
        <f t="shared" si="6"/>
        <v/>
      </c>
      <c r="M142" s="73">
        <v>1.196</v>
      </c>
      <c r="N142" s="108" t="str">
        <f t="shared" si="8"/>
        <v/>
      </c>
      <c r="O142" s="130" t="str">
        <f t="shared" si="7"/>
        <v/>
      </c>
    </row>
    <row r="143" spans="2:15" x14ac:dyDescent="0.2">
      <c r="B143" s="127"/>
      <c r="C143" s="47" t="s">
        <v>82</v>
      </c>
      <c r="D143" s="47" t="str">
        <f>IFERROR(VLOOKUP(C143,Liste!B:C,2,FALSE),"")</f>
        <v>TYPE DE VEHICULE</v>
      </c>
      <c r="E143" s="48"/>
      <c r="F143" s="48"/>
      <c r="G143" s="48"/>
      <c r="H143" s="49"/>
      <c r="I143" s="50" t="s">
        <v>18</v>
      </c>
      <c r="J143" s="109" t="s">
        <v>91</v>
      </c>
      <c r="K143" s="51" t="str">
        <f ca="1">IFERROR(OFFSET('Prix carburant 2018'!$A$1,MATCH($B143,PxPompe,1),MATCH($J143,carburants,0)),"")</f>
        <v/>
      </c>
      <c r="L143" s="72" t="str">
        <f t="shared" si="6"/>
        <v/>
      </c>
      <c r="M143" s="73">
        <v>1.196</v>
      </c>
      <c r="N143" s="108" t="str">
        <f t="shared" si="8"/>
        <v/>
      </c>
      <c r="O143" s="130" t="str">
        <f t="shared" si="7"/>
        <v/>
      </c>
    </row>
    <row r="144" spans="2:15" x14ac:dyDescent="0.2">
      <c r="B144" s="128"/>
      <c r="C144" s="47" t="s">
        <v>82</v>
      </c>
      <c r="D144" s="47" t="str">
        <f>IFERROR(VLOOKUP(C144,Liste!B:C,2,FALSE),"")</f>
        <v>TYPE DE VEHICULE</v>
      </c>
      <c r="E144" s="52"/>
      <c r="F144" s="52"/>
      <c r="G144" s="52"/>
      <c r="H144" s="53"/>
      <c r="I144" s="50" t="s">
        <v>18</v>
      </c>
      <c r="J144" s="109" t="s">
        <v>91</v>
      </c>
      <c r="K144" s="51" t="str">
        <f ca="1">IFERROR(OFFSET('Prix carburant 2018'!$A$1,MATCH($B144,PxPompe,1),MATCH($J144,carburants,0)),"")</f>
        <v/>
      </c>
      <c r="L144" s="72" t="str">
        <f t="shared" si="6"/>
        <v/>
      </c>
      <c r="M144" s="73">
        <v>1.196</v>
      </c>
      <c r="N144" s="108" t="str">
        <f t="shared" si="8"/>
        <v/>
      </c>
      <c r="O144" s="130" t="str">
        <f t="shared" si="7"/>
        <v/>
      </c>
    </row>
    <row r="145" spans="2:15" x14ac:dyDescent="0.2">
      <c r="B145" s="127"/>
      <c r="C145" s="47" t="s">
        <v>82</v>
      </c>
      <c r="D145" s="47" t="str">
        <f>IFERROR(VLOOKUP(C145,Liste!B:C,2,FALSE),"")</f>
        <v>TYPE DE VEHICULE</v>
      </c>
      <c r="E145" s="48"/>
      <c r="F145" s="48"/>
      <c r="G145" s="48"/>
      <c r="H145" s="49"/>
      <c r="I145" s="50" t="s">
        <v>18</v>
      </c>
      <c r="J145" s="109" t="s">
        <v>91</v>
      </c>
      <c r="K145" s="51" t="str">
        <f ca="1">IFERROR(OFFSET('Prix carburant 2018'!$A$1,MATCH($B145,PxPompe,1),MATCH($J145,carburants,0)),"")</f>
        <v/>
      </c>
      <c r="L145" s="72" t="str">
        <f t="shared" si="6"/>
        <v/>
      </c>
      <c r="M145" s="73">
        <v>1.196</v>
      </c>
      <c r="N145" s="108" t="str">
        <f t="shared" si="8"/>
        <v/>
      </c>
      <c r="O145" s="130" t="str">
        <f t="shared" si="7"/>
        <v/>
      </c>
    </row>
    <row r="146" spans="2:15" x14ac:dyDescent="0.2">
      <c r="B146" s="127"/>
      <c r="C146" s="47" t="s">
        <v>82</v>
      </c>
      <c r="D146" s="47" t="str">
        <f>IFERROR(VLOOKUP(C146,Liste!B:C,2,FALSE),"")</f>
        <v>TYPE DE VEHICULE</v>
      </c>
      <c r="E146" s="48"/>
      <c r="F146" s="48"/>
      <c r="G146" s="48"/>
      <c r="H146" s="49"/>
      <c r="I146" s="50" t="s">
        <v>18</v>
      </c>
      <c r="J146" s="109" t="s">
        <v>91</v>
      </c>
      <c r="K146" s="51" t="str">
        <f ca="1">IFERROR(OFFSET('Prix carburant 2018'!$A$1,MATCH($B146,PxPompe,1),MATCH($J146,carburants,0)),"")</f>
        <v/>
      </c>
      <c r="L146" s="72" t="str">
        <f t="shared" si="6"/>
        <v/>
      </c>
      <c r="M146" s="73">
        <v>1.196</v>
      </c>
      <c r="N146" s="108" t="str">
        <f t="shared" si="8"/>
        <v/>
      </c>
      <c r="O146" s="130" t="str">
        <f t="shared" si="7"/>
        <v/>
      </c>
    </row>
    <row r="147" spans="2:15" x14ac:dyDescent="0.2">
      <c r="B147" s="128"/>
      <c r="C147" s="47" t="s">
        <v>82</v>
      </c>
      <c r="D147" s="47" t="str">
        <f>IFERROR(VLOOKUP(C147,Liste!B:C,2,FALSE),"")</f>
        <v>TYPE DE VEHICULE</v>
      </c>
      <c r="E147" s="52"/>
      <c r="F147" s="52"/>
      <c r="G147" s="52"/>
      <c r="H147" s="53"/>
      <c r="I147" s="50" t="s">
        <v>18</v>
      </c>
      <c r="J147" s="109" t="s">
        <v>91</v>
      </c>
      <c r="K147" s="51" t="str">
        <f ca="1">IFERROR(OFFSET('Prix carburant 2018'!$A$1,MATCH($B147,PxPompe,1),MATCH($J147,carburants,0)),"")</f>
        <v/>
      </c>
      <c r="L147" s="72" t="str">
        <f t="shared" si="6"/>
        <v/>
      </c>
      <c r="M147" s="73">
        <v>1.196</v>
      </c>
      <c r="N147" s="108" t="str">
        <f t="shared" si="8"/>
        <v/>
      </c>
      <c r="O147" s="130" t="str">
        <f t="shared" si="7"/>
        <v/>
      </c>
    </row>
    <row r="148" spans="2:15" x14ac:dyDescent="0.2">
      <c r="B148" s="127"/>
      <c r="C148" s="47" t="s">
        <v>82</v>
      </c>
      <c r="D148" s="47" t="str">
        <f>IFERROR(VLOOKUP(C148,Liste!B:C,2,FALSE),"")</f>
        <v>TYPE DE VEHICULE</v>
      </c>
      <c r="E148" s="48"/>
      <c r="F148" s="48"/>
      <c r="G148" s="48"/>
      <c r="H148" s="49"/>
      <c r="I148" s="50" t="s">
        <v>18</v>
      </c>
      <c r="J148" s="109" t="s">
        <v>91</v>
      </c>
      <c r="K148" s="51" t="str">
        <f ca="1">IFERROR(OFFSET('Prix carburant 2018'!$A$1,MATCH($B148,PxPompe,1),MATCH($J148,carburants,0)),"")</f>
        <v/>
      </c>
      <c r="L148" s="72" t="str">
        <f t="shared" si="6"/>
        <v/>
      </c>
      <c r="M148" s="73">
        <v>1.196</v>
      </c>
      <c r="N148" s="108" t="str">
        <f t="shared" si="8"/>
        <v/>
      </c>
      <c r="O148" s="130" t="str">
        <f t="shared" si="7"/>
        <v/>
      </c>
    </row>
    <row r="149" spans="2:15" x14ac:dyDescent="0.2">
      <c r="B149" s="127"/>
      <c r="C149" s="47" t="s">
        <v>82</v>
      </c>
      <c r="D149" s="47" t="str">
        <f>IFERROR(VLOOKUP(C149,Liste!B:C,2,FALSE),"")</f>
        <v>TYPE DE VEHICULE</v>
      </c>
      <c r="E149" s="48"/>
      <c r="F149" s="48"/>
      <c r="G149" s="48"/>
      <c r="H149" s="49"/>
      <c r="I149" s="50" t="s">
        <v>18</v>
      </c>
      <c r="J149" s="109" t="s">
        <v>91</v>
      </c>
      <c r="K149" s="51" t="str">
        <f ca="1">IFERROR(OFFSET('Prix carburant 2018'!$A$1,MATCH($B149,PxPompe,1),MATCH($J149,carburants,0)),"")</f>
        <v/>
      </c>
      <c r="L149" s="72" t="str">
        <f t="shared" si="6"/>
        <v/>
      </c>
      <c r="M149" s="73">
        <v>1.196</v>
      </c>
      <c r="N149" s="108" t="str">
        <f t="shared" si="8"/>
        <v/>
      </c>
      <c r="O149" s="130" t="str">
        <f t="shared" si="7"/>
        <v/>
      </c>
    </row>
    <row r="150" spans="2:15" x14ac:dyDescent="0.2">
      <c r="B150" s="128"/>
      <c r="C150" s="47" t="s">
        <v>82</v>
      </c>
      <c r="D150" s="47" t="str">
        <f>IFERROR(VLOOKUP(C150,Liste!B:C,2,FALSE),"")</f>
        <v>TYPE DE VEHICULE</v>
      </c>
      <c r="E150" s="52"/>
      <c r="F150" s="52"/>
      <c r="G150" s="52"/>
      <c r="H150" s="53"/>
      <c r="I150" s="50" t="s">
        <v>18</v>
      </c>
      <c r="J150" s="109" t="s">
        <v>91</v>
      </c>
      <c r="K150" s="51" t="str">
        <f ca="1">IFERROR(OFFSET('Prix carburant 2018'!$A$1,MATCH($B150,PxPompe,1),MATCH($J150,carburants,0)),"")</f>
        <v/>
      </c>
      <c r="L150" s="72" t="str">
        <f t="shared" si="6"/>
        <v/>
      </c>
      <c r="M150" s="73">
        <v>1.196</v>
      </c>
      <c r="N150" s="108" t="str">
        <f t="shared" si="8"/>
        <v/>
      </c>
      <c r="O150" s="130" t="str">
        <f t="shared" si="7"/>
        <v/>
      </c>
    </row>
    <row r="151" spans="2:15" x14ac:dyDescent="0.2">
      <c r="B151" s="127"/>
      <c r="C151" s="47" t="s">
        <v>82</v>
      </c>
      <c r="D151" s="47" t="str">
        <f>IFERROR(VLOOKUP(C151,Liste!B:C,2,FALSE),"")</f>
        <v>TYPE DE VEHICULE</v>
      </c>
      <c r="E151" s="48"/>
      <c r="F151" s="48"/>
      <c r="G151" s="48"/>
      <c r="H151" s="49"/>
      <c r="I151" s="50" t="s">
        <v>18</v>
      </c>
      <c r="J151" s="109" t="s">
        <v>91</v>
      </c>
      <c r="K151" s="51" t="str">
        <f ca="1">IFERROR(OFFSET('Prix carburant 2018'!$A$1,MATCH($B151,PxPompe,1),MATCH($J151,carburants,0)),"")</f>
        <v/>
      </c>
      <c r="L151" s="72" t="str">
        <f t="shared" si="6"/>
        <v/>
      </c>
      <c r="M151" s="73">
        <v>1.196</v>
      </c>
      <c r="N151" s="108" t="str">
        <f t="shared" si="8"/>
        <v/>
      </c>
      <c r="O151" s="130" t="str">
        <f t="shared" si="7"/>
        <v/>
      </c>
    </row>
    <row r="152" spans="2:15" x14ac:dyDescent="0.2">
      <c r="B152" s="127"/>
      <c r="C152" s="47" t="s">
        <v>82</v>
      </c>
      <c r="D152" s="47" t="str">
        <f>IFERROR(VLOOKUP(C152,Liste!B:C,2,FALSE),"")</f>
        <v>TYPE DE VEHICULE</v>
      </c>
      <c r="E152" s="48"/>
      <c r="F152" s="48"/>
      <c r="G152" s="48"/>
      <c r="H152" s="49"/>
      <c r="I152" s="50" t="s">
        <v>18</v>
      </c>
      <c r="J152" s="109" t="s">
        <v>91</v>
      </c>
      <c r="K152" s="51" t="str">
        <f ca="1">IFERROR(OFFSET('Prix carburant 2018'!$A$1,MATCH($B152,PxPompe,1),MATCH($J152,carburants,0)),"")</f>
        <v/>
      </c>
      <c r="L152" s="72" t="str">
        <f t="shared" si="6"/>
        <v/>
      </c>
      <c r="M152" s="73">
        <v>1.196</v>
      </c>
      <c r="N152" s="108" t="str">
        <f t="shared" si="8"/>
        <v/>
      </c>
      <c r="O152" s="130" t="str">
        <f t="shared" si="7"/>
        <v/>
      </c>
    </row>
    <row r="153" spans="2:15" x14ac:dyDescent="0.2">
      <c r="B153" s="128"/>
      <c r="C153" s="47" t="s">
        <v>82</v>
      </c>
      <c r="D153" s="47" t="str">
        <f>IFERROR(VLOOKUP(C153,Liste!B:C,2,FALSE),"")</f>
        <v>TYPE DE VEHICULE</v>
      </c>
      <c r="E153" s="52"/>
      <c r="F153" s="52"/>
      <c r="G153" s="52"/>
      <c r="H153" s="53"/>
      <c r="I153" s="50" t="s">
        <v>18</v>
      </c>
      <c r="J153" s="109" t="s">
        <v>91</v>
      </c>
      <c r="K153" s="51" t="str">
        <f ca="1">IFERROR(OFFSET('Prix carburant 2018'!$A$1,MATCH($B153,PxPompe,1),MATCH($J153,carburants,0)),"")</f>
        <v/>
      </c>
      <c r="L153" s="72" t="str">
        <f t="shared" si="6"/>
        <v/>
      </c>
      <c r="M153" s="73">
        <v>1.196</v>
      </c>
      <c r="N153" s="108" t="str">
        <f t="shared" si="8"/>
        <v/>
      </c>
      <c r="O153" s="130" t="str">
        <f t="shared" si="7"/>
        <v/>
      </c>
    </row>
    <row r="154" spans="2:15" x14ac:dyDescent="0.2">
      <c r="B154" s="127"/>
      <c r="C154" s="47" t="s">
        <v>82</v>
      </c>
      <c r="D154" s="47" t="str">
        <f>IFERROR(VLOOKUP(C154,Liste!B:C,2,FALSE),"")</f>
        <v>TYPE DE VEHICULE</v>
      </c>
      <c r="E154" s="48"/>
      <c r="F154" s="48"/>
      <c r="G154" s="48"/>
      <c r="H154" s="49"/>
      <c r="I154" s="50" t="s">
        <v>18</v>
      </c>
      <c r="J154" s="109" t="s">
        <v>91</v>
      </c>
      <c r="K154" s="51" t="str">
        <f ca="1">IFERROR(OFFSET('Prix carburant 2018'!$A$1,MATCH($B154,PxPompe,1),MATCH($J154,carburants,0)),"")</f>
        <v/>
      </c>
      <c r="L154" s="72" t="str">
        <f t="shared" si="6"/>
        <v/>
      </c>
      <c r="M154" s="73">
        <v>1.196</v>
      </c>
      <c r="N154" s="108" t="str">
        <f t="shared" si="8"/>
        <v/>
      </c>
      <c r="O154" s="130" t="str">
        <f t="shared" si="7"/>
        <v/>
      </c>
    </row>
    <row r="155" spans="2:15" x14ac:dyDescent="0.2">
      <c r="B155" s="128"/>
      <c r="C155" s="47" t="s">
        <v>82</v>
      </c>
      <c r="D155" s="47" t="str">
        <f>IFERROR(VLOOKUP(C155,Liste!B:C,2,FALSE),"")</f>
        <v>TYPE DE VEHICULE</v>
      </c>
      <c r="E155" s="52"/>
      <c r="F155" s="52"/>
      <c r="G155" s="52"/>
      <c r="H155" s="53"/>
      <c r="I155" s="50" t="s">
        <v>18</v>
      </c>
      <c r="J155" s="109" t="s">
        <v>91</v>
      </c>
      <c r="K155" s="51" t="str">
        <f ca="1">IFERROR(OFFSET('Prix carburant 2018'!$A$1,MATCH($B155,PxPompe,1),MATCH($J155,carburants,0)),"")</f>
        <v/>
      </c>
      <c r="L155" s="72" t="str">
        <f t="shared" si="6"/>
        <v/>
      </c>
      <c r="M155" s="73">
        <v>1.196</v>
      </c>
      <c r="N155" s="108" t="str">
        <f t="shared" si="8"/>
        <v/>
      </c>
      <c r="O155" s="130" t="str">
        <f t="shared" si="7"/>
        <v/>
      </c>
    </row>
    <row r="156" spans="2:15" x14ac:dyDescent="0.2">
      <c r="B156" s="127"/>
      <c r="C156" s="47" t="s">
        <v>82</v>
      </c>
      <c r="D156" s="47" t="str">
        <f>IFERROR(VLOOKUP(C156,Liste!B:C,2,FALSE),"")</f>
        <v>TYPE DE VEHICULE</v>
      </c>
      <c r="E156" s="48"/>
      <c r="F156" s="48"/>
      <c r="G156" s="48"/>
      <c r="H156" s="49"/>
      <c r="I156" s="50" t="s">
        <v>18</v>
      </c>
      <c r="J156" s="109" t="s">
        <v>91</v>
      </c>
      <c r="K156" s="51" t="str">
        <f ca="1">IFERROR(OFFSET('Prix carburant 2018'!$A$1,MATCH($B156,PxPompe,1),MATCH($J156,carburants,0)),"")</f>
        <v/>
      </c>
      <c r="L156" s="72" t="str">
        <f t="shared" si="6"/>
        <v/>
      </c>
      <c r="M156" s="73">
        <v>1.196</v>
      </c>
      <c r="N156" s="108" t="str">
        <f t="shared" si="8"/>
        <v/>
      </c>
      <c r="O156" s="130" t="str">
        <f t="shared" si="7"/>
        <v/>
      </c>
    </row>
    <row r="157" spans="2:15" x14ac:dyDescent="0.2">
      <c r="B157" s="127"/>
      <c r="C157" s="47" t="s">
        <v>82</v>
      </c>
      <c r="D157" s="47" t="str">
        <f>IFERROR(VLOOKUP(C157,Liste!B:C,2,FALSE),"")</f>
        <v>TYPE DE VEHICULE</v>
      </c>
      <c r="E157" s="48"/>
      <c r="F157" s="48"/>
      <c r="G157" s="48"/>
      <c r="H157" s="49"/>
      <c r="I157" s="50" t="s">
        <v>18</v>
      </c>
      <c r="J157" s="109" t="s">
        <v>91</v>
      </c>
      <c r="K157" s="51" t="str">
        <f ca="1">IFERROR(OFFSET('Prix carburant 2018'!$A$1,MATCH($B157,PxPompe,1),MATCH($J157,carburants,0)),"")</f>
        <v/>
      </c>
      <c r="L157" s="72" t="str">
        <f t="shared" si="6"/>
        <v/>
      </c>
      <c r="M157" s="73">
        <v>1.196</v>
      </c>
      <c r="N157" s="108" t="str">
        <f t="shared" si="8"/>
        <v/>
      </c>
      <c r="O157" s="130" t="str">
        <f t="shared" si="7"/>
        <v/>
      </c>
    </row>
    <row r="158" spans="2:15" x14ac:dyDescent="0.2">
      <c r="B158" s="128"/>
      <c r="C158" s="47" t="s">
        <v>82</v>
      </c>
      <c r="D158" s="47" t="str">
        <f>IFERROR(VLOOKUP(C158,Liste!B:C,2,FALSE),"")</f>
        <v>TYPE DE VEHICULE</v>
      </c>
      <c r="E158" s="52"/>
      <c r="F158" s="52"/>
      <c r="G158" s="52"/>
      <c r="H158" s="53"/>
      <c r="I158" s="50" t="s">
        <v>18</v>
      </c>
      <c r="J158" s="109" t="s">
        <v>91</v>
      </c>
      <c r="K158" s="51" t="str">
        <f ca="1">IFERROR(OFFSET('Prix carburant 2018'!$A$1,MATCH($B158,PxPompe,1),MATCH($J158,carburants,0)),"")</f>
        <v/>
      </c>
      <c r="L158" s="72" t="str">
        <f t="shared" si="6"/>
        <v/>
      </c>
      <c r="M158" s="73">
        <v>1.196</v>
      </c>
      <c r="N158" s="108" t="str">
        <f t="shared" si="8"/>
        <v/>
      </c>
      <c r="O158" s="130" t="str">
        <f t="shared" si="7"/>
        <v/>
      </c>
    </row>
    <row r="159" spans="2:15" x14ac:dyDescent="0.2">
      <c r="B159" s="127"/>
      <c r="C159" s="47" t="s">
        <v>82</v>
      </c>
      <c r="D159" s="47" t="str">
        <f>IFERROR(VLOOKUP(C159,Liste!B:C,2,FALSE),"")</f>
        <v>TYPE DE VEHICULE</v>
      </c>
      <c r="E159" s="48"/>
      <c r="F159" s="48"/>
      <c r="G159" s="48"/>
      <c r="H159" s="49"/>
      <c r="I159" s="50" t="s">
        <v>18</v>
      </c>
      <c r="J159" s="109" t="s">
        <v>91</v>
      </c>
      <c r="K159" s="51" t="str">
        <f ca="1">IFERROR(OFFSET('Prix carburant 2018'!$A$1,MATCH($B159,PxPompe,1),MATCH($J159,carburants,0)),"")</f>
        <v/>
      </c>
      <c r="L159" s="72" t="str">
        <f t="shared" si="6"/>
        <v/>
      </c>
      <c r="M159" s="73">
        <v>1.196</v>
      </c>
      <c r="N159" s="108" t="str">
        <f t="shared" si="8"/>
        <v/>
      </c>
      <c r="O159" s="130" t="str">
        <f t="shared" si="7"/>
        <v/>
      </c>
    </row>
    <row r="160" spans="2:15" x14ac:dyDescent="0.2">
      <c r="B160" s="127"/>
      <c r="C160" s="47" t="s">
        <v>82</v>
      </c>
      <c r="D160" s="47" t="str">
        <f>IFERROR(VLOOKUP(C160,Liste!B:C,2,FALSE),"")</f>
        <v>TYPE DE VEHICULE</v>
      </c>
      <c r="E160" s="48"/>
      <c r="F160" s="48"/>
      <c r="G160" s="48"/>
      <c r="H160" s="49"/>
      <c r="I160" s="50" t="s">
        <v>18</v>
      </c>
      <c r="J160" s="109" t="s">
        <v>91</v>
      </c>
      <c r="K160" s="51" t="str">
        <f ca="1">IFERROR(OFFSET('Prix carburant 2018'!$A$1,MATCH($B160,PxPompe,1),MATCH($J160,carburants,0)),"")</f>
        <v/>
      </c>
      <c r="L160" s="72" t="str">
        <f t="shared" si="6"/>
        <v/>
      </c>
      <c r="M160" s="73">
        <v>1.196</v>
      </c>
      <c r="N160" s="108" t="str">
        <f t="shared" si="8"/>
        <v/>
      </c>
      <c r="O160" s="130" t="str">
        <f t="shared" si="7"/>
        <v/>
      </c>
    </row>
    <row r="161" spans="2:15" x14ac:dyDescent="0.2">
      <c r="B161" s="128"/>
      <c r="C161" s="47" t="s">
        <v>82</v>
      </c>
      <c r="D161" s="47" t="str">
        <f>IFERROR(VLOOKUP(C161,Liste!B:C,2,FALSE),"")</f>
        <v>TYPE DE VEHICULE</v>
      </c>
      <c r="E161" s="52"/>
      <c r="F161" s="52"/>
      <c r="G161" s="52"/>
      <c r="H161" s="53"/>
      <c r="I161" s="50" t="s">
        <v>18</v>
      </c>
      <c r="J161" s="109" t="s">
        <v>91</v>
      </c>
      <c r="K161" s="51" t="str">
        <f ca="1">IFERROR(OFFSET('Prix carburant 2018'!$A$1,MATCH($B161,PxPompe,1),MATCH($J161,carburants,0)),"")</f>
        <v/>
      </c>
      <c r="L161" s="72" t="str">
        <f t="shared" si="6"/>
        <v/>
      </c>
      <c r="M161" s="73">
        <v>1.196</v>
      </c>
      <c r="N161" s="108" t="str">
        <f t="shared" si="8"/>
        <v/>
      </c>
      <c r="O161" s="130" t="str">
        <f t="shared" si="7"/>
        <v/>
      </c>
    </row>
    <row r="162" spans="2:15" x14ac:dyDescent="0.2">
      <c r="B162" s="127"/>
      <c r="C162" s="47" t="s">
        <v>82</v>
      </c>
      <c r="D162" s="47" t="str">
        <f>IFERROR(VLOOKUP(C162,Liste!B:C,2,FALSE),"")</f>
        <v>TYPE DE VEHICULE</v>
      </c>
      <c r="E162" s="48"/>
      <c r="F162" s="48"/>
      <c r="G162" s="48"/>
      <c r="H162" s="49"/>
      <c r="I162" s="50" t="s">
        <v>18</v>
      </c>
      <c r="J162" s="109" t="s">
        <v>91</v>
      </c>
      <c r="K162" s="51" t="str">
        <f ca="1">IFERROR(OFFSET('Prix carburant 2018'!$A$1,MATCH($B162,PxPompe,1),MATCH($J162,carburants,0)),"")</f>
        <v/>
      </c>
      <c r="L162" s="72" t="str">
        <f t="shared" si="6"/>
        <v/>
      </c>
      <c r="M162" s="73">
        <v>1.196</v>
      </c>
      <c r="N162" s="108" t="str">
        <f t="shared" si="8"/>
        <v/>
      </c>
      <c r="O162" s="130" t="str">
        <f t="shared" si="7"/>
        <v/>
      </c>
    </row>
    <row r="163" spans="2:15" x14ac:dyDescent="0.2">
      <c r="B163" s="127"/>
      <c r="C163" s="47" t="s">
        <v>82</v>
      </c>
      <c r="D163" s="47" t="str">
        <f>IFERROR(VLOOKUP(C163,Liste!B:C,2,FALSE),"")</f>
        <v>TYPE DE VEHICULE</v>
      </c>
      <c r="E163" s="48"/>
      <c r="F163" s="48"/>
      <c r="G163" s="48"/>
      <c r="H163" s="49"/>
      <c r="I163" s="50" t="s">
        <v>18</v>
      </c>
      <c r="J163" s="109" t="s">
        <v>91</v>
      </c>
      <c r="K163" s="51" t="str">
        <f ca="1">IFERROR(OFFSET('Prix carburant 2018'!$A$1,MATCH($B163,PxPompe,1),MATCH($J163,carburants,0)),"")</f>
        <v/>
      </c>
      <c r="L163" s="72" t="str">
        <f t="shared" si="6"/>
        <v/>
      </c>
      <c r="M163" s="73">
        <v>1.196</v>
      </c>
      <c r="N163" s="108" t="str">
        <f t="shared" si="8"/>
        <v/>
      </c>
      <c r="O163" s="130" t="str">
        <f t="shared" si="7"/>
        <v/>
      </c>
    </row>
    <row r="164" spans="2:15" x14ac:dyDescent="0.2">
      <c r="B164" s="128"/>
      <c r="C164" s="47" t="s">
        <v>82</v>
      </c>
      <c r="D164" s="47" t="str">
        <f>IFERROR(VLOOKUP(C164,Liste!B:C,2,FALSE),"")</f>
        <v>TYPE DE VEHICULE</v>
      </c>
      <c r="E164" s="52"/>
      <c r="F164" s="52"/>
      <c r="G164" s="52"/>
      <c r="H164" s="53"/>
      <c r="I164" s="50" t="s">
        <v>18</v>
      </c>
      <c r="J164" s="109" t="s">
        <v>91</v>
      </c>
      <c r="K164" s="51" t="str">
        <f ca="1">IFERROR(OFFSET('Prix carburant 2018'!$A$1,MATCH($B164,PxPompe,1),MATCH($J164,carburants,0)),"")</f>
        <v/>
      </c>
      <c r="L164" s="72" t="str">
        <f t="shared" si="6"/>
        <v/>
      </c>
      <c r="M164" s="73">
        <v>1.196</v>
      </c>
      <c r="N164" s="108" t="str">
        <f t="shared" si="8"/>
        <v/>
      </c>
      <c r="O164" s="130" t="str">
        <f t="shared" si="7"/>
        <v/>
      </c>
    </row>
    <row r="165" spans="2:15" x14ac:dyDescent="0.2">
      <c r="B165" s="127"/>
      <c r="C165" s="47" t="s">
        <v>82</v>
      </c>
      <c r="D165" s="47" t="str">
        <f>IFERROR(VLOOKUP(C165,Liste!B:C,2,FALSE),"")</f>
        <v>TYPE DE VEHICULE</v>
      </c>
      <c r="E165" s="48"/>
      <c r="F165" s="48"/>
      <c r="G165" s="48"/>
      <c r="H165" s="49"/>
      <c r="I165" s="50" t="s">
        <v>18</v>
      </c>
      <c r="J165" s="109" t="s">
        <v>91</v>
      </c>
      <c r="K165" s="51" t="str">
        <f ca="1">IFERROR(OFFSET('Prix carburant 2018'!$A$1,MATCH($B165,PxPompe,1),MATCH($J165,carburants,0)),"")</f>
        <v/>
      </c>
      <c r="L165" s="72" t="str">
        <f t="shared" si="6"/>
        <v/>
      </c>
      <c r="M165" s="73">
        <v>1.196</v>
      </c>
      <c r="N165" s="108" t="str">
        <f t="shared" si="8"/>
        <v/>
      </c>
      <c r="O165" s="130" t="str">
        <f t="shared" si="7"/>
        <v/>
      </c>
    </row>
    <row r="166" spans="2:15" x14ac:dyDescent="0.2">
      <c r="B166" s="127"/>
      <c r="C166" s="47" t="s">
        <v>82</v>
      </c>
      <c r="D166" s="47" t="str">
        <f>IFERROR(VLOOKUP(C166,Liste!B:C,2,FALSE),"")</f>
        <v>TYPE DE VEHICULE</v>
      </c>
      <c r="E166" s="48"/>
      <c r="F166" s="48"/>
      <c r="G166" s="48"/>
      <c r="H166" s="49"/>
      <c r="I166" s="50" t="s">
        <v>18</v>
      </c>
      <c r="J166" s="109" t="s">
        <v>91</v>
      </c>
      <c r="K166" s="51" t="str">
        <f ca="1">IFERROR(OFFSET('Prix carburant 2018'!$A$1,MATCH($B166,PxPompe,1),MATCH($J166,carburants,0)),"")</f>
        <v/>
      </c>
      <c r="L166" s="72" t="str">
        <f t="shared" si="6"/>
        <v/>
      </c>
      <c r="M166" s="73">
        <v>1.196</v>
      </c>
      <c r="N166" s="108" t="str">
        <f t="shared" si="8"/>
        <v/>
      </c>
      <c r="O166" s="130" t="str">
        <f t="shared" si="7"/>
        <v/>
      </c>
    </row>
    <row r="167" spans="2:15" x14ac:dyDescent="0.2">
      <c r="B167" s="128"/>
      <c r="C167" s="47" t="s">
        <v>82</v>
      </c>
      <c r="D167" s="47" t="str">
        <f>IFERROR(VLOOKUP(C167,Liste!B:C,2,FALSE),"")</f>
        <v>TYPE DE VEHICULE</v>
      </c>
      <c r="E167" s="52"/>
      <c r="F167" s="52"/>
      <c r="G167" s="52"/>
      <c r="H167" s="53"/>
      <c r="I167" s="50" t="s">
        <v>18</v>
      </c>
      <c r="J167" s="109" t="s">
        <v>91</v>
      </c>
      <c r="K167" s="51" t="str">
        <f ca="1">IFERROR(OFFSET('Prix carburant 2018'!$A$1,MATCH($B167,PxPompe,1),MATCH($J167,carburants,0)),"")</f>
        <v/>
      </c>
      <c r="L167" s="72" t="str">
        <f t="shared" si="6"/>
        <v/>
      </c>
      <c r="M167" s="73">
        <v>1.196</v>
      </c>
      <c r="N167" s="108" t="str">
        <f t="shared" si="8"/>
        <v/>
      </c>
      <c r="O167" s="130" t="str">
        <f t="shared" si="7"/>
        <v/>
      </c>
    </row>
    <row r="168" spans="2:15" x14ac:dyDescent="0.2">
      <c r="B168" s="127"/>
      <c r="C168" s="47" t="s">
        <v>82</v>
      </c>
      <c r="D168" s="47" t="str">
        <f>IFERROR(VLOOKUP(C168,Liste!B:C,2,FALSE),"")</f>
        <v>TYPE DE VEHICULE</v>
      </c>
      <c r="E168" s="48"/>
      <c r="F168" s="48"/>
      <c r="G168" s="48"/>
      <c r="H168" s="49"/>
      <c r="I168" s="50" t="s">
        <v>18</v>
      </c>
      <c r="J168" s="109" t="s">
        <v>91</v>
      </c>
      <c r="K168" s="51" t="str">
        <f ca="1">IFERROR(OFFSET('Prix carburant 2018'!$A$1,MATCH($B168,PxPompe,1),MATCH($J168,carburants,0)),"")</f>
        <v/>
      </c>
      <c r="L168" s="72" t="str">
        <f t="shared" si="6"/>
        <v/>
      </c>
      <c r="M168" s="73">
        <v>1.196</v>
      </c>
      <c r="N168" s="108" t="str">
        <f t="shared" si="8"/>
        <v/>
      </c>
      <c r="O168" s="130" t="str">
        <f t="shared" si="7"/>
        <v/>
      </c>
    </row>
    <row r="169" spans="2:15" x14ac:dyDescent="0.2">
      <c r="B169" s="127"/>
      <c r="C169" s="47" t="s">
        <v>82</v>
      </c>
      <c r="D169" s="47" t="str">
        <f>IFERROR(VLOOKUP(C169,Liste!B:C,2,FALSE),"")</f>
        <v>TYPE DE VEHICULE</v>
      </c>
      <c r="E169" s="48"/>
      <c r="F169" s="48"/>
      <c r="G169" s="48"/>
      <c r="H169" s="49"/>
      <c r="I169" s="50" t="s">
        <v>18</v>
      </c>
      <c r="J169" s="109" t="s">
        <v>91</v>
      </c>
      <c r="K169" s="51" t="str">
        <f ca="1">IFERROR(OFFSET('Prix carburant 2018'!$A$1,MATCH($B169,PxPompe,1),MATCH($J169,carburants,0)),"")</f>
        <v/>
      </c>
      <c r="L169" s="72" t="str">
        <f t="shared" si="6"/>
        <v/>
      </c>
      <c r="M169" s="73">
        <v>1.196</v>
      </c>
      <c r="N169" s="108" t="str">
        <f t="shared" si="8"/>
        <v/>
      </c>
      <c r="O169" s="130" t="str">
        <f t="shared" si="7"/>
        <v/>
      </c>
    </row>
    <row r="170" spans="2:15" x14ac:dyDescent="0.2">
      <c r="B170" s="128"/>
      <c r="C170" s="47" t="s">
        <v>82</v>
      </c>
      <c r="D170" s="47" t="str">
        <f>IFERROR(VLOOKUP(C170,Liste!B:C,2,FALSE),"")</f>
        <v>TYPE DE VEHICULE</v>
      </c>
      <c r="E170" s="52"/>
      <c r="F170" s="52"/>
      <c r="G170" s="52"/>
      <c r="H170" s="53"/>
      <c r="I170" s="50" t="s">
        <v>18</v>
      </c>
      <c r="J170" s="109" t="s">
        <v>91</v>
      </c>
      <c r="K170" s="51" t="str">
        <f ca="1">IFERROR(OFFSET('Prix carburant 2018'!$A$1,MATCH($B170,PxPompe,1),MATCH($J170,carburants,0)),"")</f>
        <v/>
      </c>
      <c r="L170" s="72" t="str">
        <f t="shared" si="6"/>
        <v/>
      </c>
      <c r="M170" s="73">
        <v>1.196</v>
      </c>
      <c r="N170" s="108" t="str">
        <f t="shared" si="8"/>
        <v/>
      </c>
      <c r="O170" s="130" t="str">
        <f t="shared" si="7"/>
        <v/>
      </c>
    </row>
    <row r="171" spans="2:15" x14ac:dyDescent="0.2">
      <c r="B171" s="127"/>
      <c r="C171" s="47" t="s">
        <v>82</v>
      </c>
      <c r="D171" s="47" t="str">
        <f>IFERROR(VLOOKUP(C171,Liste!B:C,2,FALSE),"")</f>
        <v>TYPE DE VEHICULE</v>
      </c>
      <c r="E171" s="48"/>
      <c r="F171" s="48"/>
      <c r="G171" s="48"/>
      <c r="H171" s="49"/>
      <c r="I171" s="50" t="s">
        <v>18</v>
      </c>
      <c r="J171" s="109" t="s">
        <v>91</v>
      </c>
      <c r="K171" s="51" t="str">
        <f ca="1">IFERROR(OFFSET('Prix carburant 2018'!$A$1,MATCH($B171,PxPompe,1),MATCH($J171,carburants,0)),"")</f>
        <v/>
      </c>
      <c r="L171" s="72" t="str">
        <f t="shared" si="6"/>
        <v/>
      </c>
      <c r="M171" s="73">
        <v>1.196</v>
      </c>
      <c r="N171" s="108" t="str">
        <f t="shared" si="8"/>
        <v/>
      </c>
      <c r="O171" s="130" t="str">
        <f t="shared" si="7"/>
        <v/>
      </c>
    </row>
    <row r="172" spans="2:15" x14ac:dyDescent="0.2">
      <c r="B172" s="127"/>
      <c r="C172" s="47" t="s">
        <v>82</v>
      </c>
      <c r="D172" s="47" t="str">
        <f>IFERROR(VLOOKUP(C172,Liste!B:C,2,FALSE),"")</f>
        <v>TYPE DE VEHICULE</v>
      </c>
      <c r="E172" s="48"/>
      <c r="F172" s="48"/>
      <c r="G172" s="48"/>
      <c r="H172" s="49"/>
      <c r="I172" s="50" t="s">
        <v>18</v>
      </c>
      <c r="J172" s="109" t="s">
        <v>91</v>
      </c>
      <c r="K172" s="51" t="str">
        <f ca="1">IFERROR(OFFSET('Prix carburant 2018'!$A$1,MATCH($B172,PxPompe,1),MATCH($J172,carburants,0)),"")</f>
        <v/>
      </c>
      <c r="L172" s="72" t="str">
        <f t="shared" si="6"/>
        <v/>
      </c>
      <c r="M172" s="73">
        <v>1.196</v>
      </c>
      <c r="N172" s="108" t="str">
        <f t="shared" si="8"/>
        <v/>
      </c>
      <c r="O172" s="130" t="str">
        <f t="shared" si="7"/>
        <v/>
      </c>
    </row>
    <row r="173" spans="2:15" x14ac:dyDescent="0.2">
      <c r="B173" s="128"/>
      <c r="C173" s="47" t="s">
        <v>82</v>
      </c>
      <c r="D173" s="47" t="str">
        <f>IFERROR(VLOOKUP(C173,Liste!B:C,2,FALSE),"")</f>
        <v>TYPE DE VEHICULE</v>
      </c>
      <c r="E173" s="52"/>
      <c r="F173" s="52"/>
      <c r="G173" s="52"/>
      <c r="H173" s="53"/>
      <c r="I173" s="50" t="s">
        <v>18</v>
      </c>
      <c r="J173" s="109" t="s">
        <v>91</v>
      </c>
      <c r="K173" s="51" t="str">
        <f ca="1">IFERROR(OFFSET('Prix carburant 2018'!$A$1,MATCH($B173,PxPompe,1),MATCH($J173,carburants,0)),"")</f>
        <v/>
      </c>
      <c r="L173" s="72" t="str">
        <f t="shared" si="6"/>
        <v/>
      </c>
      <c r="M173" s="73">
        <v>1.196</v>
      </c>
      <c r="N173" s="108" t="str">
        <f t="shared" si="8"/>
        <v/>
      </c>
      <c r="O173" s="130" t="str">
        <f t="shared" si="7"/>
        <v/>
      </c>
    </row>
    <row r="174" spans="2:15" x14ac:dyDescent="0.2">
      <c r="B174" s="127"/>
      <c r="C174" s="47" t="s">
        <v>82</v>
      </c>
      <c r="D174" s="47" t="str">
        <f>IFERROR(VLOOKUP(C174,Liste!B:C,2,FALSE),"")</f>
        <v>TYPE DE VEHICULE</v>
      </c>
      <c r="E174" s="48"/>
      <c r="F174" s="48"/>
      <c r="G174" s="48"/>
      <c r="H174" s="49"/>
      <c r="I174" s="50" t="s">
        <v>18</v>
      </c>
      <c r="J174" s="109" t="s">
        <v>91</v>
      </c>
      <c r="K174" s="51" t="str">
        <f ca="1">IFERROR(OFFSET('Prix carburant 2018'!$A$1,MATCH($B174,PxPompe,1),MATCH($J174,carburants,0)),"")</f>
        <v/>
      </c>
      <c r="L174" s="72" t="str">
        <f t="shared" si="6"/>
        <v/>
      </c>
      <c r="M174" s="73">
        <v>1.196</v>
      </c>
      <c r="N174" s="108" t="str">
        <f t="shared" si="8"/>
        <v/>
      </c>
      <c r="O174" s="130" t="str">
        <f t="shared" si="7"/>
        <v/>
      </c>
    </row>
    <row r="175" spans="2:15" x14ac:dyDescent="0.2">
      <c r="B175" s="128"/>
      <c r="C175" s="47" t="s">
        <v>82</v>
      </c>
      <c r="D175" s="47" t="str">
        <f>IFERROR(VLOOKUP(C175,Liste!B:C,2,FALSE),"")</f>
        <v>TYPE DE VEHICULE</v>
      </c>
      <c r="E175" s="52"/>
      <c r="F175" s="52"/>
      <c r="G175" s="52"/>
      <c r="H175" s="53"/>
      <c r="I175" s="50" t="s">
        <v>18</v>
      </c>
      <c r="J175" s="109" t="s">
        <v>91</v>
      </c>
      <c r="K175" s="51" t="str">
        <f ca="1">IFERROR(OFFSET('Prix carburant 2018'!$A$1,MATCH($B175,PxPompe,1),MATCH($J175,carburants,0)),"")</f>
        <v/>
      </c>
      <c r="L175" s="72" t="str">
        <f t="shared" si="6"/>
        <v/>
      </c>
      <c r="M175" s="73">
        <v>1.196</v>
      </c>
      <c r="N175" s="108" t="str">
        <f t="shared" si="8"/>
        <v/>
      </c>
      <c r="O175" s="130" t="str">
        <f t="shared" si="7"/>
        <v/>
      </c>
    </row>
    <row r="176" spans="2:15" x14ac:dyDescent="0.2">
      <c r="B176" s="127"/>
      <c r="C176" s="47" t="s">
        <v>82</v>
      </c>
      <c r="D176" s="47" t="str">
        <f>IFERROR(VLOOKUP(C176,Liste!B:C,2,FALSE),"")</f>
        <v>TYPE DE VEHICULE</v>
      </c>
      <c r="E176" s="48"/>
      <c r="F176" s="48"/>
      <c r="G176" s="48"/>
      <c r="H176" s="49"/>
      <c r="I176" s="50" t="s">
        <v>18</v>
      </c>
      <c r="J176" s="109" t="s">
        <v>91</v>
      </c>
      <c r="K176" s="51" t="str">
        <f ca="1">IFERROR(OFFSET('Prix carburant 2018'!$A$1,MATCH($B176,PxPompe,1),MATCH($J176,carburants,0)),"")</f>
        <v/>
      </c>
      <c r="L176" s="72" t="str">
        <f t="shared" si="6"/>
        <v/>
      </c>
      <c r="M176" s="73">
        <v>1.196</v>
      </c>
      <c r="N176" s="108" t="str">
        <f t="shared" si="8"/>
        <v/>
      </c>
      <c r="O176" s="130" t="str">
        <f t="shared" si="7"/>
        <v/>
      </c>
    </row>
    <row r="177" spans="2:15" x14ac:dyDescent="0.2">
      <c r="B177" s="127"/>
      <c r="C177" s="47" t="s">
        <v>82</v>
      </c>
      <c r="D177" s="47" t="str">
        <f>IFERROR(VLOOKUP(C177,Liste!B:C,2,FALSE),"")</f>
        <v>TYPE DE VEHICULE</v>
      </c>
      <c r="E177" s="48"/>
      <c r="F177" s="48"/>
      <c r="G177" s="48"/>
      <c r="H177" s="49"/>
      <c r="I177" s="50" t="s">
        <v>18</v>
      </c>
      <c r="J177" s="109" t="s">
        <v>91</v>
      </c>
      <c r="K177" s="51" t="str">
        <f ca="1">IFERROR(OFFSET('Prix carburant 2018'!$A$1,MATCH($B177,PxPompe,1),MATCH($J177,carburants,0)),"")</f>
        <v/>
      </c>
      <c r="L177" s="72" t="str">
        <f t="shared" si="6"/>
        <v/>
      </c>
      <c r="M177" s="73">
        <v>1.196</v>
      </c>
      <c r="N177" s="108" t="str">
        <f t="shared" si="8"/>
        <v/>
      </c>
      <c r="O177" s="130" t="str">
        <f t="shared" si="7"/>
        <v/>
      </c>
    </row>
    <row r="178" spans="2:15" x14ac:dyDescent="0.2">
      <c r="B178" s="128"/>
      <c r="C178" s="47" t="s">
        <v>82</v>
      </c>
      <c r="D178" s="47" t="str">
        <f>IFERROR(VLOOKUP(C178,Liste!B:C,2,FALSE),"")</f>
        <v>TYPE DE VEHICULE</v>
      </c>
      <c r="E178" s="52"/>
      <c r="F178" s="52"/>
      <c r="G178" s="52"/>
      <c r="H178" s="53"/>
      <c r="I178" s="50" t="s">
        <v>18</v>
      </c>
      <c r="J178" s="109" t="s">
        <v>91</v>
      </c>
      <c r="K178" s="51" t="str">
        <f ca="1">IFERROR(OFFSET('Prix carburant 2018'!$A$1,MATCH($B178,PxPompe,1),MATCH($J178,carburants,0)),"")</f>
        <v/>
      </c>
      <c r="L178" s="72" t="str">
        <f t="shared" si="6"/>
        <v/>
      </c>
      <c r="M178" s="73">
        <v>1.196</v>
      </c>
      <c r="N178" s="108" t="str">
        <f t="shared" si="8"/>
        <v/>
      </c>
      <c r="O178" s="130" t="str">
        <f t="shared" si="7"/>
        <v/>
      </c>
    </row>
    <row r="179" spans="2:15" x14ac:dyDescent="0.2">
      <c r="B179" s="127"/>
      <c r="C179" s="47" t="s">
        <v>82</v>
      </c>
      <c r="D179" s="47" t="str">
        <f>IFERROR(VLOOKUP(C179,Liste!B:C,2,FALSE),"")</f>
        <v>TYPE DE VEHICULE</v>
      </c>
      <c r="E179" s="48"/>
      <c r="F179" s="48"/>
      <c r="G179" s="48"/>
      <c r="H179" s="49"/>
      <c r="I179" s="50" t="s">
        <v>18</v>
      </c>
      <c r="J179" s="109" t="s">
        <v>91</v>
      </c>
      <c r="K179" s="51" t="str">
        <f ca="1">IFERROR(OFFSET('Prix carburant 2018'!$A$1,MATCH($B179,PxPompe,1),MATCH($J179,carburants,0)),"")</f>
        <v/>
      </c>
      <c r="L179" s="72" t="str">
        <f t="shared" si="6"/>
        <v/>
      </c>
      <c r="M179" s="73">
        <v>1.196</v>
      </c>
      <c r="N179" s="108" t="str">
        <f t="shared" si="8"/>
        <v/>
      </c>
      <c r="O179" s="130" t="str">
        <f t="shared" si="7"/>
        <v/>
      </c>
    </row>
    <row r="180" spans="2:15" x14ac:dyDescent="0.2">
      <c r="B180" s="127"/>
      <c r="C180" s="47" t="s">
        <v>82</v>
      </c>
      <c r="D180" s="47" t="str">
        <f>IFERROR(VLOOKUP(C180,Liste!B:C,2,FALSE),"")</f>
        <v>TYPE DE VEHICULE</v>
      </c>
      <c r="E180" s="48"/>
      <c r="F180" s="48"/>
      <c r="G180" s="48"/>
      <c r="H180" s="49"/>
      <c r="I180" s="50" t="s">
        <v>18</v>
      </c>
      <c r="J180" s="109" t="s">
        <v>91</v>
      </c>
      <c r="K180" s="51" t="str">
        <f ca="1">IFERROR(OFFSET('Prix carburant 2018'!$A$1,MATCH($B180,PxPompe,1),MATCH($J180,carburants,0)),"")</f>
        <v/>
      </c>
      <c r="L180" s="72" t="str">
        <f t="shared" si="6"/>
        <v/>
      </c>
      <c r="M180" s="73">
        <v>1.196</v>
      </c>
      <c r="N180" s="108" t="str">
        <f t="shared" si="8"/>
        <v/>
      </c>
      <c r="O180" s="130" t="str">
        <f t="shared" si="7"/>
        <v/>
      </c>
    </row>
    <row r="181" spans="2:15" x14ac:dyDescent="0.2">
      <c r="B181" s="128"/>
      <c r="C181" s="47" t="s">
        <v>82</v>
      </c>
      <c r="D181" s="47" t="str">
        <f>IFERROR(VLOOKUP(C181,Liste!B:C,2,FALSE),"")</f>
        <v>TYPE DE VEHICULE</v>
      </c>
      <c r="E181" s="52"/>
      <c r="F181" s="52"/>
      <c r="G181" s="52"/>
      <c r="H181" s="53"/>
      <c r="I181" s="50" t="s">
        <v>18</v>
      </c>
      <c r="J181" s="109" t="s">
        <v>91</v>
      </c>
      <c r="K181" s="51" t="str">
        <f ca="1">IFERROR(OFFSET('Prix carburant 2018'!$A$1,MATCH($B181,PxPompe,1),MATCH($J181,carburants,0)),"")</f>
        <v/>
      </c>
      <c r="L181" s="72" t="str">
        <f t="shared" si="6"/>
        <v/>
      </c>
      <c r="M181" s="73">
        <v>1.196</v>
      </c>
      <c r="N181" s="108" t="str">
        <f t="shared" si="8"/>
        <v/>
      </c>
      <c r="O181" s="130" t="str">
        <f t="shared" si="7"/>
        <v/>
      </c>
    </row>
    <row r="182" spans="2:15" x14ac:dyDescent="0.2">
      <c r="B182" s="127"/>
      <c r="C182" s="47" t="s">
        <v>82</v>
      </c>
      <c r="D182" s="47" t="str">
        <f>IFERROR(VLOOKUP(C182,Liste!B:C,2,FALSE),"")</f>
        <v>TYPE DE VEHICULE</v>
      </c>
      <c r="E182" s="48"/>
      <c r="F182" s="48"/>
      <c r="G182" s="48"/>
      <c r="H182" s="49"/>
      <c r="I182" s="50" t="s">
        <v>18</v>
      </c>
      <c r="J182" s="109" t="s">
        <v>91</v>
      </c>
      <c r="K182" s="51" t="str">
        <f ca="1">IFERROR(OFFSET('Prix carburant 2018'!$A$1,MATCH($B182,PxPompe,1),MATCH($J182,carburants,0)),"")</f>
        <v/>
      </c>
      <c r="L182" s="72" t="str">
        <f t="shared" si="6"/>
        <v/>
      </c>
      <c r="M182" s="73">
        <v>1.196</v>
      </c>
      <c r="N182" s="108" t="str">
        <f t="shared" si="8"/>
        <v/>
      </c>
      <c r="O182" s="130" t="str">
        <f t="shared" si="7"/>
        <v/>
      </c>
    </row>
    <row r="183" spans="2:15" x14ac:dyDescent="0.2">
      <c r="B183" s="127"/>
      <c r="C183" s="47" t="s">
        <v>82</v>
      </c>
      <c r="D183" s="47" t="str">
        <f>IFERROR(VLOOKUP(C183,Liste!B:C,2,FALSE),"")</f>
        <v>TYPE DE VEHICULE</v>
      </c>
      <c r="E183" s="48"/>
      <c r="F183" s="48"/>
      <c r="G183" s="48"/>
      <c r="H183" s="49"/>
      <c r="I183" s="50" t="s">
        <v>18</v>
      </c>
      <c r="J183" s="109" t="s">
        <v>91</v>
      </c>
      <c r="K183" s="51" t="str">
        <f ca="1">IFERROR(OFFSET('Prix carburant 2018'!$A$1,MATCH($B183,PxPompe,1),MATCH($J183,carburants,0)),"")</f>
        <v/>
      </c>
      <c r="L183" s="72" t="str">
        <f t="shared" si="6"/>
        <v/>
      </c>
      <c r="M183" s="73">
        <v>1.196</v>
      </c>
      <c r="N183" s="108" t="str">
        <f t="shared" si="8"/>
        <v/>
      </c>
      <c r="O183" s="130" t="str">
        <f t="shared" si="7"/>
        <v/>
      </c>
    </row>
    <row r="184" spans="2:15" x14ac:dyDescent="0.2">
      <c r="B184" s="128"/>
      <c r="C184" s="47" t="s">
        <v>82</v>
      </c>
      <c r="D184" s="47" t="str">
        <f>IFERROR(VLOOKUP(C184,Liste!B:C,2,FALSE),"")</f>
        <v>TYPE DE VEHICULE</v>
      </c>
      <c r="E184" s="52"/>
      <c r="F184" s="52"/>
      <c r="G184" s="52"/>
      <c r="H184" s="53"/>
      <c r="I184" s="50" t="s">
        <v>18</v>
      </c>
      <c r="J184" s="109" t="s">
        <v>91</v>
      </c>
      <c r="K184" s="51" t="str">
        <f ca="1">IFERROR(OFFSET('Prix carburant 2018'!$A$1,MATCH($B184,PxPompe,1),MATCH($J184,carburants,0)),"")</f>
        <v/>
      </c>
      <c r="L184" s="72" t="str">
        <f t="shared" si="6"/>
        <v/>
      </c>
      <c r="M184" s="73">
        <v>1.196</v>
      </c>
      <c r="N184" s="108" t="str">
        <f t="shared" si="8"/>
        <v/>
      </c>
      <c r="O184" s="130" t="str">
        <f t="shared" si="7"/>
        <v/>
      </c>
    </row>
    <row r="185" spans="2:15" x14ac:dyDescent="0.2">
      <c r="B185" s="127"/>
      <c r="C185" s="47" t="s">
        <v>82</v>
      </c>
      <c r="D185" s="47" t="str">
        <f>IFERROR(VLOOKUP(C185,Liste!B:C,2,FALSE),"")</f>
        <v>TYPE DE VEHICULE</v>
      </c>
      <c r="E185" s="48"/>
      <c r="F185" s="48"/>
      <c r="G185" s="48"/>
      <c r="H185" s="49"/>
      <c r="I185" s="50" t="s">
        <v>18</v>
      </c>
      <c r="J185" s="109" t="s">
        <v>91</v>
      </c>
      <c r="K185" s="51" t="str">
        <f ca="1">IFERROR(OFFSET('Prix carburant 2018'!$A$1,MATCH($B185,PxPompe,1),MATCH($J185,carburants,0)),"")</f>
        <v/>
      </c>
      <c r="L185" s="72" t="str">
        <f t="shared" si="6"/>
        <v/>
      </c>
      <c r="M185" s="73">
        <v>1.196</v>
      </c>
      <c r="N185" s="108" t="str">
        <f t="shared" si="8"/>
        <v/>
      </c>
      <c r="O185" s="130" t="str">
        <f t="shared" si="7"/>
        <v/>
      </c>
    </row>
    <row r="186" spans="2:15" x14ac:dyDescent="0.2">
      <c r="B186" s="128"/>
      <c r="C186" s="47" t="s">
        <v>82</v>
      </c>
      <c r="D186" s="47" t="str">
        <f>IFERROR(VLOOKUP(C186,Liste!B:C,2,FALSE),"")</f>
        <v>TYPE DE VEHICULE</v>
      </c>
      <c r="E186" s="52"/>
      <c r="F186" s="52"/>
      <c r="G186" s="52"/>
      <c r="H186" s="53"/>
      <c r="I186" s="50" t="s">
        <v>18</v>
      </c>
      <c r="J186" s="109" t="s">
        <v>91</v>
      </c>
      <c r="K186" s="51" t="str">
        <f ca="1">IFERROR(OFFSET('Prix carburant 2018'!$A$1,MATCH($B186,PxPompe,1),MATCH($J186,carburants,0)),"")</f>
        <v/>
      </c>
      <c r="L186" s="72" t="str">
        <f t="shared" si="6"/>
        <v/>
      </c>
      <c r="M186" s="73">
        <v>1.196</v>
      </c>
      <c r="N186" s="108" t="str">
        <f t="shared" si="8"/>
        <v/>
      </c>
      <c r="O186" s="130" t="str">
        <f t="shared" si="7"/>
        <v/>
      </c>
    </row>
    <row r="187" spans="2:15" x14ac:dyDescent="0.2">
      <c r="B187" s="127"/>
      <c r="C187" s="47" t="s">
        <v>82</v>
      </c>
      <c r="D187" s="47" t="str">
        <f>IFERROR(VLOOKUP(C187,Liste!B:C,2,FALSE),"")</f>
        <v>TYPE DE VEHICULE</v>
      </c>
      <c r="E187" s="48"/>
      <c r="F187" s="48"/>
      <c r="G187" s="48"/>
      <c r="H187" s="49"/>
      <c r="I187" s="50" t="s">
        <v>18</v>
      </c>
      <c r="J187" s="109" t="s">
        <v>91</v>
      </c>
      <c r="K187" s="51" t="str">
        <f ca="1">IFERROR(OFFSET('Prix carburant 2018'!$A$1,MATCH($B187,PxPompe,1),MATCH($J187,carburants,0)),"")</f>
        <v/>
      </c>
      <c r="L187" s="72" t="str">
        <f t="shared" si="6"/>
        <v/>
      </c>
      <c r="M187" s="73">
        <v>1.196</v>
      </c>
      <c r="N187" s="108" t="str">
        <f t="shared" si="8"/>
        <v/>
      </c>
      <c r="O187" s="130" t="str">
        <f t="shared" si="7"/>
        <v/>
      </c>
    </row>
    <row r="188" spans="2:15" x14ac:dyDescent="0.2">
      <c r="B188" s="127"/>
      <c r="C188" s="47" t="s">
        <v>82</v>
      </c>
      <c r="D188" s="47" t="str">
        <f>IFERROR(VLOOKUP(C188,Liste!B:C,2,FALSE),"")</f>
        <v>TYPE DE VEHICULE</v>
      </c>
      <c r="E188" s="48"/>
      <c r="F188" s="48"/>
      <c r="G188" s="48"/>
      <c r="H188" s="49"/>
      <c r="I188" s="50" t="s">
        <v>18</v>
      </c>
      <c r="J188" s="109" t="s">
        <v>91</v>
      </c>
      <c r="K188" s="51" t="str">
        <f ca="1">IFERROR(OFFSET('Prix carburant 2018'!$A$1,MATCH($B188,PxPompe,1),MATCH($J188,carburants,0)),"")</f>
        <v/>
      </c>
      <c r="L188" s="72" t="str">
        <f t="shared" si="6"/>
        <v/>
      </c>
      <c r="M188" s="73">
        <v>1.196</v>
      </c>
      <c r="N188" s="108" t="str">
        <f t="shared" si="8"/>
        <v/>
      </c>
      <c r="O188" s="130" t="str">
        <f t="shared" si="7"/>
        <v/>
      </c>
    </row>
    <row r="189" spans="2:15" x14ac:dyDescent="0.2">
      <c r="B189" s="128"/>
      <c r="C189" s="47" t="s">
        <v>82</v>
      </c>
      <c r="D189" s="47" t="str">
        <f>IFERROR(VLOOKUP(C189,Liste!B:C,2,FALSE),"")</f>
        <v>TYPE DE VEHICULE</v>
      </c>
      <c r="E189" s="52"/>
      <c r="F189" s="52"/>
      <c r="G189" s="52"/>
      <c r="H189" s="53"/>
      <c r="I189" s="50" t="s">
        <v>18</v>
      </c>
      <c r="J189" s="109" t="s">
        <v>91</v>
      </c>
      <c r="K189" s="51" t="str">
        <f ca="1">IFERROR(OFFSET('Prix carburant 2018'!$A$1,MATCH($B189,PxPompe,1),MATCH($J189,carburants,0)),"")</f>
        <v/>
      </c>
      <c r="L189" s="72" t="str">
        <f t="shared" si="6"/>
        <v/>
      </c>
      <c r="M189" s="73">
        <v>1.196</v>
      </c>
      <c r="N189" s="108" t="str">
        <f t="shared" si="8"/>
        <v/>
      </c>
      <c r="O189" s="130" t="str">
        <f t="shared" si="7"/>
        <v/>
      </c>
    </row>
    <row r="190" spans="2:15" x14ac:dyDescent="0.2">
      <c r="B190" s="127"/>
      <c r="C190" s="47" t="s">
        <v>82</v>
      </c>
      <c r="D190" s="47" t="str">
        <f>IFERROR(VLOOKUP(C190,Liste!B:C,2,FALSE),"")</f>
        <v>TYPE DE VEHICULE</v>
      </c>
      <c r="E190" s="48"/>
      <c r="F190" s="48"/>
      <c r="G190" s="48"/>
      <c r="H190" s="49"/>
      <c r="I190" s="50" t="s">
        <v>18</v>
      </c>
      <c r="J190" s="109" t="s">
        <v>91</v>
      </c>
      <c r="K190" s="51" t="str">
        <f ca="1">IFERROR(OFFSET('Prix carburant 2018'!$A$1,MATCH($B190,PxPompe,1),MATCH($J190,carburants,0)),"")</f>
        <v/>
      </c>
      <c r="L190" s="72" t="str">
        <f t="shared" si="6"/>
        <v/>
      </c>
      <c r="M190" s="73">
        <v>1.196</v>
      </c>
      <c r="N190" s="108" t="str">
        <f t="shared" si="8"/>
        <v/>
      </c>
      <c r="O190" s="130" t="str">
        <f t="shared" si="7"/>
        <v/>
      </c>
    </row>
    <row r="191" spans="2:15" x14ac:dyDescent="0.2">
      <c r="B191" s="127"/>
      <c r="C191" s="47" t="s">
        <v>82</v>
      </c>
      <c r="D191" s="47" t="str">
        <f>IFERROR(VLOOKUP(C191,Liste!B:C,2,FALSE),"")</f>
        <v>TYPE DE VEHICULE</v>
      </c>
      <c r="E191" s="48"/>
      <c r="F191" s="48"/>
      <c r="G191" s="48"/>
      <c r="H191" s="49"/>
      <c r="I191" s="50" t="s">
        <v>18</v>
      </c>
      <c r="J191" s="109" t="s">
        <v>91</v>
      </c>
      <c r="K191" s="51" t="str">
        <f ca="1">IFERROR(OFFSET('Prix carburant 2018'!$A$1,MATCH($B191,PxPompe,1),MATCH($J191,carburants,0)),"")</f>
        <v/>
      </c>
      <c r="L191" s="72" t="str">
        <f t="shared" si="6"/>
        <v/>
      </c>
      <c r="M191" s="73">
        <v>1.196</v>
      </c>
      <c r="N191" s="108" t="str">
        <f t="shared" si="8"/>
        <v/>
      </c>
      <c r="O191" s="130" t="str">
        <f t="shared" si="7"/>
        <v/>
      </c>
    </row>
    <row r="192" spans="2:15" x14ac:dyDescent="0.2">
      <c r="B192" s="128"/>
      <c r="C192" s="47" t="s">
        <v>82</v>
      </c>
      <c r="D192" s="47" t="str">
        <f>IFERROR(VLOOKUP(C192,Liste!B:C,2,FALSE),"")</f>
        <v>TYPE DE VEHICULE</v>
      </c>
      <c r="E192" s="52"/>
      <c r="F192" s="52"/>
      <c r="G192" s="52"/>
      <c r="H192" s="53"/>
      <c r="I192" s="50" t="s">
        <v>18</v>
      </c>
      <c r="J192" s="109" t="s">
        <v>91</v>
      </c>
      <c r="K192" s="51" t="str">
        <f ca="1">IFERROR(OFFSET('Prix carburant 2018'!$A$1,MATCH($B192,PxPompe,1),MATCH($J192,carburants,0)),"")</f>
        <v/>
      </c>
      <c r="L192" s="72" t="str">
        <f t="shared" si="6"/>
        <v/>
      </c>
      <c r="M192" s="73">
        <v>1.196</v>
      </c>
      <c r="N192" s="108" t="str">
        <f t="shared" si="8"/>
        <v/>
      </c>
      <c r="O192" s="130" t="str">
        <f t="shared" si="7"/>
        <v/>
      </c>
    </row>
    <row r="193" spans="2:15" x14ac:dyDescent="0.2">
      <c r="B193" s="127"/>
      <c r="C193" s="47" t="s">
        <v>82</v>
      </c>
      <c r="D193" s="47" t="str">
        <f>IFERROR(VLOOKUP(C193,Liste!B:C,2,FALSE),"")</f>
        <v>TYPE DE VEHICULE</v>
      </c>
      <c r="E193" s="48"/>
      <c r="F193" s="48"/>
      <c r="G193" s="48"/>
      <c r="H193" s="49"/>
      <c r="I193" s="50" t="s">
        <v>18</v>
      </c>
      <c r="J193" s="109" t="s">
        <v>91</v>
      </c>
      <c r="K193" s="51" t="str">
        <f ca="1">IFERROR(OFFSET('Prix carburant 2018'!$A$1,MATCH($B193,PxPompe,1),MATCH($J193,carburants,0)),"")</f>
        <v/>
      </c>
      <c r="L193" s="72" t="str">
        <f t="shared" si="6"/>
        <v/>
      </c>
      <c r="M193" s="73">
        <v>1.196</v>
      </c>
      <c r="N193" s="108" t="str">
        <f t="shared" si="8"/>
        <v/>
      </c>
      <c r="O193" s="130" t="str">
        <f t="shared" si="7"/>
        <v/>
      </c>
    </row>
    <row r="194" spans="2:15" x14ac:dyDescent="0.2">
      <c r="B194" s="127"/>
      <c r="C194" s="47" t="s">
        <v>82</v>
      </c>
      <c r="D194" s="47" t="str">
        <f>IFERROR(VLOOKUP(C194,Liste!B:C,2,FALSE),"")</f>
        <v>TYPE DE VEHICULE</v>
      </c>
      <c r="E194" s="48"/>
      <c r="F194" s="48"/>
      <c r="G194" s="48"/>
      <c r="H194" s="49"/>
      <c r="I194" s="50" t="s">
        <v>18</v>
      </c>
      <c r="J194" s="109" t="s">
        <v>91</v>
      </c>
      <c r="K194" s="51" t="str">
        <f ca="1">IFERROR(OFFSET('Prix carburant 2018'!$A$1,MATCH($B194,PxPompe,1),MATCH($J194,carburants,0)),"")</f>
        <v/>
      </c>
      <c r="L194" s="72" t="str">
        <f t="shared" si="6"/>
        <v/>
      </c>
      <c r="M194" s="73">
        <v>1.196</v>
      </c>
      <c r="N194" s="108" t="str">
        <f t="shared" si="8"/>
        <v/>
      </c>
      <c r="O194" s="130" t="str">
        <f t="shared" si="7"/>
        <v/>
      </c>
    </row>
    <row r="195" spans="2:15" x14ac:dyDescent="0.2">
      <c r="B195" s="128"/>
      <c r="C195" s="47" t="s">
        <v>82</v>
      </c>
      <c r="D195" s="47" t="str">
        <f>IFERROR(VLOOKUP(C195,Liste!B:C,2,FALSE),"")</f>
        <v>TYPE DE VEHICULE</v>
      </c>
      <c r="E195" s="52"/>
      <c r="F195" s="52"/>
      <c r="G195" s="52"/>
      <c r="H195" s="53"/>
      <c r="I195" s="50" t="s">
        <v>18</v>
      </c>
      <c r="J195" s="109" t="s">
        <v>91</v>
      </c>
      <c r="K195" s="51" t="str">
        <f ca="1">IFERROR(OFFSET('Prix carburant 2018'!$A$1,MATCH($B195,PxPompe,1),MATCH($J195,carburants,0)),"")</f>
        <v/>
      </c>
      <c r="L195" s="72" t="str">
        <f t="shared" ref="L195:L258" si="9">IF(H195=0,"",H195*K195)</f>
        <v/>
      </c>
      <c r="M195" s="73">
        <v>1.196</v>
      </c>
      <c r="N195" s="108" t="str">
        <f t="shared" si="8"/>
        <v/>
      </c>
      <c r="O195" s="130" t="str">
        <f t="shared" ref="O195:O258" si="10">IF( F195=0,"",H195/N195*100)</f>
        <v/>
      </c>
    </row>
    <row r="196" spans="2:15" x14ac:dyDescent="0.2">
      <c r="B196" s="127"/>
      <c r="C196" s="47" t="s">
        <v>82</v>
      </c>
      <c r="D196" s="47" t="str">
        <f>IFERROR(VLOOKUP(C196,Liste!B:C,2,FALSE),"")</f>
        <v>TYPE DE VEHICULE</v>
      </c>
      <c r="E196" s="48"/>
      <c r="F196" s="48"/>
      <c r="G196" s="48"/>
      <c r="H196" s="49"/>
      <c r="I196" s="50" t="s">
        <v>18</v>
      </c>
      <c r="J196" s="109" t="s">
        <v>91</v>
      </c>
      <c r="K196" s="51" t="str">
        <f ca="1">IFERROR(OFFSET('Prix carburant 2018'!$A$1,MATCH($B196,PxPompe,1),MATCH($J196,carburants,0)),"")</f>
        <v/>
      </c>
      <c r="L196" s="72" t="str">
        <f t="shared" si="9"/>
        <v/>
      </c>
      <c r="M196" s="73">
        <v>1.196</v>
      </c>
      <c r="N196" s="108" t="str">
        <f t="shared" ref="N196:N259" si="11">IF(F196="","",F196-E196)</f>
        <v/>
      </c>
      <c r="O196" s="130" t="str">
        <f t="shared" si="10"/>
        <v/>
      </c>
    </row>
    <row r="197" spans="2:15" x14ac:dyDescent="0.2">
      <c r="B197" s="127"/>
      <c r="C197" s="47" t="s">
        <v>82</v>
      </c>
      <c r="D197" s="47" t="str">
        <f>IFERROR(VLOOKUP(C197,Liste!B:C,2,FALSE),"")</f>
        <v>TYPE DE VEHICULE</v>
      </c>
      <c r="E197" s="48"/>
      <c r="F197" s="48"/>
      <c r="G197" s="48"/>
      <c r="H197" s="49"/>
      <c r="I197" s="50" t="s">
        <v>18</v>
      </c>
      <c r="J197" s="109" t="s">
        <v>91</v>
      </c>
      <c r="K197" s="51" t="str">
        <f ca="1">IFERROR(OFFSET('Prix carburant 2018'!$A$1,MATCH($B197,PxPompe,1),MATCH($J197,carburants,0)),"")</f>
        <v/>
      </c>
      <c r="L197" s="72" t="str">
        <f t="shared" si="9"/>
        <v/>
      </c>
      <c r="M197" s="73">
        <v>1.196</v>
      </c>
      <c r="N197" s="108" t="str">
        <f t="shared" si="11"/>
        <v/>
      </c>
      <c r="O197" s="130" t="str">
        <f t="shared" si="10"/>
        <v/>
      </c>
    </row>
    <row r="198" spans="2:15" x14ac:dyDescent="0.2">
      <c r="B198" s="128"/>
      <c r="C198" s="47" t="s">
        <v>82</v>
      </c>
      <c r="D198" s="47" t="str">
        <f>IFERROR(VLOOKUP(C198,Liste!B:C,2,FALSE),"")</f>
        <v>TYPE DE VEHICULE</v>
      </c>
      <c r="E198" s="52"/>
      <c r="F198" s="52"/>
      <c r="G198" s="52"/>
      <c r="H198" s="53"/>
      <c r="I198" s="50" t="s">
        <v>18</v>
      </c>
      <c r="J198" s="109" t="s">
        <v>91</v>
      </c>
      <c r="K198" s="51" t="str">
        <f ca="1">IFERROR(OFFSET('Prix carburant 2018'!$A$1,MATCH($B198,PxPompe,1),MATCH($J198,carburants,0)),"")</f>
        <v/>
      </c>
      <c r="L198" s="72" t="str">
        <f t="shared" si="9"/>
        <v/>
      </c>
      <c r="M198" s="73">
        <v>1.196</v>
      </c>
      <c r="N198" s="108" t="str">
        <f t="shared" si="11"/>
        <v/>
      </c>
      <c r="O198" s="130" t="str">
        <f t="shared" si="10"/>
        <v/>
      </c>
    </row>
    <row r="199" spans="2:15" x14ac:dyDescent="0.2">
      <c r="B199" s="127"/>
      <c r="C199" s="47" t="s">
        <v>82</v>
      </c>
      <c r="D199" s="47" t="str">
        <f>IFERROR(VLOOKUP(C199,Liste!B:C,2,FALSE),"")</f>
        <v>TYPE DE VEHICULE</v>
      </c>
      <c r="E199" s="48"/>
      <c r="F199" s="48"/>
      <c r="G199" s="48"/>
      <c r="H199" s="49"/>
      <c r="I199" s="50" t="s">
        <v>18</v>
      </c>
      <c r="J199" s="109" t="s">
        <v>91</v>
      </c>
      <c r="K199" s="51" t="str">
        <f ca="1">IFERROR(OFFSET('Prix carburant 2018'!$A$1,MATCH($B199,PxPompe,1),MATCH($J199,carburants,0)),"")</f>
        <v/>
      </c>
      <c r="L199" s="72" t="str">
        <f t="shared" si="9"/>
        <v/>
      </c>
      <c r="M199" s="73">
        <v>1.196</v>
      </c>
      <c r="N199" s="108" t="str">
        <f t="shared" si="11"/>
        <v/>
      </c>
      <c r="O199" s="130" t="str">
        <f t="shared" si="10"/>
        <v/>
      </c>
    </row>
    <row r="200" spans="2:15" x14ac:dyDescent="0.2">
      <c r="B200" s="127"/>
      <c r="C200" s="47" t="s">
        <v>82</v>
      </c>
      <c r="D200" s="47" t="str">
        <f>IFERROR(VLOOKUP(C200,Liste!B:C,2,FALSE),"")</f>
        <v>TYPE DE VEHICULE</v>
      </c>
      <c r="E200" s="48"/>
      <c r="F200" s="48"/>
      <c r="G200" s="48"/>
      <c r="H200" s="49"/>
      <c r="I200" s="50" t="s">
        <v>18</v>
      </c>
      <c r="J200" s="109" t="s">
        <v>91</v>
      </c>
      <c r="K200" s="51" t="str">
        <f ca="1">IFERROR(OFFSET('Prix carburant 2018'!$A$1,MATCH($B200,PxPompe,1),MATCH($J200,carburants,0)),"")</f>
        <v/>
      </c>
      <c r="L200" s="72" t="str">
        <f t="shared" si="9"/>
        <v/>
      </c>
      <c r="M200" s="73">
        <v>1.196</v>
      </c>
      <c r="N200" s="108" t="str">
        <f t="shared" si="11"/>
        <v/>
      </c>
      <c r="O200" s="130" t="str">
        <f t="shared" si="10"/>
        <v/>
      </c>
    </row>
    <row r="201" spans="2:15" x14ac:dyDescent="0.2">
      <c r="B201" s="128"/>
      <c r="C201" s="47" t="s">
        <v>82</v>
      </c>
      <c r="D201" s="47" t="str">
        <f>IFERROR(VLOOKUP(C201,Liste!B:C,2,FALSE),"")</f>
        <v>TYPE DE VEHICULE</v>
      </c>
      <c r="E201" s="52"/>
      <c r="F201" s="52"/>
      <c r="G201" s="52"/>
      <c r="H201" s="53"/>
      <c r="I201" s="50" t="s">
        <v>18</v>
      </c>
      <c r="J201" s="109" t="s">
        <v>91</v>
      </c>
      <c r="K201" s="51" t="str">
        <f ca="1">IFERROR(OFFSET('Prix carburant 2018'!$A$1,MATCH($B201,PxPompe,1),MATCH($J201,carburants,0)),"")</f>
        <v/>
      </c>
      <c r="L201" s="72" t="str">
        <f t="shared" si="9"/>
        <v/>
      </c>
      <c r="M201" s="73">
        <v>1.196</v>
      </c>
      <c r="N201" s="108" t="str">
        <f t="shared" si="11"/>
        <v/>
      </c>
      <c r="O201" s="130" t="str">
        <f t="shared" si="10"/>
        <v/>
      </c>
    </row>
    <row r="202" spans="2:15" x14ac:dyDescent="0.2">
      <c r="B202" s="127"/>
      <c r="C202" s="47" t="s">
        <v>82</v>
      </c>
      <c r="D202" s="47" t="str">
        <f>IFERROR(VLOOKUP(C202,Liste!B:C,2,FALSE),"")</f>
        <v>TYPE DE VEHICULE</v>
      </c>
      <c r="E202" s="48"/>
      <c r="F202" s="48"/>
      <c r="G202" s="48"/>
      <c r="H202" s="49"/>
      <c r="I202" s="50" t="s">
        <v>18</v>
      </c>
      <c r="J202" s="109" t="s">
        <v>91</v>
      </c>
      <c r="K202" s="51" t="str">
        <f ca="1">IFERROR(OFFSET('Prix carburant 2018'!$A$1,MATCH($B202,PxPompe,1),MATCH($J202,carburants,0)),"")</f>
        <v/>
      </c>
      <c r="L202" s="72" t="str">
        <f t="shared" si="9"/>
        <v/>
      </c>
      <c r="M202" s="73">
        <v>1.196</v>
      </c>
      <c r="N202" s="108" t="str">
        <f t="shared" si="11"/>
        <v/>
      </c>
      <c r="O202" s="130" t="str">
        <f t="shared" si="10"/>
        <v/>
      </c>
    </row>
    <row r="203" spans="2:15" x14ac:dyDescent="0.2">
      <c r="B203" s="127"/>
      <c r="C203" s="47" t="s">
        <v>82</v>
      </c>
      <c r="D203" s="47" t="str">
        <f>IFERROR(VLOOKUP(C203,Liste!B:C,2,FALSE),"")</f>
        <v>TYPE DE VEHICULE</v>
      </c>
      <c r="E203" s="48"/>
      <c r="F203" s="48"/>
      <c r="G203" s="48"/>
      <c r="H203" s="49"/>
      <c r="I203" s="50" t="s">
        <v>18</v>
      </c>
      <c r="J203" s="109" t="s">
        <v>91</v>
      </c>
      <c r="K203" s="51" t="str">
        <f ca="1">IFERROR(OFFSET('Prix carburant 2018'!$A$1,MATCH($B203,PxPompe,1),MATCH($J203,carburants,0)),"")</f>
        <v/>
      </c>
      <c r="L203" s="72" t="str">
        <f t="shared" si="9"/>
        <v/>
      </c>
      <c r="M203" s="73">
        <v>1.196</v>
      </c>
      <c r="N203" s="108" t="str">
        <f t="shared" si="11"/>
        <v/>
      </c>
      <c r="O203" s="130" t="str">
        <f t="shared" si="10"/>
        <v/>
      </c>
    </row>
    <row r="204" spans="2:15" x14ac:dyDescent="0.2">
      <c r="B204" s="128"/>
      <c r="C204" s="47" t="s">
        <v>82</v>
      </c>
      <c r="D204" s="47" t="str">
        <f>IFERROR(VLOOKUP(C204,Liste!B:C,2,FALSE),"")</f>
        <v>TYPE DE VEHICULE</v>
      </c>
      <c r="E204" s="52"/>
      <c r="F204" s="52"/>
      <c r="G204" s="52"/>
      <c r="H204" s="53"/>
      <c r="I204" s="50" t="s">
        <v>18</v>
      </c>
      <c r="J204" s="109" t="s">
        <v>91</v>
      </c>
      <c r="K204" s="51" t="str">
        <f ca="1">IFERROR(OFFSET('Prix carburant 2018'!$A$1,MATCH($B204,PxPompe,1),MATCH($J204,carburants,0)),"")</f>
        <v/>
      </c>
      <c r="L204" s="72" t="str">
        <f t="shared" si="9"/>
        <v/>
      </c>
      <c r="M204" s="73">
        <v>1.196</v>
      </c>
      <c r="N204" s="108" t="str">
        <f t="shared" si="11"/>
        <v/>
      </c>
      <c r="O204" s="130" t="str">
        <f t="shared" si="10"/>
        <v/>
      </c>
    </row>
    <row r="205" spans="2:15" x14ac:dyDescent="0.2">
      <c r="B205" s="127"/>
      <c r="C205" s="47" t="s">
        <v>82</v>
      </c>
      <c r="D205" s="47" t="str">
        <f>IFERROR(VLOOKUP(C205,Liste!B:C,2,FALSE),"")</f>
        <v>TYPE DE VEHICULE</v>
      </c>
      <c r="E205" s="48"/>
      <c r="F205" s="48"/>
      <c r="G205" s="48"/>
      <c r="H205" s="49"/>
      <c r="I205" s="50" t="s">
        <v>18</v>
      </c>
      <c r="J205" s="109" t="s">
        <v>91</v>
      </c>
      <c r="K205" s="51" t="str">
        <f ca="1">IFERROR(OFFSET('Prix carburant 2018'!$A$1,MATCH($B205,PxPompe,1),MATCH($J205,carburants,0)),"")</f>
        <v/>
      </c>
      <c r="L205" s="72" t="str">
        <f t="shared" si="9"/>
        <v/>
      </c>
      <c r="M205" s="73">
        <v>1.196</v>
      </c>
      <c r="N205" s="108" t="str">
        <f t="shared" si="11"/>
        <v/>
      </c>
      <c r="O205" s="130" t="str">
        <f t="shared" si="10"/>
        <v/>
      </c>
    </row>
    <row r="206" spans="2:15" x14ac:dyDescent="0.2">
      <c r="B206" s="128"/>
      <c r="C206" s="47" t="s">
        <v>82</v>
      </c>
      <c r="D206" s="47" t="str">
        <f>IFERROR(VLOOKUP(C206,Liste!B:C,2,FALSE),"")</f>
        <v>TYPE DE VEHICULE</v>
      </c>
      <c r="E206" s="52"/>
      <c r="F206" s="52"/>
      <c r="G206" s="52"/>
      <c r="H206" s="53"/>
      <c r="I206" s="50" t="s">
        <v>18</v>
      </c>
      <c r="J206" s="109" t="s">
        <v>91</v>
      </c>
      <c r="K206" s="51" t="str">
        <f ca="1">IFERROR(OFFSET('Prix carburant 2018'!$A$1,MATCH($B206,PxPompe,1),MATCH($J206,carburants,0)),"")</f>
        <v/>
      </c>
      <c r="L206" s="72" t="str">
        <f t="shared" si="9"/>
        <v/>
      </c>
      <c r="M206" s="73">
        <v>1.196</v>
      </c>
      <c r="N206" s="108" t="str">
        <f t="shared" si="11"/>
        <v/>
      </c>
      <c r="O206" s="130" t="str">
        <f t="shared" si="10"/>
        <v/>
      </c>
    </row>
    <row r="207" spans="2:15" x14ac:dyDescent="0.2">
      <c r="B207" s="127"/>
      <c r="C207" s="47" t="s">
        <v>82</v>
      </c>
      <c r="D207" s="47" t="str">
        <f>IFERROR(VLOOKUP(C207,Liste!B:C,2,FALSE),"")</f>
        <v>TYPE DE VEHICULE</v>
      </c>
      <c r="E207" s="48"/>
      <c r="F207" s="48"/>
      <c r="G207" s="48"/>
      <c r="H207" s="49"/>
      <c r="I207" s="50" t="s">
        <v>18</v>
      </c>
      <c r="J207" s="109" t="s">
        <v>91</v>
      </c>
      <c r="K207" s="51" t="str">
        <f ca="1">IFERROR(OFFSET('Prix carburant 2018'!$A$1,MATCH($B207,PxPompe,1),MATCH($J207,carburants,0)),"")</f>
        <v/>
      </c>
      <c r="L207" s="72" t="str">
        <f t="shared" si="9"/>
        <v/>
      </c>
      <c r="M207" s="73">
        <v>1.196</v>
      </c>
      <c r="N207" s="108" t="str">
        <f t="shared" si="11"/>
        <v/>
      </c>
      <c r="O207" s="130" t="str">
        <f t="shared" si="10"/>
        <v/>
      </c>
    </row>
    <row r="208" spans="2:15" x14ac:dyDescent="0.2">
      <c r="B208" s="127"/>
      <c r="C208" s="47" t="s">
        <v>82</v>
      </c>
      <c r="D208" s="47" t="str">
        <f>IFERROR(VLOOKUP(C208,Liste!B:C,2,FALSE),"")</f>
        <v>TYPE DE VEHICULE</v>
      </c>
      <c r="E208" s="48"/>
      <c r="F208" s="48"/>
      <c r="G208" s="48"/>
      <c r="H208" s="49"/>
      <c r="I208" s="50" t="s">
        <v>18</v>
      </c>
      <c r="J208" s="109" t="s">
        <v>91</v>
      </c>
      <c r="K208" s="51" t="str">
        <f ca="1">IFERROR(OFFSET('Prix carburant 2018'!$A$1,MATCH($B208,PxPompe,1),MATCH($J208,carburants,0)),"")</f>
        <v/>
      </c>
      <c r="L208" s="72" t="str">
        <f t="shared" si="9"/>
        <v/>
      </c>
      <c r="M208" s="73">
        <v>1.196</v>
      </c>
      <c r="N208" s="108" t="str">
        <f t="shared" si="11"/>
        <v/>
      </c>
      <c r="O208" s="130" t="str">
        <f t="shared" si="10"/>
        <v/>
      </c>
    </row>
    <row r="209" spans="2:15" x14ac:dyDescent="0.2">
      <c r="B209" s="128"/>
      <c r="C209" s="47" t="s">
        <v>82</v>
      </c>
      <c r="D209" s="47" t="str">
        <f>IFERROR(VLOOKUP(C209,Liste!B:C,2,FALSE),"")</f>
        <v>TYPE DE VEHICULE</v>
      </c>
      <c r="E209" s="52"/>
      <c r="F209" s="52"/>
      <c r="G209" s="52"/>
      <c r="H209" s="53"/>
      <c r="I209" s="50" t="s">
        <v>18</v>
      </c>
      <c r="J209" s="109" t="s">
        <v>91</v>
      </c>
      <c r="K209" s="51" t="str">
        <f ca="1">IFERROR(OFFSET('Prix carburant 2018'!$A$1,MATCH($B209,PxPompe,1),MATCH($J209,carburants,0)),"")</f>
        <v/>
      </c>
      <c r="L209" s="72" t="str">
        <f t="shared" si="9"/>
        <v/>
      </c>
      <c r="M209" s="73">
        <v>1.196</v>
      </c>
      <c r="N209" s="108" t="str">
        <f t="shared" si="11"/>
        <v/>
      </c>
      <c r="O209" s="130" t="str">
        <f t="shared" si="10"/>
        <v/>
      </c>
    </row>
    <row r="210" spans="2:15" x14ac:dyDescent="0.2">
      <c r="B210" s="127"/>
      <c r="C210" s="47" t="s">
        <v>82</v>
      </c>
      <c r="D210" s="47" t="str">
        <f>IFERROR(VLOOKUP(C210,Liste!B:C,2,FALSE),"")</f>
        <v>TYPE DE VEHICULE</v>
      </c>
      <c r="E210" s="48"/>
      <c r="F210" s="48"/>
      <c r="G210" s="48"/>
      <c r="H210" s="49"/>
      <c r="I210" s="50" t="s">
        <v>18</v>
      </c>
      <c r="J210" s="109" t="s">
        <v>91</v>
      </c>
      <c r="K210" s="51" t="str">
        <f ca="1">IFERROR(OFFSET('Prix carburant 2018'!$A$1,MATCH($B210,PxPompe,1),MATCH($J210,carburants,0)),"")</f>
        <v/>
      </c>
      <c r="L210" s="72" t="str">
        <f t="shared" si="9"/>
        <v/>
      </c>
      <c r="M210" s="73">
        <v>1.196</v>
      </c>
      <c r="N210" s="108" t="str">
        <f t="shared" si="11"/>
        <v/>
      </c>
      <c r="O210" s="130" t="str">
        <f t="shared" si="10"/>
        <v/>
      </c>
    </row>
    <row r="211" spans="2:15" x14ac:dyDescent="0.2">
      <c r="B211" s="127"/>
      <c r="C211" s="47" t="s">
        <v>82</v>
      </c>
      <c r="D211" s="47" t="str">
        <f>IFERROR(VLOOKUP(C211,Liste!B:C,2,FALSE),"")</f>
        <v>TYPE DE VEHICULE</v>
      </c>
      <c r="E211" s="48"/>
      <c r="F211" s="48"/>
      <c r="G211" s="48"/>
      <c r="H211" s="49"/>
      <c r="I211" s="50" t="s">
        <v>18</v>
      </c>
      <c r="J211" s="109" t="s">
        <v>91</v>
      </c>
      <c r="K211" s="51" t="str">
        <f ca="1">IFERROR(OFFSET('Prix carburant 2018'!$A$1,MATCH($B211,PxPompe,1),MATCH($J211,carburants,0)),"")</f>
        <v/>
      </c>
      <c r="L211" s="72" t="str">
        <f t="shared" si="9"/>
        <v/>
      </c>
      <c r="M211" s="73">
        <v>1.196</v>
      </c>
      <c r="N211" s="108" t="str">
        <f t="shared" si="11"/>
        <v/>
      </c>
      <c r="O211" s="130" t="str">
        <f t="shared" si="10"/>
        <v/>
      </c>
    </row>
    <row r="212" spans="2:15" x14ac:dyDescent="0.2">
      <c r="B212" s="128"/>
      <c r="C212" s="47" t="s">
        <v>82</v>
      </c>
      <c r="D212" s="47" t="str">
        <f>IFERROR(VLOOKUP(C212,Liste!B:C,2,FALSE),"")</f>
        <v>TYPE DE VEHICULE</v>
      </c>
      <c r="E212" s="52"/>
      <c r="F212" s="52"/>
      <c r="G212" s="52"/>
      <c r="H212" s="53"/>
      <c r="I212" s="50" t="s">
        <v>18</v>
      </c>
      <c r="J212" s="109" t="s">
        <v>91</v>
      </c>
      <c r="K212" s="51" t="str">
        <f ca="1">IFERROR(OFFSET('Prix carburant 2018'!$A$1,MATCH($B212,PxPompe,1),MATCH($J212,carburants,0)),"")</f>
        <v/>
      </c>
      <c r="L212" s="72" t="str">
        <f t="shared" si="9"/>
        <v/>
      </c>
      <c r="M212" s="73">
        <v>1.196</v>
      </c>
      <c r="N212" s="108" t="str">
        <f t="shared" si="11"/>
        <v/>
      </c>
      <c r="O212" s="130" t="str">
        <f t="shared" si="10"/>
        <v/>
      </c>
    </row>
    <row r="213" spans="2:15" x14ac:dyDescent="0.2">
      <c r="B213" s="127"/>
      <c r="C213" s="47" t="s">
        <v>82</v>
      </c>
      <c r="D213" s="47" t="str">
        <f>IFERROR(VLOOKUP(C213,Liste!B:C,2,FALSE),"")</f>
        <v>TYPE DE VEHICULE</v>
      </c>
      <c r="E213" s="48"/>
      <c r="F213" s="48"/>
      <c r="G213" s="48"/>
      <c r="H213" s="49"/>
      <c r="I213" s="50" t="s">
        <v>18</v>
      </c>
      <c r="J213" s="109" t="s">
        <v>91</v>
      </c>
      <c r="K213" s="51" t="str">
        <f ca="1">IFERROR(OFFSET('Prix carburant 2018'!$A$1,MATCH($B213,PxPompe,1),MATCH($J213,carburants,0)),"")</f>
        <v/>
      </c>
      <c r="L213" s="72" t="str">
        <f t="shared" si="9"/>
        <v/>
      </c>
      <c r="M213" s="73">
        <v>1.196</v>
      </c>
      <c r="N213" s="108" t="str">
        <f t="shared" si="11"/>
        <v/>
      </c>
      <c r="O213" s="130" t="str">
        <f t="shared" si="10"/>
        <v/>
      </c>
    </row>
    <row r="214" spans="2:15" x14ac:dyDescent="0.2">
      <c r="B214" s="127"/>
      <c r="C214" s="47" t="s">
        <v>82</v>
      </c>
      <c r="D214" s="47" t="str">
        <f>IFERROR(VLOOKUP(C214,Liste!B:C,2,FALSE),"")</f>
        <v>TYPE DE VEHICULE</v>
      </c>
      <c r="E214" s="48"/>
      <c r="F214" s="48"/>
      <c r="G214" s="48"/>
      <c r="H214" s="49"/>
      <c r="I214" s="50" t="s">
        <v>18</v>
      </c>
      <c r="J214" s="109" t="s">
        <v>91</v>
      </c>
      <c r="K214" s="51" t="str">
        <f ca="1">IFERROR(OFFSET('Prix carburant 2018'!$A$1,MATCH($B214,PxPompe,1),MATCH($J214,carburants,0)),"")</f>
        <v/>
      </c>
      <c r="L214" s="72" t="str">
        <f t="shared" si="9"/>
        <v/>
      </c>
      <c r="M214" s="73">
        <v>1.196</v>
      </c>
      <c r="N214" s="108" t="str">
        <f t="shared" si="11"/>
        <v/>
      </c>
      <c r="O214" s="130" t="str">
        <f t="shared" si="10"/>
        <v/>
      </c>
    </row>
    <row r="215" spans="2:15" x14ac:dyDescent="0.2">
      <c r="B215" s="128"/>
      <c r="C215" s="47" t="s">
        <v>82</v>
      </c>
      <c r="D215" s="47" t="str">
        <f>IFERROR(VLOOKUP(C215,Liste!B:C,2,FALSE),"")</f>
        <v>TYPE DE VEHICULE</v>
      </c>
      <c r="E215" s="52"/>
      <c r="F215" s="52"/>
      <c r="G215" s="52"/>
      <c r="H215" s="53"/>
      <c r="I215" s="50" t="s">
        <v>18</v>
      </c>
      <c r="J215" s="109" t="s">
        <v>91</v>
      </c>
      <c r="K215" s="51" t="str">
        <f ca="1">IFERROR(OFFSET('Prix carburant 2018'!$A$1,MATCH($B215,PxPompe,1),MATCH($J215,carburants,0)),"")</f>
        <v/>
      </c>
      <c r="L215" s="72" t="str">
        <f t="shared" si="9"/>
        <v/>
      </c>
      <c r="M215" s="73">
        <v>1.196</v>
      </c>
      <c r="N215" s="108" t="str">
        <f t="shared" si="11"/>
        <v/>
      </c>
      <c r="O215" s="130" t="str">
        <f t="shared" si="10"/>
        <v/>
      </c>
    </row>
    <row r="216" spans="2:15" x14ac:dyDescent="0.2">
      <c r="B216" s="127"/>
      <c r="C216" s="47" t="s">
        <v>82</v>
      </c>
      <c r="D216" s="47" t="str">
        <f>IFERROR(VLOOKUP(C216,Liste!B:C,2,FALSE),"")</f>
        <v>TYPE DE VEHICULE</v>
      </c>
      <c r="E216" s="48"/>
      <c r="F216" s="48"/>
      <c r="G216" s="48"/>
      <c r="H216" s="49"/>
      <c r="I216" s="50" t="s">
        <v>18</v>
      </c>
      <c r="J216" s="109" t="s">
        <v>91</v>
      </c>
      <c r="K216" s="51" t="str">
        <f ca="1">IFERROR(OFFSET('Prix carburant 2018'!$A$1,MATCH($B216,PxPompe,1),MATCH($J216,carburants,0)),"")</f>
        <v/>
      </c>
      <c r="L216" s="72" t="str">
        <f t="shared" si="9"/>
        <v/>
      </c>
      <c r="M216" s="73">
        <v>1.196</v>
      </c>
      <c r="N216" s="108" t="str">
        <f t="shared" si="11"/>
        <v/>
      </c>
      <c r="O216" s="130" t="str">
        <f t="shared" si="10"/>
        <v/>
      </c>
    </row>
    <row r="217" spans="2:15" x14ac:dyDescent="0.2">
      <c r="B217" s="127"/>
      <c r="C217" s="47" t="s">
        <v>82</v>
      </c>
      <c r="D217" s="47" t="str">
        <f>IFERROR(VLOOKUP(C217,Liste!B:C,2,FALSE),"")</f>
        <v>TYPE DE VEHICULE</v>
      </c>
      <c r="E217" s="48"/>
      <c r="F217" s="48"/>
      <c r="G217" s="48"/>
      <c r="H217" s="49"/>
      <c r="I217" s="50" t="s">
        <v>18</v>
      </c>
      <c r="J217" s="109" t="s">
        <v>91</v>
      </c>
      <c r="K217" s="51" t="str">
        <f ca="1">IFERROR(OFFSET('Prix carburant 2018'!$A$1,MATCH($B217,PxPompe,1),MATCH($J217,carburants,0)),"")</f>
        <v/>
      </c>
      <c r="L217" s="72" t="str">
        <f t="shared" si="9"/>
        <v/>
      </c>
      <c r="M217" s="73">
        <v>1.196</v>
      </c>
      <c r="N217" s="108" t="str">
        <f t="shared" si="11"/>
        <v/>
      </c>
      <c r="O217" s="130" t="str">
        <f t="shared" si="10"/>
        <v/>
      </c>
    </row>
    <row r="218" spans="2:15" x14ac:dyDescent="0.2">
      <c r="B218" s="128"/>
      <c r="C218" s="47" t="s">
        <v>82</v>
      </c>
      <c r="D218" s="47" t="str">
        <f>IFERROR(VLOOKUP(C218,Liste!B:C,2,FALSE),"")</f>
        <v>TYPE DE VEHICULE</v>
      </c>
      <c r="E218" s="52"/>
      <c r="F218" s="52"/>
      <c r="G218" s="52"/>
      <c r="H218" s="53"/>
      <c r="I218" s="50" t="s">
        <v>18</v>
      </c>
      <c r="J218" s="109" t="s">
        <v>91</v>
      </c>
      <c r="K218" s="51" t="str">
        <f ca="1">IFERROR(OFFSET('Prix carburant 2018'!$A$1,MATCH($B218,PxPompe,1),MATCH($J218,carburants,0)),"")</f>
        <v/>
      </c>
      <c r="L218" s="72" t="str">
        <f t="shared" si="9"/>
        <v/>
      </c>
      <c r="M218" s="73">
        <v>1.196</v>
      </c>
      <c r="N218" s="108" t="str">
        <f t="shared" si="11"/>
        <v/>
      </c>
      <c r="O218" s="130" t="str">
        <f t="shared" si="10"/>
        <v/>
      </c>
    </row>
    <row r="219" spans="2:15" x14ac:dyDescent="0.2">
      <c r="B219" s="127"/>
      <c r="C219" s="47" t="s">
        <v>82</v>
      </c>
      <c r="D219" s="47" t="str">
        <f>IFERROR(VLOOKUP(C219,Liste!B:C,2,FALSE),"")</f>
        <v>TYPE DE VEHICULE</v>
      </c>
      <c r="E219" s="48"/>
      <c r="F219" s="48"/>
      <c r="G219" s="48"/>
      <c r="H219" s="49"/>
      <c r="I219" s="50" t="s">
        <v>18</v>
      </c>
      <c r="J219" s="109" t="s">
        <v>91</v>
      </c>
      <c r="K219" s="51" t="str">
        <f ca="1">IFERROR(OFFSET('Prix carburant 2018'!$A$1,MATCH($B219,PxPompe,1),MATCH($J219,carburants,0)),"")</f>
        <v/>
      </c>
      <c r="L219" s="72" t="str">
        <f t="shared" si="9"/>
        <v/>
      </c>
      <c r="M219" s="73">
        <v>1.196</v>
      </c>
      <c r="N219" s="108" t="str">
        <f t="shared" si="11"/>
        <v/>
      </c>
      <c r="O219" s="130" t="str">
        <f t="shared" si="10"/>
        <v/>
      </c>
    </row>
    <row r="220" spans="2:15" x14ac:dyDescent="0.2">
      <c r="B220" s="127"/>
      <c r="C220" s="47" t="s">
        <v>82</v>
      </c>
      <c r="D220" s="47" t="str">
        <f>IFERROR(VLOOKUP(C220,Liste!B:C,2,FALSE),"")</f>
        <v>TYPE DE VEHICULE</v>
      </c>
      <c r="E220" s="48"/>
      <c r="F220" s="48"/>
      <c r="G220" s="48"/>
      <c r="H220" s="49"/>
      <c r="I220" s="50" t="s">
        <v>18</v>
      </c>
      <c r="J220" s="109" t="s">
        <v>91</v>
      </c>
      <c r="K220" s="51" t="str">
        <f ca="1">IFERROR(OFFSET('Prix carburant 2018'!$A$1,MATCH($B220,PxPompe,1),MATCH($J220,carburants,0)),"")</f>
        <v/>
      </c>
      <c r="L220" s="72" t="str">
        <f t="shared" si="9"/>
        <v/>
      </c>
      <c r="M220" s="73">
        <v>1.196</v>
      </c>
      <c r="N220" s="108" t="str">
        <f t="shared" si="11"/>
        <v/>
      </c>
      <c r="O220" s="130" t="str">
        <f t="shared" si="10"/>
        <v/>
      </c>
    </row>
    <row r="221" spans="2:15" x14ac:dyDescent="0.2">
      <c r="B221" s="128"/>
      <c r="C221" s="47" t="s">
        <v>82</v>
      </c>
      <c r="D221" s="47" t="str">
        <f>IFERROR(VLOOKUP(C221,Liste!B:C,2,FALSE),"")</f>
        <v>TYPE DE VEHICULE</v>
      </c>
      <c r="E221" s="52"/>
      <c r="F221" s="52"/>
      <c r="G221" s="52"/>
      <c r="H221" s="53"/>
      <c r="I221" s="50" t="s">
        <v>18</v>
      </c>
      <c r="J221" s="109" t="s">
        <v>91</v>
      </c>
      <c r="K221" s="51" t="str">
        <f ca="1">IFERROR(OFFSET('Prix carburant 2018'!$A$1,MATCH($B221,PxPompe,1),MATCH($J221,carburants,0)),"")</f>
        <v/>
      </c>
      <c r="L221" s="72" t="str">
        <f t="shared" si="9"/>
        <v/>
      </c>
      <c r="M221" s="73">
        <v>1.196</v>
      </c>
      <c r="N221" s="108" t="str">
        <f t="shared" si="11"/>
        <v/>
      </c>
      <c r="O221" s="130" t="str">
        <f t="shared" si="10"/>
        <v/>
      </c>
    </row>
    <row r="222" spans="2:15" x14ac:dyDescent="0.2">
      <c r="B222" s="127"/>
      <c r="C222" s="47" t="s">
        <v>82</v>
      </c>
      <c r="D222" s="47" t="str">
        <f>IFERROR(VLOOKUP(C222,Liste!B:C,2,FALSE),"")</f>
        <v>TYPE DE VEHICULE</v>
      </c>
      <c r="E222" s="48"/>
      <c r="F222" s="48"/>
      <c r="G222" s="48"/>
      <c r="H222" s="49"/>
      <c r="I222" s="50" t="s">
        <v>18</v>
      </c>
      <c r="J222" s="109" t="s">
        <v>91</v>
      </c>
      <c r="K222" s="51" t="str">
        <f ca="1">IFERROR(OFFSET('Prix carburant 2018'!$A$1,MATCH($B222,PxPompe,1),MATCH($J222,carburants,0)),"")</f>
        <v/>
      </c>
      <c r="L222" s="72" t="str">
        <f t="shared" si="9"/>
        <v/>
      </c>
      <c r="M222" s="73">
        <v>1.196</v>
      </c>
      <c r="N222" s="108" t="str">
        <f t="shared" si="11"/>
        <v/>
      </c>
      <c r="O222" s="130" t="str">
        <f t="shared" si="10"/>
        <v/>
      </c>
    </row>
    <row r="223" spans="2:15" x14ac:dyDescent="0.2">
      <c r="B223" s="127"/>
      <c r="C223" s="47" t="s">
        <v>82</v>
      </c>
      <c r="D223" s="47" t="str">
        <f>IFERROR(VLOOKUP(C223,Liste!B:C,2,FALSE),"")</f>
        <v>TYPE DE VEHICULE</v>
      </c>
      <c r="E223" s="48"/>
      <c r="F223" s="48"/>
      <c r="G223" s="48"/>
      <c r="H223" s="49"/>
      <c r="I223" s="50" t="s">
        <v>18</v>
      </c>
      <c r="J223" s="109" t="s">
        <v>91</v>
      </c>
      <c r="K223" s="51" t="str">
        <f ca="1">IFERROR(OFFSET('Prix carburant 2018'!$A$1,MATCH($B223,PxPompe,1),MATCH($J223,carburants,0)),"")</f>
        <v/>
      </c>
      <c r="L223" s="72" t="str">
        <f t="shared" si="9"/>
        <v/>
      </c>
      <c r="M223" s="73">
        <v>1.196</v>
      </c>
      <c r="N223" s="108" t="str">
        <f t="shared" si="11"/>
        <v/>
      </c>
      <c r="O223" s="130" t="str">
        <f t="shared" si="10"/>
        <v/>
      </c>
    </row>
    <row r="224" spans="2:15" x14ac:dyDescent="0.2">
      <c r="B224" s="128"/>
      <c r="C224" s="47" t="s">
        <v>82</v>
      </c>
      <c r="D224" s="47" t="str">
        <f>IFERROR(VLOOKUP(C224,Liste!B:C,2,FALSE),"")</f>
        <v>TYPE DE VEHICULE</v>
      </c>
      <c r="E224" s="52"/>
      <c r="F224" s="52"/>
      <c r="G224" s="52"/>
      <c r="H224" s="53"/>
      <c r="I224" s="50" t="s">
        <v>18</v>
      </c>
      <c r="J224" s="109" t="s">
        <v>91</v>
      </c>
      <c r="K224" s="51" t="str">
        <f ca="1">IFERROR(OFFSET('Prix carburant 2018'!$A$1,MATCH($B224,PxPompe,1),MATCH($J224,carburants,0)),"")</f>
        <v/>
      </c>
      <c r="L224" s="72" t="str">
        <f t="shared" si="9"/>
        <v/>
      </c>
      <c r="M224" s="73">
        <v>1.196</v>
      </c>
      <c r="N224" s="108" t="str">
        <f t="shared" si="11"/>
        <v/>
      </c>
      <c r="O224" s="130" t="str">
        <f t="shared" si="10"/>
        <v/>
      </c>
    </row>
    <row r="225" spans="2:15" x14ac:dyDescent="0.2">
      <c r="B225" s="127"/>
      <c r="C225" s="47" t="s">
        <v>82</v>
      </c>
      <c r="D225" s="47" t="str">
        <f>IFERROR(VLOOKUP(C225,Liste!B:C,2,FALSE),"")</f>
        <v>TYPE DE VEHICULE</v>
      </c>
      <c r="E225" s="48"/>
      <c r="F225" s="48"/>
      <c r="G225" s="48"/>
      <c r="H225" s="49"/>
      <c r="I225" s="50" t="s">
        <v>18</v>
      </c>
      <c r="J225" s="109" t="s">
        <v>91</v>
      </c>
      <c r="K225" s="51" t="str">
        <f ca="1">IFERROR(OFFSET('Prix carburant 2018'!$A$1,MATCH($B225,PxPompe,1),MATCH($J225,carburants,0)),"")</f>
        <v/>
      </c>
      <c r="L225" s="72" t="str">
        <f t="shared" si="9"/>
        <v/>
      </c>
      <c r="M225" s="73">
        <v>1.196</v>
      </c>
      <c r="N225" s="108" t="str">
        <f t="shared" si="11"/>
        <v/>
      </c>
      <c r="O225" s="130" t="str">
        <f t="shared" si="10"/>
        <v/>
      </c>
    </row>
    <row r="226" spans="2:15" x14ac:dyDescent="0.2">
      <c r="B226" s="128"/>
      <c r="C226" s="47" t="s">
        <v>82</v>
      </c>
      <c r="D226" s="47" t="str">
        <f>IFERROR(VLOOKUP(C226,Liste!B:C,2,FALSE),"")</f>
        <v>TYPE DE VEHICULE</v>
      </c>
      <c r="E226" s="52"/>
      <c r="F226" s="52"/>
      <c r="G226" s="52"/>
      <c r="H226" s="53"/>
      <c r="I226" s="50" t="s">
        <v>18</v>
      </c>
      <c r="J226" s="109" t="s">
        <v>91</v>
      </c>
      <c r="K226" s="51" t="str">
        <f ca="1">IFERROR(OFFSET('Prix carburant 2018'!$A$1,MATCH($B226,PxPompe,1),MATCH($J226,carburants,0)),"")</f>
        <v/>
      </c>
      <c r="L226" s="72" t="str">
        <f t="shared" si="9"/>
        <v/>
      </c>
      <c r="M226" s="73">
        <v>1.196</v>
      </c>
      <c r="N226" s="108" t="str">
        <f t="shared" si="11"/>
        <v/>
      </c>
      <c r="O226" s="130" t="str">
        <f t="shared" si="10"/>
        <v/>
      </c>
    </row>
    <row r="227" spans="2:15" x14ac:dyDescent="0.2">
      <c r="B227" s="127"/>
      <c r="C227" s="47" t="s">
        <v>82</v>
      </c>
      <c r="D227" s="47" t="str">
        <f>IFERROR(VLOOKUP(C227,Liste!B:C,2,FALSE),"")</f>
        <v>TYPE DE VEHICULE</v>
      </c>
      <c r="E227" s="48"/>
      <c r="F227" s="48"/>
      <c r="G227" s="48"/>
      <c r="H227" s="49"/>
      <c r="I227" s="50" t="s">
        <v>18</v>
      </c>
      <c r="J227" s="109" t="s">
        <v>91</v>
      </c>
      <c r="K227" s="51" t="str">
        <f ca="1">IFERROR(OFFSET('Prix carburant 2018'!$A$1,MATCH($B227,PxPompe,1),MATCH($J227,carburants,0)),"")</f>
        <v/>
      </c>
      <c r="L227" s="72" t="str">
        <f t="shared" si="9"/>
        <v/>
      </c>
      <c r="M227" s="73">
        <v>1.196</v>
      </c>
      <c r="N227" s="108" t="str">
        <f t="shared" si="11"/>
        <v/>
      </c>
      <c r="O227" s="130" t="str">
        <f t="shared" si="10"/>
        <v/>
      </c>
    </row>
    <row r="228" spans="2:15" x14ac:dyDescent="0.2">
      <c r="B228" s="127"/>
      <c r="C228" s="47" t="s">
        <v>82</v>
      </c>
      <c r="D228" s="47" t="str">
        <f>IFERROR(VLOOKUP(C228,Liste!B:C,2,FALSE),"")</f>
        <v>TYPE DE VEHICULE</v>
      </c>
      <c r="E228" s="48"/>
      <c r="F228" s="48"/>
      <c r="G228" s="48"/>
      <c r="H228" s="49"/>
      <c r="I228" s="50" t="s">
        <v>18</v>
      </c>
      <c r="J228" s="109" t="s">
        <v>91</v>
      </c>
      <c r="K228" s="51" t="str">
        <f ca="1">IFERROR(OFFSET('Prix carburant 2018'!$A$1,MATCH($B228,PxPompe,1),MATCH($J228,carburants,0)),"")</f>
        <v/>
      </c>
      <c r="L228" s="72" t="str">
        <f t="shared" si="9"/>
        <v/>
      </c>
      <c r="M228" s="73">
        <v>1.196</v>
      </c>
      <c r="N228" s="108" t="str">
        <f t="shared" si="11"/>
        <v/>
      </c>
      <c r="O228" s="130" t="str">
        <f t="shared" si="10"/>
        <v/>
      </c>
    </row>
    <row r="229" spans="2:15" x14ac:dyDescent="0.2">
      <c r="B229" s="128"/>
      <c r="C229" s="47" t="s">
        <v>82</v>
      </c>
      <c r="D229" s="47" t="str">
        <f>IFERROR(VLOOKUP(C229,Liste!B:C,2,FALSE),"")</f>
        <v>TYPE DE VEHICULE</v>
      </c>
      <c r="E229" s="52"/>
      <c r="F229" s="52"/>
      <c r="G229" s="52"/>
      <c r="H229" s="53"/>
      <c r="I229" s="50" t="s">
        <v>18</v>
      </c>
      <c r="J229" s="109" t="s">
        <v>91</v>
      </c>
      <c r="K229" s="51" t="str">
        <f ca="1">IFERROR(OFFSET('Prix carburant 2018'!$A$1,MATCH($B229,PxPompe,1),MATCH($J229,carburants,0)),"")</f>
        <v/>
      </c>
      <c r="L229" s="72" t="str">
        <f t="shared" si="9"/>
        <v/>
      </c>
      <c r="M229" s="73">
        <v>1.196</v>
      </c>
      <c r="N229" s="108" t="str">
        <f t="shared" si="11"/>
        <v/>
      </c>
      <c r="O229" s="130" t="str">
        <f t="shared" si="10"/>
        <v/>
      </c>
    </row>
    <row r="230" spans="2:15" x14ac:dyDescent="0.2">
      <c r="B230" s="127"/>
      <c r="C230" s="47" t="s">
        <v>82</v>
      </c>
      <c r="D230" s="47" t="str">
        <f>IFERROR(VLOOKUP(C230,Liste!B:C,2,FALSE),"")</f>
        <v>TYPE DE VEHICULE</v>
      </c>
      <c r="E230" s="48"/>
      <c r="F230" s="48"/>
      <c r="G230" s="48"/>
      <c r="H230" s="49"/>
      <c r="I230" s="50" t="s">
        <v>18</v>
      </c>
      <c r="J230" s="109" t="s">
        <v>91</v>
      </c>
      <c r="K230" s="51" t="str">
        <f ca="1">IFERROR(OFFSET('Prix carburant 2018'!$A$1,MATCH($B230,PxPompe,1),MATCH($J230,carburants,0)),"")</f>
        <v/>
      </c>
      <c r="L230" s="72" t="str">
        <f t="shared" si="9"/>
        <v/>
      </c>
      <c r="M230" s="73">
        <v>1.196</v>
      </c>
      <c r="N230" s="108" t="str">
        <f t="shared" si="11"/>
        <v/>
      </c>
      <c r="O230" s="130" t="str">
        <f t="shared" si="10"/>
        <v/>
      </c>
    </row>
    <row r="231" spans="2:15" x14ac:dyDescent="0.2">
      <c r="B231" s="127"/>
      <c r="C231" s="47" t="s">
        <v>82</v>
      </c>
      <c r="D231" s="47" t="str">
        <f>IFERROR(VLOOKUP(C231,Liste!B:C,2,FALSE),"")</f>
        <v>TYPE DE VEHICULE</v>
      </c>
      <c r="E231" s="48"/>
      <c r="F231" s="48"/>
      <c r="G231" s="48"/>
      <c r="H231" s="49"/>
      <c r="I231" s="50" t="s">
        <v>18</v>
      </c>
      <c r="J231" s="109" t="s">
        <v>91</v>
      </c>
      <c r="K231" s="51" t="str">
        <f ca="1">IFERROR(OFFSET('Prix carburant 2018'!$A$1,MATCH($B231,PxPompe,1),MATCH($J231,carburants,0)),"")</f>
        <v/>
      </c>
      <c r="L231" s="72" t="str">
        <f t="shared" si="9"/>
        <v/>
      </c>
      <c r="M231" s="73">
        <v>1.196</v>
      </c>
      <c r="N231" s="108" t="str">
        <f t="shared" si="11"/>
        <v/>
      </c>
      <c r="O231" s="130" t="str">
        <f t="shared" si="10"/>
        <v/>
      </c>
    </row>
    <row r="232" spans="2:15" x14ac:dyDescent="0.2">
      <c r="B232" s="128"/>
      <c r="C232" s="47" t="s">
        <v>82</v>
      </c>
      <c r="D232" s="47" t="str">
        <f>IFERROR(VLOOKUP(C232,Liste!B:C,2,FALSE),"")</f>
        <v>TYPE DE VEHICULE</v>
      </c>
      <c r="E232" s="52"/>
      <c r="F232" s="52"/>
      <c r="G232" s="52"/>
      <c r="H232" s="53"/>
      <c r="I232" s="50" t="s">
        <v>18</v>
      </c>
      <c r="J232" s="109" t="s">
        <v>91</v>
      </c>
      <c r="K232" s="51" t="str">
        <f ca="1">IFERROR(OFFSET('Prix carburant 2018'!$A$1,MATCH($B232,PxPompe,1),MATCH($J232,carburants,0)),"")</f>
        <v/>
      </c>
      <c r="L232" s="72" t="str">
        <f t="shared" si="9"/>
        <v/>
      </c>
      <c r="M232" s="73">
        <v>1.196</v>
      </c>
      <c r="N232" s="108" t="str">
        <f t="shared" si="11"/>
        <v/>
      </c>
      <c r="O232" s="130" t="str">
        <f t="shared" si="10"/>
        <v/>
      </c>
    </row>
    <row r="233" spans="2:15" x14ac:dyDescent="0.2">
      <c r="B233" s="127"/>
      <c r="C233" s="47" t="s">
        <v>82</v>
      </c>
      <c r="D233" s="47" t="str">
        <f>IFERROR(VLOOKUP(C233,Liste!B:C,2,FALSE),"")</f>
        <v>TYPE DE VEHICULE</v>
      </c>
      <c r="E233" s="48"/>
      <c r="F233" s="48"/>
      <c r="G233" s="48"/>
      <c r="H233" s="49"/>
      <c r="I233" s="50" t="s">
        <v>18</v>
      </c>
      <c r="J233" s="109" t="s">
        <v>91</v>
      </c>
      <c r="K233" s="51" t="str">
        <f ca="1">IFERROR(OFFSET('Prix carburant 2018'!$A$1,MATCH($B233,PxPompe,1),MATCH($J233,carburants,0)),"")</f>
        <v/>
      </c>
      <c r="L233" s="72" t="str">
        <f t="shared" si="9"/>
        <v/>
      </c>
      <c r="M233" s="73">
        <v>1.196</v>
      </c>
      <c r="N233" s="108" t="str">
        <f t="shared" si="11"/>
        <v/>
      </c>
      <c r="O233" s="130" t="str">
        <f t="shared" si="10"/>
        <v/>
      </c>
    </row>
    <row r="234" spans="2:15" x14ac:dyDescent="0.2">
      <c r="B234" s="127"/>
      <c r="C234" s="47" t="s">
        <v>82</v>
      </c>
      <c r="D234" s="47" t="str">
        <f>IFERROR(VLOOKUP(C234,Liste!B:C,2,FALSE),"")</f>
        <v>TYPE DE VEHICULE</v>
      </c>
      <c r="E234" s="48"/>
      <c r="F234" s="48"/>
      <c r="G234" s="48"/>
      <c r="H234" s="49"/>
      <c r="I234" s="50" t="s">
        <v>18</v>
      </c>
      <c r="J234" s="109" t="s">
        <v>91</v>
      </c>
      <c r="K234" s="51" t="str">
        <f ca="1">IFERROR(OFFSET('Prix carburant 2018'!$A$1,MATCH($B234,PxPompe,1),MATCH($J234,carburants,0)),"")</f>
        <v/>
      </c>
      <c r="L234" s="72" t="str">
        <f t="shared" si="9"/>
        <v/>
      </c>
      <c r="M234" s="73">
        <v>1.196</v>
      </c>
      <c r="N234" s="108" t="str">
        <f t="shared" si="11"/>
        <v/>
      </c>
      <c r="O234" s="130" t="str">
        <f t="shared" si="10"/>
        <v/>
      </c>
    </row>
    <row r="235" spans="2:15" x14ac:dyDescent="0.2">
      <c r="B235" s="128"/>
      <c r="C235" s="47" t="s">
        <v>82</v>
      </c>
      <c r="D235" s="47" t="str">
        <f>IFERROR(VLOOKUP(C235,Liste!B:C,2,FALSE),"")</f>
        <v>TYPE DE VEHICULE</v>
      </c>
      <c r="E235" s="52"/>
      <c r="F235" s="52"/>
      <c r="G235" s="52"/>
      <c r="H235" s="53"/>
      <c r="I235" s="50" t="s">
        <v>18</v>
      </c>
      <c r="J235" s="109" t="s">
        <v>91</v>
      </c>
      <c r="K235" s="51" t="str">
        <f ca="1">IFERROR(OFFSET('Prix carburant 2018'!$A$1,MATCH($B235,PxPompe,1),MATCH($J235,carburants,0)),"")</f>
        <v/>
      </c>
      <c r="L235" s="72" t="str">
        <f t="shared" si="9"/>
        <v/>
      </c>
      <c r="M235" s="73">
        <v>1.196</v>
      </c>
      <c r="N235" s="108" t="str">
        <f t="shared" si="11"/>
        <v/>
      </c>
      <c r="O235" s="130" t="str">
        <f t="shared" si="10"/>
        <v/>
      </c>
    </row>
    <row r="236" spans="2:15" x14ac:dyDescent="0.2">
      <c r="B236" s="127"/>
      <c r="C236" s="47" t="s">
        <v>82</v>
      </c>
      <c r="D236" s="47" t="str">
        <f>IFERROR(VLOOKUP(C236,Liste!B:C,2,FALSE),"")</f>
        <v>TYPE DE VEHICULE</v>
      </c>
      <c r="E236" s="48"/>
      <c r="F236" s="48"/>
      <c r="G236" s="48"/>
      <c r="H236" s="49"/>
      <c r="I236" s="50" t="s">
        <v>18</v>
      </c>
      <c r="J236" s="109" t="s">
        <v>91</v>
      </c>
      <c r="K236" s="51" t="str">
        <f ca="1">IFERROR(OFFSET('Prix carburant 2018'!$A$1,MATCH($B236,PxPompe,1),MATCH($J236,carburants,0)),"")</f>
        <v/>
      </c>
      <c r="L236" s="72" t="str">
        <f t="shared" si="9"/>
        <v/>
      </c>
      <c r="M236" s="73">
        <v>1.196</v>
      </c>
      <c r="N236" s="108" t="str">
        <f t="shared" si="11"/>
        <v/>
      </c>
      <c r="O236" s="130" t="str">
        <f t="shared" si="10"/>
        <v/>
      </c>
    </row>
    <row r="237" spans="2:15" x14ac:dyDescent="0.2">
      <c r="B237" s="127"/>
      <c r="C237" s="47" t="s">
        <v>82</v>
      </c>
      <c r="D237" s="47" t="str">
        <f>IFERROR(VLOOKUP(C237,Liste!B:C,2,FALSE),"")</f>
        <v>TYPE DE VEHICULE</v>
      </c>
      <c r="E237" s="48"/>
      <c r="F237" s="48"/>
      <c r="G237" s="48"/>
      <c r="H237" s="49"/>
      <c r="I237" s="50" t="s">
        <v>18</v>
      </c>
      <c r="J237" s="109" t="s">
        <v>91</v>
      </c>
      <c r="K237" s="51" t="str">
        <f ca="1">IFERROR(OFFSET('Prix carburant 2018'!$A$1,MATCH($B237,PxPompe,1),MATCH($J237,carburants,0)),"")</f>
        <v/>
      </c>
      <c r="L237" s="72" t="str">
        <f t="shared" si="9"/>
        <v/>
      </c>
      <c r="M237" s="73">
        <v>1.196</v>
      </c>
      <c r="N237" s="108" t="str">
        <f t="shared" si="11"/>
        <v/>
      </c>
      <c r="O237" s="130" t="str">
        <f t="shared" si="10"/>
        <v/>
      </c>
    </row>
    <row r="238" spans="2:15" x14ac:dyDescent="0.2">
      <c r="B238" s="128"/>
      <c r="C238" s="47" t="s">
        <v>82</v>
      </c>
      <c r="D238" s="47" t="str">
        <f>IFERROR(VLOOKUP(C238,Liste!B:C,2,FALSE),"")</f>
        <v>TYPE DE VEHICULE</v>
      </c>
      <c r="E238" s="52"/>
      <c r="F238" s="52"/>
      <c r="G238" s="52"/>
      <c r="H238" s="53"/>
      <c r="I238" s="50" t="s">
        <v>18</v>
      </c>
      <c r="J238" s="109" t="s">
        <v>91</v>
      </c>
      <c r="K238" s="51" t="str">
        <f ca="1">IFERROR(OFFSET('Prix carburant 2018'!$A$1,MATCH($B238,PxPompe,1),MATCH($J238,carburants,0)),"")</f>
        <v/>
      </c>
      <c r="L238" s="72" t="str">
        <f t="shared" si="9"/>
        <v/>
      </c>
      <c r="M238" s="73">
        <v>1.196</v>
      </c>
      <c r="N238" s="108" t="str">
        <f t="shared" si="11"/>
        <v/>
      </c>
      <c r="O238" s="130" t="str">
        <f t="shared" si="10"/>
        <v/>
      </c>
    </row>
    <row r="239" spans="2:15" x14ac:dyDescent="0.2">
      <c r="B239" s="127"/>
      <c r="C239" s="47" t="s">
        <v>82</v>
      </c>
      <c r="D239" s="47" t="str">
        <f>IFERROR(VLOOKUP(C239,Liste!B:C,2,FALSE),"")</f>
        <v>TYPE DE VEHICULE</v>
      </c>
      <c r="E239" s="48"/>
      <c r="F239" s="48"/>
      <c r="G239" s="48"/>
      <c r="H239" s="49"/>
      <c r="I239" s="50" t="s">
        <v>18</v>
      </c>
      <c r="J239" s="109" t="s">
        <v>91</v>
      </c>
      <c r="K239" s="51" t="str">
        <f ca="1">IFERROR(OFFSET('Prix carburant 2018'!$A$1,MATCH($B239,PxPompe,1),MATCH($J239,carburants,0)),"")</f>
        <v/>
      </c>
      <c r="L239" s="72" t="str">
        <f t="shared" si="9"/>
        <v/>
      </c>
      <c r="M239" s="73">
        <v>1.196</v>
      </c>
      <c r="N239" s="108" t="str">
        <f t="shared" si="11"/>
        <v/>
      </c>
      <c r="O239" s="130" t="str">
        <f t="shared" si="10"/>
        <v/>
      </c>
    </row>
    <row r="240" spans="2:15" x14ac:dyDescent="0.2">
      <c r="B240" s="127"/>
      <c r="C240" s="47" t="s">
        <v>82</v>
      </c>
      <c r="D240" s="47" t="str">
        <f>IFERROR(VLOOKUP(C240,Liste!B:C,2,FALSE),"")</f>
        <v>TYPE DE VEHICULE</v>
      </c>
      <c r="E240" s="48"/>
      <c r="F240" s="48"/>
      <c r="G240" s="48"/>
      <c r="H240" s="49"/>
      <c r="I240" s="50" t="s">
        <v>18</v>
      </c>
      <c r="J240" s="109" t="s">
        <v>91</v>
      </c>
      <c r="K240" s="51" t="str">
        <f ca="1">IFERROR(OFFSET('Prix carburant 2018'!$A$1,MATCH($B240,PxPompe,1),MATCH($J240,carburants,0)),"")</f>
        <v/>
      </c>
      <c r="L240" s="72" t="str">
        <f t="shared" si="9"/>
        <v/>
      </c>
      <c r="M240" s="73">
        <v>1.196</v>
      </c>
      <c r="N240" s="108" t="str">
        <f t="shared" si="11"/>
        <v/>
      </c>
      <c r="O240" s="130" t="str">
        <f t="shared" si="10"/>
        <v/>
      </c>
    </row>
    <row r="241" spans="2:15" x14ac:dyDescent="0.2">
      <c r="B241" s="128"/>
      <c r="C241" s="47" t="s">
        <v>82</v>
      </c>
      <c r="D241" s="47" t="str">
        <f>IFERROR(VLOOKUP(C241,Liste!B:C,2,FALSE),"")</f>
        <v>TYPE DE VEHICULE</v>
      </c>
      <c r="E241" s="52"/>
      <c r="F241" s="52"/>
      <c r="G241" s="52"/>
      <c r="H241" s="53"/>
      <c r="I241" s="50" t="s">
        <v>18</v>
      </c>
      <c r="J241" s="109" t="s">
        <v>91</v>
      </c>
      <c r="K241" s="51" t="str">
        <f ca="1">IFERROR(OFFSET('Prix carburant 2018'!$A$1,MATCH($B241,PxPompe,1),MATCH($J241,carburants,0)),"")</f>
        <v/>
      </c>
      <c r="L241" s="72" t="str">
        <f t="shared" si="9"/>
        <v/>
      </c>
      <c r="M241" s="73">
        <v>1.196</v>
      </c>
      <c r="N241" s="108" t="str">
        <f t="shared" si="11"/>
        <v/>
      </c>
      <c r="O241" s="130" t="str">
        <f t="shared" si="10"/>
        <v/>
      </c>
    </row>
    <row r="242" spans="2:15" x14ac:dyDescent="0.2">
      <c r="B242" s="127"/>
      <c r="C242" s="47" t="s">
        <v>82</v>
      </c>
      <c r="D242" s="47" t="str">
        <f>IFERROR(VLOOKUP(C242,Liste!B:C,2,FALSE),"")</f>
        <v>TYPE DE VEHICULE</v>
      </c>
      <c r="E242" s="48"/>
      <c r="F242" s="48"/>
      <c r="G242" s="48"/>
      <c r="H242" s="49"/>
      <c r="I242" s="50" t="s">
        <v>18</v>
      </c>
      <c r="J242" s="109" t="s">
        <v>91</v>
      </c>
      <c r="K242" s="51" t="str">
        <f ca="1">IFERROR(OFFSET('Prix carburant 2018'!$A$1,MATCH($B242,PxPompe,1),MATCH($J242,carburants,0)),"")</f>
        <v/>
      </c>
      <c r="L242" s="72" t="str">
        <f t="shared" si="9"/>
        <v/>
      </c>
      <c r="M242" s="73">
        <v>1.196</v>
      </c>
      <c r="N242" s="108" t="str">
        <f t="shared" si="11"/>
        <v/>
      </c>
      <c r="O242" s="130" t="str">
        <f t="shared" si="10"/>
        <v/>
      </c>
    </row>
    <row r="243" spans="2:15" x14ac:dyDescent="0.2">
      <c r="B243" s="127"/>
      <c r="C243" s="47" t="s">
        <v>82</v>
      </c>
      <c r="D243" s="47" t="str">
        <f>IFERROR(VLOOKUP(C243,Liste!B:C,2,FALSE),"")</f>
        <v>TYPE DE VEHICULE</v>
      </c>
      <c r="E243" s="48"/>
      <c r="F243" s="48"/>
      <c r="G243" s="48"/>
      <c r="H243" s="49"/>
      <c r="I243" s="50" t="s">
        <v>18</v>
      </c>
      <c r="J243" s="109" t="s">
        <v>91</v>
      </c>
      <c r="K243" s="51" t="str">
        <f ca="1">IFERROR(OFFSET('Prix carburant 2018'!$A$1,MATCH($B243,PxPompe,1),MATCH($J243,carburants,0)),"")</f>
        <v/>
      </c>
      <c r="L243" s="72" t="str">
        <f t="shared" si="9"/>
        <v/>
      </c>
      <c r="M243" s="73">
        <v>1.196</v>
      </c>
      <c r="N243" s="108" t="str">
        <f t="shared" si="11"/>
        <v/>
      </c>
      <c r="O243" s="130" t="str">
        <f t="shared" si="10"/>
        <v/>
      </c>
    </row>
    <row r="244" spans="2:15" x14ac:dyDescent="0.2">
      <c r="B244" s="128"/>
      <c r="C244" s="47" t="s">
        <v>82</v>
      </c>
      <c r="D244" s="47" t="str">
        <f>IFERROR(VLOOKUP(C244,Liste!B:C,2,FALSE),"")</f>
        <v>TYPE DE VEHICULE</v>
      </c>
      <c r="E244" s="52"/>
      <c r="F244" s="52"/>
      <c r="G244" s="52"/>
      <c r="H244" s="53"/>
      <c r="I244" s="50" t="s">
        <v>18</v>
      </c>
      <c r="J244" s="109" t="s">
        <v>91</v>
      </c>
      <c r="K244" s="51" t="str">
        <f ca="1">IFERROR(OFFSET('Prix carburant 2018'!$A$1,MATCH($B244,PxPompe,1),MATCH($J244,carburants,0)),"")</f>
        <v/>
      </c>
      <c r="L244" s="72" t="str">
        <f t="shared" si="9"/>
        <v/>
      </c>
      <c r="M244" s="73">
        <v>1.196</v>
      </c>
      <c r="N244" s="108" t="str">
        <f t="shared" si="11"/>
        <v/>
      </c>
      <c r="O244" s="130" t="str">
        <f t="shared" si="10"/>
        <v/>
      </c>
    </row>
    <row r="245" spans="2:15" x14ac:dyDescent="0.2">
      <c r="B245" s="127"/>
      <c r="C245" s="47" t="s">
        <v>82</v>
      </c>
      <c r="D245" s="47" t="str">
        <f>IFERROR(VLOOKUP(C245,Liste!B:C,2,FALSE),"")</f>
        <v>TYPE DE VEHICULE</v>
      </c>
      <c r="E245" s="48"/>
      <c r="F245" s="48"/>
      <c r="G245" s="48"/>
      <c r="H245" s="49"/>
      <c r="I245" s="50" t="s">
        <v>18</v>
      </c>
      <c r="J245" s="109" t="s">
        <v>91</v>
      </c>
      <c r="K245" s="51" t="str">
        <f ca="1">IFERROR(OFFSET('Prix carburant 2018'!$A$1,MATCH($B245,PxPompe,1),MATCH($J245,carburants,0)),"")</f>
        <v/>
      </c>
      <c r="L245" s="72" t="str">
        <f t="shared" si="9"/>
        <v/>
      </c>
      <c r="M245" s="73">
        <v>1.196</v>
      </c>
      <c r="N245" s="108" t="str">
        <f t="shared" si="11"/>
        <v/>
      </c>
      <c r="O245" s="130" t="str">
        <f t="shared" si="10"/>
        <v/>
      </c>
    </row>
    <row r="246" spans="2:15" x14ac:dyDescent="0.2">
      <c r="B246" s="128"/>
      <c r="C246" s="47" t="s">
        <v>82</v>
      </c>
      <c r="D246" s="47" t="str">
        <f>IFERROR(VLOOKUP(C246,Liste!B:C,2,FALSE),"")</f>
        <v>TYPE DE VEHICULE</v>
      </c>
      <c r="E246" s="52"/>
      <c r="F246" s="52"/>
      <c r="G246" s="52"/>
      <c r="H246" s="53"/>
      <c r="I246" s="50" t="s">
        <v>18</v>
      </c>
      <c r="J246" s="109" t="s">
        <v>91</v>
      </c>
      <c r="K246" s="51" t="str">
        <f ca="1">IFERROR(OFFSET('Prix carburant 2018'!$A$1,MATCH($B246,PxPompe,1),MATCH($J246,carburants,0)),"")</f>
        <v/>
      </c>
      <c r="L246" s="72" t="str">
        <f t="shared" si="9"/>
        <v/>
      </c>
      <c r="M246" s="73">
        <v>1.196</v>
      </c>
      <c r="N246" s="108" t="str">
        <f t="shared" si="11"/>
        <v/>
      </c>
      <c r="O246" s="130" t="str">
        <f t="shared" si="10"/>
        <v/>
      </c>
    </row>
    <row r="247" spans="2:15" x14ac:dyDescent="0.2">
      <c r="B247" s="127"/>
      <c r="C247" s="47" t="s">
        <v>82</v>
      </c>
      <c r="D247" s="47" t="str">
        <f>IFERROR(VLOOKUP(C247,Liste!B:C,2,FALSE),"")</f>
        <v>TYPE DE VEHICULE</v>
      </c>
      <c r="E247" s="48"/>
      <c r="F247" s="48"/>
      <c r="G247" s="48"/>
      <c r="H247" s="49"/>
      <c r="I247" s="50" t="s">
        <v>18</v>
      </c>
      <c r="J247" s="109" t="s">
        <v>91</v>
      </c>
      <c r="K247" s="51" t="str">
        <f ca="1">IFERROR(OFFSET('Prix carburant 2018'!$A$1,MATCH($B247,PxPompe,1),MATCH($J247,carburants,0)),"")</f>
        <v/>
      </c>
      <c r="L247" s="72" t="str">
        <f t="shared" si="9"/>
        <v/>
      </c>
      <c r="M247" s="73">
        <v>1.196</v>
      </c>
      <c r="N247" s="108" t="str">
        <f t="shared" si="11"/>
        <v/>
      </c>
      <c r="O247" s="130" t="str">
        <f t="shared" si="10"/>
        <v/>
      </c>
    </row>
    <row r="248" spans="2:15" x14ac:dyDescent="0.2">
      <c r="B248" s="127"/>
      <c r="C248" s="47" t="s">
        <v>82</v>
      </c>
      <c r="D248" s="47" t="str">
        <f>IFERROR(VLOOKUP(C248,Liste!B:C,2,FALSE),"")</f>
        <v>TYPE DE VEHICULE</v>
      </c>
      <c r="E248" s="48"/>
      <c r="F248" s="48"/>
      <c r="G248" s="48"/>
      <c r="H248" s="49"/>
      <c r="I248" s="50" t="s">
        <v>18</v>
      </c>
      <c r="J248" s="109" t="s">
        <v>91</v>
      </c>
      <c r="K248" s="51" t="str">
        <f ca="1">IFERROR(OFFSET('Prix carburant 2018'!$A$1,MATCH($B248,PxPompe,1),MATCH($J248,carburants,0)),"")</f>
        <v/>
      </c>
      <c r="L248" s="72" t="str">
        <f t="shared" si="9"/>
        <v/>
      </c>
      <c r="M248" s="73">
        <v>1.196</v>
      </c>
      <c r="N248" s="108" t="str">
        <f t="shared" si="11"/>
        <v/>
      </c>
      <c r="O248" s="130" t="str">
        <f t="shared" si="10"/>
        <v/>
      </c>
    </row>
    <row r="249" spans="2:15" x14ac:dyDescent="0.2">
      <c r="B249" s="128"/>
      <c r="C249" s="47" t="s">
        <v>82</v>
      </c>
      <c r="D249" s="47" t="str">
        <f>IFERROR(VLOOKUP(C249,Liste!B:C,2,FALSE),"")</f>
        <v>TYPE DE VEHICULE</v>
      </c>
      <c r="E249" s="52"/>
      <c r="F249" s="52"/>
      <c r="G249" s="52"/>
      <c r="H249" s="53"/>
      <c r="I249" s="50" t="s">
        <v>18</v>
      </c>
      <c r="J249" s="109" t="s">
        <v>91</v>
      </c>
      <c r="K249" s="51" t="str">
        <f ca="1">IFERROR(OFFSET('Prix carburant 2018'!$A$1,MATCH($B249,PxPompe,1),MATCH($J249,carburants,0)),"")</f>
        <v/>
      </c>
      <c r="L249" s="72" t="str">
        <f t="shared" si="9"/>
        <v/>
      </c>
      <c r="M249" s="73">
        <v>1.196</v>
      </c>
      <c r="N249" s="108" t="str">
        <f t="shared" si="11"/>
        <v/>
      </c>
      <c r="O249" s="130" t="str">
        <f t="shared" si="10"/>
        <v/>
      </c>
    </row>
    <row r="250" spans="2:15" x14ac:dyDescent="0.2">
      <c r="B250" s="127"/>
      <c r="C250" s="47" t="s">
        <v>82</v>
      </c>
      <c r="D250" s="47" t="str">
        <f>IFERROR(VLOOKUP(C250,Liste!B:C,2,FALSE),"")</f>
        <v>TYPE DE VEHICULE</v>
      </c>
      <c r="E250" s="48"/>
      <c r="F250" s="48"/>
      <c r="G250" s="48"/>
      <c r="H250" s="49"/>
      <c r="I250" s="50" t="s">
        <v>18</v>
      </c>
      <c r="J250" s="109" t="s">
        <v>91</v>
      </c>
      <c r="K250" s="51" t="str">
        <f ca="1">IFERROR(OFFSET('Prix carburant 2018'!$A$1,MATCH($B250,PxPompe,1),MATCH($J250,carburants,0)),"")</f>
        <v/>
      </c>
      <c r="L250" s="72" t="str">
        <f t="shared" si="9"/>
        <v/>
      </c>
      <c r="M250" s="73">
        <v>1.196</v>
      </c>
      <c r="N250" s="108" t="str">
        <f t="shared" si="11"/>
        <v/>
      </c>
      <c r="O250" s="130" t="str">
        <f t="shared" si="10"/>
        <v/>
      </c>
    </row>
    <row r="251" spans="2:15" x14ac:dyDescent="0.2">
      <c r="B251" s="127"/>
      <c r="C251" s="47" t="s">
        <v>82</v>
      </c>
      <c r="D251" s="47" t="str">
        <f>IFERROR(VLOOKUP(C251,Liste!B:C,2,FALSE),"")</f>
        <v>TYPE DE VEHICULE</v>
      </c>
      <c r="E251" s="48"/>
      <c r="F251" s="48"/>
      <c r="G251" s="48"/>
      <c r="H251" s="49"/>
      <c r="I251" s="50" t="s">
        <v>18</v>
      </c>
      <c r="J251" s="109" t="s">
        <v>91</v>
      </c>
      <c r="K251" s="51" t="str">
        <f ca="1">IFERROR(OFFSET('Prix carburant 2018'!$A$1,MATCH($B251,PxPompe,1),MATCH($J251,carburants,0)),"")</f>
        <v/>
      </c>
      <c r="L251" s="72" t="str">
        <f t="shared" si="9"/>
        <v/>
      </c>
      <c r="M251" s="73">
        <v>1.196</v>
      </c>
      <c r="N251" s="108" t="str">
        <f t="shared" si="11"/>
        <v/>
      </c>
      <c r="O251" s="130" t="str">
        <f t="shared" si="10"/>
        <v/>
      </c>
    </row>
    <row r="252" spans="2:15" x14ac:dyDescent="0.2">
      <c r="B252" s="128"/>
      <c r="C252" s="47" t="s">
        <v>82</v>
      </c>
      <c r="D252" s="47" t="str">
        <f>IFERROR(VLOOKUP(C252,Liste!B:C,2,FALSE),"")</f>
        <v>TYPE DE VEHICULE</v>
      </c>
      <c r="E252" s="52"/>
      <c r="F252" s="52"/>
      <c r="G252" s="52"/>
      <c r="H252" s="53"/>
      <c r="I252" s="50" t="s">
        <v>18</v>
      </c>
      <c r="J252" s="109" t="s">
        <v>91</v>
      </c>
      <c r="K252" s="51" t="str">
        <f ca="1">IFERROR(OFFSET('Prix carburant 2018'!$A$1,MATCH($B252,PxPompe,1),MATCH($J252,carburants,0)),"")</f>
        <v/>
      </c>
      <c r="L252" s="72" t="str">
        <f t="shared" si="9"/>
        <v/>
      </c>
      <c r="M252" s="73">
        <v>1.196</v>
      </c>
      <c r="N252" s="108" t="str">
        <f t="shared" si="11"/>
        <v/>
      </c>
      <c r="O252" s="130" t="str">
        <f t="shared" si="10"/>
        <v/>
      </c>
    </row>
    <row r="253" spans="2:15" x14ac:dyDescent="0.2">
      <c r="B253" s="127"/>
      <c r="C253" s="47" t="s">
        <v>82</v>
      </c>
      <c r="D253" s="47" t="str">
        <f>IFERROR(VLOOKUP(C253,Liste!B:C,2,FALSE),"")</f>
        <v>TYPE DE VEHICULE</v>
      </c>
      <c r="E253" s="48"/>
      <c r="F253" s="48"/>
      <c r="G253" s="48"/>
      <c r="H253" s="49"/>
      <c r="I253" s="50" t="s">
        <v>18</v>
      </c>
      <c r="J253" s="109" t="s">
        <v>91</v>
      </c>
      <c r="K253" s="51" t="str">
        <f ca="1">IFERROR(OFFSET('Prix carburant 2018'!$A$1,MATCH($B253,PxPompe,1),MATCH($J253,carburants,0)),"")</f>
        <v/>
      </c>
      <c r="L253" s="72" t="str">
        <f t="shared" si="9"/>
        <v/>
      </c>
      <c r="M253" s="73">
        <v>1.196</v>
      </c>
      <c r="N253" s="108" t="str">
        <f t="shared" si="11"/>
        <v/>
      </c>
      <c r="O253" s="130" t="str">
        <f t="shared" si="10"/>
        <v/>
      </c>
    </row>
    <row r="254" spans="2:15" x14ac:dyDescent="0.2">
      <c r="B254" s="127"/>
      <c r="C254" s="47" t="s">
        <v>82</v>
      </c>
      <c r="D254" s="47" t="str">
        <f>IFERROR(VLOOKUP(C254,Liste!B:C,2,FALSE),"")</f>
        <v>TYPE DE VEHICULE</v>
      </c>
      <c r="E254" s="48"/>
      <c r="F254" s="48"/>
      <c r="G254" s="48"/>
      <c r="H254" s="49"/>
      <c r="I254" s="50" t="s">
        <v>18</v>
      </c>
      <c r="J254" s="109" t="s">
        <v>91</v>
      </c>
      <c r="K254" s="51" t="str">
        <f ca="1">IFERROR(OFFSET('Prix carburant 2018'!$A$1,MATCH($B254,PxPompe,1),MATCH($J254,carburants,0)),"")</f>
        <v/>
      </c>
      <c r="L254" s="72" t="str">
        <f t="shared" si="9"/>
        <v/>
      </c>
      <c r="M254" s="73">
        <v>1.196</v>
      </c>
      <c r="N254" s="108" t="str">
        <f t="shared" si="11"/>
        <v/>
      </c>
      <c r="O254" s="130" t="str">
        <f t="shared" si="10"/>
        <v/>
      </c>
    </row>
    <row r="255" spans="2:15" x14ac:dyDescent="0.2">
      <c r="B255" s="128"/>
      <c r="C255" s="47" t="s">
        <v>82</v>
      </c>
      <c r="D255" s="47" t="str">
        <f>IFERROR(VLOOKUP(C255,Liste!B:C,2,FALSE),"")</f>
        <v>TYPE DE VEHICULE</v>
      </c>
      <c r="E255" s="52"/>
      <c r="F255" s="52"/>
      <c r="G255" s="52"/>
      <c r="H255" s="53"/>
      <c r="I255" s="50" t="s">
        <v>18</v>
      </c>
      <c r="J255" s="109" t="s">
        <v>91</v>
      </c>
      <c r="K255" s="51" t="str">
        <f ca="1">IFERROR(OFFSET('Prix carburant 2018'!$A$1,MATCH($B255,PxPompe,1),MATCH($J255,carburants,0)),"")</f>
        <v/>
      </c>
      <c r="L255" s="72" t="str">
        <f t="shared" si="9"/>
        <v/>
      </c>
      <c r="M255" s="73">
        <v>1.196</v>
      </c>
      <c r="N255" s="108" t="str">
        <f t="shared" si="11"/>
        <v/>
      </c>
      <c r="O255" s="130" t="str">
        <f t="shared" si="10"/>
        <v/>
      </c>
    </row>
    <row r="256" spans="2:15" x14ac:dyDescent="0.2">
      <c r="B256" s="127"/>
      <c r="C256" s="47" t="s">
        <v>82</v>
      </c>
      <c r="D256" s="47" t="str">
        <f>IFERROR(VLOOKUP(C256,Liste!B:C,2,FALSE),"")</f>
        <v>TYPE DE VEHICULE</v>
      </c>
      <c r="E256" s="48"/>
      <c r="F256" s="48"/>
      <c r="G256" s="48"/>
      <c r="H256" s="49"/>
      <c r="I256" s="50" t="s">
        <v>18</v>
      </c>
      <c r="J256" s="109" t="s">
        <v>91</v>
      </c>
      <c r="K256" s="51" t="str">
        <f ca="1">IFERROR(OFFSET('Prix carburant 2018'!$A$1,MATCH($B256,PxPompe,1),MATCH($J256,carburants,0)),"")</f>
        <v/>
      </c>
      <c r="L256" s="72" t="str">
        <f t="shared" si="9"/>
        <v/>
      </c>
      <c r="M256" s="73">
        <v>1.196</v>
      </c>
      <c r="N256" s="108" t="str">
        <f t="shared" si="11"/>
        <v/>
      </c>
      <c r="O256" s="130" t="str">
        <f t="shared" si="10"/>
        <v/>
      </c>
    </row>
    <row r="257" spans="2:15" x14ac:dyDescent="0.2">
      <c r="B257" s="127"/>
      <c r="C257" s="47" t="s">
        <v>82</v>
      </c>
      <c r="D257" s="47" t="str">
        <f>IFERROR(VLOOKUP(C257,Liste!B:C,2,FALSE),"")</f>
        <v>TYPE DE VEHICULE</v>
      </c>
      <c r="E257" s="48"/>
      <c r="F257" s="48"/>
      <c r="G257" s="48"/>
      <c r="H257" s="49"/>
      <c r="I257" s="50" t="s">
        <v>18</v>
      </c>
      <c r="J257" s="109" t="s">
        <v>91</v>
      </c>
      <c r="K257" s="51" t="str">
        <f ca="1">IFERROR(OFFSET('Prix carburant 2018'!$A$1,MATCH($B257,PxPompe,1),MATCH($J257,carburants,0)),"")</f>
        <v/>
      </c>
      <c r="L257" s="72" t="str">
        <f t="shared" si="9"/>
        <v/>
      </c>
      <c r="M257" s="73">
        <v>1.196</v>
      </c>
      <c r="N257" s="108" t="str">
        <f t="shared" si="11"/>
        <v/>
      </c>
      <c r="O257" s="130" t="str">
        <f t="shared" si="10"/>
        <v/>
      </c>
    </row>
    <row r="258" spans="2:15" x14ac:dyDescent="0.2">
      <c r="B258" s="128"/>
      <c r="C258" s="47" t="s">
        <v>82</v>
      </c>
      <c r="D258" s="47" t="str">
        <f>IFERROR(VLOOKUP(C258,Liste!B:C,2,FALSE),"")</f>
        <v>TYPE DE VEHICULE</v>
      </c>
      <c r="E258" s="52"/>
      <c r="F258" s="52"/>
      <c r="G258" s="52"/>
      <c r="H258" s="53"/>
      <c r="I258" s="50" t="s">
        <v>18</v>
      </c>
      <c r="J258" s="109" t="s">
        <v>91</v>
      </c>
      <c r="K258" s="51" t="str">
        <f ca="1">IFERROR(OFFSET('Prix carburant 2018'!$A$1,MATCH($B258,PxPompe,1),MATCH($J258,carburants,0)),"")</f>
        <v/>
      </c>
      <c r="L258" s="72" t="str">
        <f t="shared" si="9"/>
        <v/>
      </c>
      <c r="M258" s="73">
        <v>1.196</v>
      </c>
      <c r="N258" s="108" t="str">
        <f t="shared" si="11"/>
        <v/>
      </c>
      <c r="O258" s="130" t="str">
        <f t="shared" si="10"/>
        <v/>
      </c>
    </row>
    <row r="259" spans="2:15" x14ac:dyDescent="0.2">
      <c r="B259" s="127"/>
      <c r="C259" s="47" t="s">
        <v>82</v>
      </c>
      <c r="D259" s="47" t="str">
        <f>IFERROR(VLOOKUP(C259,Liste!B:C,2,FALSE),"")</f>
        <v>TYPE DE VEHICULE</v>
      </c>
      <c r="E259" s="48"/>
      <c r="F259" s="48"/>
      <c r="G259" s="48"/>
      <c r="H259" s="49"/>
      <c r="I259" s="50" t="s">
        <v>18</v>
      </c>
      <c r="J259" s="109" t="s">
        <v>91</v>
      </c>
      <c r="K259" s="51" t="str">
        <f ca="1">IFERROR(OFFSET('Prix carburant 2018'!$A$1,MATCH($B259,PxPompe,1),MATCH($J259,carburants,0)),"")</f>
        <v/>
      </c>
      <c r="L259" s="72" t="str">
        <f t="shared" ref="L259:L322" si="12">IF(H259=0,"",H259*K259)</f>
        <v/>
      </c>
      <c r="M259" s="73">
        <v>1.196</v>
      </c>
      <c r="N259" s="108" t="str">
        <f t="shared" si="11"/>
        <v/>
      </c>
      <c r="O259" s="130" t="str">
        <f t="shared" ref="O259:O322" si="13">IF( F259=0,"",H259/N259*100)</f>
        <v/>
      </c>
    </row>
    <row r="260" spans="2:15" x14ac:dyDescent="0.2">
      <c r="B260" s="127"/>
      <c r="C260" s="47" t="s">
        <v>82</v>
      </c>
      <c r="D260" s="47" t="str">
        <f>IFERROR(VLOOKUP(C260,Liste!B:C,2,FALSE),"")</f>
        <v>TYPE DE VEHICULE</v>
      </c>
      <c r="E260" s="48"/>
      <c r="F260" s="48"/>
      <c r="G260" s="48"/>
      <c r="H260" s="49"/>
      <c r="I260" s="50" t="s">
        <v>18</v>
      </c>
      <c r="J260" s="109" t="s">
        <v>91</v>
      </c>
      <c r="K260" s="51" t="str">
        <f ca="1">IFERROR(OFFSET('Prix carburant 2018'!$A$1,MATCH($B260,PxPompe,1),MATCH($J260,carburants,0)),"")</f>
        <v/>
      </c>
      <c r="L260" s="72" t="str">
        <f t="shared" si="12"/>
        <v/>
      </c>
      <c r="M260" s="73">
        <v>1.196</v>
      </c>
      <c r="N260" s="108" t="str">
        <f t="shared" ref="N260:N323" si="14">IF(F260="","",F260-E260)</f>
        <v/>
      </c>
      <c r="O260" s="130" t="str">
        <f t="shared" si="13"/>
        <v/>
      </c>
    </row>
    <row r="261" spans="2:15" x14ac:dyDescent="0.2">
      <c r="B261" s="128"/>
      <c r="C261" s="47" t="s">
        <v>82</v>
      </c>
      <c r="D261" s="47" t="str">
        <f>IFERROR(VLOOKUP(C261,Liste!B:C,2,FALSE),"")</f>
        <v>TYPE DE VEHICULE</v>
      </c>
      <c r="E261" s="52"/>
      <c r="F261" s="52"/>
      <c r="G261" s="52"/>
      <c r="H261" s="53"/>
      <c r="I261" s="50" t="s">
        <v>18</v>
      </c>
      <c r="J261" s="109" t="s">
        <v>91</v>
      </c>
      <c r="K261" s="51" t="str">
        <f ca="1">IFERROR(OFFSET('Prix carburant 2018'!$A$1,MATCH($B261,PxPompe,1),MATCH($J261,carburants,0)),"")</f>
        <v/>
      </c>
      <c r="L261" s="72" t="str">
        <f t="shared" si="12"/>
        <v/>
      </c>
      <c r="M261" s="73">
        <v>1.196</v>
      </c>
      <c r="N261" s="108" t="str">
        <f t="shared" si="14"/>
        <v/>
      </c>
      <c r="O261" s="130" t="str">
        <f t="shared" si="13"/>
        <v/>
      </c>
    </row>
    <row r="262" spans="2:15" x14ac:dyDescent="0.2">
      <c r="B262" s="127"/>
      <c r="C262" s="47" t="s">
        <v>82</v>
      </c>
      <c r="D262" s="47" t="str">
        <f>IFERROR(VLOOKUP(C262,Liste!B:C,2,FALSE),"")</f>
        <v>TYPE DE VEHICULE</v>
      </c>
      <c r="E262" s="48"/>
      <c r="F262" s="48"/>
      <c r="G262" s="48"/>
      <c r="H262" s="49"/>
      <c r="I262" s="50" t="s">
        <v>18</v>
      </c>
      <c r="J262" s="109" t="s">
        <v>91</v>
      </c>
      <c r="K262" s="51" t="str">
        <f ca="1">IFERROR(OFFSET('Prix carburant 2018'!$A$1,MATCH($B262,PxPompe,1),MATCH($J262,carburants,0)),"")</f>
        <v/>
      </c>
      <c r="L262" s="72" t="str">
        <f t="shared" si="12"/>
        <v/>
      </c>
      <c r="M262" s="73">
        <v>1.196</v>
      </c>
      <c r="N262" s="108" t="str">
        <f t="shared" si="14"/>
        <v/>
      </c>
      <c r="O262" s="130" t="str">
        <f t="shared" si="13"/>
        <v/>
      </c>
    </row>
    <row r="263" spans="2:15" x14ac:dyDescent="0.2">
      <c r="B263" s="127"/>
      <c r="C263" s="47" t="s">
        <v>82</v>
      </c>
      <c r="D263" s="47" t="str">
        <f>IFERROR(VLOOKUP(C263,Liste!B:C,2,FALSE),"")</f>
        <v>TYPE DE VEHICULE</v>
      </c>
      <c r="E263" s="48"/>
      <c r="F263" s="48"/>
      <c r="G263" s="48"/>
      <c r="H263" s="49"/>
      <c r="I263" s="50" t="s">
        <v>18</v>
      </c>
      <c r="J263" s="109" t="s">
        <v>91</v>
      </c>
      <c r="K263" s="51" t="str">
        <f ca="1">IFERROR(OFFSET('Prix carburant 2018'!$A$1,MATCH($B263,PxPompe,1),MATCH($J263,carburants,0)),"")</f>
        <v/>
      </c>
      <c r="L263" s="72" t="str">
        <f t="shared" si="12"/>
        <v/>
      </c>
      <c r="M263" s="73">
        <v>1.196</v>
      </c>
      <c r="N263" s="108" t="str">
        <f t="shared" si="14"/>
        <v/>
      </c>
      <c r="O263" s="130" t="str">
        <f t="shared" si="13"/>
        <v/>
      </c>
    </row>
    <row r="264" spans="2:15" x14ac:dyDescent="0.2">
      <c r="B264" s="128"/>
      <c r="C264" s="47" t="s">
        <v>82</v>
      </c>
      <c r="D264" s="47" t="str">
        <f>IFERROR(VLOOKUP(C264,Liste!B:C,2,FALSE),"")</f>
        <v>TYPE DE VEHICULE</v>
      </c>
      <c r="E264" s="52"/>
      <c r="F264" s="52"/>
      <c r="G264" s="52"/>
      <c r="H264" s="53"/>
      <c r="I264" s="50" t="s">
        <v>18</v>
      </c>
      <c r="J264" s="109" t="s">
        <v>91</v>
      </c>
      <c r="K264" s="51" t="str">
        <f ca="1">IFERROR(OFFSET('Prix carburant 2018'!$A$1,MATCH($B264,PxPompe,1),MATCH($J264,carburants,0)),"")</f>
        <v/>
      </c>
      <c r="L264" s="72" t="str">
        <f t="shared" si="12"/>
        <v/>
      </c>
      <c r="M264" s="73">
        <v>1.196</v>
      </c>
      <c r="N264" s="108" t="str">
        <f t="shared" si="14"/>
        <v/>
      </c>
      <c r="O264" s="130" t="str">
        <f t="shared" si="13"/>
        <v/>
      </c>
    </row>
    <row r="265" spans="2:15" x14ac:dyDescent="0.2">
      <c r="B265" s="127"/>
      <c r="C265" s="47" t="s">
        <v>82</v>
      </c>
      <c r="D265" s="47" t="str">
        <f>IFERROR(VLOOKUP(C265,Liste!B:C,2,FALSE),"")</f>
        <v>TYPE DE VEHICULE</v>
      </c>
      <c r="E265" s="48"/>
      <c r="F265" s="48"/>
      <c r="G265" s="48"/>
      <c r="H265" s="49"/>
      <c r="I265" s="50" t="s">
        <v>18</v>
      </c>
      <c r="J265" s="109" t="s">
        <v>91</v>
      </c>
      <c r="K265" s="51" t="str">
        <f ca="1">IFERROR(OFFSET('Prix carburant 2018'!$A$1,MATCH($B265,PxPompe,1),MATCH($J265,carburants,0)),"")</f>
        <v/>
      </c>
      <c r="L265" s="72" t="str">
        <f t="shared" si="12"/>
        <v/>
      </c>
      <c r="M265" s="73">
        <v>1.196</v>
      </c>
      <c r="N265" s="108" t="str">
        <f t="shared" si="14"/>
        <v/>
      </c>
      <c r="O265" s="130" t="str">
        <f t="shared" si="13"/>
        <v/>
      </c>
    </row>
    <row r="266" spans="2:15" x14ac:dyDescent="0.2">
      <c r="B266" s="128"/>
      <c r="C266" s="47" t="s">
        <v>82</v>
      </c>
      <c r="D266" s="47" t="str">
        <f>IFERROR(VLOOKUP(C266,Liste!B:C,2,FALSE),"")</f>
        <v>TYPE DE VEHICULE</v>
      </c>
      <c r="E266" s="52"/>
      <c r="F266" s="52"/>
      <c r="G266" s="52"/>
      <c r="H266" s="53"/>
      <c r="I266" s="50" t="s">
        <v>18</v>
      </c>
      <c r="J266" s="109" t="s">
        <v>91</v>
      </c>
      <c r="K266" s="51" t="str">
        <f ca="1">IFERROR(OFFSET('Prix carburant 2018'!$A$1,MATCH($B266,PxPompe,1),MATCH($J266,carburants,0)),"")</f>
        <v/>
      </c>
      <c r="L266" s="72" t="str">
        <f t="shared" si="12"/>
        <v/>
      </c>
      <c r="M266" s="73">
        <v>1.196</v>
      </c>
      <c r="N266" s="108" t="str">
        <f t="shared" si="14"/>
        <v/>
      </c>
      <c r="O266" s="130" t="str">
        <f t="shared" si="13"/>
        <v/>
      </c>
    </row>
    <row r="267" spans="2:15" x14ac:dyDescent="0.2">
      <c r="B267" s="127"/>
      <c r="C267" s="47" t="s">
        <v>82</v>
      </c>
      <c r="D267" s="47" t="str">
        <f>IFERROR(VLOOKUP(C267,Liste!B:C,2,FALSE),"")</f>
        <v>TYPE DE VEHICULE</v>
      </c>
      <c r="E267" s="48"/>
      <c r="F267" s="48"/>
      <c r="G267" s="48"/>
      <c r="H267" s="49"/>
      <c r="I267" s="50" t="s">
        <v>18</v>
      </c>
      <c r="J267" s="109" t="s">
        <v>91</v>
      </c>
      <c r="K267" s="51" t="str">
        <f ca="1">IFERROR(OFFSET('Prix carburant 2018'!$A$1,MATCH($B267,PxPompe,1),MATCH($J267,carburants,0)),"")</f>
        <v/>
      </c>
      <c r="L267" s="72" t="str">
        <f t="shared" si="12"/>
        <v/>
      </c>
      <c r="M267" s="73">
        <v>1.196</v>
      </c>
      <c r="N267" s="108" t="str">
        <f t="shared" si="14"/>
        <v/>
      </c>
      <c r="O267" s="130" t="str">
        <f t="shared" si="13"/>
        <v/>
      </c>
    </row>
    <row r="268" spans="2:15" x14ac:dyDescent="0.2">
      <c r="B268" s="127"/>
      <c r="C268" s="47" t="s">
        <v>82</v>
      </c>
      <c r="D268" s="47" t="str">
        <f>IFERROR(VLOOKUP(C268,Liste!B:C,2,FALSE),"")</f>
        <v>TYPE DE VEHICULE</v>
      </c>
      <c r="E268" s="48"/>
      <c r="F268" s="48"/>
      <c r="G268" s="48"/>
      <c r="H268" s="49"/>
      <c r="I268" s="50" t="s">
        <v>18</v>
      </c>
      <c r="J268" s="109" t="s">
        <v>91</v>
      </c>
      <c r="K268" s="51" t="str">
        <f ca="1">IFERROR(OFFSET('Prix carburant 2018'!$A$1,MATCH($B268,PxPompe,1),MATCH($J268,carburants,0)),"")</f>
        <v/>
      </c>
      <c r="L268" s="72" t="str">
        <f t="shared" si="12"/>
        <v/>
      </c>
      <c r="M268" s="73">
        <v>1.196</v>
      </c>
      <c r="N268" s="108" t="str">
        <f t="shared" si="14"/>
        <v/>
      </c>
      <c r="O268" s="130" t="str">
        <f t="shared" si="13"/>
        <v/>
      </c>
    </row>
    <row r="269" spans="2:15" x14ac:dyDescent="0.2">
      <c r="B269" s="128"/>
      <c r="C269" s="47" t="s">
        <v>82</v>
      </c>
      <c r="D269" s="47" t="str">
        <f>IFERROR(VLOOKUP(C269,Liste!B:C,2,FALSE),"")</f>
        <v>TYPE DE VEHICULE</v>
      </c>
      <c r="E269" s="52"/>
      <c r="F269" s="52"/>
      <c r="G269" s="52"/>
      <c r="H269" s="53"/>
      <c r="I269" s="50" t="s">
        <v>18</v>
      </c>
      <c r="J269" s="109" t="s">
        <v>91</v>
      </c>
      <c r="K269" s="51" t="str">
        <f ca="1">IFERROR(OFFSET('Prix carburant 2018'!$A$1,MATCH($B269,PxPompe,1),MATCH($J269,carburants,0)),"")</f>
        <v/>
      </c>
      <c r="L269" s="72" t="str">
        <f t="shared" si="12"/>
        <v/>
      </c>
      <c r="M269" s="73">
        <v>1.196</v>
      </c>
      <c r="N269" s="108" t="str">
        <f t="shared" si="14"/>
        <v/>
      </c>
      <c r="O269" s="130" t="str">
        <f t="shared" si="13"/>
        <v/>
      </c>
    </row>
    <row r="270" spans="2:15" x14ac:dyDescent="0.2">
      <c r="B270" s="127"/>
      <c r="C270" s="47" t="s">
        <v>82</v>
      </c>
      <c r="D270" s="47" t="str">
        <f>IFERROR(VLOOKUP(C270,Liste!B:C,2,FALSE),"")</f>
        <v>TYPE DE VEHICULE</v>
      </c>
      <c r="E270" s="48"/>
      <c r="F270" s="48"/>
      <c r="G270" s="48"/>
      <c r="H270" s="49"/>
      <c r="I270" s="50" t="s">
        <v>18</v>
      </c>
      <c r="J270" s="109" t="s">
        <v>91</v>
      </c>
      <c r="K270" s="51" t="str">
        <f ca="1">IFERROR(OFFSET('Prix carburant 2018'!$A$1,MATCH($B270,PxPompe,1),MATCH($J270,carburants,0)),"")</f>
        <v/>
      </c>
      <c r="L270" s="72" t="str">
        <f t="shared" si="12"/>
        <v/>
      </c>
      <c r="M270" s="73">
        <v>1.196</v>
      </c>
      <c r="N270" s="108" t="str">
        <f t="shared" si="14"/>
        <v/>
      </c>
      <c r="O270" s="130" t="str">
        <f t="shared" si="13"/>
        <v/>
      </c>
    </row>
    <row r="271" spans="2:15" x14ac:dyDescent="0.2">
      <c r="B271" s="127"/>
      <c r="C271" s="47" t="s">
        <v>82</v>
      </c>
      <c r="D271" s="47" t="str">
        <f>IFERROR(VLOOKUP(C271,Liste!B:C,2,FALSE),"")</f>
        <v>TYPE DE VEHICULE</v>
      </c>
      <c r="E271" s="48"/>
      <c r="F271" s="48"/>
      <c r="G271" s="48"/>
      <c r="H271" s="49"/>
      <c r="I271" s="50" t="s">
        <v>18</v>
      </c>
      <c r="J271" s="109" t="s">
        <v>91</v>
      </c>
      <c r="K271" s="51" t="str">
        <f ca="1">IFERROR(OFFSET('Prix carburant 2018'!$A$1,MATCH($B271,PxPompe,1),MATCH($J271,carburants,0)),"")</f>
        <v/>
      </c>
      <c r="L271" s="72" t="str">
        <f t="shared" si="12"/>
        <v/>
      </c>
      <c r="M271" s="73">
        <v>1.196</v>
      </c>
      <c r="N271" s="108" t="str">
        <f t="shared" si="14"/>
        <v/>
      </c>
      <c r="O271" s="130" t="str">
        <f t="shared" si="13"/>
        <v/>
      </c>
    </row>
    <row r="272" spans="2:15" x14ac:dyDescent="0.2">
      <c r="B272" s="128"/>
      <c r="C272" s="47" t="s">
        <v>82</v>
      </c>
      <c r="D272" s="47" t="str">
        <f>IFERROR(VLOOKUP(C272,Liste!B:C,2,FALSE),"")</f>
        <v>TYPE DE VEHICULE</v>
      </c>
      <c r="E272" s="52"/>
      <c r="F272" s="52"/>
      <c r="G272" s="52"/>
      <c r="H272" s="53"/>
      <c r="I272" s="50" t="s">
        <v>18</v>
      </c>
      <c r="J272" s="109" t="s">
        <v>91</v>
      </c>
      <c r="K272" s="51" t="str">
        <f ca="1">IFERROR(OFFSET('Prix carburant 2018'!$A$1,MATCH($B272,PxPompe,1),MATCH($J272,carburants,0)),"")</f>
        <v/>
      </c>
      <c r="L272" s="72" t="str">
        <f t="shared" si="12"/>
        <v/>
      </c>
      <c r="M272" s="73">
        <v>1.196</v>
      </c>
      <c r="N272" s="108" t="str">
        <f t="shared" si="14"/>
        <v/>
      </c>
      <c r="O272" s="130" t="str">
        <f t="shared" si="13"/>
        <v/>
      </c>
    </row>
    <row r="273" spans="2:15" x14ac:dyDescent="0.2">
      <c r="B273" s="127"/>
      <c r="C273" s="47" t="s">
        <v>82</v>
      </c>
      <c r="D273" s="47" t="str">
        <f>IFERROR(VLOOKUP(C273,Liste!B:C,2,FALSE),"")</f>
        <v>TYPE DE VEHICULE</v>
      </c>
      <c r="E273" s="48"/>
      <c r="F273" s="48"/>
      <c r="G273" s="48"/>
      <c r="H273" s="49"/>
      <c r="I273" s="50" t="s">
        <v>18</v>
      </c>
      <c r="J273" s="109" t="s">
        <v>91</v>
      </c>
      <c r="K273" s="51" t="str">
        <f ca="1">IFERROR(OFFSET('Prix carburant 2018'!$A$1,MATCH($B273,PxPompe,1),MATCH($J273,carburants,0)),"")</f>
        <v/>
      </c>
      <c r="L273" s="72" t="str">
        <f t="shared" si="12"/>
        <v/>
      </c>
      <c r="M273" s="73">
        <v>1.196</v>
      </c>
      <c r="N273" s="108" t="str">
        <f t="shared" si="14"/>
        <v/>
      </c>
      <c r="O273" s="130" t="str">
        <f t="shared" si="13"/>
        <v/>
      </c>
    </row>
    <row r="274" spans="2:15" x14ac:dyDescent="0.2">
      <c r="B274" s="127"/>
      <c r="C274" s="47" t="s">
        <v>82</v>
      </c>
      <c r="D274" s="47" t="str">
        <f>IFERROR(VLOOKUP(C274,Liste!B:C,2,FALSE),"")</f>
        <v>TYPE DE VEHICULE</v>
      </c>
      <c r="E274" s="48"/>
      <c r="F274" s="48"/>
      <c r="G274" s="48"/>
      <c r="H274" s="49"/>
      <c r="I274" s="50" t="s">
        <v>18</v>
      </c>
      <c r="J274" s="109" t="s">
        <v>91</v>
      </c>
      <c r="K274" s="51" t="str">
        <f ca="1">IFERROR(OFFSET('Prix carburant 2018'!$A$1,MATCH($B274,PxPompe,1),MATCH($J274,carburants,0)),"")</f>
        <v/>
      </c>
      <c r="L274" s="72" t="str">
        <f t="shared" si="12"/>
        <v/>
      </c>
      <c r="M274" s="73">
        <v>1.196</v>
      </c>
      <c r="N274" s="108" t="str">
        <f t="shared" si="14"/>
        <v/>
      </c>
      <c r="O274" s="130" t="str">
        <f t="shared" si="13"/>
        <v/>
      </c>
    </row>
    <row r="275" spans="2:15" x14ac:dyDescent="0.2">
      <c r="B275" s="128"/>
      <c r="C275" s="47" t="s">
        <v>82</v>
      </c>
      <c r="D275" s="47" t="str">
        <f>IFERROR(VLOOKUP(C275,Liste!B:C,2,FALSE),"")</f>
        <v>TYPE DE VEHICULE</v>
      </c>
      <c r="E275" s="52"/>
      <c r="F275" s="52"/>
      <c r="G275" s="52"/>
      <c r="H275" s="53"/>
      <c r="I275" s="50" t="s">
        <v>18</v>
      </c>
      <c r="J275" s="109" t="s">
        <v>91</v>
      </c>
      <c r="K275" s="51" t="str">
        <f ca="1">IFERROR(OFFSET('Prix carburant 2018'!$A$1,MATCH($B275,PxPompe,1),MATCH($J275,carburants,0)),"")</f>
        <v/>
      </c>
      <c r="L275" s="72" t="str">
        <f t="shared" si="12"/>
        <v/>
      </c>
      <c r="M275" s="73">
        <v>1.196</v>
      </c>
      <c r="N275" s="108" t="str">
        <f t="shared" si="14"/>
        <v/>
      </c>
      <c r="O275" s="130" t="str">
        <f t="shared" si="13"/>
        <v/>
      </c>
    </row>
    <row r="276" spans="2:15" x14ac:dyDescent="0.2">
      <c r="B276" s="127"/>
      <c r="C276" s="47" t="s">
        <v>82</v>
      </c>
      <c r="D276" s="47" t="str">
        <f>IFERROR(VLOOKUP(C276,Liste!B:C,2,FALSE),"")</f>
        <v>TYPE DE VEHICULE</v>
      </c>
      <c r="E276" s="48"/>
      <c r="F276" s="48"/>
      <c r="G276" s="48"/>
      <c r="H276" s="49"/>
      <c r="I276" s="50" t="s">
        <v>18</v>
      </c>
      <c r="J276" s="109" t="s">
        <v>91</v>
      </c>
      <c r="K276" s="51" t="str">
        <f ca="1">IFERROR(OFFSET('Prix carburant 2018'!$A$1,MATCH($B276,PxPompe,1),MATCH($J276,carburants,0)),"")</f>
        <v/>
      </c>
      <c r="L276" s="72" t="str">
        <f t="shared" si="12"/>
        <v/>
      </c>
      <c r="M276" s="73">
        <v>1.196</v>
      </c>
      <c r="N276" s="108" t="str">
        <f t="shared" si="14"/>
        <v/>
      </c>
      <c r="O276" s="130" t="str">
        <f t="shared" si="13"/>
        <v/>
      </c>
    </row>
    <row r="277" spans="2:15" x14ac:dyDescent="0.2">
      <c r="B277" s="128"/>
      <c r="C277" s="47" t="s">
        <v>82</v>
      </c>
      <c r="D277" s="47" t="str">
        <f>IFERROR(VLOOKUP(C277,Liste!B:C,2,FALSE),"")</f>
        <v>TYPE DE VEHICULE</v>
      </c>
      <c r="E277" s="52"/>
      <c r="F277" s="52"/>
      <c r="G277" s="52"/>
      <c r="H277" s="53"/>
      <c r="I277" s="50" t="s">
        <v>18</v>
      </c>
      <c r="J277" s="109" t="s">
        <v>91</v>
      </c>
      <c r="K277" s="51" t="str">
        <f ca="1">IFERROR(OFFSET('Prix carburant 2018'!$A$1,MATCH($B277,PxPompe,1),MATCH($J277,carburants,0)),"")</f>
        <v/>
      </c>
      <c r="L277" s="72" t="str">
        <f t="shared" si="12"/>
        <v/>
      </c>
      <c r="M277" s="73">
        <v>1.196</v>
      </c>
      <c r="N277" s="108" t="str">
        <f t="shared" si="14"/>
        <v/>
      </c>
      <c r="O277" s="130" t="str">
        <f t="shared" si="13"/>
        <v/>
      </c>
    </row>
    <row r="278" spans="2:15" x14ac:dyDescent="0.2">
      <c r="B278" s="127"/>
      <c r="C278" s="47" t="s">
        <v>82</v>
      </c>
      <c r="D278" s="47" t="str">
        <f>IFERROR(VLOOKUP(C278,Liste!B:C,2,FALSE),"")</f>
        <v>TYPE DE VEHICULE</v>
      </c>
      <c r="E278" s="48"/>
      <c r="F278" s="48"/>
      <c r="G278" s="48"/>
      <c r="H278" s="49"/>
      <c r="I278" s="50" t="s">
        <v>18</v>
      </c>
      <c r="J278" s="109" t="s">
        <v>91</v>
      </c>
      <c r="K278" s="51" t="str">
        <f ca="1">IFERROR(OFFSET('Prix carburant 2018'!$A$1,MATCH($B278,PxPompe,1),MATCH($J278,carburants,0)),"")</f>
        <v/>
      </c>
      <c r="L278" s="72" t="str">
        <f t="shared" si="12"/>
        <v/>
      </c>
      <c r="M278" s="73">
        <v>1.196</v>
      </c>
      <c r="N278" s="108" t="str">
        <f t="shared" si="14"/>
        <v/>
      </c>
      <c r="O278" s="130" t="str">
        <f t="shared" si="13"/>
        <v/>
      </c>
    </row>
    <row r="279" spans="2:15" x14ac:dyDescent="0.2">
      <c r="B279" s="127"/>
      <c r="C279" s="47" t="s">
        <v>82</v>
      </c>
      <c r="D279" s="47" t="str">
        <f>IFERROR(VLOOKUP(C279,Liste!B:C,2,FALSE),"")</f>
        <v>TYPE DE VEHICULE</v>
      </c>
      <c r="E279" s="48"/>
      <c r="F279" s="48"/>
      <c r="G279" s="48"/>
      <c r="H279" s="49"/>
      <c r="I279" s="50" t="s">
        <v>18</v>
      </c>
      <c r="J279" s="109" t="s">
        <v>91</v>
      </c>
      <c r="K279" s="51" t="str">
        <f ca="1">IFERROR(OFFSET('Prix carburant 2018'!$A$1,MATCH($B279,PxPompe,1),MATCH($J279,carburants,0)),"")</f>
        <v/>
      </c>
      <c r="L279" s="72" t="str">
        <f t="shared" si="12"/>
        <v/>
      </c>
      <c r="M279" s="73">
        <v>1.196</v>
      </c>
      <c r="N279" s="108" t="str">
        <f t="shared" si="14"/>
        <v/>
      </c>
      <c r="O279" s="130" t="str">
        <f t="shared" si="13"/>
        <v/>
      </c>
    </row>
    <row r="280" spans="2:15" x14ac:dyDescent="0.2">
      <c r="B280" s="128"/>
      <c r="C280" s="47" t="s">
        <v>82</v>
      </c>
      <c r="D280" s="47" t="str">
        <f>IFERROR(VLOOKUP(C280,Liste!B:C,2,FALSE),"")</f>
        <v>TYPE DE VEHICULE</v>
      </c>
      <c r="E280" s="52"/>
      <c r="F280" s="52"/>
      <c r="G280" s="52"/>
      <c r="H280" s="53"/>
      <c r="I280" s="50" t="s">
        <v>18</v>
      </c>
      <c r="J280" s="109" t="s">
        <v>91</v>
      </c>
      <c r="K280" s="51" t="str">
        <f ca="1">IFERROR(OFFSET('Prix carburant 2018'!$A$1,MATCH($B280,PxPompe,1),MATCH($J280,carburants,0)),"")</f>
        <v/>
      </c>
      <c r="L280" s="72" t="str">
        <f t="shared" si="12"/>
        <v/>
      </c>
      <c r="M280" s="73">
        <v>1.196</v>
      </c>
      <c r="N280" s="108" t="str">
        <f t="shared" si="14"/>
        <v/>
      </c>
      <c r="O280" s="130" t="str">
        <f t="shared" si="13"/>
        <v/>
      </c>
    </row>
    <row r="281" spans="2:15" x14ac:dyDescent="0.2">
      <c r="B281" s="127"/>
      <c r="C281" s="47" t="s">
        <v>82</v>
      </c>
      <c r="D281" s="47" t="str">
        <f>IFERROR(VLOOKUP(C281,Liste!B:C,2,FALSE),"")</f>
        <v>TYPE DE VEHICULE</v>
      </c>
      <c r="E281" s="48"/>
      <c r="F281" s="48"/>
      <c r="G281" s="48"/>
      <c r="H281" s="49"/>
      <c r="I281" s="50" t="s">
        <v>18</v>
      </c>
      <c r="J281" s="109" t="s">
        <v>91</v>
      </c>
      <c r="K281" s="51" t="str">
        <f ca="1">IFERROR(OFFSET('Prix carburant 2018'!$A$1,MATCH($B281,PxPompe,1),MATCH($J281,carburants,0)),"")</f>
        <v/>
      </c>
      <c r="L281" s="72" t="str">
        <f t="shared" si="12"/>
        <v/>
      </c>
      <c r="M281" s="73">
        <v>1.196</v>
      </c>
      <c r="N281" s="108" t="str">
        <f t="shared" si="14"/>
        <v/>
      </c>
      <c r="O281" s="130" t="str">
        <f t="shared" si="13"/>
        <v/>
      </c>
    </row>
    <row r="282" spans="2:15" x14ac:dyDescent="0.2">
      <c r="B282" s="127"/>
      <c r="C282" s="47" t="s">
        <v>82</v>
      </c>
      <c r="D282" s="47" t="str">
        <f>IFERROR(VLOOKUP(C282,Liste!B:C,2,FALSE),"")</f>
        <v>TYPE DE VEHICULE</v>
      </c>
      <c r="E282" s="48"/>
      <c r="F282" s="48"/>
      <c r="G282" s="48"/>
      <c r="H282" s="49"/>
      <c r="I282" s="50" t="s">
        <v>18</v>
      </c>
      <c r="J282" s="109" t="s">
        <v>91</v>
      </c>
      <c r="K282" s="51" t="str">
        <f ca="1">IFERROR(OFFSET('Prix carburant 2018'!$A$1,MATCH($B282,PxPompe,1),MATCH($J282,carburants,0)),"")</f>
        <v/>
      </c>
      <c r="L282" s="72" t="str">
        <f t="shared" si="12"/>
        <v/>
      </c>
      <c r="M282" s="73">
        <v>1.196</v>
      </c>
      <c r="N282" s="108" t="str">
        <f t="shared" si="14"/>
        <v/>
      </c>
      <c r="O282" s="130" t="str">
        <f t="shared" si="13"/>
        <v/>
      </c>
    </row>
    <row r="283" spans="2:15" x14ac:dyDescent="0.2">
      <c r="B283" s="128"/>
      <c r="C283" s="47" t="s">
        <v>82</v>
      </c>
      <c r="D283" s="47" t="str">
        <f>IFERROR(VLOOKUP(C283,Liste!B:C,2,FALSE),"")</f>
        <v>TYPE DE VEHICULE</v>
      </c>
      <c r="E283" s="52"/>
      <c r="F283" s="52"/>
      <c r="G283" s="52"/>
      <c r="H283" s="53"/>
      <c r="I283" s="50" t="s">
        <v>18</v>
      </c>
      <c r="J283" s="109" t="s">
        <v>91</v>
      </c>
      <c r="K283" s="51" t="str">
        <f ca="1">IFERROR(OFFSET('Prix carburant 2018'!$A$1,MATCH($B283,PxPompe,1),MATCH($J283,carburants,0)),"")</f>
        <v/>
      </c>
      <c r="L283" s="72" t="str">
        <f t="shared" si="12"/>
        <v/>
      </c>
      <c r="M283" s="73">
        <v>1.196</v>
      </c>
      <c r="N283" s="108" t="str">
        <f t="shared" si="14"/>
        <v/>
      </c>
      <c r="O283" s="130" t="str">
        <f t="shared" si="13"/>
        <v/>
      </c>
    </row>
    <row r="284" spans="2:15" x14ac:dyDescent="0.2">
      <c r="B284" s="127"/>
      <c r="C284" s="47" t="s">
        <v>82</v>
      </c>
      <c r="D284" s="47" t="str">
        <f>IFERROR(VLOOKUP(C284,Liste!B:C,2,FALSE),"")</f>
        <v>TYPE DE VEHICULE</v>
      </c>
      <c r="E284" s="48"/>
      <c r="F284" s="48"/>
      <c r="G284" s="48"/>
      <c r="H284" s="49"/>
      <c r="I284" s="50" t="s">
        <v>18</v>
      </c>
      <c r="J284" s="109" t="s">
        <v>91</v>
      </c>
      <c r="K284" s="51" t="str">
        <f ca="1">IFERROR(OFFSET('Prix carburant 2018'!$A$1,MATCH($B284,PxPompe,1),MATCH($J284,carburants,0)),"")</f>
        <v/>
      </c>
      <c r="L284" s="72" t="str">
        <f t="shared" si="12"/>
        <v/>
      </c>
      <c r="M284" s="73">
        <v>1.196</v>
      </c>
      <c r="N284" s="108" t="str">
        <f t="shared" si="14"/>
        <v/>
      </c>
      <c r="O284" s="130" t="str">
        <f t="shared" si="13"/>
        <v/>
      </c>
    </row>
    <row r="285" spans="2:15" x14ac:dyDescent="0.2">
      <c r="B285" s="127"/>
      <c r="C285" s="47" t="s">
        <v>82</v>
      </c>
      <c r="D285" s="47" t="str">
        <f>IFERROR(VLOOKUP(C285,Liste!B:C,2,FALSE),"")</f>
        <v>TYPE DE VEHICULE</v>
      </c>
      <c r="E285" s="48"/>
      <c r="F285" s="48"/>
      <c r="G285" s="48"/>
      <c r="H285" s="49"/>
      <c r="I285" s="50" t="s">
        <v>18</v>
      </c>
      <c r="J285" s="109" t="s">
        <v>91</v>
      </c>
      <c r="K285" s="51" t="str">
        <f ca="1">IFERROR(OFFSET('Prix carburant 2018'!$A$1,MATCH($B285,PxPompe,1),MATCH($J285,carburants,0)),"")</f>
        <v/>
      </c>
      <c r="L285" s="72" t="str">
        <f t="shared" si="12"/>
        <v/>
      </c>
      <c r="M285" s="73">
        <v>1.196</v>
      </c>
      <c r="N285" s="108" t="str">
        <f t="shared" si="14"/>
        <v/>
      </c>
      <c r="O285" s="130" t="str">
        <f t="shared" si="13"/>
        <v/>
      </c>
    </row>
    <row r="286" spans="2:15" x14ac:dyDescent="0.2">
      <c r="B286" s="128"/>
      <c r="C286" s="47" t="s">
        <v>82</v>
      </c>
      <c r="D286" s="47" t="str">
        <f>IFERROR(VLOOKUP(C286,Liste!B:C,2,FALSE),"")</f>
        <v>TYPE DE VEHICULE</v>
      </c>
      <c r="E286" s="52"/>
      <c r="F286" s="52"/>
      <c r="G286" s="52"/>
      <c r="H286" s="53"/>
      <c r="I286" s="50" t="s">
        <v>18</v>
      </c>
      <c r="J286" s="109" t="s">
        <v>91</v>
      </c>
      <c r="K286" s="51" t="str">
        <f ca="1">IFERROR(OFFSET('Prix carburant 2018'!$A$1,MATCH($B286,PxPompe,1),MATCH($J286,carburants,0)),"")</f>
        <v/>
      </c>
      <c r="L286" s="72" t="str">
        <f t="shared" si="12"/>
        <v/>
      </c>
      <c r="M286" s="73">
        <v>1.196</v>
      </c>
      <c r="N286" s="108" t="str">
        <f t="shared" si="14"/>
        <v/>
      </c>
      <c r="O286" s="130" t="str">
        <f t="shared" si="13"/>
        <v/>
      </c>
    </row>
    <row r="287" spans="2:15" x14ac:dyDescent="0.2">
      <c r="B287" s="127"/>
      <c r="C287" s="47" t="s">
        <v>82</v>
      </c>
      <c r="D287" s="47" t="str">
        <f>IFERROR(VLOOKUP(C287,Liste!B:C,2,FALSE),"")</f>
        <v>TYPE DE VEHICULE</v>
      </c>
      <c r="E287" s="48"/>
      <c r="F287" s="48"/>
      <c r="G287" s="48"/>
      <c r="H287" s="49"/>
      <c r="I287" s="50" t="s">
        <v>18</v>
      </c>
      <c r="J287" s="109" t="s">
        <v>91</v>
      </c>
      <c r="K287" s="51" t="str">
        <f ca="1">IFERROR(OFFSET('Prix carburant 2018'!$A$1,MATCH($B287,PxPompe,1),MATCH($J287,carburants,0)),"")</f>
        <v/>
      </c>
      <c r="L287" s="72" t="str">
        <f t="shared" si="12"/>
        <v/>
      </c>
      <c r="M287" s="73">
        <v>1.196</v>
      </c>
      <c r="N287" s="108" t="str">
        <f t="shared" si="14"/>
        <v/>
      </c>
      <c r="O287" s="130" t="str">
        <f t="shared" si="13"/>
        <v/>
      </c>
    </row>
    <row r="288" spans="2:15" x14ac:dyDescent="0.2">
      <c r="B288" s="127"/>
      <c r="C288" s="47" t="s">
        <v>82</v>
      </c>
      <c r="D288" s="47" t="str">
        <f>IFERROR(VLOOKUP(C288,Liste!B:C,2,FALSE),"")</f>
        <v>TYPE DE VEHICULE</v>
      </c>
      <c r="E288" s="48"/>
      <c r="F288" s="48"/>
      <c r="G288" s="48"/>
      <c r="H288" s="49"/>
      <c r="I288" s="50" t="s">
        <v>18</v>
      </c>
      <c r="J288" s="109" t="s">
        <v>91</v>
      </c>
      <c r="K288" s="51" t="str">
        <f ca="1">IFERROR(OFFSET('Prix carburant 2018'!$A$1,MATCH($B288,PxPompe,1),MATCH($J288,carburants,0)),"")</f>
        <v/>
      </c>
      <c r="L288" s="72" t="str">
        <f t="shared" si="12"/>
        <v/>
      </c>
      <c r="M288" s="73">
        <v>1.196</v>
      </c>
      <c r="N288" s="108" t="str">
        <f t="shared" si="14"/>
        <v/>
      </c>
      <c r="O288" s="130" t="str">
        <f t="shared" si="13"/>
        <v/>
      </c>
    </row>
    <row r="289" spans="2:15" x14ac:dyDescent="0.2">
      <c r="B289" s="128"/>
      <c r="C289" s="47" t="s">
        <v>82</v>
      </c>
      <c r="D289" s="47" t="str">
        <f>IFERROR(VLOOKUP(C289,Liste!B:C,2,FALSE),"")</f>
        <v>TYPE DE VEHICULE</v>
      </c>
      <c r="E289" s="52"/>
      <c r="F289" s="52"/>
      <c r="G289" s="52"/>
      <c r="H289" s="53"/>
      <c r="I289" s="50" t="s">
        <v>18</v>
      </c>
      <c r="J289" s="109" t="s">
        <v>91</v>
      </c>
      <c r="K289" s="51" t="str">
        <f ca="1">IFERROR(OFFSET('Prix carburant 2018'!$A$1,MATCH($B289,PxPompe,1),MATCH($J289,carburants,0)),"")</f>
        <v/>
      </c>
      <c r="L289" s="72" t="str">
        <f t="shared" si="12"/>
        <v/>
      </c>
      <c r="M289" s="73">
        <v>1.196</v>
      </c>
      <c r="N289" s="108" t="str">
        <f t="shared" si="14"/>
        <v/>
      </c>
      <c r="O289" s="130" t="str">
        <f t="shared" si="13"/>
        <v/>
      </c>
    </row>
    <row r="290" spans="2:15" x14ac:dyDescent="0.2">
      <c r="B290" s="127"/>
      <c r="C290" s="47" t="s">
        <v>82</v>
      </c>
      <c r="D290" s="47" t="str">
        <f>IFERROR(VLOOKUP(C290,Liste!B:C,2,FALSE),"")</f>
        <v>TYPE DE VEHICULE</v>
      </c>
      <c r="E290" s="48"/>
      <c r="F290" s="48"/>
      <c r="G290" s="48"/>
      <c r="H290" s="49"/>
      <c r="I290" s="50" t="s">
        <v>18</v>
      </c>
      <c r="J290" s="109" t="s">
        <v>91</v>
      </c>
      <c r="K290" s="51" t="str">
        <f ca="1">IFERROR(OFFSET('Prix carburant 2018'!$A$1,MATCH($B290,PxPompe,1),MATCH($J290,carburants,0)),"")</f>
        <v/>
      </c>
      <c r="L290" s="72" t="str">
        <f t="shared" si="12"/>
        <v/>
      </c>
      <c r="M290" s="73">
        <v>1.196</v>
      </c>
      <c r="N290" s="108" t="str">
        <f t="shared" si="14"/>
        <v/>
      </c>
      <c r="O290" s="130" t="str">
        <f t="shared" si="13"/>
        <v/>
      </c>
    </row>
    <row r="291" spans="2:15" x14ac:dyDescent="0.2">
      <c r="B291" s="127"/>
      <c r="C291" s="47" t="s">
        <v>82</v>
      </c>
      <c r="D291" s="47" t="str">
        <f>IFERROR(VLOOKUP(C291,Liste!B:C,2,FALSE),"")</f>
        <v>TYPE DE VEHICULE</v>
      </c>
      <c r="E291" s="48"/>
      <c r="F291" s="48"/>
      <c r="G291" s="48"/>
      <c r="H291" s="49"/>
      <c r="I291" s="50" t="s">
        <v>18</v>
      </c>
      <c r="J291" s="109" t="s">
        <v>91</v>
      </c>
      <c r="K291" s="51" t="str">
        <f ca="1">IFERROR(OFFSET('Prix carburant 2018'!$A$1,MATCH($B291,PxPompe,1),MATCH($J291,carburants,0)),"")</f>
        <v/>
      </c>
      <c r="L291" s="72" t="str">
        <f t="shared" si="12"/>
        <v/>
      </c>
      <c r="M291" s="73">
        <v>1.196</v>
      </c>
      <c r="N291" s="108" t="str">
        <f t="shared" si="14"/>
        <v/>
      </c>
      <c r="O291" s="130" t="str">
        <f t="shared" si="13"/>
        <v/>
      </c>
    </row>
    <row r="292" spans="2:15" x14ac:dyDescent="0.2">
      <c r="B292" s="128"/>
      <c r="C292" s="47" t="s">
        <v>82</v>
      </c>
      <c r="D292" s="47" t="str">
        <f>IFERROR(VLOOKUP(C292,Liste!B:C,2,FALSE),"")</f>
        <v>TYPE DE VEHICULE</v>
      </c>
      <c r="E292" s="52"/>
      <c r="F292" s="52"/>
      <c r="G292" s="52"/>
      <c r="H292" s="53"/>
      <c r="I292" s="50" t="s">
        <v>18</v>
      </c>
      <c r="J292" s="109" t="s">
        <v>91</v>
      </c>
      <c r="K292" s="51" t="str">
        <f ca="1">IFERROR(OFFSET('Prix carburant 2018'!$A$1,MATCH($B292,PxPompe,1),MATCH($J292,carburants,0)),"")</f>
        <v/>
      </c>
      <c r="L292" s="72" t="str">
        <f t="shared" si="12"/>
        <v/>
      </c>
      <c r="M292" s="73">
        <v>1.196</v>
      </c>
      <c r="N292" s="108" t="str">
        <f t="shared" si="14"/>
        <v/>
      </c>
      <c r="O292" s="130" t="str">
        <f t="shared" si="13"/>
        <v/>
      </c>
    </row>
    <row r="293" spans="2:15" x14ac:dyDescent="0.2">
      <c r="B293" s="127"/>
      <c r="C293" s="47" t="s">
        <v>82</v>
      </c>
      <c r="D293" s="47" t="str">
        <f>IFERROR(VLOOKUP(C293,Liste!B:C,2,FALSE),"")</f>
        <v>TYPE DE VEHICULE</v>
      </c>
      <c r="E293" s="48"/>
      <c r="F293" s="48"/>
      <c r="G293" s="48"/>
      <c r="H293" s="49"/>
      <c r="I293" s="50" t="s">
        <v>18</v>
      </c>
      <c r="J293" s="109" t="s">
        <v>91</v>
      </c>
      <c r="K293" s="51" t="str">
        <f ca="1">IFERROR(OFFSET('Prix carburant 2018'!$A$1,MATCH($B293,PxPompe,1),MATCH($J293,carburants,0)),"")</f>
        <v/>
      </c>
      <c r="L293" s="72" t="str">
        <f t="shared" si="12"/>
        <v/>
      </c>
      <c r="M293" s="73">
        <v>1.196</v>
      </c>
      <c r="N293" s="108" t="str">
        <f t="shared" si="14"/>
        <v/>
      </c>
      <c r="O293" s="130" t="str">
        <f t="shared" si="13"/>
        <v/>
      </c>
    </row>
    <row r="294" spans="2:15" x14ac:dyDescent="0.2">
      <c r="B294" s="127"/>
      <c r="C294" s="47" t="s">
        <v>82</v>
      </c>
      <c r="D294" s="47" t="str">
        <f>IFERROR(VLOOKUP(C294,Liste!B:C,2,FALSE),"")</f>
        <v>TYPE DE VEHICULE</v>
      </c>
      <c r="E294" s="48"/>
      <c r="F294" s="48"/>
      <c r="G294" s="48"/>
      <c r="H294" s="49"/>
      <c r="I294" s="50" t="s">
        <v>18</v>
      </c>
      <c r="J294" s="109" t="s">
        <v>91</v>
      </c>
      <c r="K294" s="51" t="str">
        <f ca="1">IFERROR(OFFSET('Prix carburant 2018'!$A$1,MATCH($B294,PxPompe,1),MATCH($J294,carburants,0)),"")</f>
        <v/>
      </c>
      <c r="L294" s="72" t="str">
        <f t="shared" si="12"/>
        <v/>
      </c>
      <c r="M294" s="73">
        <v>1.196</v>
      </c>
      <c r="N294" s="108" t="str">
        <f t="shared" si="14"/>
        <v/>
      </c>
      <c r="O294" s="130" t="str">
        <f t="shared" si="13"/>
        <v/>
      </c>
    </row>
    <row r="295" spans="2:15" x14ac:dyDescent="0.2">
      <c r="B295" s="128"/>
      <c r="C295" s="47" t="s">
        <v>82</v>
      </c>
      <c r="D295" s="47" t="str">
        <f>IFERROR(VLOOKUP(C295,Liste!B:C,2,FALSE),"")</f>
        <v>TYPE DE VEHICULE</v>
      </c>
      <c r="E295" s="52"/>
      <c r="F295" s="52"/>
      <c r="G295" s="52"/>
      <c r="H295" s="53"/>
      <c r="I295" s="50" t="s">
        <v>18</v>
      </c>
      <c r="J295" s="109" t="s">
        <v>91</v>
      </c>
      <c r="K295" s="51" t="str">
        <f ca="1">IFERROR(OFFSET('Prix carburant 2018'!$A$1,MATCH($B295,PxPompe,1),MATCH($J295,carburants,0)),"")</f>
        <v/>
      </c>
      <c r="L295" s="72" t="str">
        <f t="shared" si="12"/>
        <v/>
      </c>
      <c r="M295" s="73">
        <v>1.196</v>
      </c>
      <c r="N295" s="108" t="str">
        <f t="shared" si="14"/>
        <v/>
      </c>
      <c r="O295" s="130" t="str">
        <f t="shared" si="13"/>
        <v/>
      </c>
    </row>
    <row r="296" spans="2:15" x14ac:dyDescent="0.2">
      <c r="B296" s="127"/>
      <c r="C296" s="47" t="s">
        <v>82</v>
      </c>
      <c r="D296" s="47" t="str">
        <f>IFERROR(VLOOKUP(C296,Liste!B:C,2,FALSE),"")</f>
        <v>TYPE DE VEHICULE</v>
      </c>
      <c r="E296" s="48"/>
      <c r="F296" s="48"/>
      <c r="G296" s="48"/>
      <c r="H296" s="49"/>
      <c r="I296" s="50" t="s">
        <v>18</v>
      </c>
      <c r="J296" s="109" t="s">
        <v>91</v>
      </c>
      <c r="K296" s="51" t="str">
        <f ca="1">IFERROR(OFFSET('Prix carburant 2018'!$A$1,MATCH($B296,PxPompe,1),MATCH($J296,carburants,0)),"")</f>
        <v/>
      </c>
      <c r="L296" s="72" t="str">
        <f t="shared" si="12"/>
        <v/>
      </c>
      <c r="M296" s="73">
        <v>1.196</v>
      </c>
      <c r="N296" s="108" t="str">
        <f t="shared" si="14"/>
        <v/>
      </c>
      <c r="O296" s="130" t="str">
        <f t="shared" si="13"/>
        <v/>
      </c>
    </row>
    <row r="297" spans="2:15" x14ac:dyDescent="0.2">
      <c r="B297" s="128"/>
      <c r="C297" s="47" t="s">
        <v>82</v>
      </c>
      <c r="D297" s="47" t="str">
        <f>IFERROR(VLOOKUP(C297,Liste!B:C,2,FALSE),"")</f>
        <v>TYPE DE VEHICULE</v>
      </c>
      <c r="E297" s="52"/>
      <c r="F297" s="52"/>
      <c r="G297" s="52"/>
      <c r="H297" s="53"/>
      <c r="I297" s="50" t="s">
        <v>18</v>
      </c>
      <c r="J297" s="109" t="s">
        <v>91</v>
      </c>
      <c r="K297" s="51" t="str">
        <f ca="1">IFERROR(OFFSET('Prix carburant 2018'!$A$1,MATCH($B297,PxPompe,1),MATCH($J297,carburants,0)),"")</f>
        <v/>
      </c>
      <c r="L297" s="72" t="str">
        <f t="shared" si="12"/>
        <v/>
      </c>
      <c r="M297" s="73">
        <v>1.196</v>
      </c>
      <c r="N297" s="108" t="str">
        <f t="shared" si="14"/>
        <v/>
      </c>
      <c r="O297" s="130" t="str">
        <f t="shared" si="13"/>
        <v/>
      </c>
    </row>
    <row r="298" spans="2:15" x14ac:dyDescent="0.2">
      <c r="B298" s="127"/>
      <c r="C298" s="47" t="s">
        <v>82</v>
      </c>
      <c r="D298" s="47" t="str">
        <f>IFERROR(VLOOKUP(C298,Liste!B:C,2,FALSE),"")</f>
        <v>TYPE DE VEHICULE</v>
      </c>
      <c r="E298" s="48"/>
      <c r="F298" s="48"/>
      <c r="G298" s="48"/>
      <c r="H298" s="49"/>
      <c r="I298" s="50" t="s">
        <v>18</v>
      </c>
      <c r="J298" s="109" t="s">
        <v>91</v>
      </c>
      <c r="K298" s="51" t="str">
        <f ca="1">IFERROR(OFFSET('Prix carburant 2018'!$A$1,MATCH($B298,PxPompe,1),MATCH($J298,carburants,0)),"")</f>
        <v/>
      </c>
      <c r="L298" s="72" t="str">
        <f t="shared" si="12"/>
        <v/>
      </c>
      <c r="M298" s="73">
        <v>1.196</v>
      </c>
      <c r="N298" s="108" t="str">
        <f t="shared" si="14"/>
        <v/>
      </c>
      <c r="O298" s="130" t="str">
        <f t="shared" si="13"/>
        <v/>
      </c>
    </row>
    <row r="299" spans="2:15" x14ac:dyDescent="0.2">
      <c r="B299" s="127"/>
      <c r="C299" s="47" t="s">
        <v>82</v>
      </c>
      <c r="D299" s="47" t="str">
        <f>IFERROR(VLOOKUP(C299,Liste!B:C,2,FALSE),"")</f>
        <v>TYPE DE VEHICULE</v>
      </c>
      <c r="E299" s="48"/>
      <c r="F299" s="48"/>
      <c r="G299" s="48"/>
      <c r="H299" s="49"/>
      <c r="I299" s="50" t="s">
        <v>18</v>
      </c>
      <c r="J299" s="109" t="s">
        <v>91</v>
      </c>
      <c r="K299" s="51" t="str">
        <f ca="1">IFERROR(OFFSET('Prix carburant 2018'!$A$1,MATCH($B299,PxPompe,1),MATCH($J299,carburants,0)),"")</f>
        <v/>
      </c>
      <c r="L299" s="72" t="str">
        <f t="shared" si="12"/>
        <v/>
      </c>
      <c r="M299" s="73">
        <v>1.196</v>
      </c>
      <c r="N299" s="108" t="str">
        <f t="shared" si="14"/>
        <v/>
      </c>
      <c r="O299" s="130" t="str">
        <f t="shared" si="13"/>
        <v/>
      </c>
    </row>
    <row r="300" spans="2:15" x14ac:dyDescent="0.2">
      <c r="B300" s="128"/>
      <c r="C300" s="47" t="s">
        <v>82</v>
      </c>
      <c r="D300" s="47" t="str">
        <f>IFERROR(VLOOKUP(C300,Liste!B:C,2,FALSE),"")</f>
        <v>TYPE DE VEHICULE</v>
      </c>
      <c r="E300" s="52"/>
      <c r="F300" s="52"/>
      <c r="G300" s="52"/>
      <c r="H300" s="53"/>
      <c r="I300" s="50" t="s">
        <v>18</v>
      </c>
      <c r="J300" s="109" t="s">
        <v>91</v>
      </c>
      <c r="K300" s="51" t="str">
        <f ca="1">IFERROR(OFFSET('Prix carburant 2018'!$A$1,MATCH($B300,PxPompe,1),MATCH($J300,carburants,0)),"")</f>
        <v/>
      </c>
      <c r="L300" s="72" t="str">
        <f t="shared" si="12"/>
        <v/>
      </c>
      <c r="M300" s="73">
        <v>1.196</v>
      </c>
      <c r="N300" s="108" t="str">
        <f t="shared" si="14"/>
        <v/>
      </c>
      <c r="O300" s="130" t="str">
        <f t="shared" si="13"/>
        <v/>
      </c>
    </row>
    <row r="301" spans="2:15" x14ac:dyDescent="0.2">
      <c r="B301" s="127"/>
      <c r="C301" s="47" t="s">
        <v>82</v>
      </c>
      <c r="D301" s="47" t="str">
        <f>IFERROR(VLOOKUP(C301,Liste!B:C,2,FALSE),"")</f>
        <v>TYPE DE VEHICULE</v>
      </c>
      <c r="E301" s="48"/>
      <c r="F301" s="48"/>
      <c r="G301" s="48"/>
      <c r="H301" s="49"/>
      <c r="I301" s="50" t="s">
        <v>18</v>
      </c>
      <c r="J301" s="109" t="s">
        <v>91</v>
      </c>
      <c r="K301" s="51" t="str">
        <f ca="1">IFERROR(OFFSET('Prix carburant 2018'!$A$1,MATCH($B301,PxPompe,1),MATCH($J301,carburants,0)),"")</f>
        <v/>
      </c>
      <c r="L301" s="72" t="str">
        <f t="shared" si="12"/>
        <v/>
      </c>
      <c r="M301" s="73">
        <v>1.196</v>
      </c>
      <c r="N301" s="108" t="str">
        <f t="shared" si="14"/>
        <v/>
      </c>
      <c r="O301" s="130" t="str">
        <f t="shared" si="13"/>
        <v/>
      </c>
    </row>
    <row r="302" spans="2:15" x14ac:dyDescent="0.2">
      <c r="B302" s="127"/>
      <c r="C302" s="47" t="s">
        <v>82</v>
      </c>
      <c r="D302" s="47" t="str">
        <f>IFERROR(VLOOKUP(C302,Liste!B:C,2,FALSE),"")</f>
        <v>TYPE DE VEHICULE</v>
      </c>
      <c r="E302" s="48"/>
      <c r="F302" s="48"/>
      <c r="G302" s="48"/>
      <c r="H302" s="49"/>
      <c r="I302" s="50" t="s">
        <v>18</v>
      </c>
      <c r="J302" s="109" t="s">
        <v>91</v>
      </c>
      <c r="K302" s="51" t="str">
        <f ca="1">IFERROR(OFFSET('Prix carburant 2018'!$A$1,MATCH($B302,PxPompe,1),MATCH($J302,carburants,0)),"")</f>
        <v/>
      </c>
      <c r="L302" s="72" t="str">
        <f t="shared" si="12"/>
        <v/>
      </c>
      <c r="M302" s="73">
        <v>1.196</v>
      </c>
      <c r="N302" s="108" t="str">
        <f t="shared" si="14"/>
        <v/>
      </c>
      <c r="O302" s="130" t="str">
        <f t="shared" si="13"/>
        <v/>
      </c>
    </row>
    <row r="303" spans="2:15" x14ac:dyDescent="0.2">
      <c r="B303" s="128"/>
      <c r="C303" s="47" t="s">
        <v>82</v>
      </c>
      <c r="D303" s="47" t="str">
        <f>IFERROR(VLOOKUP(C303,Liste!B:C,2,FALSE),"")</f>
        <v>TYPE DE VEHICULE</v>
      </c>
      <c r="E303" s="52"/>
      <c r="F303" s="52"/>
      <c r="G303" s="52"/>
      <c r="H303" s="53"/>
      <c r="I303" s="50" t="s">
        <v>18</v>
      </c>
      <c r="J303" s="109" t="s">
        <v>91</v>
      </c>
      <c r="K303" s="51" t="str">
        <f ca="1">IFERROR(OFFSET('Prix carburant 2018'!$A$1,MATCH($B303,PxPompe,1),MATCH($J303,carburants,0)),"")</f>
        <v/>
      </c>
      <c r="L303" s="72" t="str">
        <f t="shared" si="12"/>
        <v/>
      </c>
      <c r="M303" s="73">
        <v>1.196</v>
      </c>
      <c r="N303" s="108" t="str">
        <f t="shared" si="14"/>
        <v/>
      </c>
      <c r="O303" s="130" t="str">
        <f t="shared" si="13"/>
        <v/>
      </c>
    </row>
    <row r="304" spans="2:15" x14ac:dyDescent="0.2">
      <c r="B304" s="127"/>
      <c r="C304" s="47" t="s">
        <v>82</v>
      </c>
      <c r="D304" s="47" t="str">
        <f>IFERROR(VLOOKUP(C304,Liste!B:C,2,FALSE),"")</f>
        <v>TYPE DE VEHICULE</v>
      </c>
      <c r="E304" s="48"/>
      <c r="F304" s="48"/>
      <c r="G304" s="48"/>
      <c r="H304" s="49"/>
      <c r="I304" s="50" t="s">
        <v>18</v>
      </c>
      <c r="J304" s="109" t="s">
        <v>91</v>
      </c>
      <c r="K304" s="51" t="str">
        <f ca="1">IFERROR(OFFSET('Prix carburant 2018'!$A$1,MATCH($B304,PxPompe,1),MATCH($J304,carburants,0)),"")</f>
        <v/>
      </c>
      <c r="L304" s="72" t="str">
        <f t="shared" si="12"/>
        <v/>
      </c>
      <c r="M304" s="73">
        <v>1.196</v>
      </c>
      <c r="N304" s="108" t="str">
        <f t="shared" si="14"/>
        <v/>
      </c>
      <c r="O304" s="130" t="str">
        <f t="shared" si="13"/>
        <v/>
      </c>
    </row>
    <row r="305" spans="2:15" x14ac:dyDescent="0.2">
      <c r="B305" s="127"/>
      <c r="C305" s="47" t="s">
        <v>82</v>
      </c>
      <c r="D305" s="47" t="str">
        <f>IFERROR(VLOOKUP(C305,Liste!B:C,2,FALSE),"")</f>
        <v>TYPE DE VEHICULE</v>
      </c>
      <c r="E305" s="48"/>
      <c r="F305" s="48"/>
      <c r="G305" s="48"/>
      <c r="H305" s="49"/>
      <c r="I305" s="50" t="s">
        <v>18</v>
      </c>
      <c r="J305" s="109" t="s">
        <v>91</v>
      </c>
      <c r="K305" s="51" t="str">
        <f ca="1">IFERROR(OFFSET('Prix carburant 2018'!$A$1,MATCH($B305,PxPompe,1),MATCH($J305,carburants,0)),"")</f>
        <v/>
      </c>
      <c r="L305" s="72" t="str">
        <f t="shared" si="12"/>
        <v/>
      </c>
      <c r="M305" s="73">
        <v>1.196</v>
      </c>
      <c r="N305" s="108" t="str">
        <f t="shared" si="14"/>
        <v/>
      </c>
      <c r="O305" s="130" t="str">
        <f t="shared" si="13"/>
        <v/>
      </c>
    </row>
    <row r="306" spans="2:15" x14ac:dyDescent="0.2">
      <c r="B306" s="128"/>
      <c r="C306" s="47" t="s">
        <v>82</v>
      </c>
      <c r="D306" s="47" t="str">
        <f>IFERROR(VLOOKUP(C306,Liste!B:C,2,FALSE),"")</f>
        <v>TYPE DE VEHICULE</v>
      </c>
      <c r="E306" s="52"/>
      <c r="F306" s="52"/>
      <c r="G306" s="52"/>
      <c r="H306" s="53"/>
      <c r="I306" s="50" t="s">
        <v>18</v>
      </c>
      <c r="J306" s="109" t="s">
        <v>91</v>
      </c>
      <c r="K306" s="51" t="str">
        <f ca="1">IFERROR(OFFSET('Prix carburant 2018'!$A$1,MATCH($B306,PxPompe,1),MATCH($J306,carburants,0)),"")</f>
        <v/>
      </c>
      <c r="L306" s="72" t="str">
        <f t="shared" si="12"/>
        <v/>
      </c>
      <c r="M306" s="73">
        <v>1.196</v>
      </c>
      <c r="N306" s="108" t="str">
        <f t="shared" si="14"/>
        <v/>
      </c>
      <c r="O306" s="130" t="str">
        <f t="shared" si="13"/>
        <v/>
      </c>
    </row>
    <row r="307" spans="2:15" x14ac:dyDescent="0.2">
      <c r="B307" s="127"/>
      <c r="C307" s="47" t="s">
        <v>82</v>
      </c>
      <c r="D307" s="47" t="str">
        <f>IFERROR(VLOOKUP(C307,Liste!B:C,2,FALSE),"")</f>
        <v>TYPE DE VEHICULE</v>
      </c>
      <c r="E307" s="48"/>
      <c r="F307" s="48"/>
      <c r="G307" s="48"/>
      <c r="H307" s="49"/>
      <c r="I307" s="50" t="s">
        <v>18</v>
      </c>
      <c r="J307" s="109" t="s">
        <v>91</v>
      </c>
      <c r="K307" s="51" t="str">
        <f ca="1">IFERROR(OFFSET('Prix carburant 2018'!$A$1,MATCH($B307,PxPompe,1),MATCH($J307,carburants,0)),"")</f>
        <v/>
      </c>
      <c r="L307" s="72" t="str">
        <f t="shared" si="12"/>
        <v/>
      </c>
      <c r="M307" s="73">
        <v>1.196</v>
      </c>
      <c r="N307" s="108" t="str">
        <f t="shared" si="14"/>
        <v/>
      </c>
      <c r="O307" s="130" t="str">
        <f t="shared" si="13"/>
        <v/>
      </c>
    </row>
    <row r="308" spans="2:15" x14ac:dyDescent="0.2">
      <c r="B308" s="127"/>
      <c r="C308" s="47" t="s">
        <v>82</v>
      </c>
      <c r="D308" s="47" t="str">
        <f>IFERROR(VLOOKUP(C308,Liste!B:C,2,FALSE),"")</f>
        <v>TYPE DE VEHICULE</v>
      </c>
      <c r="E308" s="48"/>
      <c r="F308" s="48"/>
      <c r="G308" s="48"/>
      <c r="H308" s="49"/>
      <c r="I308" s="50" t="s">
        <v>18</v>
      </c>
      <c r="J308" s="109" t="s">
        <v>91</v>
      </c>
      <c r="K308" s="51" t="str">
        <f ca="1">IFERROR(OFFSET('Prix carburant 2018'!$A$1,MATCH($B308,PxPompe,1),MATCH($J308,carburants,0)),"")</f>
        <v/>
      </c>
      <c r="L308" s="72" t="str">
        <f t="shared" si="12"/>
        <v/>
      </c>
      <c r="M308" s="73">
        <v>1.196</v>
      </c>
      <c r="N308" s="108" t="str">
        <f t="shared" si="14"/>
        <v/>
      </c>
      <c r="O308" s="130" t="str">
        <f t="shared" si="13"/>
        <v/>
      </c>
    </row>
    <row r="309" spans="2:15" x14ac:dyDescent="0.2">
      <c r="B309" s="128"/>
      <c r="C309" s="47" t="s">
        <v>82</v>
      </c>
      <c r="D309" s="47" t="str">
        <f>IFERROR(VLOOKUP(C309,Liste!B:C,2,FALSE),"")</f>
        <v>TYPE DE VEHICULE</v>
      </c>
      <c r="E309" s="52"/>
      <c r="F309" s="52"/>
      <c r="G309" s="52"/>
      <c r="H309" s="53"/>
      <c r="I309" s="50" t="s">
        <v>18</v>
      </c>
      <c r="J309" s="109" t="s">
        <v>91</v>
      </c>
      <c r="K309" s="51" t="str">
        <f ca="1">IFERROR(OFFSET('Prix carburant 2018'!$A$1,MATCH($B309,PxPompe,1),MATCH($J309,carburants,0)),"")</f>
        <v/>
      </c>
      <c r="L309" s="72" t="str">
        <f t="shared" si="12"/>
        <v/>
      </c>
      <c r="M309" s="73">
        <v>1.196</v>
      </c>
      <c r="N309" s="108" t="str">
        <f t="shared" si="14"/>
        <v/>
      </c>
      <c r="O309" s="130" t="str">
        <f t="shared" si="13"/>
        <v/>
      </c>
    </row>
    <row r="310" spans="2:15" x14ac:dyDescent="0.2">
      <c r="B310" s="127"/>
      <c r="C310" s="47" t="s">
        <v>82</v>
      </c>
      <c r="D310" s="47" t="str">
        <f>IFERROR(VLOOKUP(C310,Liste!B:C,2,FALSE),"")</f>
        <v>TYPE DE VEHICULE</v>
      </c>
      <c r="E310" s="48"/>
      <c r="F310" s="48"/>
      <c r="G310" s="48"/>
      <c r="H310" s="49"/>
      <c r="I310" s="50" t="s">
        <v>18</v>
      </c>
      <c r="J310" s="109" t="s">
        <v>91</v>
      </c>
      <c r="K310" s="51" t="str">
        <f ca="1">IFERROR(OFFSET('Prix carburant 2018'!$A$1,MATCH($B310,PxPompe,1),MATCH($J310,carburants,0)),"")</f>
        <v/>
      </c>
      <c r="L310" s="72" t="str">
        <f t="shared" si="12"/>
        <v/>
      </c>
      <c r="M310" s="73">
        <v>1.196</v>
      </c>
      <c r="N310" s="108" t="str">
        <f t="shared" si="14"/>
        <v/>
      </c>
      <c r="O310" s="130" t="str">
        <f t="shared" si="13"/>
        <v/>
      </c>
    </row>
    <row r="311" spans="2:15" x14ac:dyDescent="0.2">
      <c r="B311" s="127"/>
      <c r="C311" s="47" t="s">
        <v>82</v>
      </c>
      <c r="D311" s="47" t="str">
        <f>IFERROR(VLOOKUP(C311,Liste!B:C,2,FALSE),"")</f>
        <v>TYPE DE VEHICULE</v>
      </c>
      <c r="E311" s="48"/>
      <c r="F311" s="48"/>
      <c r="G311" s="48"/>
      <c r="H311" s="49"/>
      <c r="I311" s="50" t="s">
        <v>18</v>
      </c>
      <c r="J311" s="109" t="s">
        <v>91</v>
      </c>
      <c r="K311" s="51" t="str">
        <f ca="1">IFERROR(OFFSET('Prix carburant 2018'!$A$1,MATCH($B311,PxPompe,1),MATCH($J311,carburants,0)),"")</f>
        <v/>
      </c>
      <c r="L311" s="72" t="str">
        <f t="shared" si="12"/>
        <v/>
      </c>
      <c r="M311" s="73">
        <v>1.196</v>
      </c>
      <c r="N311" s="108" t="str">
        <f t="shared" si="14"/>
        <v/>
      </c>
      <c r="O311" s="130" t="str">
        <f t="shared" si="13"/>
        <v/>
      </c>
    </row>
    <row r="312" spans="2:15" x14ac:dyDescent="0.2">
      <c r="B312" s="128"/>
      <c r="C312" s="47" t="s">
        <v>82</v>
      </c>
      <c r="D312" s="47" t="str">
        <f>IFERROR(VLOOKUP(C312,Liste!B:C,2,FALSE),"")</f>
        <v>TYPE DE VEHICULE</v>
      </c>
      <c r="E312" s="52"/>
      <c r="F312" s="52"/>
      <c r="G312" s="52"/>
      <c r="H312" s="53"/>
      <c r="I312" s="50" t="s">
        <v>18</v>
      </c>
      <c r="J312" s="109" t="s">
        <v>91</v>
      </c>
      <c r="K312" s="51" t="str">
        <f ca="1">IFERROR(OFFSET('Prix carburant 2018'!$A$1,MATCH($B312,PxPompe,1),MATCH($J312,carburants,0)),"")</f>
        <v/>
      </c>
      <c r="L312" s="72" t="str">
        <f t="shared" si="12"/>
        <v/>
      </c>
      <c r="M312" s="73">
        <v>1.196</v>
      </c>
      <c r="N312" s="108" t="str">
        <f t="shared" si="14"/>
        <v/>
      </c>
      <c r="O312" s="130" t="str">
        <f t="shared" si="13"/>
        <v/>
      </c>
    </row>
    <row r="313" spans="2:15" x14ac:dyDescent="0.2">
      <c r="B313" s="127"/>
      <c r="C313" s="47" t="s">
        <v>82</v>
      </c>
      <c r="D313" s="47" t="str">
        <f>IFERROR(VLOOKUP(C313,Liste!B:C,2,FALSE),"")</f>
        <v>TYPE DE VEHICULE</v>
      </c>
      <c r="E313" s="48"/>
      <c r="F313" s="48"/>
      <c r="G313" s="48"/>
      <c r="H313" s="49"/>
      <c r="I313" s="50" t="s">
        <v>18</v>
      </c>
      <c r="J313" s="109" t="s">
        <v>91</v>
      </c>
      <c r="K313" s="51" t="str">
        <f ca="1">IFERROR(OFFSET('Prix carburant 2018'!$A$1,MATCH($B313,PxPompe,1),MATCH($J313,carburants,0)),"")</f>
        <v/>
      </c>
      <c r="L313" s="72" t="str">
        <f t="shared" si="12"/>
        <v/>
      </c>
      <c r="M313" s="73">
        <v>1.196</v>
      </c>
      <c r="N313" s="108" t="str">
        <f t="shared" si="14"/>
        <v/>
      </c>
      <c r="O313" s="130" t="str">
        <f t="shared" si="13"/>
        <v/>
      </c>
    </row>
    <row r="314" spans="2:15" x14ac:dyDescent="0.2">
      <c r="B314" s="127"/>
      <c r="C314" s="47" t="s">
        <v>82</v>
      </c>
      <c r="D314" s="47" t="str">
        <f>IFERROR(VLOOKUP(C314,Liste!B:C,2,FALSE),"")</f>
        <v>TYPE DE VEHICULE</v>
      </c>
      <c r="E314" s="48"/>
      <c r="F314" s="48"/>
      <c r="G314" s="48"/>
      <c r="H314" s="49"/>
      <c r="I314" s="50" t="s">
        <v>18</v>
      </c>
      <c r="J314" s="109" t="s">
        <v>91</v>
      </c>
      <c r="K314" s="51" t="str">
        <f ca="1">IFERROR(OFFSET('Prix carburant 2018'!$A$1,MATCH($B314,PxPompe,1),MATCH($J314,carburants,0)),"")</f>
        <v/>
      </c>
      <c r="L314" s="72" t="str">
        <f t="shared" si="12"/>
        <v/>
      </c>
      <c r="M314" s="73">
        <v>1.196</v>
      </c>
      <c r="N314" s="108" t="str">
        <f t="shared" si="14"/>
        <v/>
      </c>
      <c r="O314" s="130" t="str">
        <f t="shared" si="13"/>
        <v/>
      </c>
    </row>
    <row r="315" spans="2:15" x14ac:dyDescent="0.2">
      <c r="B315" s="128"/>
      <c r="C315" s="47" t="s">
        <v>82</v>
      </c>
      <c r="D315" s="47" t="str">
        <f>IFERROR(VLOOKUP(C315,Liste!B:C,2,FALSE),"")</f>
        <v>TYPE DE VEHICULE</v>
      </c>
      <c r="E315" s="52"/>
      <c r="F315" s="52"/>
      <c r="G315" s="52"/>
      <c r="H315" s="53"/>
      <c r="I315" s="50" t="s">
        <v>18</v>
      </c>
      <c r="J315" s="109" t="s">
        <v>91</v>
      </c>
      <c r="K315" s="51" t="str">
        <f ca="1">IFERROR(OFFSET('Prix carburant 2018'!$A$1,MATCH($B315,PxPompe,1),MATCH($J315,carburants,0)),"")</f>
        <v/>
      </c>
      <c r="L315" s="72" t="str">
        <f t="shared" si="12"/>
        <v/>
      </c>
      <c r="M315" s="73">
        <v>1.196</v>
      </c>
      <c r="N315" s="108" t="str">
        <f t="shared" si="14"/>
        <v/>
      </c>
      <c r="O315" s="130" t="str">
        <f t="shared" si="13"/>
        <v/>
      </c>
    </row>
    <row r="316" spans="2:15" x14ac:dyDescent="0.2">
      <c r="B316" s="127"/>
      <c r="C316" s="47" t="s">
        <v>82</v>
      </c>
      <c r="D316" s="47" t="str">
        <f>IFERROR(VLOOKUP(C316,Liste!B:C,2,FALSE),"")</f>
        <v>TYPE DE VEHICULE</v>
      </c>
      <c r="E316" s="48"/>
      <c r="F316" s="48"/>
      <c r="G316" s="48"/>
      <c r="H316" s="49"/>
      <c r="I316" s="50" t="s">
        <v>18</v>
      </c>
      <c r="J316" s="109" t="s">
        <v>91</v>
      </c>
      <c r="K316" s="51" t="str">
        <f ca="1">IFERROR(OFFSET('Prix carburant 2018'!$A$1,MATCH($B316,PxPompe,1),MATCH($J316,carburants,0)),"")</f>
        <v/>
      </c>
      <c r="L316" s="72" t="str">
        <f t="shared" si="12"/>
        <v/>
      </c>
      <c r="M316" s="73">
        <v>1.196</v>
      </c>
      <c r="N316" s="108" t="str">
        <f t="shared" si="14"/>
        <v/>
      </c>
      <c r="O316" s="130" t="str">
        <f t="shared" si="13"/>
        <v/>
      </c>
    </row>
    <row r="317" spans="2:15" x14ac:dyDescent="0.2">
      <c r="B317" s="128"/>
      <c r="C317" s="47" t="s">
        <v>82</v>
      </c>
      <c r="D317" s="47" t="str">
        <f>IFERROR(VLOOKUP(C317,Liste!B:C,2,FALSE),"")</f>
        <v>TYPE DE VEHICULE</v>
      </c>
      <c r="E317" s="52"/>
      <c r="F317" s="52"/>
      <c r="G317" s="52"/>
      <c r="H317" s="53"/>
      <c r="I317" s="50" t="s">
        <v>18</v>
      </c>
      <c r="J317" s="109" t="s">
        <v>91</v>
      </c>
      <c r="K317" s="51" t="str">
        <f ca="1">IFERROR(OFFSET('Prix carburant 2018'!$A$1,MATCH($B317,PxPompe,1),MATCH($J317,carburants,0)),"")</f>
        <v/>
      </c>
      <c r="L317" s="72" t="str">
        <f t="shared" si="12"/>
        <v/>
      </c>
      <c r="M317" s="73">
        <v>1.196</v>
      </c>
      <c r="N317" s="108" t="str">
        <f t="shared" si="14"/>
        <v/>
      </c>
      <c r="O317" s="130" t="str">
        <f t="shared" si="13"/>
        <v/>
      </c>
    </row>
    <row r="318" spans="2:15" x14ac:dyDescent="0.2">
      <c r="B318" s="127"/>
      <c r="C318" s="47" t="s">
        <v>82</v>
      </c>
      <c r="D318" s="47" t="str">
        <f>IFERROR(VLOOKUP(C318,Liste!B:C,2,FALSE),"")</f>
        <v>TYPE DE VEHICULE</v>
      </c>
      <c r="E318" s="48"/>
      <c r="F318" s="48"/>
      <c r="G318" s="48"/>
      <c r="H318" s="49"/>
      <c r="I318" s="50" t="s">
        <v>18</v>
      </c>
      <c r="J318" s="109" t="s">
        <v>91</v>
      </c>
      <c r="K318" s="51" t="str">
        <f ca="1">IFERROR(OFFSET('Prix carburant 2018'!$A$1,MATCH($B318,PxPompe,1),MATCH($J318,carburants,0)),"")</f>
        <v/>
      </c>
      <c r="L318" s="72" t="str">
        <f t="shared" si="12"/>
        <v/>
      </c>
      <c r="M318" s="73">
        <v>1.196</v>
      </c>
      <c r="N318" s="108" t="str">
        <f t="shared" si="14"/>
        <v/>
      </c>
      <c r="O318" s="130" t="str">
        <f t="shared" si="13"/>
        <v/>
      </c>
    </row>
    <row r="319" spans="2:15" x14ac:dyDescent="0.2">
      <c r="B319" s="127"/>
      <c r="C319" s="47" t="s">
        <v>82</v>
      </c>
      <c r="D319" s="47" t="str">
        <f>IFERROR(VLOOKUP(C319,Liste!B:C,2,FALSE),"")</f>
        <v>TYPE DE VEHICULE</v>
      </c>
      <c r="E319" s="48"/>
      <c r="F319" s="48"/>
      <c r="G319" s="48"/>
      <c r="H319" s="49"/>
      <c r="I319" s="50" t="s">
        <v>18</v>
      </c>
      <c r="J319" s="109" t="s">
        <v>91</v>
      </c>
      <c r="K319" s="51" t="str">
        <f ca="1">IFERROR(OFFSET('Prix carburant 2018'!$A$1,MATCH($B319,PxPompe,1),MATCH($J319,carburants,0)),"")</f>
        <v/>
      </c>
      <c r="L319" s="72" t="str">
        <f t="shared" si="12"/>
        <v/>
      </c>
      <c r="M319" s="73">
        <v>1.196</v>
      </c>
      <c r="N319" s="108" t="str">
        <f t="shared" si="14"/>
        <v/>
      </c>
      <c r="O319" s="130" t="str">
        <f t="shared" si="13"/>
        <v/>
      </c>
    </row>
    <row r="320" spans="2:15" x14ac:dyDescent="0.2">
      <c r="B320" s="128"/>
      <c r="C320" s="47" t="s">
        <v>82</v>
      </c>
      <c r="D320" s="47" t="str">
        <f>IFERROR(VLOOKUP(C320,Liste!B:C,2,FALSE),"")</f>
        <v>TYPE DE VEHICULE</v>
      </c>
      <c r="E320" s="52"/>
      <c r="F320" s="52"/>
      <c r="G320" s="52"/>
      <c r="H320" s="53"/>
      <c r="I320" s="50" t="s">
        <v>18</v>
      </c>
      <c r="J320" s="109" t="s">
        <v>91</v>
      </c>
      <c r="K320" s="51" t="str">
        <f ca="1">IFERROR(OFFSET('Prix carburant 2018'!$A$1,MATCH($B320,PxPompe,1),MATCH($J320,carburants,0)),"")</f>
        <v/>
      </c>
      <c r="L320" s="72" t="str">
        <f t="shared" si="12"/>
        <v/>
      </c>
      <c r="M320" s="73">
        <v>1.196</v>
      </c>
      <c r="N320" s="108" t="str">
        <f t="shared" si="14"/>
        <v/>
      </c>
      <c r="O320" s="130" t="str">
        <f t="shared" si="13"/>
        <v/>
      </c>
    </row>
    <row r="321" spans="2:15" x14ac:dyDescent="0.2">
      <c r="B321" s="127"/>
      <c r="C321" s="47" t="s">
        <v>82</v>
      </c>
      <c r="D321" s="47" t="str">
        <f>IFERROR(VLOOKUP(C321,Liste!B:C,2,FALSE),"")</f>
        <v>TYPE DE VEHICULE</v>
      </c>
      <c r="E321" s="48"/>
      <c r="F321" s="48"/>
      <c r="G321" s="48"/>
      <c r="H321" s="49"/>
      <c r="I321" s="50" t="s">
        <v>18</v>
      </c>
      <c r="J321" s="109" t="s">
        <v>91</v>
      </c>
      <c r="K321" s="51" t="str">
        <f ca="1">IFERROR(OFFSET('Prix carburant 2018'!$A$1,MATCH($B321,PxPompe,1),MATCH($J321,carburants,0)),"")</f>
        <v/>
      </c>
      <c r="L321" s="72" t="str">
        <f t="shared" si="12"/>
        <v/>
      </c>
      <c r="M321" s="73">
        <v>1.196</v>
      </c>
      <c r="N321" s="108" t="str">
        <f t="shared" si="14"/>
        <v/>
      </c>
      <c r="O321" s="130" t="str">
        <f t="shared" si="13"/>
        <v/>
      </c>
    </row>
    <row r="322" spans="2:15" x14ac:dyDescent="0.2">
      <c r="B322" s="127"/>
      <c r="C322" s="47" t="s">
        <v>82</v>
      </c>
      <c r="D322" s="47" t="str">
        <f>IFERROR(VLOOKUP(C322,Liste!B:C,2,FALSE),"")</f>
        <v>TYPE DE VEHICULE</v>
      </c>
      <c r="E322" s="48"/>
      <c r="F322" s="48"/>
      <c r="G322" s="48"/>
      <c r="H322" s="49"/>
      <c r="I322" s="50" t="s">
        <v>18</v>
      </c>
      <c r="J322" s="109" t="s">
        <v>91</v>
      </c>
      <c r="K322" s="51" t="str">
        <f ca="1">IFERROR(OFFSET('Prix carburant 2018'!$A$1,MATCH($B322,PxPompe,1),MATCH($J322,carburants,0)),"")</f>
        <v/>
      </c>
      <c r="L322" s="72" t="str">
        <f t="shared" si="12"/>
        <v/>
      </c>
      <c r="M322" s="73">
        <v>1.196</v>
      </c>
      <c r="N322" s="108" t="str">
        <f t="shared" si="14"/>
        <v/>
      </c>
      <c r="O322" s="130" t="str">
        <f t="shared" si="13"/>
        <v/>
      </c>
    </row>
    <row r="323" spans="2:15" x14ac:dyDescent="0.2">
      <c r="B323" s="128"/>
      <c r="C323" s="47" t="s">
        <v>82</v>
      </c>
      <c r="D323" s="47" t="str">
        <f>IFERROR(VLOOKUP(C323,Liste!B:C,2,FALSE),"")</f>
        <v>TYPE DE VEHICULE</v>
      </c>
      <c r="E323" s="52"/>
      <c r="F323" s="52"/>
      <c r="G323" s="52"/>
      <c r="H323" s="53"/>
      <c r="I323" s="50" t="s">
        <v>18</v>
      </c>
      <c r="J323" s="109" t="s">
        <v>91</v>
      </c>
      <c r="K323" s="51" t="str">
        <f ca="1">IFERROR(OFFSET('Prix carburant 2018'!$A$1,MATCH($B323,PxPompe,1),MATCH($J323,carburants,0)),"")</f>
        <v/>
      </c>
      <c r="L323" s="72" t="str">
        <f t="shared" ref="L323:L386" si="15">IF(H323=0,"",H323*K323)</f>
        <v/>
      </c>
      <c r="M323" s="73">
        <v>1.196</v>
      </c>
      <c r="N323" s="108" t="str">
        <f t="shared" si="14"/>
        <v/>
      </c>
      <c r="O323" s="130" t="str">
        <f t="shared" ref="O323:O386" si="16">IF( F323=0,"",H323/N323*100)</f>
        <v/>
      </c>
    </row>
    <row r="324" spans="2:15" x14ac:dyDescent="0.2">
      <c r="B324" s="127"/>
      <c r="C324" s="47" t="s">
        <v>82</v>
      </c>
      <c r="D324" s="47" t="str">
        <f>IFERROR(VLOOKUP(C324,Liste!B:C,2,FALSE),"")</f>
        <v>TYPE DE VEHICULE</v>
      </c>
      <c r="E324" s="48"/>
      <c r="F324" s="48"/>
      <c r="G324" s="48"/>
      <c r="H324" s="49"/>
      <c r="I324" s="50" t="s">
        <v>18</v>
      </c>
      <c r="J324" s="109" t="s">
        <v>91</v>
      </c>
      <c r="K324" s="51" t="str">
        <f ca="1">IFERROR(OFFSET('Prix carburant 2018'!$A$1,MATCH($B324,PxPompe,1),MATCH($J324,carburants,0)),"")</f>
        <v/>
      </c>
      <c r="L324" s="72" t="str">
        <f t="shared" si="15"/>
        <v/>
      </c>
      <c r="M324" s="73">
        <v>1.196</v>
      </c>
      <c r="N324" s="108" t="str">
        <f t="shared" ref="N324:N387" si="17">IF(F324="","",F324-E324)</f>
        <v/>
      </c>
      <c r="O324" s="130" t="str">
        <f t="shared" si="16"/>
        <v/>
      </c>
    </row>
    <row r="325" spans="2:15" x14ac:dyDescent="0.2">
      <c r="B325" s="127"/>
      <c r="C325" s="47" t="s">
        <v>82</v>
      </c>
      <c r="D325" s="47" t="str">
        <f>IFERROR(VLOOKUP(C325,Liste!B:C,2,FALSE),"")</f>
        <v>TYPE DE VEHICULE</v>
      </c>
      <c r="E325" s="48"/>
      <c r="F325" s="48"/>
      <c r="G325" s="48"/>
      <c r="H325" s="49"/>
      <c r="I325" s="50" t="s">
        <v>18</v>
      </c>
      <c r="J325" s="109" t="s">
        <v>91</v>
      </c>
      <c r="K325" s="51" t="str">
        <f ca="1">IFERROR(OFFSET('Prix carburant 2018'!$A$1,MATCH($B325,PxPompe,1),MATCH($J325,carburants,0)),"")</f>
        <v/>
      </c>
      <c r="L325" s="72" t="str">
        <f t="shared" si="15"/>
        <v/>
      </c>
      <c r="M325" s="73">
        <v>1.196</v>
      </c>
      <c r="N325" s="108" t="str">
        <f t="shared" si="17"/>
        <v/>
      </c>
      <c r="O325" s="130" t="str">
        <f t="shared" si="16"/>
        <v/>
      </c>
    </row>
    <row r="326" spans="2:15" x14ac:dyDescent="0.2">
      <c r="B326" s="128"/>
      <c r="C326" s="47" t="s">
        <v>82</v>
      </c>
      <c r="D326" s="47" t="str">
        <f>IFERROR(VLOOKUP(C326,Liste!B:C,2,FALSE),"")</f>
        <v>TYPE DE VEHICULE</v>
      </c>
      <c r="E326" s="52"/>
      <c r="F326" s="52"/>
      <c r="G326" s="52"/>
      <c r="H326" s="53"/>
      <c r="I326" s="50" t="s">
        <v>18</v>
      </c>
      <c r="J326" s="109" t="s">
        <v>91</v>
      </c>
      <c r="K326" s="51" t="str">
        <f ca="1">IFERROR(OFFSET('Prix carburant 2018'!$A$1,MATCH($B326,PxPompe,1),MATCH($J326,carburants,0)),"")</f>
        <v/>
      </c>
      <c r="L326" s="72" t="str">
        <f t="shared" si="15"/>
        <v/>
      </c>
      <c r="M326" s="73">
        <v>1.196</v>
      </c>
      <c r="N326" s="108" t="str">
        <f t="shared" si="17"/>
        <v/>
      </c>
      <c r="O326" s="130" t="str">
        <f t="shared" si="16"/>
        <v/>
      </c>
    </row>
    <row r="327" spans="2:15" x14ac:dyDescent="0.2">
      <c r="B327" s="127"/>
      <c r="C327" s="47" t="s">
        <v>82</v>
      </c>
      <c r="D327" s="47" t="str">
        <f>IFERROR(VLOOKUP(C327,Liste!B:C,2,FALSE),"")</f>
        <v>TYPE DE VEHICULE</v>
      </c>
      <c r="E327" s="48"/>
      <c r="F327" s="48"/>
      <c r="G327" s="48"/>
      <c r="H327" s="49"/>
      <c r="I327" s="50" t="s">
        <v>18</v>
      </c>
      <c r="J327" s="109" t="s">
        <v>91</v>
      </c>
      <c r="K327" s="51" t="str">
        <f ca="1">IFERROR(OFFSET('Prix carburant 2018'!$A$1,MATCH($B327,PxPompe,1),MATCH($J327,carburants,0)),"")</f>
        <v/>
      </c>
      <c r="L327" s="72" t="str">
        <f t="shared" si="15"/>
        <v/>
      </c>
      <c r="M327" s="73">
        <v>1.196</v>
      </c>
      <c r="N327" s="108" t="str">
        <f t="shared" si="17"/>
        <v/>
      </c>
      <c r="O327" s="130" t="str">
        <f t="shared" si="16"/>
        <v/>
      </c>
    </row>
    <row r="328" spans="2:15" x14ac:dyDescent="0.2">
      <c r="B328" s="127"/>
      <c r="C328" s="47" t="s">
        <v>82</v>
      </c>
      <c r="D328" s="47" t="str">
        <f>IFERROR(VLOOKUP(C328,Liste!B:C,2,FALSE),"")</f>
        <v>TYPE DE VEHICULE</v>
      </c>
      <c r="E328" s="48"/>
      <c r="F328" s="48"/>
      <c r="G328" s="48"/>
      <c r="H328" s="49"/>
      <c r="I328" s="50" t="s">
        <v>18</v>
      </c>
      <c r="J328" s="109" t="s">
        <v>91</v>
      </c>
      <c r="K328" s="51" t="str">
        <f ca="1">IFERROR(OFFSET('Prix carburant 2018'!$A$1,MATCH($B328,PxPompe,1),MATCH($J328,carburants,0)),"")</f>
        <v/>
      </c>
      <c r="L328" s="72" t="str">
        <f t="shared" si="15"/>
        <v/>
      </c>
      <c r="M328" s="73">
        <v>1.196</v>
      </c>
      <c r="N328" s="108" t="str">
        <f t="shared" si="17"/>
        <v/>
      </c>
      <c r="O328" s="130" t="str">
        <f t="shared" si="16"/>
        <v/>
      </c>
    </row>
    <row r="329" spans="2:15" x14ac:dyDescent="0.2">
      <c r="B329" s="128"/>
      <c r="C329" s="47" t="s">
        <v>82</v>
      </c>
      <c r="D329" s="47" t="str">
        <f>IFERROR(VLOOKUP(C329,Liste!B:C,2,FALSE),"")</f>
        <v>TYPE DE VEHICULE</v>
      </c>
      <c r="E329" s="52"/>
      <c r="F329" s="52"/>
      <c r="G329" s="52"/>
      <c r="H329" s="53"/>
      <c r="I329" s="50" t="s">
        <v>18</v>
      </c>
      <c r="J329" s="109" t="s">
        <v>91</v>
      </c>
      <c r="K329" s="51" t="str">
        <f ca="1">IFERROR(OFFSET('Prix carburant 2018'!$A$1,MATCH($B329,PxPompe,1),MATCH($J329,carburants,0)),"")</f>
        <v/>
      </c>
      <c r="L329" s="72" t="str">
        <f t="shared" si="15"/>
        <v/>
      </c>
      <c r="M329" s="73">
        <v>1.196</v>
      </c>
      <c r="N329" s="108" t="str">
        <f t="shared" si="17"/>
        <v/>
      </c>
      <c r="O329" s="130" t="str">
        <f t="shared" si="16"/>
        <v/>
      </c>
    </row>
    <row r="330" spans="2:15" x14ac:dyDescent="0.2">
      <c r="B330" s="127"/>
      <c r="C330" s="47" t="s">
        <v>82</v>
      </c>
      <c r="D330" s="47" t="str">
        <f>IFERROR(VLOOKUP(C330,Liste!B:C,2,FALSE),"")</f>
        <v>TYPE DE VEHICULE</v>
      </c>
      <c r="E330" s="48"/>
      <c r="F330" s="48"/>
      <c r="G330" s="48"/>
      <c r="H330" s="49"/>
      <c r="I330" s="50" t="s">
        <v>18</v>
      </c>
      <c r="J330" s="109" t="s">
        <v>91</v>
      </c>
      <c r="K330" s="51" t="str">
        <f ca="1">IFERROR(OFFSET('Prix carburant 2018'!$A$1,MATCH($B330,PxPompe,1),MATCH($J330,carburants,0)),"")</f>
        <v/>
      </c>
      <c r="L330" s="72" t="str">
        <f t="shared" si="15"/>
        <v/>
      </c>
      <c r="M330" s="73">
        <v>1.196</v>
      </c>
      <c r="N330" s="108" t="str">
        <f t="shared" si="17"/>
        <v/>
      </c>
      <c r="O330" s="130" t="str">
        <f t="shared" si="16"/>
        <v/>
      </c>
    </row>
    <row r="331" spans="2:15" x14ac:dyDescent="0.2">
      <c r="B331" s="127"/>
      <c r="C331" s="47" t="s">
        <v>82</v>
      </c>
      <c r="D331" s="47" t="str">
        <f>IFERROR(VLOOKUP(C331,Liste!B:C,2,FALSE),"")</f>
        <v>TYPE DE VEHICULE</v>
      </c>
      <c r="E331" s="48"/>
      <c r="F331" s="48"/>
      <c r="G331" s="48"/>
      <c r="H331" s="49"/>
      <c r="I331" s="50" t="s">
        <v>18</v>
      </c>
      <c r="J331" s="109" t="s">
        <v>91</v>
      </c>
      <c r="K331" s="51" t="str">
        <f ca="1">IFERROR(OFFSET('Prix carburant 2018'!$A$1,MATCH($B331,PxPompe,1),MATCH($J331,carburants,0)),"")</f>
        <v/>
      </c>
      <c r="L331" s="72" t="str">
        <f t="shared" si="15"/>
        <v/>
      </c>
      <c r="M331" s="73">
        <v>1.196</v>
      </c>
      <c r="N331" s="108" t="str">
        <f t="shared" si="17"/>
        <v/>
      </c>
      <c r="O331" s="130" t="str">
        <f t="shared" si="16"/>
        <v/>
      </c>
    </row>
    <row r="332" spans="2:15" x14ac:dyDescent="0.2">
      <c r="B332" s="128"/>
      <c r="C332" s="47" t="s">
        <v>82</v>
      </c>
      <c r="D332" s="47" t="str">
        <f>IFERROR(VLOOKUP(C332,Liste!B:C,2,FALSE),"")</f>
        <v>TYPE DE VEHICULE</v>
      </c>
      <c r="E332" s="52"/>
      <c r="F332" s="52"/>
      <c r="G332" s="52"/>
      <c r="H332" s="53"/>
      <c r="I332" s="50" t="s">
        <v>18</v>
      </c>
      <c r="J332" s="109" t="s">
        <v>91</v>
      </c>
      <c r="K332" s="51" t="str">
        <f ca="1">IFERROR(OFFSET('Prix carburant 2018'!$A$1,MATCH($B332,PxPompe,1),MATCH($J332,carburants,0)),"")</f>
        <v/>
      </c>
      <c r="L332" s="72" t="str">
        <f t="shared" si="15"/>
        <v/>
      </c>
      <c r="M332" s="73">
        <v>1.196</v>
      </c>
      <c r="N332" s="108" t="str">
        <f t="shared" si="17"/>
        <v/>
      </c>
      <c r="O332" s="130" t="str">
        <f t="shared" si="16"/>
        <v/>
      </c>
    </row>
    <row r="333" spans="2:15" x14ac:dyDescent="0.2">
      <c r="B333" s="127"/>
      <c r="C333" s="47" t="s">
        <v>82</v>
      </c>
      <c r="D333" s="47" t="str">
        <f>IFERROR(VLOOKUP(C333,Liste!B:C,2,FALSE),"")</f>
        <v>TYPE DE VEHICULE</v>
      </c>
      <c r="E333" s="48"/>
      <c r="F333" s="48"/>
      <c r="G333" s="48"/>
      <c r="H333" s="49"/>
      <c r="I333" s="50" t="s">
        <v>18</v>
      </c>
      <c r="J333" s="109" t="s">
        <v>91</v>
      </c>
      <c r="K333" s="51" t="str">
        <f ca="1">IFERROR(OFFSET('Prix carburant 2018'!$A$1,MATCH($B333,PxPompe,1),MATCH($J333,carburants,0)),"")</f>
        <v/>
      </c>
      <c r="L333" s="72" t="str">
        <f t="shared" si="15"/>
        <v/>
      </c>
      <c r="M333" s="73">
        <v>1.196</v>
      </c>
      <c r="N333" s="108" t="str">
        <f t="shared" si="17"/>
        <v/>
      </c>
      <c r="O333" s="130" t="str">
        <f t="shared" si="16"/>
        <v/>
      </c>
    </row>
    <row r="334" spans="2:15" x14ac:dyDescent="0.2">
      <c r="B334" s="127"/>
      <c r="C334" s="47" t="s">
        <v>82</v>
      </c>
      <c r="D334" s="47" t="str">
        <f>IFERROR(VLOOKUP(C334,Liste!B:C,2,FALSE),"")</f>
        <v>TYPE DE VEHICULE</v>
      </c>
      <c r="E334" s="48"/>
      <c r="F334" s="48"/>
      <c r="G334" s="48"/>
      <c r="H334" s="49"/>
      <c r="I334" s="50" t="s">
        <v>18</v>
      </c>
      <c r="J334" s="109" t="s">
        <v>91</v>
      </c>
      <c r="K334" s="51" t="str">
        <f ca="1">IFERROR(OFFSET('Prix carburant 2018'!$A$1,MATCH($B334,PxPompe,1),MATCH($J334,carburants,0)),"")</f>
        <v/>
      </c>
      <c r="L334" s="72" t="str">
        <f t="shared" si="15"/>
        <v/>
      </c>
      <c r="M334" s="73">
        <v>1.196</v>
      </c>
      <c r="N334" s="108" t="str">
        <f t="shared" si="17"/>
        <v/>
      </c>
      <c r="O334" s="130" t="str">
        <f t="shared" si="16"/>
        <v/>
      </c>
    </row>
    <row r="335" spans="2:15" x14ac:dyDescent="0.2">
      <c r="B335" s="128"/>
      <c r="C335" s="47" t="s">
        <v>82</v>
      </c>
      <c r="D335" s="47" t="str">
        <f>IFERROR(VLOOKUP(C335,Liste!B:C,2,FALSE),"")</f>
        <v>TYPE DE VEHICULE</v>
      </c>
      <c r="E335" s="52"/>
      <c r="F335" s="52"/>
      <c r="G335" s="52"/>
      <c r="H335" s="53"/>
      <c r="I335" s="50" t="s">
        <v>18</v>
      </c>
      <c r="J335" s="109" t="s">
        <v>91</v>
      </c>
      <c r="K335" s="51" t="str">
        <f ca="1">IFERROR(OFFSET('Prix carburant 2018'!$A$1,MATCH($B335,PxPompe,1),MATCH($J335,carburants,0)),"")</f>
        <v/>
      </c>
      <c r="L335" s="72" t="str">
        <f t="shared" si="15"/>
        <v/>
      </c>
      <c r="M335" s="73">
        <v>1.196</v>
      </c>
      <c r="N335" s="108" t="str">
        <f t="shared" si="17"/>
        <v/>
      </c>
      <c r="O335" s="130" t="str">
        <f t="shared" si="16"/>
        <v/>
      </c>
    </row>
    <row r="336" spans="2:15" x14ac:dyDescent="0.2">
      <c r="B336" s="127"/>
      <c r="C336" s="47" t="s">
        <v>82</v>
      </c>
      <c r="D336" s="47" t="str">
        <f>IFERROR(VLOOKUP(C336,Liste!B:C,2,FALSE),"")</f>
        <v>TYPE DE VEHICULE</v>
      </c>
      <c r="E336" s="48"/>
      <c r="F336" s="48"/>
      <c r="G336" s="48"/>
      <c r="H336" s="49"/>
      <c r="I336" s="50" t="s">
        <v>18</v>
      </c>
      <c r="J336" s="109" t="s">
        <v>91</v>
      </c>
      <c r="K336" s="51" t="str">
        <f ca="1">IFERROR(OFFSET('Prix carburant 2018'!$A$1,MATCH($B336,PxPompe,1),MATCH($J336,carburants,0)),"")</f>
        <v/>
      </c>
      <c r="L336" s="72" t="str">
        <f t="shared" si="15"/>
        <v/>
      </c>
      <c r="M336" s="73">
        <v>1.196</v>
      </c>
      <c r="N336" s="108" t="str">
        <f t="shared" si="17"/>
        <v/>
      </c>
      <c r="O336" s="130" t="str">
        <f t="shared" si="16"/>
        <v/>
      </c>
    </row>
    <row r="337" spans="2:15" x14ac:dyDescent="0.2">
      <c r="B337" s="128"/>
      <c r="C337" s="47" t="s">
        <v>82</v>
      </c>
      <c r="D337" s="47" t="str">
        <f>IFERROR(VLOOKUP(C337,Liste!B:C,2,FALSE),"")</f>
        <v>TYPE DE VEHICULE</v>
      </c>
      <c r="E337" s="52"/>
      <c r="F337" s="52"/>
      <c r="G337" s="52"/>
      <c r="H337" s="53"/>
      <c r="I337" s="50" t="s">
        <v>18</v>
      </c>
      <c r="J337" s="109" t="s">
        <v>91</v>
      </c>
      <c r="K337" s="51" t="str">
        <f ca="1">IFERROR(OFFSET('Prix carburant 2018'!$A$1,MATCH($B337,PxPompe,1),MATCH($J337,carburants,0)),"")</f>
        <v/>
      </c>
      <c r="L337" s="72" t="str">
        <f t="shared" si="15"/>
        <v/>
      </c>
      <c r="M337" s="73">
        <v>1.196</v>
      </c>
      <c r="N337" s="108" t="str">
        <f t="shared" si="17"/>
        <v/>
      </c>
      <c r="O337" s="130" t="str">
        <f t="shared" si="16"/>
        <v/>
      </c>
    </row>
    <row r="338" spans="2:15" x14ac:dyDescent="0.2">
      <c r="B338" s="127"/>
      <c r="C338" s="47" t="s">
        <v>82</v>
      </c>
      <c r="D338" s="47" t="str">
        <f>IFERROR(VLOOKUP(C338,Liste!B:C,2,FALSE),"")</f>
        <v>TYPE DE VEHICULE</v>
      </c>
      <c r="E338" s="48"/>
      <c r="F338" s="48"/>
      <c r="G338" s="48"/>
      <c r="H338" s="49"/>
      <c r="I338" s="50" t="s">
        <v>18</v>
      </c>
      <c r="J338" s="109" t="s">
        <v>91</v>
      </c>
      <c r="K338" s="51" t="str">
        <f ca="1">IFERROR(OFFSET('Prix carburant 2018'!$A$1,MATCH($B338,PxPompe,1),MATCH($J338,carburants,0)),"")</f>
        <v/>
      </c>
      <c r="L338" s="72" t="str">
        <f t="shared" si="15"/>
        <v/>
      </c>
      <c r="M338" s="73">
        <v>1.196</v>
      </c>
      <c r="N338" s="108" t="str">
        <f t="shared" si="17"/>
        <v/>
      </c>
      <c r="O338" s="130" t="str">
        <f t="shared" si="16"/>
        <v/>
      </c>
    </row>
    <row r="339" spans="2:15" x14ac:dyDescent="0.2">
      <c r="B339" s="127"/>
      <c r="C339" s="47" t="s">
        <v>82</v>
      </c>
      <c r="D339" s="47" t="str">
        <f>IFERROR(VLOOKUP(C339,Liste!B:C,2,FALSE),"")</f>
        <v>TYPE DE VEHICULE</v>
      </c>
      <c r="E339" s="48"/>
      <c r="F339" s="48"/>
      <c r="G339" s="48"/>
      <c r="H339" s="49"/>
      <c r="I339" s="50" t="s">
        <v>18</v>
      </c>
      <c r="J339" s="109" t="s">
        <v>91</v>
      </c>
      <c r="K339" s="51" t="str">
        <f ca="1">IFERROR(OFFSET('Prix carburant 2018'!$A$1,MATCH($B339,PxPompe,1),MATCH($J339,carburants,0)),"")</f>
        <v/>
      </c>
      <c r="L339" s="72" t="str">
        <f t="shared" si="15"/>
        <v/>
      </c>
      <c r="M339" s="73">
        <v>1.196</v>
      </c>
      <c r="N339" s="108" t="str">
        <f t="shared" si="17"/>
        <v/>
      </c>
      <c r="O339" s="130" t="str">
        <f t="shared" si="16"/>
        <v/>
      </c>
    </row>
    <row r="340" spans="2:15" x14ac:dyDescent="0.2">
      <c r="B340" s="128"/>
      <c r="C340" s="47" t="s">
        <v>82</v>
      </c>
      <c r="D340" s="47" t="str">
        <f>IFERROR(VLOOKUP(C340,Liste!B:C,2,FALSE),"")</f>
        <v>TYPE DE VEHICULE</v>
      </c>
      <c r="E340" s="52"/>
      <c r="F340" s="52"/>
      <c r="G340" s="52"/>
      <c r="H340" s="53"/>
      <c r="I340" s="50" t="s">
        <v>18</v>
      </c>
      <c r="J340" s="109" t="s">
        <v>91</v>
      </c>
      <c r="K340" s="51" t="str">
        <f ca="1">IFERROR(OFFSET('Prix carburant 2018'!$A$1,MATCH($B340,PxPompe,1),MATCH($J340,carburants,0)),"")</f>
        <v/>
      </c>
      <c r="L340" s="72" t="str">
        <f t="shared" si="15"/>
        <v/>
      </c>
      <c r="M340" s="73">
        <v>1.196</v>
      </c>
      <c r="N340" s="108" t="str">
        <f t="shared" si="17"/>
        <v/>
      </c>
      <c r="O340" s="130" t="str">
        <f t="shared" si="16"/>
        <v/>
      </c>
    </row>
    <row r="341" spans="2:15" x14ac:dyDescent="0.2">
      <c r="B341" s="127"/>
      <c r="C341" s="47" t="s">
        <v>82</v>
      </c>
      <c r="D341" s="47" t="str">
        <f>IFERROR(VLOOKUP(C341,Liste!B:C,2,FALSE),"")</f>
        <v>TYPE DE VEHICULE</v>
      </c>
      <c r="E341" s="48"/>
      <c r="F341" s="48"/>
      <c r="G341" s="48"/>
      <c r="H341" s="49"/>
      <c r="I341" s="50" t="s">
        <v>18</v>
      </c>
      <c r="J341" s="109" t="s">
        <v>91</v>
      </c>
      <c r="K341" s="51" t="str">
        <f ca="1">IFERROR(OFFSET('Prix carburant 2018'!$A$1,MATCH($B341,PxPompe,1),MATCH($J341,carburants,0)),"")</f>
        <v/>
      </c>
      <c r="L341" s="72" t="str">
        <f t="shared" si="15"/>
        <v/>
      </c>
      <c r="M341" s="73">
        <v>1.196</v>
      </c>
      <c r="N341" s="108" t="str">
        <f t="shared" si="17"/>
        <v/>
      </c>
      <c r="O341" s="130" t="str">
        <f t="shared" si="16"/>
        <v/>
      </c>
    </row>
    <row r="342" spans="2:15" x14ac:dyDescent="0.2">
      <c r="B342" s="127"/>
      <c r="C342" s="47" t="s">
        <v>82</v>
      </c>
      <c r="D342" s="47" t="str">
        <f>IFERROR(VLOOKUP(C342,Liste!B:C,2,FALSE),"")</f>
        <v>TYPE DE VEHICULE</v>
      </c>
      <c r="E342" s="48"/>
      <c r="F342" s="48"/>
      <c r="G342" s="48"/>
      <c r="H342" s="49"/>
      <c r="I342" s="50" t="s">
        <v>18</v>
      </c>
      <c r="J342" s="109" t="s">
        <v>91</v>
      </c>
      <c r="K342" s="51" t="str">
        <f ca="1">IFERROR(OFFSET('Prix carburant 2018'!$A$1,MATCH($B342,PxPompe,1),MATCH($J342,carburants,0)),"")</f>
        <v/>
      </c>
      <c r="L342" s="72" t="str">
        <f t="shared" si="15"/>
        <v/>
      </c>
      <c r="M342" s="73">
        <v>1.196</v>
      </c>
      <c r="N342" s="108" t="str">
        <f t="shared" si="17"/>
        <v/>
      </c>
      <c r="O342" s="130" t="str">
        <f t="shared" si="16"/>
        <v/>
      </c>
    </row>
    <row r="343" spans="2:15" x14ac:dyDescent="0.2">
      <c r="B343" s="128"/>
      <c r="C343" s="47" t="s">
        <v>82</v>
      </c>
      <c r="D343" s="47" t="str">
        <f>IFERROR(VLOOKUP(C343,Liste!B:C,2,FALSE),"")</f>
        <v>TYPE DE VEHICULE</v>
      </c>
      <c r="E343" s="52"/>
      <c r="F343" s="52"/>
      <c r="G343" s="52"/>
      <c r="H343" s="53"/>
      <c r="I343" s="50" t="s">
        <v>18</v>
      </c>
      <c r="J343" s="109" t="s">
        <v>91</v>
      </c>
      <c r="K343" s="51" t="str">
        <f ca="1">IFERROR(OFFSET('Prix carburant 2018'!$A$1,MATCH($B343,PxPompe,1),MATCH($J343,carburants,0)),"")</f>
        <v/>
      </c>
      <c r="L343" s="72" t="str">
        <f t="shared" si="15"/>
        <v/>
      </c>
      <c r="M343" s="73">
        <v>1.196</v>
      </c>
      <c r="N343" s="108" t="str">
        <f t="shared" si="17"/>
        <v/>
      </c>
      <c r="O343" s="130" t="str">
        <f t="shared" si="16"/>
        <v/>
      </c>
    </row>
    <row r="344" spans="2:15" x14ac:dyDescent="0.2">
      <c r="B344" s="127"/>
      <c r="C344" s="47" t="s">
        <v>82</v>
      </c>
      <c r="D344" s="47" t="str">
        <f>IFERROR(VLOOKUP(C344,Liste!B:C,2,FALSE),"")</f>
        <v>TYPE DE VEHICULE</v>
      </c>
      <c r="E344" s="48"/>
      <c r="F344" s="48"/>
      <c r="G344" s="48"/>
      <c r="H344" s="49"/>
      <c r="I344" s="50" t="s">
        <v>18</v>
      </c>
      <c r="J344" s="109" t="s">
        <v>91</v>
      </c>
      <c r="K344" s="51" t="str">
        <f ca="1">IFERROR(OFFSET('Prix carburant 2018'!$A$1,MATCH($B344,PxPompe,1),MATCH($J344,carburants,0)),"")</f>
        <v/>
      </c>
      <c r="L344" s="72" t="str">
        <f t="shared" si="15"/>
        <v/>
      </c>
      <c r="M344" s="73">
        <v>1.196</v>
      </c>
      <c r="N344" s="108" t="str">
        <f t="shared" si="17"/>
        <v/>
      </c>
      <c r="O344" s="130" t="str">
        <f t="shared" si="16"/>
        <v/>
      </c>
    </row>
    <row r="345" spans="2:15" x14ac:dyDescent="0.2">
      <c r="B345" s="127"/>
      <c r="C345" s="47" t="s">
        <v>82</v>
      </c>
      <c r="D345" s="47" t="str">
        <f>IFERROR(VLOOKUP(C345,Liste!B:C,2,FALSE),"")</f>
        <v>TYPE DE VEHICULE</v>
      </c>
      <c r="E345" s="48"/>
      <c r="F345" s="48"/>
      <c r="G345" s="48"/>
      <c r="H345" s="49"/>
      <c r="I345" s="50" t="s">
        <v>18</v>
      </c>
      <c r="J345" s="109" t="s">
        <v>91</v>
      </c>
      <c r="K345" s="51" t="str">
        <f ca="1">IFERROR(OFFSET('Prix carburant 2018'!$A$1,MATCH($B345,PxPompe,1),MATCH($J345,carburants,0)),"")</f>
        <v/>
      </c>
      <c r="L345" s="72" t="str">
        <f t="shared" si="15"/>
        <v/>
      </c>
      <c r="M345" s="73">
        <v>1.196</v>
      </c>
      <c r="N345" s="108" t="str">
        <f t="shared" si="17"/>
        <v/>
      </c>
      <c r="O345" s="130" t="str">
        <f t="shared" si="16"/>
        <v/>
      </c>
    </row>
    <row r="346" spans="2:15" x14ac:dyDescent="0.2">
      <c r="B346" s="128"/>
      <c r="C346" s="47" t="s">
        <v>82</v>
      </c>
      <c r="D346" s="47" t="str">
        <f>IFERROR(VLOOKUP(C346,Liste!B:C,2,FALSE),"")</f>
        <v>TYPE DE VEHICULE</v>
      </c>
      <c r="E346" s="52"/>
      <c r="F346" s="52"/>
      <c r="G346" s="52"/>
      <c r="H346" s="53"/>
      <c r="I346" s="50" t="s">
        <v>18</v>
      </c>
      <c r="J346" s="109" t="s">
        <v>91</v>
      </c>
      <c r="K346" s="51" t="str">
        <f ca="1">IFERROR(OFFSET('Prix carburant 2018'!$A$1,MATCH($B346,PxPompe,1),MATCH($J346,carburants,0)),"")</f>
        <v/>
      </c>
      <c r="L346" s="72" t="str">
        <f t="shared" si="15"/>
        <v/>
      </c>
      <c r="M346" s="73">
        <v>1.196</v>
      </c>
      <c r="N346" s="108" t="str">
        <f t="shared" si="17"/>
        <v/>
      </c>
      <c r="O346" s="130" t="str">
        <f t="shared" si="16"/>
        <v/>
      </c>
    </row>
    <row r="347" spans="2:15" x14ac:dyDescent="0.2">
      <c r="B347" s="127"/>
      <c r="C347" s="47" t="s">
        <v>82</v>
      </c>
      <c r="D347" s="47" t="str">
        <f>IFERROR(VLOOKUP(C347,Liste!B:C,2,FALSE),"")</f>
        <v>TYPE DE VEHICULE</v>
      </c>
      <c r="E347" s="48"/>
      <c r="F347" s="48"/>
      <c r="G347" s="48"/>
      <c r="H347" s="49"/>
      <c r="I347" s="50" t="s">
        <v>18</v>
      </c>
      <c r="J347" s="109" t="s">
        <v>91</v>
      </c>
      <c r="K347" s="51" t="str">
        <f ca="1">IFERROR(OFFSET('Prix carburant 2018'!$A$1,MATCH($B347,PxPompe,1),MATCH($J347,carburants,0)),"")</f>
        <v/>
      </c>
      <c r="L347" s="72" t="str">
        <f t="shared" si="15"/>
        <v/>
      </c>
      <c r="M347" s="73">
        <v>1.196</v>
      </c>
      <c r="N347" s="108" t="str">
        <f t="shared" si="17"/>
        <v/>
      </c>
      <c r="O347" s="130" t="str">
        <f t="shared" si="16"/>
        <v/>
      </c>
    </row>
    <row r="348" spans="2:15" x14ac:dyDescent="0.2">
      <c r="B348" s="127"/>
      <c r="C348" s="47" t="s">
        <v>82</v>
      </c>
      <c r="D348" s="47" t="str">
        <f>IFERROR(VLOOKUP(C348,Liste!B:C,2,FALSE),"")</f>
        <v>TYPE DE VEHICULE</v>
      </c>
      <c r="E348" s="48"/>
      <c r="F348" s="48"/>
      <c r="G348" s="48"/>
      <c r="H348" s="49"/>
      <c r="I348" s="50" t="s">
        <v>18</v>
      </c>
      <c r="J348" s="109" t="s">
        <v>91</v>
      </c>
      <c r="K348" s="51" t="str">
        <f ca="1">IFERROR(OFFSET('Prix carburant 2018'!$A$1,MATCH($B348,PxPompe,1),MATCH($J348,carburants,0)),"")</f>
        <v/>
      </c>
      <c r="L348" s="72" t="str">
        <f t="shared" si="15"/>
        <v/>
      </c>
      <c r="M348" s="73">
        <v>1.196</v>
      </c>
      <c r="N348" s="108" t="str">
        <f t="shared" si="17"/>
        <v/>
      </c>
      <c r="O348" s="130" t="str">
        <f t="shared" si="16"/>
        <v/>
      </c>
    </row>
    <row r="349" spans="2:15" x14ac:dyDescent="0.2">
      <c r="B349" s="128"/>
      <c r="C349" s="47" t="s">
        <v>82</v>
      </c>
      <c r="D349" s="47" t="str">
        <f>IFERROR(VLOOKUP(C349,Liste!B:C,2,FALSE),"")</f>
        <v>TYPE DE VEHICULE</v>
      </c>
      <c r="E349" s="52"/>
      <c r="F349" s="52"/>
      <c r="G349" s="52"/>
      <c r="H349" s="53"/>
      <c r="I349" s="50" t="s">
        <v>18</v>
      </c>
      <c r="J349" s="109" t="s">
        <v>91</v>
      </c>
      <c r="K349" s="51" t="str">
        <f ca="1">IFERROR(OFFSET('Prix carburant 2018'!$A$1,MATCH($B349,PxPompe,1),MATCH($J349,carburants,0)),"")</f>
        <v/>
      </c>
      <c r="L349" s="72" t="str">
        <f t="shared" si="15"/>
        <v/>
      </c>
      <c r="M349" s="73">
        <v>1.196</v>
      </c>
      <c r="N349" s="108" t="str">
        <f t="shared" si="17"/>
        <v/>
      </c>
      <c r="O349" s="130" t="str">
        <f t="shared" si="16"/>
        <v/>
      </c>
    </row>
    <row r="350" spans="2:15" x14ac:dyDescent="0.2">
      <c r="B350" s="127"/>
      <c r="C350" s="47" t="s">
        <v>82</v>
      </c>
      <c r="D350" s="47" t="str">
        <f>IFERROR(VLOOKUP(C350,Liste!B:C,2,FALSE),"")</f>
        <v>TYPE DE VEHICULE</v>
      </c>
      <c r="E350" s="48"/>
      <c r="F350" s="48"/>
      <c r="G350" s="48"/>
      <c r="H350" s="49"/>
      <c r="I350" s="50" t="s">
        <v>18</v>
      </c>
      <c r="J350" s="109" t="s">
        <v>91</v>
      </c>
      <c r="K350" s="51" t="str">
        <f ca="1">IFERROR(OFFSET('Prix carburant 2018'!$A$1,MATCH($B350,PxPompe,1),MATCH($J350,carburants,0)),"")</f>
        <v/>
      </c>
      <c r="L350" s="72" t="str">
        <f t="shared" si="15"/>
        <v/>
      </c>
      <c r="M350" s="73">
        <v>1.196</v>
      </c>
      <c r="N350" s="108" t="str">
        <f t="shared" si="17"/>
        <v/>
      </c>
      <c r="O350" s="130" t="str">
        <f t="shared" si="16"/>
        <v/>
      </c>
    </row>
    <row r="351" spans="2:15" x14ac:dyDescent="0.2">
      <c r="B351" s="127"/>
      <c r="C351" s="47" t="s">
        <v>82</v>
      </c>
      <c r="D351" s="47" t="str">
        <f>IFERROR(VLOOKUP(C351,Liste!B:C,2,FALSE),"")</f>
        <v>TYPE DE VEHICULE</v>
      </c>
      <c r="E351" s="48"/>
      <c r="F351" s="48"/>
      <c r="G351" s="48"/>
      <c r="H351" s="49"/>
      <c r="I351" s="50" t="s">
        <v>18</v>
      </c>
      <c r="J351" s="109" t="s">
        <v>91</v>
      </c>
      <c r="K351" s="51" t="str">
        <f ca="1">IFERROR(OFFSET('Prix carburant 2018'!$A$1,MATCH($B351,PxPompe,1),MATCH($J351,carburants,0)),"")</f>
        <v/>
      </c>
      <c r="L351" s="72" t="str">
        <f t="shared" si="15"/>
        <v/>
      </c>
      <c r="M351" s="73">
        <v>1.196</v>
      </c>
      <c r="N351" s="108" t="str">
        <f t="shared" si="17"/>
        <v/>
      </c>
      <c r="O351" s="130" t="str">
        <f t="shared" si="16"/>
        <v/>
      </c>
    </row>
    <row r="352" spans="2:15" x14ac:dyDescent="0.2">
      <c r="B352" s="128"/>
      <c r="C352" s="47" t="s">
        <v>82</v>
      </c>
      <c r="D352" s="47" t="str">
        <f>IFERROR(VLOOKUP(C352,Liste!B:C,2,FALSE),"")</f>
        <v>TYPE DE VEHICULE</v>
      </c>
      <c r="E352" s="52"/>
      <c r="F352" s="52"/>
      <c r="G352" s="52"/>
      <c r="H352" s="53"/>
      <c r="I352" s="50" t="s">
        <v>18</v>
      </c>
      <c r="J352" s="109" t="s">
        <v>91</v>
      </c>
      <c r="K352" s="51" t="str">
        <f ca="1">IFERROR(OFFSET('Prix carburant 2018'!$A$1,MATCH($B352,PxPompe,1),MATCH($J352,carburants,0)),"")</f>
        <v/>
      </c>
      <c r="L352" s="72" t="str">
        <f t="shared" si="15"/>
        <v/>
      </c>
      <c r="M352" s="73">
        <v>1.196</v>
      </c>
      <c r="N352" s="108" t="str">
        <f t="shared" si="17"/>
        <v/>
      </c>
      <c r="O352" s="130" t="str">
        <f t="shared" si="16"/>
        <v/>
      </c>
    </row>
    <row r="353" spans="2:15" x14ac:dyDescent="0.2">
      <c r="B353" s="127"/>
      <c r="C353" s="47" t="s">
        <v>82</v>
      </c>
      <c r="D353" s="47" t="str">
        <f>IFERROR(VLOOKUP(C353,Liste!B:C,2,FALSE),"")</f>
        <v>TYPE DE VEHICULE</v>
      </c>
      <c r="E353" s="48"/>
      <c r="F353" s="48"/>
      <c r="G353" s="48"/>
      <c r="H353" s="49"/>
      <c r="I353" s="50" t="s">
        <v>18</v>
      </c>
      <c r="J353" s="109" t="s">
        <v>91</v>
      </c>
      <c r="K353" s="51" t="str">
        <f ca="1">IFERROR(OFFSET('Prix carburant 2018'!$A$1,MATCH($B353,PxPompe,1),MATCH($J353,carburants,0)),"")</f>
        <v/>
      </c>
      <c r="L353" s="72" t="str">
        <f t="shared" si="15"/>
        <v/>
      </c>
      <c r="M353" s="73">
        <v>1.196</v>
      </c>
      <c r="N353" s="108" t="str">
        <f t="shared" si="17"/>
        <v/>
      </c>
      <c r="O353" s="130" t="str">
        <f t="shared" si="16"/>
        <v/>
      </c>
    </row>
    <row r="354" spans="2:15" x14ac:dyDescent="0.2">
      <c r="B354" s="127"/>
      <c r="C354" s="47" t="s">
        <v>82</v>
      </c>
      <c r="D354" s="47" t="str">
        <f>IFERROR(VLOOKUP(C354,Liste!B:C,2,FALSE),"")</f>
        <v>TYPE DE VEHICULE</v>
      </c>
      <c r="E354" s="48"/>
      <c r="F354" s="48"/>
      <c r="G354" s="48"/>
      <c r="H354" s="49"/>
      <c r="I354" s="50" t="s">
        <v>18</v>
      </c>
      <c r="J354" s="109" t="s">
        <v>91</v>
      </c>
      <c r="K354" s="51" t="str">
        <f ca="1">IFERROR(OFFSET('Prix carburant 2018'!$A$1,MATCH($B354,PxPompe,1),MATCH($J354,carburants,0)),"")</f>
        <v/>
      </c>
      <c r="L354" s="72" t="str">
        <f t="shared" si="15"/>
        <v/>
      </c>
      <c r="M354" s="73">
        <v>1.196</v>
      </c>
      <c r="N354" s="108" t="str">
        <f t="shared" si="17"/>
        <v/>
      </c>
      <c r="O354" s="130" t="str">
        <f t="shared" si="16"/>
        <v/>
      </c>
    </row>
    <row r="355" spans="2:15" x14ac:dyDescent="0.2">
      <c r="B355" s="128"/>
      <c r="C355" s="47" t="s">
        <v>82</v>
      </c>
      <c r="D355" s="47" t="str">
        <f>IFERROR(VLOOKUP(C355,Liste!B:C,2,FALSE),"")</f>
        <v>TYPE DE VEHICULE</v>
      </c>
      <c r="E355" s="52"/>
      <c r="F355" s="52"/>
      <c r="G355" s="52"/>
      <c r="H355" s="53"/>
      <c r="I355" s="50" t="s">
        <v>18</v>
      </c>
      <c r="J355" s="109" t="s">
        <v>91</v>
      </c>
      <c r="K355" s="51" t="str">
        <f ca="1">IFERROR(OFFSET('Prix carburant 2018'!$A$1,MATCH($B355,PxPompe,1),MATCH($J355,carburants,0)),"")</f>
        <v/>
      </c>
      <c r="L355" s="72" t="str">
        <f t="shared" si="15"/>
        <v/>
      </c>
      <c r="M355" s="73">
        <v>1.196</v>
      </c>
      <c r="N355" s="108" t="str">
        <f t="shared" si="17"/>
        <v/>
      </c>
      <c r="O355" s="130" t="str">
        <f t="shared" si="16"/>
        <v/>
      </c>
    </row>
    <row r="356" spans="2:15" x14ac:dyDescent="0.2">
      <c r="B356" s="127"/>
      <c r="C356" s="47" t="s">
        <v>82</v>
      </c>
      <c r="D356" s="47" t="str">
        <f>IFERROR(VLOOKUP(C356,Liste!B:C,2,FALSE),"")</f>
        <v>TYPE DE VEHICULE</v>
      </c>
      <c r="E356" s="48"/>
      <c r="F356" s="48"/>
      <c r="G356" s="48"/>
      <c r="H356" s="49"/>
      <c r="I356" s="50" t="s">
        <v>18</v>
      </c>
      <c r="J356" s="109" t="s">
        <v>91</v>
      </c>
      <c r="K356" s="51" t="str">
        <f ca="1">IFERROR(OFFSET('Prix carburant 2018'!$A$1,MATCH($B356,PxPompe,1),MATCH($J356,carburants,0)),"")</f>
        <v/>
      </c>
      <c r="L356" s="72" t="str">
        <f t="shared" si="15"/>
        <v/>
      </c>
      <c r="M356" s="73">
        <v>1.196</v>
      </c>
      <c r="N356" s="108" t="str">
        <f t="shared" si="17"/>
        <v/>
      </c>
      <c r="O356" s="130" t="str">
        <f t="shared" si="16"/>
        <v/>
      </c>
    </row>
    <row r="357" spans="2:15" x14ac:dyDescent="0.2">
      <c r="B357" s="128"/>
      <c r="C357" s="47" t="s">
        <v>82</v>
      </c>
      <c r="D357" s="47" t="str">
        <f>IFERROR(VLOOKUP(C357,Liste!B:C,2,FALSE),"")</f>
        <v>TYPE DE VEHICULE</v>
      </c>
      <c r="E357" s="52"/>
      <c r="F357" s="52"/>
      <c r="G357" s="52"/>
      <c r="H357" s="53"/>
      <c r="I357" s="50" t="s">
        <v>18</v>
      </c>
      <c r="J357" s="109" t="s">
        <v>91</v>
      </c>
      <c r="K357" s="51" t="str">
        <f ca="1">IFERROR(OFFSET('Prix carburant 2018'!$A$1,MATCH($B357,PxPompe,1),MATCH($J357,carburants,0)),"")</f>
        <v/>
      </c>
      <c r="L357" s="72" t="str">
        <f t="shared" si="15"/>
        <v/>
      </c>
      <c r="M357" s="73">
        <v>1.196</v>
      </c>
      <c r="N357" s="108" t="str">
        <f t="shared" si="17"/>
        <v/>
      </c>
      <c r="O357" s="130" t="str">
        <f t="shared" si="16"/>
        <v/>
      </c>
    </row>
    <row r="358" spans="2:15" x14ac:dyDescent="0.2">
      <c r="B358" s="127"/>
      <c r="C358" s="47" t="s">
        <v>82</v>
      </c>
      <c r="D358" s="47" t="str">
        <f>IFERROR(VLOOKUP(C358,Liste!B:C,2,FALSE),"")</f>
        <v>TYPE DE VEHICULE</v>
      </c>
      <c r="E358" s="48"/>
      <c r="F358" s="48"/>
      <c r="G358" s="48"/>
      <c r="H358" s="49"/>
      <c r="I358" s="50" t="s">
        <v>18</v>
      </c>
      <c r="J358" s="109" t="s">
        <v>91</v>
      </c>
      <c r="K358" s="51" t="str">
        <f ca="1">IFERROR(OFFSET('Prix carburant 2018'!$A$1,MATCH($B358,PxPompe,1),MATCH($J358,carburants,0)),"")</f>
        <v/>
      </c>
      <c r="L358" s="72" t="str">
        <f t="shared" si="15"/>
        <v/>
      </c>
      <c r="M358" s="73">
        <v>1.196</v>
      </c>
      <c r="N358" s="108" t="str">
        <f t="shared" si="17"/>
        <v/>
      </c>
      <c r="O358" s="130" t="str">
        <f t="shared" si="16"/>
        <v/>
      </c>
    </row>
    <row r="359" spans="2:15" x14ac:dyDescent="0.2">
      <c r="B359" s="127"/>
      <c r="C359" s="47" t="s">
        <v>82</v>
      </c>
      <c r="D359" s="47" t="str">
        <f>IFERROR(VLOOKUP(C359,Liste!B:C,2,FALSE),"")</f>
        <v>TYPE DE VEHICULE</v>
      </c>
      <c r="E359" s="48"/>
      <c r="F359" s="48"/>
      <c r="G359" s="48"/>
      <c r="H359" s="49"/>
      <c r="I359" s="50" t="s">
        <v>18</v>
      </c>
      <c r="J359" s="109" t="s">
        <v>91</v>
      </c>
      <c r="K359" s="51" t="str">
        <f ca="1">IFERROR(OFFSET('Prix carburant 2018'!$A$1,MATCH($B359,PxPompe,1),MATCH($J359,carburants,0)),"")</f>
        <v/>
      </c>
      <c r="L359" s="72" t="str">
        <f t="shared" si="15"/>
        <v/>
      </c>
      <c r="M359" s="73">
        <v>1.196</v>
      </c>
      <c r="N359" s="108" t="str">
        <f t="shared" si="17"/>
        <v/>
      </c>
      <c r="O359" s="130" t="str">
        <f t="shared" si="16"/>
        <v/>
      </c>
    </row>
    <row r="360" spans="2:15" x14ac:dyDescent="0.2">
      <c r="B360" s="128"/>
      <c r="C360" s="47" t="s">
        <v>82</v>
      </c>
      <c r="D360" s="47" t="str">
        <f>IFERROR(VLOOKUP(C360,Liste!B:C,2,FALSE),"")</f>
        <v>TYPE DE VEHICULE</v>
      </c>
      <c r="E360" s="52"/>
      <c r="F360" s="52"/>
      <c r="G360" s="52"/>
      <c r="H360" s="53"/>
      <c r="I360" s="50" t="s">
        <v>18</v>
      </c>
      <c r="J360" s="109" t="s">
        <v>91</v>
      </c>
      <c r="K360" s="51" t="str">
        <f ca="1">IFERROR(OFFSET('Prix carburant 2018'!$A$1,MATCH($B360,PxPompe,1),MATCH($J360,carburants,0)),"")</f>
        <v/>
      </c>
      <c r="L360" s="72" t="str">
        <f t="shared" si="15"/>
        <v/>
      </c>
      <c r="M360" s="73">
        <v>1.196</v>
      </c>
      <c r="N360" s="108" t="str">
        <f t="shared" si="17"/>
        <v/>
      </c>
      <c r="O360" s="130" t="str">
        <f t="shared" si="16"/>
        <v/>
      </c>
    </row>
    <row r="361" spans="2:15" x14ac:dyDescent="0.2">
      <c r="B361" s="127"/>
      <c r="C361" s="47" t="s">
        <v>82</v>
      </c>
      <c r="D361" s="47" t="str">
        <f>IFERROR(VLOOKUP(C361,Liste!B:C,2,FALSE),"")</f>
        <v>TYPE DE VEHICULE</v>
      </c>
      <c r="E361" s="48"/>
      <c r="F361" s="48"/>
      <c r="G361" s="48"/>
      <c r="H361" s="49"/>
      <c r="I361" s="50" t="s">
        <v>18</v>
      </c>
      <c r="J361" s="109" t="s">
        <v>91</v>
      </c>
      <c r="K361" s="51" t="str">
        <f ca="1">IFERROR(OFFSET('Prix carburant 2018'!$A$1,MATCH($B361,PxPompe,1),MATCH($J361,carburants,0)),"")</f>
        <v/>
      </c>
      <c r="L361" s="72" t="str">
        <f t="shared" si="15"/>
        <v/>
      </c>
      <c r="M361" s="73">
        <v>1.196</v>
      </c>
      <c r="N361" s="108" t="str">
        <f t="shared" si="17"/>
        <v/>
      </c>
      <c r="O361" s="130" t="str">
        <f t="shared" si="16"/>
        <v/>
      </c>
    </row>
    <row r="362" spans="2:15" x14ac:dyDescent="0.2">
      <c r="B362" s="127"/>
      <c r="C362" s="47" t="s">
        <v>82</v>
      </c>
      <c r="D362" s="47" t="str">
        <f>IFERROR(VLOOKUP(C362,Liste!B:C,2,FALSE),"")</f>
        <v>TYPE DE VEHICULE</v>
      </c>
      <c r="E362" s="48"/>
      <c r="F362" s="48"/>
      <c r="G362" s="48"/>
      <c r="H362" s="49"/>
      <c r="I362" s="50" t="s">
        <v>18</v>
      </c>
      <c r="J362" s="109" t="s">
        <v>91</v>
      </c>
      <c r="K362" s="51" t="str">
        <f ca="1">IFERROR(OFFSET('Prix carburant 2018'!$A$1,MATCH($B362,PxPompe,1),MATCH($J362,carburants,0)),"")</f>
        <v/>
      </c>
      <c r="L362" s="72" t="str">
        <f t="shared" si="15"/>
        <v/>
      </c>
      <c r="M362" s="73">
        <v>1.196</v>
      </c>
      <c r="N362" s="108" t="str">
        <f t="shared" si="17"/>
        <v/>
      </c>
      <c r="O362" s="130" t="str">
        <f t="shared" si="16"/>
        <v/>
      </c>
    </row>
    <row r="363" spans="2:15" x14ac:dyDescent="0.2">
      <c r="B363" s="128"/>
      <c r="C363" s="47" t="s">
        <v>82</v>
      </c>
      <c r="D363" s="47" t="str">
        <f>IFERROR(VLOOKUP(C363,Liste!B:C,2,FALSE),"")</f>
        <v>TYPE DE VEHICULE</v>
      </c>
      <c r="E363" s="52"/>
      <c r="F363" s="52"/>
      <c r="G363" s="52"/>
      <c r="H363" s="53"/>
      <c r="I363" s="50" t="s">
        <v>18</v>
      </c>
      <c r="J363" s="109" t="s">
        <v>91</v>
      </c>
      <c r="K363" s="51" t="str">
        <f ca="1">IFERROR(OFFSET('Prix carburant 2018'!$A$1,MATCH($B363,PxPompe,1),MATCH($J363,carburants,0)),"")</f>
        <v/>
      </c>
      <c r="L363" s="72" t="str">
        <f t="shared" si="15"/>
        <v/>
      </c>
      <c r="M363" s="73">
        <v>1.196</v>
      </c>
      <c r="N363" s="108" t="str">
        <f t="shared" si="17"/>
        <v/>
      </c>
      <c r="O363" s="130" t="str">
        <f t="shared" si="16"/>
        <v/>
      </c>
    </row>
    <row r="364" spans="2:15" x14ac:dyDescent="0.2">
      <c r="B364" s="127"/>
      <c r="C364" s="47" t="s">
        <v>82</v>
      </c>
      <c r="D364" s="47" t="str">
        <f>IFERROR(VLOOKUP(C364,Liste!B:C,2,FALSE),"")</f>
        <v>TYPE DE VEHICULE</v>
      </c>
      <c r="E364" s="48"/>
      <c r="F364" s="48"/>
      <c r="G364" s="48"/>
      <c r="H364" s="49"/>
      <c r="I364" s="50" t="s">
        <v>18</v>
      </c>
      <c r="J364" s="109" t="s">
        <v>91</v>
      </c>
      <c r="K364" s="51" t="str">
        <f ca="1">IFERROR(OFFSET('Prix carburant 2018'!$A$1,MATCH($B364,PxPompe,1),MATCH($J364,carburants,0)),"")</f>
        <v/>
      </c>
      <c r="L364" s="72" t="str">
        <f t="shared" si="15"/>
        <v/>
      </c>
      <c r="M364" s="73">
        <v>1.196</v>
      </c>
      <c r="N364" s="108" t="str">
        <f t="shared" si="17"/>
        <v/>
      </c>
      <c r="O364" s="130" t="str">
        <f t="shared" si="16"/>
        <v/>
      </c>
    </row>
    <row r="365" spans="2:15" x14ac:dyDescent="0.2">
      <c r="B365" s="127"/>
      <c r="C365" s="47" t="s">
        <v>82</v>
      </c>
      <c r="D365" s="47" t="str">
        <f>IFERROR(VLOOKUP(C365,Liste!B:C,2,FALSE),"")</f>
        <v>TYPE DE VEHICULE</v>
      </c>
      <c r="E365" s="48"/>
      <c r="F365" s="48"/>
      <c r="G365" s="48"/>
      <c r="H365" s="49"/>
      <c r="I365" s="50" t="s">
        <v>18</v>
      </c>
      <c r="J365" s="109" t="s">
        <v>91</v>
      </c>
      <c r="K365" s="51" t="str">
        <f ca="1">IFERROR(OFFSET('Prix carburant 2018'!$A$1,MATCH($B365,PxPompe,1),MATCH($J365,carburants,0)),"")</f>
        <v/>
      </c>
      <c r="L365" s="72" t="str">
        <f t="shared" si="15"/>
        <v/>
      </c>
      <c r="M365" s="73">
        <v>1.196</v>
      </c>
      <c r="N365" s="108" t="str">
        <f t="shared" si="17"/>
        <v/>
      </c>
      <c r="O365" s="130" t="str">
        <f t="shared" si="16"/>
        <v/>
      </c>
    </row>
    <row r="366" spans="2:15" x14ac:dyDescent="0.2">
      <c r="B366" s="128"/>
      <c r="C366" s="47" t="s">
        <v>82</v>
      </c>
      <c r="D366" s="47" t="str">
        <f>IFERROR(VLOOKUP(C366,Liste!B:C,2,FALSE),"")</f>
        <v>TYPE DE VEHICULE</v>
      </c>
      <c r="E366" s="52"/>
      <c r="F366" s="52"/>
      <c r="G366" s="52"/>
      <c r="H366" s="53"/>
      <c r="I366" s="50" t="s">
        <v>18</v>
      </c>
      <c r="J366" s="109" t="s">
        <v>91</v>
      </c>
      <c r="K366" s="51" t="str">
        <f ca="1">IFERROR(OFFSET('Prix carburant 2018'!$A$1,MATCH($B366,PxPompe,1),MATCH($J366,carburants,0)),"")</f>
        <v/>
      </c>
      <c r="L366" s="72" t="str">
        <f t="shared" si="15"/>
        <v/>
      </c>
      <c r="M366" s="73">
        <v>1.196</v>
      </c>
      <c r="N366" s="108" t="str">
        <f t="shared" si="17"/>
        <v/>
      </c>
      <c r="O366" s="130" t="str">
        <f t="shared" si="16"/>
        <v/>
      </c>
    </row>
    <row r="367" spans="2:15" x14ac:dyDescent="0.2">
      <c r="B367" s="127"/>
      <c r="C367" s="47" t="s">
        <v>82</v>
      </c>
      <c r="D367" s="47" t="str">
        <f>IFERROR(VLOOKUP(C367,Liste!B:C,2,FALSE),"")</f>
        <v>TYPE DE VEHICULE</v>
      </c>
      <c r="E367" s="48"/>
      <c r="F367" s="48"/>
      <c r="G367" s="48"/>
      <c r="H367" s="49"/>
      <c r="I367" s="50" t="s">
        <v>18</v>
      </c>
      <c r="J367" s="109" t="s">
        <v>91</v>
      </c>
      <c r="K367" s="51" t="str">
        <f ca="1">IFERROR(OFFSET('Prix carburant 2018'!$A$1,MATCH($B367,PxPompe,1),MATCH($J367,carburants,0)),"")</f>
        <v/>
      </c>
      <c r="L367" s="72" t="str">
        <f t="shared" si="15"/>
        <v/>
      </c>
      <c r="M367" s="73">
        <v>1.196</v>
      </c>
      <c r="N367" s="108" t="str">
        <f t="shared" si="17"/>
        <v/>
      </c>
      <c r="O367" s="130" t="str">
        <f t="shared" si="16"/>
        <v/>
      </c>
    </row>
    <row r="368" spans="2:15" x14ac:dyDescent="0.2">
      <c r="B368" s="128"/>
      <c r="C368" s="47" t="s">
        <v>82</v>
      </c>
      <c r="D368" s="47" t="str">
        <f>IFERROR(VLOOKUP(C368,Liste!B:C,2,FALSE),"")</f>
        <v>TYPE DE VEHICULE</v>
      </c>
      <c r="E368" s="52"/>
      <c r="F368" s="52"/>
      <c r="G368" s="52"/>
      <c r="H368" s="53"/>
      <c r="I368" s="50" t="s">
        <v>18</v>
      </c>
      <c r="J368" s="109" t="s">
        <v>91</v>
      </c>
      <c r="K368" s="51" t="str">
        <f ca="1">IFERROR(OFFSET('Prix carburant 2018'!$A$1,MATCH($B368,PxPompe,1),MATCH($J368,carburants,0)),"")</f>
        <v/>
      </c>
      <c r="L368" s="72" t="str">
        <f t="shared" si="15"/>
        <v/>
      </c>
      <c r="M368" s="73">
        <v>1.196</v>
      </c>
      <c r="N368" s="108" t="str">
        <f t="shared" si="17"/>
        <v/>
      </c>
      <c r="O368" s="130" t="str">
        <f t="shared" si="16"/>
        <v/>
      </c>
    </row>
    <row r="369" spans="2:15" x14ac:dyDescent="0.2">
      <c r="B369" s="127"/>
      <c r="C369" s="47" t="s">
        <v>82</v>
      </c>
      <c r="D369" s="47" t="str">
        <f>IFERROR(VLOOKUP(C369,Liste!B:C,2,FALSE),"")</f>
        <v>TYPE DE VEHICULE</v>
      </c>
      <c r="E369" s="48"/>
      <c r="F369" s="48"/>
      <c r="G369" s="48"/>
      <c r="H369" s="49"/>
      <c r="I369" s="50" t="s">
        <v>18</v>
      </c>
      <c r="J369" s="109" t="s">
        <v>91</v>
      </c>
      <c r="K369" s="51" t="str">
        <f ca="1">IFERROR(OFFSET('Prix carburant 2018'!$A$1,MATCH($B369,PxPompe,1),MATCH($J369,carburants,0)),"")</f>
        <v/>
      </c>
      <c r="L369" s="72" t="str">
        <f t="shared" si="15"/>
        <v/>
      </c>
      <c r="M369" s="73">
        <v>1.196</v>
      </c>
      <c r="N369" s="108" t="str">
        <f t="shared" si="17"/>
        <v/>
      </c>
      <c r="O369" s="130" t="str">
        <f t="shared" si="16"/>
        <v/>
      </c>
    </row>
    <row r="370" spans="2:15" x14ac:dyDescent="0.2">
      <c r="B370" s="127"/>
      <c r="C370" s="47" t="s">
        <v>82</v>
      </c>
      <c r="D370" s="47" t="str">
        <f>IFERROR(VLOOKUP(C370,Liste!B:C,2,FALSE),"")</f>
        <v>TYPE DE VEHICULE</v>
      </c>
      <c r="E370" s="48"/>
      <c r="F370" s="48"/>
      <c r="G370" s="48"/>
      <c r="H370" s="49"/>
      <c r="I370" s="50" t="s">
        <v>18</v>
      </c>
      <c r="J370" s="109" t="s">
        <v>91</v>
      </c>
      <c r="K370" s="51" t="str">
        <f ca="1">IFERROR(OFFSET('Prix carburant 2018'!$A$1,MATCH($B370,PxPompe,1),MATCH($J370,carburants,0)),"")</f>
        <v/>
      </c>
      <c r="L370" s="72" t="str">
        <f t="shared" si="15"/>
        <v/>
      </c>
      <c r="M370" s="73">
        <v>1.196</v>
      </c>
      <c r="N370" s="108" t="str">
        <f t="shared" si="17"/>
        <v/>
      </c>
      <c r="O370" s="130" t="str">
        <f t="shared" si="16"/>
        <v/>
      </c>
    </row>
    <row r="371" spans="2:15" x14ac:dyDescent="0.2">
      <c r="B371" s="128"/>
      <c r="C371" s="47" t="s">
        <v>82</v>
      </c>
      <c r="D371" s="47" t="str">
        <f>IFERROR(VLOOKUP(C371,Liste!B:C,2,FALSE),"")</f>
        <v>TYPE DE VEHICULE</v>
      </c>
      <c r="E371" s="52"/>
      <c r="F371" s="52"/>
      <c r="G371" s="52"/>
      <c r="H371" s="53"/>
      <c r="I371" s="50" t="s">
        <v>18</v>
      </c>
      <c r="J371" s="109" t="s">
        <v>91</v>
      </c>
      <c r="K371" s="51" t="str">
        <f ca="1">IFERROR(OFFSET('Prix carburant 2018'!$A$1,MATCH($B371,PxPompe,1),MATCH($J371,carburants,0)),"")</f>
        <v/>
      </c>
      <c r="L371" s="72" t="str">
        <f t="shared" si="15"/>
        <v/>
      </c>
      <c r="M371" s="73">
        <v>1.196</v>
      </c>
      <c r="N371" s="108" t="str">
        <f t="shared" si="17"/>
        <v/>
      </c>
      <c r="O371" s="130" t="str">
        <f t="shared" si="16"/>
        <v/>
      </c>
    </row>
    <row r="372" spans="2:15" x14ac:dyDescent="0.2">
      <c r="B372" s="127"/>
      <c r="C372" s="47" t="s">
        <v>82</v>
      </c>
      <c r="D372" s="47" t="str">
        <f>IFERROR(VLOOKUP(C372,Liste!B:C,2,FALSE),"")</f>
        <v>TYPE DE VEHICULE</v>
      </c>
      <c r="E372" s="48"/>
      <c r="F372" s="48"/>
      <c r="G372" s="48"/>
      <c r="H372" s="49"/>
      <c r="I372" s="50" t="s">
        <v>18</v>
      </c>
      <c r="J372" s="109" t="s">
        <v>91</v>
      </c>
      <c r="K372" s="51" t="str">
        <f ca="1">IFERROR(OFFSET('Prix carburant 2018'!$A$1,MATCH($B372,PxPompe,1),MATCH($J372,carburants,0)),"")</f>
        <v/>
      </c>
      <c r="L372" s="72" t="str">
        <f t="shared" si="15"/>
        <v/>
      </c>
      <c r="M372" s="73">
        <v>1.196</v>
      </c>
      <c r="N372" s="108" t="str">
        <f t="shared" si="17"/>
        <v/>
      </c>
      <c r="O372" s="130" t="str">
        <f t="shared" si="16"/>
        <v/>
      </c>
    </row>
    <row r="373" spans="2:15" x14ac:dyDescent="0.2">
      <c r="B373" s="127"/>
      <c r="C373" s="47" t="s">
        <v>82</v>
      </c>
      <c r="D373" s="47" t="str">
        <f>IFERROR(VLOOKUP(C373,Liste!B:C,2,FALSE),"")</f>
        <v>TYPE DE VEHICULE</v>
      </c>
      <c r="E373" s="48"/>
      <c r="F373" s="48"/>
      <c r="G373" s="48"/>
      <c r="H373" s="49"/>
      <c r="I373" s="50" t="s">
        <v>18</v>
      </c>
      <c r="J373" s="109" t="s">
        <v>91</v>
      </c>
      <c r="K373" s="51" t="str">
        <f ca="1">IFERROR(OFFSET('Prix carburant 2018'!$A$1,MATCH($B373,PxPompe,1),MATCH($J373,carburants,0)),"")</f>
        <v/>
      </c>
      <c r="L373" s="72" t="str">
        <f t="shared" si="15"/>
        <v/>
      </c>
      <c r="M373" s="73">
        <v>1.196</v>
      </c>
      <c r="N373" s="108" t="str">
        <f t="shared" si="17"/>
        <v/>
      </c>
      <c r="O373" s="130" t="str">
        <f t="shared" si="16"/>
        <v/>
      </c>
    </row>
    <row r="374" spans="2:15" x14ac:dyDescent="0.2">
      <c r="B374" s="128"/>
      <c r="C374" s="47" t="s">
        <v>82</v>
      </c>
      <c r="D374" s="47" t="str">
        <f>IFERROR(VLOOKUP(C374,Liste!B:C,2,FALSE),"")</f>
        <v>TYPE DE VEHICULE</v>
      </c>
      <c r="E374" s="52"/>
      <c r="F374" s="52"/>
      <c r="G374" s="52"/>
      <c r="H374" s="53"/>
      <c r="I374" s="50" t="s">
        <v>18</v>
      </c>
      <c r="J374" s="109" t="s">
        <v>91</v>
      </c>
      <c r="K374" s="51" t="str">
        <f ca="1">IFERROR(OFFSET('Prix carburant 2018'!$A$1,MATCH($B374,PxPompe,1),MATCH($J374,carburants,0)),"")</f>
        <v/>
      </c>
      <c r="L374" s="72" t="str">
        <f t="shared" si="15"/>
        <v/>
      </c>
      <c r="M374" s="73">
        <v>1.196</v>
      </c>
      <c r="N374" s="108" t="str">
        <f t="shared" si="17"/>
        <v/>
      </c>
      <c r="O374" s="130" t="str">
        <f t="shared" si="16"/>
        <v/>
      </c>
    </row>
    <row r="375" spans="2:15" x14ac:dyDescent="0.2">
      <c r="B375" s="127"/>
      <c r="C375" s="47" t="s">
        <v>82</v>
      </c>
      <c r="D375" s="47" t="str">
        <f>IFERROR(VLOOKUP(C375,Liste!B:C,2,FALSE),"")</f>
        <v>TYPE DE VEHICULE</v>
      </c>
      <c r="E375" s="48"/>
      <c r="F375" s="48"/>
      <c r="G375" s="48"/>
      <c r="H375" s="49"/>
      <c r="I375" s="50" t="s">
        <v>18</v>
      </c>
      <c r="J375" s="109" t="s">
        <v>91</v>
      </c>
      <c r="K375" s="51" t="str">
        <f ca="1">IFERROR(OFFSET('Prix carburant 2018'!$A$1,MATCH($B375,PxPompe,1),MATCH($J375,carburants,0)),"")</f>
        <v/>
      </c>
      <c r="L375" s="72" t="str">
        <f t="shared" si="15"/>
        <v/>
      </c>
      <c r="M375" s="73">
        <v>1.196</v>
      </c>
      <c r="N375" s="108" t="str">
        <f t="shared" si="17"/>
        <v/>
      </c>
      <c r="O375" s="130" t="str">
        <f t="shared" si="16"/>
        <v/>
      </c>
    </row>
    <row r="376" spans="2:15" x14ac:dyDescent="0.2">
      <c r="B376" s="127"/>
      <c r="C376" s="47" t="s">
        <v>82</v>
      </c>
      <c r="D376" s="47" t="str">
        <f>IFERROR(VLOOKUP(C376,Liste!B:C,2,FALSE),"")</f>
        <v>TYPE DE VEHICULE</v>
      </c>
      <c r="E376" s="48"/>
      <c r="F376" s="48"/>
      <c r="G376" s="48"/>
      <c r="H376" s="49"/>
      <c r="I376" s="50" t="s">
        <v>18</v>
      </c>
      <c r="J376" s="109" t="s">
        <v>91</v>
      </c>
      <c r="K376" s="51" t="str">
        <f ca="1">IFERROR(OFFSET('Prix carburant 2018'!$A$1,MATCH($B376,PxPompe,1),MATCH($J376,carburants,0)),"")</f>
        <v/>
      </c>
      <c r="L376" s="72" t="str">
        <f t="shared" si="15"/>
        <v/>
      </c>
      <c r="M376" s="73">
        <v>1.196</v>
      </c>
      <c r="N376" s="108" t="str">
        <f t="shared" si="17"/>
        <v/>
      </c>
      <c r="O376" s="130" t="str">
        <f t="shared" si="16"/>
        <v/>
      </c>
    </row>
    <row r="377" spans="2:15" x14ac:dyDescent="0.2">
      <c r="B377" s="128"/>
      <c r="C377" s="47" t="s">
        <v>82</v>
      </c>
      <c r="D377" s="47" t="str">
        <f>IFERROR(VLOOKUP(C377,Liste!B:C,2,FALSE),"")</f>
        <v>TYPE DE VEHICULE</v>
      </c>
      <c r="E377" s="52"/>
      <c r="F377" s="52"/>
      <c r="G377" s="52"/>
      <c r="H377" s="53"/>
      <c r="I377" s="50" t="s">
        <v>18</v>
      </c>
      <c r="J377" s="109" t="s">
        <v>91</v>
      </c>
      <c r="K377" s="51" t="str">
        <f ca="1">IFERROR(OFFSET('Prix carburant 2018'!$A$1,MATCH($B377,PxPompe,1),MATCH($J377,carburants,0)),"")</f>
        <v/>
      </c>
      <c r="L377" s="72" t="str">
        <f t="shared" si="15"/>
        <v/>
      </c>
      <c r="M377" s="73">
        <v>1.196</v>
      </c>
      <c r="N377" s="108" t="str">
        <f t="shared" si="17"/>
        <v/>
      </c>
      <c r="O377" s="130" t="str">
        <f t="shared" si="16"/>
        <v/>
      </c>
    </row>
    <row r="378" spans="2:15" x14ac:dyDescent="0.2">
      <c r="B378" s="127"/>
      <c r="C378" s="47" t="s">
        <v>82</v>
      </c>
      <c r="D378" s="47" t="str">
        <f>IFERROR(VLOOKUP(C378,Liste!B:C,2,FALSE),"")</f>
        <v>TYPE DE VEHICULE</v>
      </c>
      <c r="E378" s="48"/>
      <c r="F378" s="48"/>
      <c r="G378" s="48"/>
      <c r="H378" s="49"/>
      <c r="I378" s="50" t="s">
        <v>18</v>
      </c>
      <c r="J378" s="109" t="s">
        <v>91</v>
      </c>
      <c r="K378" s="51" t="str">
        <f ca="1">IFERROR(OFFSET('Prix carburant 2018'!$A$1,MATCH($B378,PxPompe,1),MATCH($J378,carburants,0)),"")</f>
        <v/>
      </c>
      <c r="L378" s="72" t="str">
        <f t="shared" si="15"/>
        <v/>
      </c>
      <c r="M378" s="73">
        <v>1.196</v>
      </c>
      <c r="N378" s="108" t="str">
        <f t="shared" si="17"/>
        <v/>
      </c>
      <c r="O378" s="130" t="str">
        <f t="shared" si="16"/>
        <v/>
      </c>
    </row>
    <row r="379" spans="2:15" x14ac:dyDescent="0.2">
      <c r="B379" s="127"/>
      <c r="C379" s="47" t="s">
        <v>82</v>
      </c>
      <c r="D379" s="47" t="str">
        <f>IFERROR(VLOOKUP(C379,Liste!B:C,2,FALSE),"")</f>
        <v>TYPE DE VEHICULE</v>
      </c>
      <c r="E379" s="48"/>
      <c r="F379" s="48"/>
      <c r="G379" s="48"/>
      <c r="H379" s="49"/>
      <c r="I379" s="50" t="s">
        <v>18</v>
      </c>
      <c r="J379" s="109" t="s">
        <v>91</v>
      </c>
      <c r="K379" s="51" t="str">
        <f ca="1">IFERROR(OFFSET('Prix carburant 2018'!$A$1,MATCH($B379,PxPompe,1),MATCH($J379,carburants,0)),"")</f>
        <v/>
      </c>
      <c r="L379" s="72" t="str">
        <f t="shared" si="15"/>
        <v/>
      </c>
      <c r="M379" s="73">
        <v>1.196</v>
      </c>
      <c r="N379" s="108" t="str">
        <f t="shared" si="17"/>
        <v/>
      </c>
      <c r="O379" s="130" t="str">
        <f t="shared" si="16"/>
        <v/>
      </c>
    </row>
    <row r="380" spans="2:15" x14ac:dyDescent="0.2">
      <c r="B380" s="128"/>
      <c r="C380" s="47" t="s">
        <v>82</v>
      </c>
      <c r="D380" s="47" t="str">
        <f>IFERROR(VLOOKUP(C380,Liste!B:C,2,FALSE),"")</f>
        <v>TYPE DE VEHICULE</v>
      </c>
      <c r="E380" s="52"/>
      <c r="F380" s="52"/>
      <c r="G380" s="52"/>
      <c r="H380" s="53"/>
      <c r="I380" s="50" t="s">
        <v>18</v>
      </c>
      <c r="J380" s="109" t="s">
        <v>91</v>
      </c>
      <c r="K380" s="51" t="str">
        <f ca="1">IFERROR(OFFSET('Prix carburant 2018'!$A$1,MATCH($B380,PxPompe,1),MATCH($J380,carburants,0)),"")</f>
        <v/>
      </c>
      <c r="L380" s="72" t="str">
        <f t="shared" si="15"/>
        <v/>
      </c>
      <c r="M380" s="73">
        <v>1.196</v>
      </c>
      <c r="N380" s="108" t="str">
        <f t="shared" si="17"/>
        <v/>
      </c>
      <c r="O380" s="130" t="str">
        <f t="shared" si="16"/>
        <v/>
      </c>
    </row>
    <row r="381" spans="2:15" x14ac:dyDescent="0.2">
      <c r="B381" s="127"/>
      <c r="C381" s="47" t="s">
        <v>82</v>
      </c>
      <c r="D381" s="47" t="str">
        <f>IFERROR(VLOOKUP(C381,Liste!B:C,2,FALSE),"")</f>
        <v>TYPE DE VEHICULE</v>
      </c>
      <c r="E381" s="48"/>
      <c r="F381" s="48"/>
      <c r="G381" s="48"/>
      <c r="H381" s="49"/>
      <c r="I381" s="50" t="s">
        <v>18</v>
      </c>
      <c r="J381" s="109" t="s">
        <v>91</v>
      </c>
      <c r="K381" s="51" t="str">
        <f ca="1">IFERROR(OFFSET('Prix carburant 2018'!$A$1,MATCH($B381,PxPompe,1),MATCH($J381,carburants,0)),"")</f>
        <v/>
      </c>
      <c r="L381" s="72" t="str">
        <f t="shared" si="15"/>
        <v/>
      </c>
      <c r="M381" s="73">
        <v>1.196</v>
      </c>
      <c r="N381" s="108" t="str">
        <f t="shared" si="17"/>
        <v/>
      </c>
      <c r="O381" s="130" t="str">
        <f t="shared" si="16"/>
        <v/>
      </c>
    </row>
    <row r="382" spans="2:15" x14ac:dyDescent="0.2">
      <c r="B382" s="127"/>
      <c r="C382" s="47" t="s">
        <v>82</v>
      </c>
      <c r="D382" s="47" t="str">
        <f>IFERROR(VLOOKUP(C382,Liste!B:C,2,FALSE),"")</f>
        <v>TYPE DE VEHICULE</v>
      </c>
      <c r="E382" s="48"/>
      <c r="F382" s="48"/>
      <c r="G382" s="48"/>
      <c r="H382" s="49"/>
      <c r="I382" s="50" t="s">
        <v>18</v>
      </c>
      <c r="J382" s="109" t="s">
        <v>91</v>
      </c>
      <c r="K382" s="51" t="str">
        <f ca="1">IFERROR(OFFSET('Prix carburant 2018'!$A$1,MATCH($B382,PxPompe,1),MATCH($J382,carburants,0)),"")</f>
        <v/>
      </c>
      <c r="L382" s="72" t="str">
        <f t="shared" si="15"/>
        <v/>
      </c>
      <c r="M382" s="73">
        <v>1.196</v>
      </c>
      <c r="N382" s="108" t="str">
        <f t="shared" si="17"/>
        <v/>
      </c>
      <c r="O382" s="130" t="str">
        <f t="shared" si="16"/>
        <v/>
      </c>
    </row>
    <row r="383" spans="2:15" x14ac:dyDescent="0.2">
      <c r="B383" s="128"/>
      <c r="C383" s="47" t="s">
        <v>82</v>
      </c>
      <c r="D383" s="47" t="str">
        <f>IFERROR(VLOOKUP(C383,Liste!B:C,2,FALSE),"")</f>
        <v>TYPE DE VEHICULE</v>
      </c>
      <c r="E383" s="52"/>
      <c r="F383" s="52"/>
      <c r="G383" s="52"/>
      <c r="H383" s="53"/>
      <c r="I383" s="50" t="s">
        <v>18</v>
      </c>
      <c r="J383" s="109" t="s">
        <v>91</v>
      </c>
      <c r="K383" s="51" t="str">
        <f ca="1">IFERROR(OFFSET('Prix carburant 2018'!$A$1,MATCH($B383,PxPompe,1),MATCH($J383,carburants,0)),"")</f>
        <v/>
      </c>
      <c r="L383" s="72" t="str">
        <f t="shared" si="15"/>
        <v/>
      </c>
      <c r="M383" s="73">
        <v>1.196</v>
      </c>
      <c r="N383" s="108" t="str">
        <f t="shared" si="17"/>
        <v/>
      </c>
      <c r="O383" s="130" t="str">
        <f t="shared" si="16"/>
        <v/>
      </c>
    </row>
    <row r="384" spans="2:15" x14ac:dyDescent="0.2">
      <c r="B384" s="127"/>
      <c r="C384" s="47" t="s">
        <v>82</v>
      </c>
      <c r="D384" s="47" t="str">
        <f>IFERROR(VLOOKUP(C384,Liste!B:C,2,FALSE),"")</f>
        <v>TYPE DE VEHICULE</v>
      </c>
      <c r="E384" s="48"/>
      <c r="F384" s="48"/>
      <c r="G384" s="48"/>
      <c r="H384" s="49"/>
      <c r="I384" s="50" t="s">
        <v>18</v>
      </c>
      <c r="J384" s="109" t="s">
        <v>91</v>
      </c>
      <c r="K384" s="51" t="str">
        <f ca="1">IFERROR(OFFSET('Prix carburant 2018'!$A$1,MATCH($B384,PxPompe,1),MATCH($J384,carburants,0)),"")</f>
        <v/>
      </c>
      <c r="L384" s="72" t="str">
        <f t="shared" si="15"/>
        <v/>
      </c>
      <c r="M384" s="73">
        <v>1.196</v>
      </c>
      <c r="N384" s="108" t="str">
        <f t="shared" si="17"/>
        <v/>
      </c>
      <c r="O384" s="130" t="str">
        <f t="shared" si="16"/>
        <v/>
      </c>
    </row>
    <row r="385" spans="2:15" x14ac:dyDescent="0.2">
      <c r="B385" s="127"/>
      <c r="C385" s="47" t="s">
        <v>82</v>
      </c>
      <c r="D385" s="47" t="str">
        <f>IFERROR(VLOOKUP(C385,Liste!B:C,2,FALSE),"")</f>
        <v>TYPE DE VEHICULE</v>
      </c>
      <c r="E385" s="48"/>
      <c r="F385" s="48"/>
      <c r="G385" s="48"/>
      <c r="H385" s="49"/>
      <c r="I385" s="50" t="s">
        <v>18</v>
      </c>
      <c r="J385" s="109" t="s">
        <v>91</v>
      </c>
      <c r="K385" s="51" t="str">
        <f ca="1">IFERROR(OFFSET('Prix carburant 2018'!$A$1,MATCH($B385,PxPompe,1),MATCH($J385,carburants,0)),"")</f>
        <v/>
      </c>
      <c r="L385" s="72" t="str">
        <f t="shared" si="15"/>
        <v/>
      </c>
      <c r="M385" s="73">
        <v>1.196</v>
      </c>
      <c r="N385" s="108" t="str">
        <f t="shared" si="17"/>
        <v/>
      </c>
      <c r="O385" s="130" t="str">
        <f t="shared" si="16"/>
        <v/>
      </c>
    </row>
    <row r="386" spans="2:15" x14ac:dyDescent="0.2">
      <c r="B386" s="128"/>
      <c r="C386" s="47" t="s">
        <v>82</v>
      </c>
      <c r="D386" s="47" t="str">
        <f>IFERROR(VLOOKUP(C386,Liste!B:C,2,FALSE),"")</f>
        <v>TYPE DE VEHICULE</v>
      </c>
      <c r="E386" s="52"/>
      <c r="F386" s="52"/>
      <c r="G386" s="52"/>
      <c r="H386" s="53"/>
      <c r="I386" s="50" t="s">
        <v>18</v>
      </c>
      <c r="J386" s="109" t="s">
        <v>91</v>
      </c>
      <c r="K386" s="51" t="str">
        <f ca="1">IFERROR(OFFSET('Prix carburant 2018'!$A$1,MATCH($B386,PxPompe,1),MATCH($J386,carburants,0)),"")</f>
        <v/>
      </c>
      <c r="L386" s="72" t="str">
        <f t="shared" si="15"/>
        <v/>
      </c>
      <c r="M386" s="73">
        <v>1.196</v>
      </c>
      <c r="N386" s="108" t="str">
        <f t="shared" si="17"/>
        <v/>
      </c>
      <c r="O386" s="130" t="str">
        <f t="shared" si="16"/>
        <v/>
      </c>
    </row>
    <row r="387" spans="2:15" x14ac:dyDescent="0.2">
      <c r="B387" s="127"/>
      <c r="C387" s="47" t="s">
        <v>82</v>
      </c>
      <c r="D387" s="47" t="str">
        <f>IFERROR(VLOOKUP(C387,Liste!B:C,2,FALSE),"")</f>
        <v>TYPE DE VEHICULE</v>
      </c>
      <c r="E387" s="48"/>
      <c r="F387" s="48"/>
      <c r="G387" s="48"/>
      <c r="H387" s="49"/>
      <c r="I387" s="50" t="s">
        <v>18</v>
      </c>
      <c r="J387" s="109" t="s">
        <v>91</v>
      </c>
      <c r="K387" s="51" t="str">
        <f ca="1">IFERROR(OFFSET('Prix carburant 2018'!$A$1,MATCH($B387,PxPompe,1),MATCH($J387,carburants,0)),"")</f>
        <v/>
      </c>
      <c r="L387" s="72" t="str">
        <f t="shared" ref="L387:L450" si="18">IF(H387=0,"",H387*K387)</f>
        <v/>
      </c>
      <c r="M387" s="73">
        <v>1.196</v>
      </c>
      <c r="N387" s="108" t="str">
        <f t="shared" si="17"/>
        <v/>
      </c>
      <c r="O387" s="130" t="str">
        <f t="shared" ref="O387:O450" si="19">IF( F387=0,"",H387/N387*100)</f>
        <v/>
      </c>
    </row>
    <row r="388" spans="2:15" x14ac:dyDescent="0.2">
      <c r="B388" s="128"/>
      <c r="C388" s="47" t="s">
        <v>82</v>
      </c>
      <c r="D388" s="47" t="str">
        <f>IFERROR(VLOOKUP(C388,Liste!B:C,2,FALSE),"")</f>
        <v>TYPE DE VEHICULE</v>
      </c>
      <c r="E388" s="52"/>
      <c r="F388" s="52"/>
      <c r="G388" s="52"/>
      <c r="H388" s="53"/>
      <c r="I388" s="50" t="s">
        <v>18</v>
      </c>
      <c r="J388" s="109" t="s">
        <v>91</v>
      </c>
      <c r="K388" s="51" t="str">
        <f ca="1">IFERROR(OFFSET('Prix carburant 2018'!$A$1,MATCH($B388,PxPompe,1),MATCH($J388,carburants,0)),"")</f>
        <v/>
      </c>
      <c r="L388" s="72" t="str">
        <f t="shared" si="18"/>
        <v/>
      </c>
      <c r="M388" s="73">
        <v>1.196</v>
      </c>
      <c r="N388" s="108" t="str">
        <f t="shared" ref="N388:N451" si="20">IF(F388="","",F388-E388)</f>
        <v/>
      </c>
      <c r="O388" s="130" t="str">
        <f t="shared" si="19"/>
        <v/>
      </c>
    </row>
    <row r="389" spans="2:15" x14ac:dyDescent="0.2">
      <c r="B389" s="127"/>
      <c r="C389" s="47" t="s">
        <v>82</v>
      </c>
      <c r="D389" s="47" t="str">
        <f>IFERROR(VLOOKUP(C389,Liste!B:C,2,FALSE),"")</f>
        <v>TYPE DE VEHICULE</v>
      </c>
      <c r="E389" s="48"/>
      <c r="F389" s="48"/>
      <c r="G389" s="48"/>
      <c r="H389" s="49"/>
      <c r="I389" s="50" t="s">
        <v>18</v>
      </c>
      <c r="J389" s="109" t="s">
        <v>91</v>
      </c>
      <c r="K389" s="51" t="str">
        <f ca="1">IFERROR(OFFSET('Prix carburant 2018'!$A$1,MATCH($B389,PxPompe,1),MATCH($J389,carburants,0)),"")</f>
        <v/>
      </c>
      <c r="L389" s="72" t="str">
        <f t="shared" si="18"/>
        <v/>
      </c>
      <c r="M389" s="73">
        <v>1.196</v>
      </c>
      <c r="N389" s="108" t="str">
        <f t="shared" si="20"/>
        <v/>
      </c>
      <c r="O389" s="130" t="str">
        <f t="shared" si="19"/>
        <v/>
      </c>
    </row>
    <row r="390" spans="2:15" x14ac:dyDescent="0.2">
      <c r="B390" s="127"/>
      <c r="C390" s="47" t="s">
        <v>82</v>
      </c>
      <c r="D390" s="47" t="str">
        <f>IFERROR(VLOOKUP(C390,Liste!B:C,2,FALSE),"")</f>
        <v>TYPE DE VEHICULE</v>
      </c>
      <c r="E390" s="48"/>
      <c r="F390" s="48"/>
      <c r="G390" s="48"/>
      <c r="H390" s="49"/>
      <c r="I390" s="50" t="s">
        <v>18</v>
      </c>
      <c r="J390" s="109" t="s">
        <v>91</v>
      </c>
      <c r="K390" s="51" t="str">
        <f ca="1">IFERROR(OFFSET('Prix carburant 2018'!$A$1,MATCH($B390,PxPompe,1),MATCH($J390,carburants,0)),"")</f>
        <v/>
      </c>
      <c r="L390" s="72" t="str">
        <f t="shared" si="18"/>
        <v/>
      </c>
      <c r="M390" s="73">
        <v>1.196</v>
      </c>
      <c r="N390" s="108" t="str">
        <f t="shared" si="20"/>
        <v/>
      </c>
      <c r="O390" s="130" t="str">
        <f t="shared" si="19"/>
        <v/>
      </c>
    </row>
    <row r="391" spans="2:15" x14ac:dyDescent="0.2">
      <c r="B391" s="128"/>
      <c r="C391" s="47" t="s">
        <v>82</v>
      </c>
      <c r="D391" s="47" t="str">
        <f>IFERROR(VLOOKUP(C391,Liste!B:C,2,FALSE),"")</f>
        <v>TYPE DE VEHICULE</v>
      </c>
      <c r="E391" s="52"/>
      <c r="F391" s="52"/>
      <c r="G391" s="52"/>
      <c r="H391" s="53"/>
      <c r="I391" s="50" t="s">
        <v>18</v>
      </c>
      <c r="J391" s="109" t="s">
        <v>91</v>
      </c>
      <c r="K391" s="51" t="str">
        <f ca="1">IFERROR(OFFSET('Prix carburant 2018'!$A$1,MATCH($B391,PxPompe,1),MATCH($J391,carburants,0)),"")</f>
        <v/>
      </c>
      <c r="L391" s="72" t="str">
        <f t="shared" si="18"/>
        <v/>
      </c>
      <c r="M391" s="73">
        <v>1.196</v>
      </c>
      <c r="N391" s="108" t="str">
        <f t="shared" si="20"/>
        <v/>
      </c>
      <c r="O391" s="130" t="str">
        <f t="shared" si="19"/>
        <v/>
      </c>
    </row>
    <row r="392" spans="2:15" x14ac:dyDescent="0.2">
      <c r="B392" s="127"/>
      <c r="C392" s="47" t="s">
        <v>82</v>
      </c>
      <c r="D392" s="47" t="str">
        <f>IFERROR(VLOOKUP(C392,Liste!B:C,2,FALSE),"")</f>
        <v>TYPE DE VEHICULE</v>
      </c>
      <c r="E392" s="48"/>
      <c r="F392" s="48"/>
      <c r="G392" s="48"/>
      <c r="H392" s="49"/>
      <c r="I392" s="50" t="s">
        <v>18</v>
      </c>
      <c r="J392" s="109" t="s">
        <v>91</v>
      </c>
      <c r="K392" s="51" t="str">
        <f ca="1">IFERROR(OFFSET('Prix carburant 2018'!$A$1,MATCH($B392,PxPompe,1),MATCH($J392,carburants,0)),"")</f>
        <v/>
      </c>
      <c r="L392" s="72" t="str">
        <f t="shared" si="18"/>
        <v/>
      </c>
      <c r="M392" s="73">
        <v>1.196</v>
      </c>
      <c r="N392" s="108" t="str">
        <f t="shared" si="20"/>
        <v/>
      </c>
      <c r="O392" s="130" t="str">
        <f t="shared" si="19"/>
        <v/>
      </c>
    </row>
    <row r="393" spans="2:15" x14ac:dyDescent="0.2">
      <c r="B393" s="127"/>
      <c r="C393" s="47" t="s">
        <v>82</v>
      </c>
      <c r="D393" s="47" t="str">
        <f>IFERROR(VLOOKUP(C393,Liste!B:C,2,FALSE),"")</f>
        <v>TYPE DE VEHICULE</v>
      </c>
      <c r="E393" s="48"/>
      <c r="F393" s="48"/>
      <c r="G393" s="48"/>
      <c r="H393" s="49"/>
      <c r="I393" s="50" t="s">
        <v>18</v>
      </c>
      <c r="J393" s="109" t="s">
        <v>91</v>
      </c>
      <c r="K393" s="51" t="str">
        <f ca="1">IFERROR(OFFSET('Prix carburant 2018'!$A$1,MATCH($B393,PxPompe,1),MATCH($J393,carburants,0)),"")</f>
        <v/>
      </c>
      <c r="L393" s="72" t="str">
        <f t="shared" si="18"/>
        <v/>
      </c>
      <c r="M393" s="73">
        <v>1.196</v>
      </c>
      <c r="N393" s="108" t="str">
        <f t="shared" si="20"/>
        <v/>
      </c>
      <c r="O393" s="130" t="str">
        <f t="shared" si="19"/>
        <v/>
      </c>
    </row>
    <row r="394" spans="2:15" x14ac:dyDescent="0.2">
      <c r="B394" s="128"/>
      <c r="C394" s="47" t="s">
        <v>82</v>
      </c>
      <c r="D394" s="47" t="str">
        <f>IFERROR(VLOOKUP(C394,Liste!B:C,2,FALSE),"")</f>
        <v>TYPE DE VEHICULE</v>
      </c>
      <c r="E394" s="52"/>
      <c r="F394" s="52"/>
      <c r="G394" s="52"/>
      <c r="H394" s="53"/>
      <c r="I394" s="50" t="s">
        <v>18</v>
      </c>
      <c r="J394" s="109" t="s">
        <v>91</v>
      </c>
      <c r="K394" s="51" t="str">
        <f ca="1">IFERROR(OFFSET('Prix carburant 2018'!$A$1,MATCH($B394,PxPompe,1),MATCH($J394,carburants,0)),"")</f>
        <v/>
      </c>
      <c r="L394" s="72" t="str">
        <f t="shared" si="18"/>
        <v/>
      </c>
      <c r="M394" s="73">
        <v>1.196</v>
      </c>
      <c r="N394" s="108" t="str">
        <f t="shared" si="20"/>
        <v/>
      </c>
      <c r="O394" s="130" t="str">
        <f t="shared" si="19"/>
        <v/>
      </c>
    </row>
    <row r="395" spans="2:15" x14ac:dyDescent="0.2">
      <c r="B395" s="127"/>
      <c r="C395" s="47" t="s">
        <v>82</v>
      </c>
      <c r="D395" s="47" t="str">
        <f>IFERROR(VLOOKUP(C395,Liste!B:C,2,FALSE),"")</f>
        <v>TYPE DE VEHICULE</v>
      </c>
      <c r="E395" s="48"/>
      <c r="F395" s="48"/>
      <c r="G395" s="48"/>
      <c r="H395" s="49"/>
      <c r="I395" s="50" t="s">
        <v>18</v>
      </c>
      <c r="J395" s="109" t="s">
        <v>91</v>
      </c>
      <c r="K395" s="51" t="str">
        <f ca="1">IFERROR(OFFSET('Prix carburant 2018'!$A$1,MATCH($B395,PxPompe,1),MATCH($J395,carburants,0)),"")</f>
        <v/>
      </c>
      <c r="L395" s="72" t="str">
        <f t="shared" si="18"/>
        <v/>
      </c>
      <c r="M395" s="73">
        <v>1.196</v>
      </c>
      <c r="N395" s="108" t="str">
        <f t="shared" si="20"/>
        <v/>
      </c>
      <c r="O395" s="130" t="str">
        <f t="shared" si="19"/>
        <v/>
      </c>
    </row>
    <row r="396" spans="2:15" x14ac:dyDescent="0.2">
      <c r="B396" s="127"/>
      <c r="C396" s="47" t="s">
        <v>82</v>
      </c>
      <c r="D396" s="47" t="str">
        <f>IFERROR(VLOOKUP(C396,Liste!B:C,2,FALSE),"")</f>
        <v>TYPE DE VEHICULE</v>
      </c>
      <c r="E396" s="48"/>
      <c r="F396" s="48"/>
      <c r="G396" s="48"/>
      <c r="H396" s="49"/>
      <c r="I396" s="50" t="s">
        <v>18</v>
      </c>
      <c r="J396" s="109" t="s">
        <v>91</v>
      </c>
      <c r="K396" s="51" t="str">
        <f ca="1">IFERROR(OFFSET('Prix carburant 2018'!$A$1,MATCH($B396,PxPompe,1),MATCH($J396,carburants,0)),"")</f>
        <v/>
      </c>
      <c r="L396" s="72" t="str">
        <f t="shared" si="18"/>
        <v/>
      </c>
      <c r="M396" s="73">
        <v>1.196</v>
      </c>
      <c r="N396" s="108" t="str">
        <f t="shared" si="20"/>
        <v/>
      </c>
      <c r="O396" s="130" t="str">
        <f t="shared" si="19"/>
        <v/>
      </c>
    </row>
    <row r="397" spans="2:15" x14ac:dyDescent="0.2">
      <c r="B397" s="128"/>
      <c r="C397" s="47" t="s">
        <v>82</v>
      </c>
      <c r="D397" s="47" t="str">
        <f>IFERROR(VLOOKUP(C397,Liste!B:C,2,FALSE),"")</f>
        <v>TYPE DE VEHICULE</v>
      </c>
      <c r="E397" s="52"/>
      <c r="F397" s="52"/>
      <c r="G397" s="52"/>
      <c r="H397" s="53"/>
      <c r="I397" s="50" t="s">
        <v>18</v>
      </c>
      <c r="J397" s="109" t="s">
        <v>91</v>
      </c>
      <c r="K397" s="51" t="str">
        <f ca="1">IFERROR(OFFSET('Prix carburant 2018'!$A$1,MATCH($B397,PxPompe,1),MATCH($J397,carburants,0)),"")</f>
        <v/>
      </c>
      <c r="L397" s="72" t="str">
        <f t="shared" si="18"/>
        <v/>
      </c>
      <c r="M397" s="73">
        <v>1.196</v>
      </c>
      <c r="N397" s="108" t="str">
        <f t="shared" si="20"/>
        <v/>
      </c>
      <c r="O397" s="130" t="str">
        <f t="shared" si="19"/>
        <v/>
      </c>
    </row>
    <row r="398" spans="2:15" x14ac:dyDescent="0.2">
      <c r="B398" s="127"/>
      <c r="C398" s="47" t="s">
        <v>82</v>
      </c>
      <c r="D398" s="47" t="str">
        <f>IFERROR(VLOOKUP(C398,Liste!B:C,2,FALSE),"")</f>
        <v>TYPE DE VEHICULE</v>
      </c>
      <c r="E398" s="48"/>
      <c r="F398" s="48"/>
      <c r="G398" s="48"/>
      <c r="H398" s="49"/>
      <c r="I398" s="50" t="s">
        <v>18</v>
      </c>
      <c r="J398" s="109" t="s">
        <v>91</v>
      </c>
      <c r="K398" s="51" t="str">
        <f ca="1">IFERROR(OFFSET('Prix carburant 2018'!$A$1,MATCH($B398,PxPompe,1),MATCH($J398,carburants,0)),"")</f>
        <v/>
      </c>
      <c r="L398" s="72" t="str">
        <f t="shared" si="18"/>
        <v/>
      </c>
      <c r="M398" s="73">
        <v>1.196</v>
      </c>
      <c r="N398" s="108" t="str">
        <f t="shared" si="20"/>
        <v/>
      </c>
      <c r="O398" s="130" t="str">
        <f t="shared" si="19"/>
        <v/>
      </c>
    </row>
    <row r="399" spans="2:15" x14ac:dyDescent="0.2">
      <c r="B399" s="127"/>
      <c r="C399" s="47" t="s">
        <v>82</v>
      </c>
      <c r="D399" s="47" t="str">
        <f>IFERROR(VLOOKUP(C399,Liste!B:C,2,FALSE),"")</f>
        <v>TYPE DE VEHICULE</v>
      </c>
      <c r="E399" s="48"/>
      <c r="F399" s="48"/>
      <c r="G399" s="48"/>
      <c r="H399" s="49"/>
      <c r="I399" s="50" t="s">
        <v>18</v>
      </c>
      <c r="J399" s="109" t="s">
        <v>91</v>
      </c>
      <c r="K399" s="51" t="str">
        <f ca="1">IFERROR(OFFSET('Prix carburant 2018'!$A$1,MATCH($B399,PxPompe,1),MATCH($J399,carburants,0)),"")</f>
        <v/>
      </c>
      <c r="L399" s="72" t="str">
        <f t="shared" si="18"/>
        <v/>
      </c>
      <c r="M399" s="73">
        <v>1.196</v>
      </c>
      <c r="N399" s="108" t="str">
        <f t="shared" si="20"/>
        <v/>
      </c>
      <c r="O399" s="130" t="str">
        <f t="shared" si="19"/>
        <v/>
      </c>
    </row>
    <row r="400" spans="2:15" x14ac:dyDescent="0.2">
      <c r="B400" s="128"/>
      <c r="C400" s="47" t="s">
        <v>82</v>
      </c>
      <c r="D400" s="47" t="str">
        <f>IFERROR(VLOOKUP(C400,Liste!B:C,2,FALSE),"")</f>
        <v>TYPE DE VEHICULE</v>
      </c>
      <c r="E400" s="52"/>
      <c r="F400" s="52"/>
      <c r="G400" s="52"/>
      <c r="H400" s="53"/>
      <c r="I400" s="50" t="s">
        <v>18</v>
      </c>
      <c r="J400" s="109" t="s">
        <v>91</v>
      </c>
      <c r="K400" s="51" t="str">
        <f ca="1">IFERROR(OFFSET('Prix carburant 2018'!$A$1,MATCH($B400,PxPompe,1),MATCH($J400,carburants,0)),"")</f>
        <v/>
      </c>
      <c r="L400" s="72" t="str">
        <f t="shared" si="18"/>
        <v/>
      </c>
      <c r="M400" s="73">
        <v>1.196</v>
      </c>
      <c r="N400" s="108" t="str">
        <f t="shared" si="20"/>
        <v/>
      </c>
      <c r="O400" s="130" t="str">
        <f t="shared" si="19"/>
        <v/>
      </c>
    </row>
    <row r="401" spans="2:15" x14ac:dyDescent="0.2">
      <c r="B401" s="127"/>
      <c r="C401" s="47" t="s">
        <v>82</v>
      </c>
      <c r="D401" s="47" t="str">
        <f>IFERROR(VLOOKUP(C401,Liste!B:C,2,FALSE),"")</f>
        <v>TYPE DE VEHICULE</v>
      </c>
      <c r="E401" s="48"/>
      <c r="F401" s="48"/>
      <c r="G401" s="48"/>
      <c r="H401" s="49"/>
      <c r="I401" s="50" t="s">
        <v>18</v>
      </c>
      <c r="J401" s="109" t="s">
        <v>91</v>
      </c>
      <c r="K401" s="51" t="str">
        <f ca="1">IFERROR(OFFSET('Prix carburant 2018'!$A$1,MATCH($B401,PxPompe,1),MATCH($J401,carburants,0)),"")</f>
        <v/>
      </c>
      <c r="L401" s="72" t="str">
        <f t="shared" si="18"/>
        <v/>
      </c>
      <c r="M401" s="73">
        <v>1.196</v>
      </c>
      <c r="N401" s="108" t="str">
        <f t="shared" si="20"/>
        <v/>
      </c>
      <c r="O401" s="130" t="str">
        <f t="shared" si="19"/>
        <v/>
      </c>
    </row>
    <row r="402" spans="2:15" x14ac:dyDescent="0.2">
      <c r="B402" s="127"/>
      <c r="C402" s="47" t="s">
        <v>82</v>
      </c>
      <c r="D402" s="47" t="str">
        <f>IFERROR(VLOOKUP(C402,Liste!B:C,2,FALSE),"")</f>
        <v>TYPE DE VEHICULE</v>
      </c>
      <c r="E402" s="48"/>
      <c r="F402" s="48"/>
      <c r="G402" s="48"/>
      <c r="H402" s="49"/>
      <c r="I402" s="50" t="s">
        <v>18</v>
      </c>
      <c r="J402" s="109" t="s">
        <v>91</v>
      </c>
      <c r="K402" s="51" t="str">
        <f ca="1">IFERROR(OFFSET('Prix carburant 2018'!$A$1,MATCH($B402,PxPompe,1),MATCH($J402,carburants,0)),"")</f>
        <v/>
      </c>
      <c r="L402" s="72" t="str">
        <f t="shared" si="18"/>
        <v/>
      </c>
      <c r="M402" s="73">
        <v>1.196</v>
      </c>
      <c r="N402" s="108" t="str">
        <f t="shared" si="20"/>
        <v/>
      </c>
      <c r="O402" s="130" t="str">
        <f t="shared" si="19"/>
        <v/>
      </c>
    </row>
    <row r="403" spans="2:15" x14ac:dyDescent="0.2">
      <c r="B403" s="128"/>
      <c r="C403" s="47" t="s">
        <v>82</v>
      </c>
      <c r="D403" s="47" t="str">
        <f>IFERROR(VLOOKUP(C403,Liste!B:C,2,FALSE),"")</f>
        <v>TYPE DE VEHICULE</v>
      </c>
      <c r="E403" s="52"/>
      <c r="F403" s="52"/>
      <c r="G403" s="52"/>
      <c r="H403" s="53"/>
      <c r="I403" s="50" t="s">
        <v>18</v>
      </c>
      <c r="J403" s="109" t="s">
        <v>91</v>
      </c>
      <c r="K403" s="51" t="str">
        <f ca="1">IFERROR(OFFSET('Prix carburant 2018'!$A$1,MATCH($B403,PxPompe,1),MATCH($J403,carburants,0)),"")</f>
        <v/>
      </c>
      <c r="L403" s="72" t="str">
        <f t="shared" si="18"/>
        <v/>
      </c>
      <c r="M403" s="73">
        <v>1.196</v>
      </c>
      <c r="N403" s="108" t="str">
        <f t="shared" si="20"/>
        <v/>
      </c>
      <c r="O403" s="130" t="str">
        <f t="shared" si="19"/>
        <v/>
      </c>
    </row>
    <row r="404" spans="2:15" x14ac:dyDescent="0.2">
      <c r="B404" s="127"/>
      <c r="C404" s="47" t="s">
        <v>82</v>
      </c>
      <c r="D404" s="47" t="str">
        <f>IFERROR(VLOOKUP(C404,Liste!B:C,2,FALSE),"")</f>
        <v>TYPE DE VEHICULE</v>
      </c>
      <c r="E404" s="48"/>
      <c r="F404" s="48"/>
      <c r="G404" s="48"/>
      <c r="H404" s="49"/>
      <c r="I404" s="50" t="s">
        <v>18</v>
      </c>
      <c r="J404" s="109" t="s">
        <v>91</v>
      </c>
      <c r="K404" s="51" t="str">
        <f ca="1">IFERROR(OFFSET('Prix carburant 2018'!$A$1,MATCH($B404,PxPompe,1),MATCH($J404,carburants,0)),"")</f>
        <v/>
      </c>
      <c r="L404" s="72" t="str">
        <f t="shared" si="18"/>
        <v/>
      </c>
      <c r="M404" s="73">
        <v>1.196</v>
      </c>
      <c r="N404" s="108" t="str">
        <f t="shared" si="20"/>
        <v/>
      </c>
      <c r="O404" s="130" t="str">
        <f t="shared" si="19"/>
        <v/>
      </c>
    </row>
    <row r="405" spans="2:15" x14ac:dyDescent="0.2">
      <c r="B405" s="127"/>
      <c r="C405" s="47" t="s">
        <v>82</v>
      </c>
      <c r="D405" s="47" t="str">
        <f>IFERROR(VLOOKUP(C405,Liste!B:C,2,FALSE),"")</f>
        <v>TYPE DE VEHICULE</v>
      </c>
      <c r="E405" s="48"/>
      <c r="F405" s="48"/>
      <c r="G405" s="48"/>
      <c r="H405" s="49"/>
      <c r="I405" s="50" t="s">
        <v>18</v>
      </c>
      <c r="J405" s="109" t="s">
        <v>91</v>
      </c>
      <c r="K405" s="51" t="str">
        <f ca="1">IFERROR(OFFSET('Prix carburant 2018'!$A$1,MATCH($B405,PxPompe,1),MATCH($J405,carburants,0)),"")</f>
        <v/>
      </c>
      <c r="L405" s="72" t="str">
        <f t="shared" si="18"/>
        <v/>
      </c>
      <c r="M405" s="73">
        <v>1.196</v>
      </c>
      <c r="N405" s="108" t="str">
        <f t="shared" si="20"/>
        <v/>
      </c>
      <c r="O405" s="130" t="str">
        <f t="shared" si="19"/>
        <v/>
      </c>
    </row>
    <row r="406" spans="2:15" x14ac:dyDescent="0.2">
      <c r="B406" s="128"/>
      <c r="C406" s="47" t="s">
        <v>82</v>
      </c>
      <c r="D406" s="47" t="str">
        <f>IFERROR(VLOOKUP(C406,Liste!B:C,2,FALSE),"")</f>
        <v>TYPE DE VEHICULE</v>
      </c>
      <c r="E406" s="52"/>
      <c r="F406" s="52"/>
      <c r="G406" s="52"/>
      <c r="H406" s="53"/>
      <c r="I406" s="50" t="s">
        <v>18</v>
      </c>
      <c r="J406" s="109" t="s">
        <v>91</v>
      </c>
      <c r="K406" s="51" t="str">
        <f ca="1">IFERROR(OFFSET('Prix carburant 2018'!$A$1,MATCH($B406,PxPompe,1),MATCH($J406,carburants,0)),"")</f>
        <v/>
      </c>
      <c r="L406" s="72" t="str">
        <f t="shared" si="18"/>
        <v/>
      </c>
      <c r="M406" s="73">
        <v>1.196</v>
      </c>
      <c r="N406" s="108" t="str">
        <f t="shared" si="20"/>
        <v/>
      </c>
      <c r="O406" s="130" t="str">
        <f t="shared" si="19"/>
        <v/>
      </c>
    </row>
    <row r="407" spans="2:15" x14ac:dyDescent="0.2">
      <c r="B407" s="127"/>
      <c r="C407" s="47" t="s">
        <v>82</v>
      </c>
      <c r="D407" s="47" t="str">
        <f>IFERROR(VLOOKUP(C407,Liste!B:C,2,FALSE),"")</f>
        <v>TYPE DE VEHICULE</v>
      </c>
      <c r="E407" s="48"/>
      <c r="F407" s="48"/>
      <c r="G407" s="48"/>
      <c r="H407" s="49"/>
      <c r="I407" s="50" t="s">
        <v>18</v>
      </c>
      <c r="J407" s="109" t="s">
        <v>91</v>
      </c>
      <c r="K407" s="51" t="str">
        <f ca="1">IFERROR(OFFSET('Prix carburant 2018'!$A$1,MATCH($B407,PxPompe,1),MATCH($J407,carburants,0)),"")</f>
        <v/>
      </c>
      <c r="L407" s="72" t="str">
        <f t="shared" si="18"/>
        <v/>
      </c>
      <c r="M407" s="73">
        <v>1.196</v>
      </c>
      <c r="N407" s="108" t="str">
        <f t="shared" si="20"/>
        <v/>
      </c>
      <c r="O407" s="130" t="str">
        <f t="shared" si="19"/>
        <v/>
      </c>
    </row>
    <row r="408" spans="2:15" x14ac:dyDescent="0.2">
      <c r="B408" s="128"/>
      <c r="C408" s="47" t="s">
        <v>82</v>
      </c>
      <c r="D408" s="47" t="str">
        <f>IFERROR(VLOOKUP(C408,Liste!B:C,2,FALSE),"")</f>
        <v>TYPE DE VEHICULE</v>
      </c>
      <c r="E408" s="52"/>
      <c r="F408" s="52"/>
      <c r="G408" s="52"/>
      <c r="H408" s="53"/>
      <c r="I408" s="50" t="s">
        <v>18</v>
      </c>
      <c r="J408" s="109" t="s">
        <v>91</v>
      </c>
      <c r="K408" s="51" t="str">
        <f ca="1">IFERROR(OFFSET('Prix carburant 2018'!$A$1,MATCH($B408,PxPompe,1),MATCH($J408,carburants,0)),"")</f>
        <v/>
      </c>
      <c r="L408" s="72" t="str">
        <f t="shared" si="18"/>
        <v/>
      </c>
      <c r="M408" s="73">
        <v>1.196</v>
      </c>
      <c r="N408" s="108" t="str">
        <f t="shared" si="20"/>
        <v/>
      </c>
      <c r="O408" s="130" t="str">
        <f t="shared" si="19"/>
        <v/>
      </c>
    </row>
    <row r="409" spans="2:15" x14ac:dyDescent="0.2">
      <c r="B409" s="127"/>
      <c r="C409" s="47" t="s">
        <v>82</v>
      </c>
      <c r="D409" s="47" t="str">
        <f>IFERROR(VLOOKUP(C409,Liste!B:C,2,FALSE),"")</f>
        <v>TYPE DE VEHICULE</v>
      </c>
      <c r="E409" s="48"/>
      <c r="F409" s="48"/>
      <c r="G409" s="48"/>
      <c r="H409" s="49"/>
      <c r="I409" s="50" t="s">
        <v>18</v>
      </c>
      <c r="J409" s="109" t="s">
        <v>91</v>
      </c>
      <c r="K409" s="51" t="str">
        <f ca="1">IFERROR(OFFSET('Prix carburant 2018'!$A$1,MATCH($B409,PxPompe,1),MATCH($J409,carburants,0)),"")</f>
        <v/>
      </c>
      <c r="L409" s="72" t="str">
        <f t="shared" si="18"/>
        <v/>
      </c>
      <c r="M409" s="73">
        <v>1.196</v>
      </c>
      <c r="N409" s="108" t="str">
        <f t="shared" si="20"/>
        <v/>
      </c>
      <c r="O409" s="130" t="str">
        <f t="shared" si="19"/>
        <v/>
      </c>
    </row>
    <row r="410" spans="2:15" x14ac:dyDescent="0.2">
      <c r="B410" s="127"/>
      <c r="C410" s="47" t="s">
        <v>82</v>
      </c>
      <c r="D410" s="47" t="str">
        <f>IFERROR(VLOOKUP(C410,Liste!B:C,2,FALSE),"")</f>
        <v>TYPE DE VEHICULE</v>
      </c>
      <c r="E410" s="48"/>
      <c r="F410" s="48"/>
      <c r="G410" s="48"/>
      <c r="H410" s="49"/>
      <c r="I410" s="50" t="s">
        <v>18</v>
      </c>
      <c r="J410" s="109" t="s">
        <v>91</v>
      </c>
      <c r="K410" s="51" t="str">
        <f ca="1">IFERROR(OFFSET('Prix carburant 2018'!$A$1,MATCH($B410,PxPompe,1),MATCH($J410,carburants,0)),"")</f>
        <v/>
      </c>
      <c r="L410" s="72" t="str">
        <f t="shared" si="18"/>
        <v/>
      </c>
      <c r="M410" s="73">
        <v>1.196</v>
      </c>
      <c r="N410" s="108" t="str">
        <f t="shared" si="20"/>
        <v/>
      </c>
      <c r="O410" s="130" t="str">
        <f t="shared" si="19"/>
        <v/>
      </c>
    </row>
    <row r="411" spans="2:15" x14ac:dyDescent="0.2">
      <c r="B411" s="128"/>
      <c r="C411" s="47" t="s">
        <v>82</v>
      </c>
      <c r="D411" s="47" t="str">
        <f>IFERROR(VLOOKUP(C411,Liste!B:C,2,FALSE),"")</f>
        <v>TYPE DE VEHICULE</v>
      </c>
      <c r="E411" s="52"/>
      <c r="F411" s="52"/>
      <c r="G411" s="52"/>
      <c r="H411" s="53"/>
      <c r="I411" s="50" t="s">
        <v>18</v>
      </c>
      <c r="J411" s="109" t="s">
        <v>91</v>
      </c>
      <c r="K411" s="51" t="str">
        <f ca="1">IFERROR(OFFSET('Prix carburant 2018'!$A$1,MATCH($B411,PxPompe,1),MATCH($J411,carburants,0)),"")</f>
        <v/>
      </c>
      <c r="L411" s="72" t="str">
        <f t="shared" si="18"/>
        <v/>
      </c>
      <c r="M411" s="73">
        <v>1.196</v>
      </c>
      <c r="N411" s="108" t="str">
        <f t="shared" si="20"/>
        <v/>
      </c>
      <c r="O411" s="130" t="str">
        <f t="shared" si="19"/>
        <v/>
      </c>
    </row>
    <row r="412" spans="2:15" x14ac:dyDescent="0.2">
      <c r="B412" s="127"/>
      <c r="C412" s="47" t="s">
        <v>82</v>
      </c>
      <c r="D412" s="47" t="str">
        <f>IFERROR(VLOOKUP(C412,Liste!B:C,2,FALSE),"")</f>
        <v>TYPE DE VEHICULE</v>
      </c>
      <c r="E412" s="48"/>
      <c r="F412" s="48"/>
      <c r="G412" s="48"/>
      <c r="H412" s="49"/>
      <c r="I412" s="50" t="s">
        <v>18</v>
      </c>
      <c r="J412" s="109" t="s">
        <v>91</v>
      </c>
      <c r="K412" s="51" t="str">
        <f ca="1">IFERROR(OFFSET('Prix carburant 2018'!$A$1,MATCH($B412,PxPompe,1),MATCH($J412,carburants,0)),"")</f>
        <v/>
      </c>
      <c r="L412" s="72" t="str">
        <f t="shared" si="18"/>
        <v/>
      </c>
      <c r="M412" s="73">
        <v>1.196</v>
      </c>
      <c r="N412" s="108" t="str">
        <f t="shared" si="20"/>
        <v/>
      </c>
      <c r="O412" s="130" t="str">
        <f t="shared" si="19"/>
        <v/>
      </c>
    </row>
    <row r="413" spans="2:15" x14ac:dyDescent="0.2">
      <c r="B413" s="127"/>
      <c r="C413" s="47" t="s">
        <v>82</v>
      </c>
      <c r="D413" s="47" t="str">
        <f>IFERROR(VLOOKUP(C413,Liste!B:C,2,FALSE),"")</f>
        <v>TYPE DE VEHICULE</v>
      </c>
      <c r="E413" s="48"/>
      <c r="F413" s="48"/>
      <c r="G413" s="48"/>
      <c r="H413" s="49"/>
      <c r="I413" s="50" t="s">
        <v>18</v>
      </c>
      <c r="J413" s="109" t="s">
        <v>91</v>
      </c>
      <c r="K413" s="51" t="str">
        <f ca="1">IFERROR(OFFSET('Prix carburant 2018'!$A$1,MATCH($B413,PxPompe,1),MATCH($J413,carburants,0)),"")</f>
        <v/>
      </c>
      <c r="L413" s="72" t="str">
        <f t="shared" si="18"/>
        <v/>
      </c>
      <c r="M413" s="73">
        <v>1.196</v>
      </c>
      <c r="N413" s="108" t="str">
        <f t="shared" si="20"/>
        <v/>
      </c>
      <c r="O413" s="130" t="str">
        <f t="shared" si="19"/>
        <v/>
      </c>
    </row>
    <row r="414" spans="2:15" x14ac:dyDescent="0.2">
      <c r="B414" s="128"/>
      <c r="C414" s="47" t="s">
        <v>82</v>
      </c>
      <c r="D414" s="47" t="str">
        <f>IFERROR(VLOOKUP(C414,Liste!B:C,2,FALSE),"")</f>
        <v>TYPE DE VEHICULE</v>
      </c>
      <c r="E414" s="52"/>
      <c r="F414" s="52"/>
      <c r="G414" s="52"/>
      <c r="H414" s="53"/>
      <c r="I414" s="50" t="s">
        <v>18</v>
      </c>
      <c r="J414" s="109" t="s">
        <v>91</v>
      </c>
      <c r="K414" s="51" t="str">
        <f ca="1">IFERROR(OFFSET('Prix carburant 2018'!$A$1,MATCH($B414,PxPompe,1),MATCH($J414,carburants,0)),"")</f>
        <v/>
      </c>
      <c r="L414" s="72" t="str">
        <f t="shared" si="18"/>
        <v/>
      </c>
      <c r="M414" s="73">
        <v>1.196</v>
      </c>
      <c r="N414" s="108" t="str">
        <f t="shared" si="20"/>
        <v/>
      </c>
      <c r="O414" s="130" t="str">
        <f t="shared" si="19"/>
        <v/>
      </c>
    </row>
    <row r="415" spans="2:15" x14ac:dyDescent="0.2">
      <c r="B415" s="127"/>
      <c r="C415" s="47" t="s">
        <v>82</v>
      </c>
      <c r="D415" s="47" t="str">
        <f>IFERROR(VLOOKUP(C415,Liste!B:C,2,FALSE),"")</f>
        <v>TYPE DE VEHICULE</v>
      </c>
      <c r="E415" s="48"/>
      <c r="F415" s="48"/>
      <c r="G415" s="48"/>
      <c r="H415" s="49"/>
      <c r="I415" s="50" t="s">
        <v>18</v>
      </c>
      <c r="J415" s="109" t="s">
        <v>91</v>
      </c>
      <c r="K415" s="51" t="str">
        <f ca="1">IFERROR(OFFSET('Prix carburant 2018'!$A$1,MATCH($B415,PxPompe,1),MATCH($J415,carburants,0)),"")</f>
        <v/>
      </c>
      <c r="L415" s="72" t="str">
        <f t="shared" si="18"/>
        <v/>
      </c>
      <c r="M415" s="73">
        <v>1.196</v>
      </c>
      <c r="N415" s="108" t="str">
        <f t="shared" si="20"/>
        <v/>
      </c>
      <c r="O415" s="130" t="str">
        <f t="shared" si="19"/>
        <v/>
      </c>
    </row>
    <row r="416" spans="2:15" x14ac:dyDescent="0.2">
      <c r="B416" s="127"/>
      <c r="C416" s="47" t="s">
        <v>82</v>
      </c>
      <c r="D416" s="47" t="str">
        <f>IFERROR(VLOOKUP(C416,Liste!B:C,2,FALSE),"")</f>
        <v>TYPE DE VEHICULE</v>
      </c>
      <c r="E416" s="48"/>
      <c r="F416" s="48"/>
      <c r="G416" s="48"/>
      <c r="H416" s="49"/>
      <c r="I416" s="50" t="s">
        <v>18</v>
      </c>
      <c r="J416" s="109" t="s">
        <v>91</v>
      </c>
      <c r="K416" s="51" t="str">
        <f ca="1">IFERROR(OFFSET('Prix carburant 2018'!$A$1,MATCH($B416,PxPompe,1),MATCH($J416,carburants,0)),"")</f>
        <v/>
      </c>
      <c r="L416" s="72" t="str">
        <f t="shared" si="18"/>
        <v/>
      </c>
      <c r="M416" s="73">
        <v>1.196</v>
      </c>
      <c r="N416" s="108" t="str">
        <f t="shared" si="20"/>
        <v/>
      </c>
      <c r="O416" s="130" t="str">
        <f t="shared" si="19"/>
        <v/>
      </c>
    </row>
    <row r="417" spans="2:15" x14ac:dyDescent="0.2">
      <c r="B417" s="128"/>
      <c r="C417" s="47" t="s">
        <v>82</v>
      </c>
      <c r="D417" s="47" t="str">
        <f>IFERROR(VLOOKUP(C417,Liste!B:C,2,FALSE),"")</f>
        <v>TYPE DE VEHICULE</v>
      </c>
      <c r="E417" s="52"/>
      <c r="F417" s="52"/>
      <c r="G417" s="52"/>
      <c r="H417" s="53"/>
      <c r="I417" s="50" t="s">
        <v>18</v>
      </c>
      <c r="J417" s="109" t="s">
        <v>91</v>
      </c>
      <c r="K417" s="51" t="str">
        <f ca="1">IFERROR(OFFSET('Prix carburant 2018'!$A$1,MATCH($B417,PxPompe,1),MATCH($J417,carburants,0)),"")</f>
        <v/>
      </c>
      <c r="L417" s="72" t="str">
        <f t="shared" si="18"/>
        <v/>
      </c>
      <c r="M417" s="73">
        <v>1.196</v>
      </c>
      <c r="N417" s="108" t="str">
        <f t="shared" si="20"/>
        <v/>
      </c>
      <c r="O417" s="130" t="str">
        <f t="shared" si="19"/>
        <v/>
      </c>
    </row>
    <row r="418" spans="2:15" x14ac:dyDescent="0.2">
      <c r="B418" s="127"/>
      <c r="C418" s="47" t="s">
        <v>82</v>
      </c>
      <c r="D418" s="47" t="str">
        <f>IFERROR(VLOOKUP(C418,Liste!B:C,2,FALSE),"")</f>
        <v>TYPE DE VEHICULE</v>
      </c>
      <c r="E418" s="48"/>
      <c r="F418" s="48"/>
      <c r="G418" s="48"/>
      <c r="H418" s="49"/>
      <c r="I418" s="50" t="s">
        <v>18</v>
      </c>
      <c r="J418" s="109" t="s">
        <v>91</v>
      </c>
      <c r="K418" s="51" t="str">
        <f ca="1">IFERROR(OFFSET('Prix carburant 2018'!$A$1,MATCH($B418,PxPompe,1),MATCH($J418,carburants,0)),"")</f>
        <v/>
      </c>
      <c r="L418" s="72" t="str">
        <f t="shared" si="18"/>
        <v/>
      </c>
      <c r="M418" s="73">
        <v>1.196</v>
      </c>
      <c r="N418" s="108" t="str">
        <f t="shared" si="20"/>
        <v/>
      </c>
      <c r="O418" s="130" t="str">
        <f t="shared" si="19"/>
        <v/>
      </c>
    </row>
    <row r="419" spans="2:15" x14ac:dyDescent="0.2">
      <c r="B419" s="127"/>
      <c r="C419" s="47" t="s">
        <v>82</v>
      </c>
      <c r="D419" s="47" t="str">
        <f>IFERROR(VLOOKUP(C419,Liste!B:C,2,FALSE),"")</f>
        <v>TYPE DE VEHICULE</v>
      </c>
      <c r="E419" s="48"/>
      <c r="F419" s="48"/>
      <c r="G419" s="48"/>
      <c r="H419" s="49"/>
      <c r="I419" s="50" t="s">
        <v>18</v>
      </c>
      <c r="J419" s="109" t="s">
        <v>91</v>
      </c>
      <c r="K419" s="51" t="str">
        <f ca="1">IFERROR(OFFSET('Prix carburant 2018'!$A$1,MATCH($B419,PxPompe,1),MATCH($J419,carburants,0)),"")</f>
        <v/>
      </c>
      <c r="L419" s="72" t="str">
        <f t="shared" si="18"/>
        <v/>
      </c>
      <c r="M419" s="73">
        <v>1.196</v>
      </c>
      <c r="N419" s="108" t="str">
        <f t="shared" si="20"/>
        <v/>
      </c>
      <c r="O419" s="130" t="str">
        <f t="shared" si="19"/>
        <v/>
      </c>
    </row>
    <row r="420" spans="2:15" x14ac:dyDescent="0.2">
      <c r="B420" s="128"/>
      <c r="C420" s="47" t="s">
        <v>82</v>
      </c>
      <c r="D420" s="47" t="str">
        <f>IFERROR(VLOOKUP(C420,Liste!B:C,2,FALSE),"")</f>
        <v>TYPE DE VEHICULE</v>
      </c>
      <c r="E420" s="52"/>
      <c r="F420" s="52"/>
      <c r="G420" s="52"/>
      <c r="H420" s="53"/>
      <c r="I420" s="50" t="s">
        <v>18</v>
      </c>
      <c r="J420" s="109" t="s">
        <v>91</v>
      </c>
      <c r="K420" s="51" t="str">
        <f ca="1">IFERROR(OFFSET('Prix carburant 2018'!$A$1,MATCH($B420,PxPompe,1),MATCH($J420,carburants,0)),"")</f>
        <v/>
      </c>
      <c r="L420" s="72" t="str">
        <f t="shared" si="18"/>
        <v/>
      </c>
      <c r="M420" s="73">
        <v>1.196</v>
      </c>
      <c r="N420" s="108" t="str">
        <f t="shared" si="20"/>
        <v/>
      </c>
      <c r="O420" s="130" t="str">
        <f t="shared" si="19"/>
        <v/>
      </c>
    </row>
    <row r="421" spans="2:15" x14ac:dyDescent="0.2">
      <c r="B421" s="127"/>
      <c r="C421" s="47" t="s">
        <v>82</v>
      </c>
      <c r="D421" s="47" t="str">
        <f>IFERROR(VLOOKUP(C421,Liste!B:C,2,FALSE),"")</f>
        <v>TYPE DE VEHICULE</v>
      </c>
      <c r="E421" s="48"/>
      <c r="F421" s="48"/>
      <c r="G421" s="48"/>
      <c r="H421" s="49"/>
      <c r="I421" s="50" t="s">
        <v>18</v>
      </c>
      <c r="J421" s="109" t="s">
        <v>91</v>
      </c>
      <c r="K421" s="51" t="str">
        <f ca="1">IFERROR(OFFSET('Prix carburant 2018'!$A$1,MATCH($B421,PxPompe,1),MATCH($J421,carburants,0)),"")</f>
        <v/>
      </c>
      <c r="L421" s="72" t="str">
        <f t="shared" si="18"/>
        <v/>
      </c>
      <c r="M421" s="73">
        <v>1.196</v>
      </c>
      <c r="N421" s="108" t="str">
        <f t="shared" si="20"/>
        <v/>
      </c>
      <c r="O421" s="130" t="str">
        <f t="shared" si="19"/>
        <v/>
      </c>
    </row>
    <row r="422" spans="2:15" x14ac:dyDescent="0.2">
      <c r="B422" s="127"/>
      <c r="C422" s="47" t="s">
        <v>82</v>
      </c>
      <c r="D422" s="47" t="str">
        <f>IFERROR(VLOOKUP(C422,Liste!B:C,2,FALSE),"")</f>
        <v>TYPE DE VEHICULE</v>
      </c>
      <c r="E422" s="48"/>
      <c r="F422" s="48"/>
      <c r="G422" s="48"/>
      <c r="H422" s="49"/>
      <c r="I422" s="50" t="s">
        <v>18</v>
      </c>
      <c r="J422" s="109" t="s">
        <v>91</v>
      </c>
      <c r="K422" s="51" t="str">
        <f ca="1">IFERROR(OFFSET('Prix carburant 2018'!$A$1,MATCH($B422,PxPompe,1),MATCH($J422,carburants,0)),"")</f>
        <v/>
      </c>
      <c r="L422" s="72" t="str">
        <f t="shared" si="18"/>
        <v/>
      </c>
      <c r="M422" s="73">
        <v>1.196</v>
      </c>
      <c r="N422" s="108" t="str">
        <f t="shared" si="20"/>
        <v/>
      </c>
      <c r="O422" s="130" t="str">
        <f t="shared" si="19"/>
        <v/>
      </c>
    </row>
    <row r="423" spans="2:15" x14ac:dyDescent="0.2">
      <c r="B423" s="128"/>
      <c r="C423" s="47" t="s">
        <v>82</v>
      </c>
      <c r="D423" s="47" t="str">
        <f>IFERROR(VLOOKUP(C423,Liste!B:C,2,FALSE),"")</f>
        <v>TYPE DE VEHICULE</v>
      </c>
      <c r="E423" s="52"/>
      <c r="F423" s="52"/>
      <c r="G423" s="52"/>
      <c r="H423" s="53"/>
      <c r="I423" s="50" t="s">
        <v>18</v>
      </c>
      <c r="J423" s="109" t="s">
        <v>91</v>
      </c>
      <c r="K423" s="51" t="str">
        <f ca="1">IFERROR(OFFSET('Prix carburant 2018'!$A$1,MATCH($B423,PxPompe,1),MATCH($J423,carburants,0)),"")</f>
        <v/>
      </c>
      <c r="L423" s="72" t="str">
        <f t="shared" si="18"/>
        <v/>
      </c>
      <c r="M423" s="73">
        <v>1.196</v>
      </c>
      <c r="N423" s="108" t="str">
        <f t="shared" si="20"/>
        <v/>
      </c>
      <c r="O423" s="130" t="str">
        <f t="shared" si="19"/>
        <v/>
      </c>
    </row>
    <row r="424" spans="2:15" x14ac:dyDescent="0.2">
      <c r="B424" s="127"/>
      <c r="C424" s="47" t="s">
        <v>82</v>
      </c>
      <c r="D424" s="47" t="str">
        <f>IFERROR(VLOOKUP(C424,Liste!B:C,2,FALSE),"")</f>
        <v>TYPE DE VEHICULE</v>
      </c>
      <c r="E424" s="48"/>
      <c r="F424" s="48"/>
      <c r="G424" s="48"/>
      <c r="H424" s="49"/>
      <c r="I424" s="50" t="s">
        <v>18</v>
      </c>
      <c r="J424" s="109" t="s">
        <v>91</v>
      </c>
      <c r="K424" s="51" t="str">
        <f ca="1">IFERROR(OFFSET('Prix carburant 2018'!$A$1,MATCH($B424,PxPompe,1),MATCH($J424,carburants,0)),"")</f>
        <v/>
      </c>
      <c r="L424" s="72" t="str">
        <f t="shared" si="18"/>
        <v/>
      </c>
      <c r="M424" s="73">
        <v>1.196</v>
      </c>
      <c r="N424" s="108" t="str">
        <f t="shared" si="20"/>
        <v/>
      </c>
      <c r="O424" s="130" t="str">
        <f t="shared" si="19"/>
        <v/>
      </c>
    </row>
    <row r="425" spans="2:15" x14ac:dyDescent="0.2">
      <c r="B425" s="127"/>
      <c r="C425" s="47" t="s">
        <v>82</v>
      </c>
      <c r="D425" s="47" t="str">
        <f>IFERROR(VLOOKUP(C425,Liste!B:C,2,FALSE),"")</f>
        <v>TYPE DE VEHICULE</v>
      </c>
      <c r="E425" s="48"/>
      <c r="F425" s="48"/>
      <c r="G425" s="48"/>
      <c r="H425" s="49"/>
      <c r="I425" s="50" t="s">
        <v>18</v>
      </c>
      <c r="J425" s="109" t="s">
        <v>91</v>
      </c>
      <c r="K425" s="51" t="str">
        <f ca="1">IFERROR(OFFSET('Prix carburant 2018'!$A$1,MATCH($B425,PxPompe,1),MATCH($J425,carburants,0)),"")</f>
        <v/>
      </c>
      <c r="L425" s="72" t="str">
        <f t="shared" si="18"/>
        <v/>
      </c>
      <c r="M425" s="73">
        <v>1.196</v>
      </c>
      <c r="N425" s="108" t="str">
        <f t="shared" si="20"/>
        <v/>
      </c>
      <c r="O425" s="130" t="str">
        <f t="shared" si="19"/>
        <v/>
      </c>
    </row>
    <row r="426" spans="2:15" x14ac:dyDescent="0.2">
      <c r="B426" s="128"/>
      <c r="C426" s="47" t="s">
        <v>82</v>
      </c>
      <c r="D426" s="47" t="str">
        <f>IFERROR(VLOOKUP(C426,Liste!B:C,2,FALSE),"")</f>
        <v>TYPE DE VEHICULE</v>
      </c>
      <c r="E426" s="52"/>
      <c r="F426" s="52"/>
      <c r="G426" s="52"/>
      <c r="H426" s="53"/>
      <c r="I426" s="50" t="s">
        <v>18</v>
      </c>
      <c r="J426" s="109" t="s">
        <v>91</v>
      </c>
      <c r="K426" s="51" t="str">
        <f ca="1">IFERROR(OFFSET('Prix carburant 2018'!$A$1,MATCH($B426,PxPompe,1),MATCH($J426,carburants,0)),"")</f>
        <v/>
      </c>
      <c r="L426" s="72" t="str">
        <f t="shared" si="18"/>
        <v/>
      </c>
      <c r="M426" s="73">
        <v>1.196</v>
      </c>
      <c r="N426" s="108" t="str">
        <f t="shared" si="20"/>
        <v/>
      </c>
      <c r="O426" s="130" t="str">
        <f t="shared" si="19"/>
        <v/>
      </c>
    </row>
    <row r="427" spans="2:15" x14ac:dyDescent="0.2">
      <c r="B427" s="127"/>
      <c r="C427" s="47" t="s">
        <v>82</v>
      </c>
      <c r="D427" s="47" t="str">
        <f>IFERROR(VLOOKUP(C427,Liste!B:C,2,FALSE),"")</f>
        <v>TYPE DE VEHICULE</v>
      </c>
      <c r="E427" s="48"/>
      <c r="F427" s="48"/>
      <c r="G427" s="48"/>
      <c r="H427" s="49"/>
      <c r="I427" s="50" t="s">
        <v>18</v>
      </c>
      <c r="J427" s="109" t="s">
        <v>91</v>
      </c>
      <c r="K427" s="51" t="str">
        <f ca="1">IFERROR(OFFSET('Prix carburant 2018'!$A$1,MATCH($B427,PxPompe,1),MATCH($J427,carburants,0)),"")</f>
        <v/>
      </c>
      <c r="L427" s="72" t="str">
        <f t="shared" si="18"/>
        <v/>
      </c>
      <c r="M427" s="73">
        <v>1.196</v>
      </c>
      <c r="N427" s="108" t="str">
        <f t="shared" si="20"/>
        <v/>
      </c>
      <c r="O427" s="130" t="str">
        <f t="shared" si="19"/>
        <v/>
      </c>
    </row>
    <row r="428" spans="2:15" x14ac:dyDescent="0.2">
      <c r="B428" s="128"/>
      <c r="C428" s="47" t="s">
        <v>82</v>
      </c>
      <c r="D428" s="47" t="str">
        <f>IFERROR(VLOOKUP(C428,Liste!B:C,2,FALSE),"")</f>
        <v>TYPE DE VEHICULE</v>
      </c>
      <c r="E428" s="52"/>
      <c r="F428" s="52"/>
      <c r="G428" s="52"/>
      <c r="H428" s="53"/>
      <c r="I428" s="50" t="s">
        <v>18</v>
      </c>
      <c r="J428" s="109" t="s">
        <v>91</v>
      </c>
      <c r="K428" s="51" t="str">
        <f ca="1">IFERROR(OFFSET('Prix carburant 2018'!$A$1,MATCH($B428,PxPompe,1),MATCH($J428,carburants,0)),"")</f>
        <v/>
      </c>
      <c r="L428" s="72" t="str">
        <f t="shared" si="18"/>
        <v/>
      </c>
      <c r="M428" s="73">
        <v>1.196</v>
      </c>
      <c r="N428" s="108" t="str">
        <f t="shared" si="20"/>
        <v/>
      </c>
      <c r="O428" s="130" t="str">
        <f t="shared" si="19"/>
        <v/>
      </c>
    </row>
    <row r="429" spans="2:15" x14ac:dyDescent="0.2">
      <c r="B429" s="127"/>
      <c r="C429" s="47" t="s">
        <v>82</v>
      </c>
      <c r="D429" s="47" t="str">
        <f>IFERROR(VLOOKUP(C429,Liste!B:C,2,FALSE),"")</f>
        <v>TYPE DE VEHICULE</v>
      </c>
      <c r="E429" s="48"/>
      <c r="F429" s="48"/>
      <c r="G429" s="48"/>
      <c r="H429" s="49"/>
      <c r="I429" s="50" t="s">
        <v>18</v>
      </c>
      <c r="J429" s="109" t="s">
        <v>91</v>
      </c>
      <c r="K429" s="51" t="str">
        <f ca="1">IFERROR(OFFSET('Prix carburant 2018'!$A$1,MATCH($B429,PxPompe,1),MATCH($J429,carburants,0)),"")</f>
        <v/>
      </c>
      <c r="L429" s="72" t="str">
        <f t="shared" si="18"/>
        <v/>
      </c>
      <c r="M429" s="73">
        <v>1.196</v>
      </c>
      <c r="N429" s="108" t="str">
        <f t="shared" si="20"/>
        <v/>
      </c>
      <c r="O429" s="130" t="str">
        <f t="shared" si="19"/>
        <v/>
      </c>
    </row>
    <row r="430" spans="2:15" x14ac:dyDescent="0.2">
      <c r="B430" s="127"/>
      <c r="C430" s="47" t="s">
        <v>82</v>
      </c>
      <c r="D430" s="47" t="str">
        <f>IFERROR(VLOOKUP(C430,Liste!B:C,2,FALSE),"")</f>
        <v>TYPE DE VEHICULE</v>
      </c>
      <c r="E430" s="48"/>
      <c r="F430" s="48"/>
      <c r="G430" s="48"/>
      <c r="H430" s="49"/>
      <c r="I430" s="50" t="s">
        <v>18</v>
      </c>
      <c r="J430" s="109" t="s">
        <v>91</v>
      </c>
      <c r="K430" s="51" t="str">
        <f ca="1">IFERROR(OFFSET('Prix carburant 2018'!$A$1,MATCH($B430,PxPompe,1),MATCH($J430,carburants,0)),"")</f>
        <v/>
      </c>
      <c r="L430" s="72" t="str">
        <f t="shared" si="18"/>
        <v/>
      </c>
      <c r="M430" s="73">
        <v>1.196</v>
      </c>
      <c r="N430" s="108" t="str">
        <f t="shared" si="20"/>
        <v/>
      </c>
      <c r="O430" s="130" t="str">
        <f t="shared" si="19"/>
        <v/>
      </c>
    </row>
    <row r="431" spans="2:15" x14ac:dyDescent="0.2">
      <c r="B431" s="128"/>
      <c r="C431" s="47" t="s">
        <v>82</v>
      </c>
      <c r="D431" s="47" t="str">
        <f>IFERROR(VLOOKUP(C431,Liste!B:C,2,FALSE),"")</f>
        <v>TYPE DE VEHICULE</v>
      </c>
      <c r="E431" s="52"/>
      <c r="F431" s="52"/>
      <c r="G431" s="52"/>
      <c r="H431" s="53"/>
      <c r="I431" s="50" t="s">
        <v>18</v>
      </c>
      <c r="J431" s="109" t="s">
        <v>91</v>
      </c>
      <c r="K431" s="51" t="str">
        <f ca="1">IFERROR(OFFSET('Prix carburant 2018'!$A$1,MATCH($B431,PxPompe,1),MATCH($J431,carburants,0)),"")</f>
        <v/>
      </c>
      <c r="L431" s="72" t="str">
        <f t="shared" si="18"/>
        <v/>
      </c>
      <c r="M431" s="73">
        <v>1.196</v>
      </c>
      <c r="N431" s="108" t="str">
        <f t="shared" si="20"/>
        <v/>
      </c>
      <c r="O431" s="130" t="str">
        <f t="shared" si="19"/>
        <v/>
      </c>
    </row>
    <row r="432" spans="2:15" x14ac:dyDescent="0.2">
      <c r="B432" s="127"/>
      <c r="C432" s="47" t="s">
        <v>82</v>
      </c>
      <c r="D432" s="47" t="str">
        <f>IFERROR(VLOOKUP(C432,Liste!B:C,2,FALSE),"")</f>
        <v>TYPE DE VEHICULE</v>
      </c>
      <c r="E432" s="48"/>
      <c r="F432" s="48"/>
      <c r="G432" s="48"/>
      <c r="H432" s="49"/>
      <c r="I432" s="50" t="s">
        <v>18</v>
      </c>
      <c r="J432" s="109" t="s">
        <v>91</v>
      </c>
      <c r="K432" s="51" t="str">
        <f ca="1">IFERROR(OFFSET('Prix carburant 2018'!$A$1,MATCH($B432,PxPompe,1),MATCH($J432,carburants,0)),"")</f>
        <v/>
      </c>
      <c r="L432" s="72" t="str">
        <f t="shared" si="18"/>
        <v/>
      </c>
      <c r="M432" s="73">
        <v>1.196</v>
      </c>
      <c r="N432" s="108" t="str">
        <f t="shared" si="20"/>
        <v/>
      </c>
      <c r="O432" s="130" t="str">
        <f t="shared" si="19"/>
        <v/>
      </c>
    </row>
    <row r="433" spans="2:15" x14ac:dyDescent="0.2">
      <c r="B433" s="127"/>
      <c r="C433" s="47" t="s">
        <v>82</v>
      </c>
      <c r="D433" s="47" t="str">
        <f>IFERROR(VLOOKUP(C433,Liste!B:C,2,FALSE),"")</f>
        <v>TYPE DE VEHICULE</v>
      </c>
      <c r="E433" s="48"/>
      <c r="F433" s="48"/>
      <c r="G433" s="48"/>
      <c r="H433" s="49"/>
      <c r="I433" s="50" t="s">
        <v>18</v>
      </c>
      <c r="J433" s="109" t="s">
        <v>91</v>
      </c>
      <c r="K433" s="51" t="str">
        <f ca="1">IFERROR(OFFSET('Prix carburant 2018'!$A$1,MATCH($B433,PxPompe,1),MATCH($J433,carburants,0)),"")</f>
        <v/>
      </c>
      <c r="L433" s="72" t="str">
        <f t="shared" si="18"/>
        <v/>
      </c>
      <c r="M433" s="73">
        <v>1.196</v>
      </c>
      <c r="N433" s="108" t="str">
        <f t="shared" si="20"/>
        <v/>
      </c>
      <c r="O433" s="130" t="str">
        <f t="shared" si="19"/>
        <v/>
      </c>
    </row>
    <row r="434" spans="2:15" x14ac:dyDescent="0.2">
      <c r="B434" s="128"/>
      <c r="C434" s="47" t="s">
        <v>82</v>
      </c>
      <c r="D434" s="47" t="str">
        <f>IFERROR(VLOOKUP(C434,Liste!B:C,2,FALSE),"")</f>
        <v>TYPE DE VEHICULE</v>
      </c>
      <c r="E434" s="52"/>
      <c r="F434" s="52"/>
      <c r="G434" s="52"/>
      <c r="H434" s="53"/>
      <c r="I434" s="50" t="s">
        <v>18</v>
      </c>
      <c r="J434" s="109" t="s">
        <v>91</v>
      </c>
      <c r="K434" s="51" t="str">
        <f ca="1">IFERROR(OFFSET('Prix carburant 2018'!$A$1,MATCH($B434,PxPompe,1),MATCH($J434,carburants,0)),"")</f>
        <v/>
      </c>
      <c r="L434" s="72" t="str">
        <f t="shared" si="18"/>
        <v/>
      </c>
      <c r="M434" s="73">
        <v>1.196</v>
      </c>
      <c r="N434" s="108" t="str">
        <f t="shared" si="20"/>
        <v/>
      </c>
      <c r="O434" s="130" t="str">
        <f t="shared" si="19"/>
        <v/>
      </c>
    </row>
    <row r="435" spans="2:15" x14ac:dyDescent="0.2">
      <c r="B435" s="127"/>
      <c r="C435" s="47" t="s">
        <v>82</v>
      </c>
      <c r="D435" s="47" t="str">
        <f>IFERROR(VLOOKUP(C435,Liste!B:C,2,FALSE),"")</f>
        <v>TYPE DE VEHICULE</v>
      </c>
      <c r="E435" s="48"/>
      <c r="F435" s="48"/>
      <c r="G435" s="48"/>
      <c r="H435" s="49"/>
      <c r="I435" s="50" t="s">
        <v>18</v>
      </c>
      <c r="J435" s="109" t="s">
        <v>91</v>
      </c>
      <c r="K435" s="51" t="str">
        <f ca="1">IFERROR(OFFSET('Prix carburant 2018'!$A$1,MATCH($B435,PxPompe,1),MATCH($J435,carburants,0)),"")</f>
        <v/>
      </c>
      <c r="L435" s="72" t="str">
        <f t="shared" si="18"/>
        <v/>
      </c>
      <c r="M435" s="73">
        <v>1.196</v>
      </c>
      <c r="N435" s="108" t="str">
        <f t="shared" si="20"/>
        <v/>
      </c>
      <c r="O435" s="130" t="str">
        <f t="shared" si="19"/>
        <v/>
      </c>
    </row>
    <row r="436" spans="2:15" x14ac:dyDescent="0.2">
      <c r="B436" s="127"/>
      <c r="C436" s="47" t="s">
        <v>82</v>
      </c>
      <c r="D436" s="47" t="str">
        <f>IFERROR(VLOOKUP(C436,Liste!B:C,2,FALSE),"")</f>
        <v>TYPE DE VEHICULE</v>
      </c>
      <c r="E436" s="48"/>
      <c r="F436" s="48"/>
      <c r="G436" s="48"/>
      <c r="H436" s="49"/>
      <c r="I436" s="50" t="s">
        <v>18</v>
      </c>
      <c r="J436" s="109" t="s">
        <v>91</v>
      </c>
      <c r="K436" s="51" t="str">
        <f ca="1">IFERROR(OFFSET('Prix carburant 2018'!$A$1,MATCH($B436,PxPompe,1),MATCH($J436,carburants,0)),"")</f>
        <v/>
      </c>
      <c r="L436" s="72" t="str">
        <f t="shared" si="18"/>
        <v/>
      </c>
      <c r="M436" s="73">
        <v>1.196</v>
      </c>
      <c r="N436" s="108" t="str">
        <f t="shared" si="20"/>
        <v/>
      </c>
      <c r="O436" s="130" t="str">
        <f t="shared" si="19"/>
        <v/>
      </c>
    </row>
    <row r="437" spans="2:15" x14ac:dyDescent="0.2">
      <c r="B437" s="128"/>
      <c r="C437" s="47" t="s">
        <v>82</v>
      </c>
      <c r="D437" s="47" t="str">
        <f>IFERROR(VLOOKUP(C437,Liste!B:C,2,FALSE),"")</f>
        <v>TYPE DE VEHICULE</v>
      </c>
      <c r="E437" s="52"/>
      <c r="F437" s="52"/>
      <c r="G437" s="52"/>
      <c r="H437" s="53"/>
      <c r="I437" s="50" t="s">
        <v>18</v>
      </c>
      <c r="J437" s="109" t="s">
        <v>91</v>
      </c>
      <c r="K437" s="51" t="str">
        <f ca="1">IFERROR(OFFSET('Prix carburant 2018'!$A$1,MATCH($B437,PxPompe,1),MATCH($J437,carburants,0)),"")</f>
        <v/>
      </c>
      <c r="L437" s="72" t="str">
        <f t="shared" si="18"/>
        <v/>
      </c>
      <c r="M437" s="73">
        <v>1.196</v>
      </c>
      <c r="N437" s="108" t="str">
        <f t="shared" si="20"/>
        <v/>
      </c>
      <c r="O437" s="130" t="str">
        <f t="shared" si="19"/>
        <v/>
      </c>
    </row>
    <row r="438" spans="2:15" x14ac:dyDescent="0.2">
      <c r="B438" s="127"/>
      <c r="C438" s="47" t="s">
        <v>82</v>
      </c>
      <c r="D438" s="47" t="str">
        <f>IFERROR(VLOOKUP(C438,Liste!B:C,2,FALSE),"")</f>
        <v>TYPE DE VEHICULE</v>
      </c>
      <c r="E438" s="48"/>
      <c r="F438" s="48"/>
      <c r="G438" s="48"/>
      <c r="H438" s="49"/>
      <c r="I438" s="50" t="s">
        <v>18</v>
      </c>
      <c r="J438" s="109" t="s">
        <v>91</v>
      </c>
      <c r="K438" s="51" t="str">
        <f ca="1">IFERROR(OFFSET('Prix carburant 2018'!$A$1,MATCH($B438,PxPompe,1),MATCH($J438,carburants,0)),"")</f>
        <v/>
      </c>
      <c r="L438" s="72" t="str">
        <f t="shared" si="18"/>
        <v/>
      </c>
      <c r="M438" s="73">
        <v>1.196</v>
      </c>
      <c r="N438" s="108" t="str">
        <f t="shared" si="20"/>
        <v/>
      </c>
      <c r="O438" s="130" t="str">
        <f t="shared" si="19"/>
        <v/>
      </c>
    </row>
    <row r="439" spans="2:15" x14ac:dyDescent="0.2">
      <c r="B439" s="127"/>
      <c r="C439" s="47" t="s">
        <v>82</v>
      </c>
      <c r="D439" s="47" t="str">
        <f>IFERROR(VLOOKUP(C439,Liste!B:C,2,FALSE),"")</f>
        <v>TYPE DE VEHICULE</v>
      </c>
      <c r="E439" s="48"/>
      <c r="F439" s="48"/>
      <c r="G439" s="48"/>
      <c r="H439" s="49"/>
      <c r="I439" s="50" t="s">
        <v>18</v>
      </c>
      <c r="J439" s="109" t="s">
        <v>91</v>
      </c>
      <c r="K439" s="51" t="str">
        <f ca="1">IFERROR(OFFSET('Prix carburant 2018'!$A$1,MATCH($B439,PxPompe,1),MATCH($J439,carburants,0)),"")</f>
        <v/>
      </c>
      <c r="L439" s="72" t="str">
        <f t="shared" si="18"/>
        <v/>
      </c>
      <c r="M439" s="73">
        <v>1.196</v>
      </c>
      <c r="N439" s="108" t="str">
        <f t="shared" si="20"/>
        <v/>
      </c>
      <c r="O439" s="130" t="str">
        <f t="shared" si="19"/>
        <v/>
      </c>
    </row>
    <row r="440" spans="2:15" x14ac:dyDescent="0.2">
      <c r="B440" s="128"/>
      <c r="C440" s="47" t="s">
        <v>82</v>
      </c>
      <c r="D440" s="47" t="str">
        <f>IFERROR(VLOOKUP(C440,Liste!B:C,2,FALSE),"")</f>
        <v>TYPE DE VEHICULE</v>
      </c>
      <c r="E440" s="52"/>
      <c r="F440" s="52"/>
      <c r="G440" s="52"/>
      <c r="H440" s="53"/>
      <c r="I440" s="50" t="s">
        <v>18</v>
      </c>
      <c r="J440" s="109" t="s">
        <v>91</v>
      </c>
      <c r="K440" s="51" t="str">
        <f ca="1">IFERROR(OFFSET('Prix carburant 2018'!$A$1,MATCH($B440,PxPompe,1),MATCH($J440,carburants,0)),"")</f>
        <v/>
      </c>
      <c r="L440" s="72" t="str">
        <f t="shared" si="18"/>
        <v/>
      </c>
      <c r="M440" s="73">
        <v>1.196</v>
      </c>
      <c r="N440" s="108" t="str">
        <f t="shared" si="20"/>
        <v/>
      </c>
      <c r="O440" s="130" t="str">
        <f t="shared" si="19"/>
        <v/>
      </c>
    </row>
    <row r="441" spans="2:15" x14ac:dyDescent="0.2">
      <c r="B441" s="127"/>
      <c r="C441" s="47" t="s">
        <v>82</v>
      </c>
      <c r="D441" s="47" t="str">
        <f>IFERROR(VLOOKUP(C441,Liste!B:C,2,FALSE),"")</f>
        <v>TYPE DE VEHICULE</v>
      </c>
      <c r="E441" s="48"/>
      <c r="F441" s="48"/>
      <c r="G441" s="48"/>
      <c r="H441" s="49"/>
      <c r="I441" s="50" t="s">
        <v>18</v>
      </c>
      <c r="J441" s="109" t="s">
        <v>91</v>
      </c>
      <c r="K441" s="51" t="str">
        <f ca="1">IFERROR(OFFSET('Prix carburant 2018'!$A$1,MATCH($B441,PxPompe,1),MATCH($J441,carburants,0)),"")</f>
        <v/>
      </c>
      <c r="L441" s="72" t="str">
        <f t="shared" si="18"/>
        <v/>
      </c>
      <c r="M441" s="73">
        <v>1.196</v>
      </c>
      <c r="N441" s="108" t="str">
        <f t="shared" si="20"/>
        <v/>
      </c>
      <c r="O441" s="130" t="str">
        <f t="shared" si="19"/>
        <v/>
      </c>
    </row>
    <row r="442" spans="2:15" x14ac:dyDescent="0.2">
      <c r="B442" s="127"/>
      <c r="C442" s="47" t="s">
        <v>82</v>
      </c>
      <c r="D442" s="47" t="str">
        <f>IFERROR(VLOOKUP(C442,Liste!B:C,2,FALSE),"")</f>
        <v>TYPE DE VEHICULE</v>
      </c>
      <c r="E442" s="48"/>
      <c r="F442" s="48"/>
      <c r="G442" s="48"/>
      <c r="H442" s="49"/>
      <c r="I442" s="50" t="s">
        <v>18</v>
      </c>
      <c r="J442" s="109" t="s">
        <v>91</v>
      </c>
      <c r="K442" s="51" t="str">
        <f ca="1">IFERROR(OFFSET('Prix carburant 2018'!$A$1,MATCH($B442,PxPompe,1),MATCH($J442,carburants,0)),"")</f>
        <v/>
      </c>
      <c r="L442" s="72" t="str">
        <f t="shared" si="18"/>
        <v/>
      </c>
      <c r="M442" s="73">
        <v>1.196</v>
      </c>
      <c r="N442" s="108" t="str">
        <f t="shared" si="20"/>
        <v/>
      </c>
      <c r="O442" s="130" t="str">
        <f t="shared" si="19"/>
        <v/>
      </c>
    </row>
    <row r="443" spans="2:15" x14ac:dyDescent="0.2">
      <c r="B443" s="128"/>
      <c r="C443" s="47" t="s">
        <v>82</v>
      </c>
      <c r="D443" s="47" t="str">
        <f>IFERROR(VLOOKUP(C443,Liste!B:C,2,FALSE),"")</f>
        <v>TYPE DE VEHICULE</v>
      </c>
      <c r="E443" s="52"/>
      <c r="F443" s="52"/>
      <c r="G443" s="52"/>
      <c r="H443" s="53"/>
      <c r="I443" s="50" t="s">
        <v>18</v>
      </c>
      <c r="J443" s="109" t="s">
        <v>91</v>
      </c>
      <c r="K443" s="51" t="str">
        <f ca="1">IFERROR(OFFSET('Prix carburant 2018'!$A$1,MATCH($B443,PxPompe,1),MATCH($J443,carburants,0)),"")</f>
        <v/>
      </c>
      <c r="L443" s="72" t="str">
        <f t="shared" si="18"/>
        <v/>
      </c>
      <c r="M443" s="73">
        <v>1.196</v>
      </c>
      <c r="N443" s="108" t="str">
        <f t="shared" si="20"/>
        <v/>
      </c>
      <c r="O443" s="130" t="str">
        <f t="shared" si="19"/>
        <v/>
      </c>
    </row>
    <row r="444" spans="2:15" x14ac:dyDescent="0.2">
      <c r="B444" s="127"/>
      <c r="C444" s="47" t="s">
        <v>82</v>
      </c>
      <c r="D444" s="47" t="str">
        <f>IFERROR(VLOOKUP(C444,Liste!B:C,2,FALSE),"")</f>
        <v>TYPE DE VEHICULE</v>
      </c>
      <c r="E444" s="48"/>
      <c r="F444" s="48"/>
      <c r="G444" s="48"/>
      <c r="H444" s="49"/>
      <c r="I444" s="50" t="s">
        <v>18</v>
      </c>
      <c r="J444" s="109" t="s">
        <v>91</v>
      </c>
      <c r="K444" s="51" t="str">
        <f ca="1">IFERROR(OFFSET('Prix carburant 2018'!$A$1,MATCH($B444,PxPompe,1),MATCH($J444,carburants,0)),"")</f>
        <v/>
      </c>
      <c r="L444" s="72" t="str">
        <f t="shared" si="18"/>
        <v/>
      </c>
      <c r="M444" s="73">
        <v>1.196</v>
      </c>
      <c r="N444" s="108" t="str">
        <f t="shared" si="20"/>
        <v/>
      </c>
      <c r="O444" s="130" t="str">
        <f t="shared" si="19"/>
        <v/>
      </c>
    </row>
    <row r="445" spans="2:15" x14ac:dyDescent="0.2">
      <c r="B445" s="127"/>
      <c r="C445" s="47" t="s">
        <v>82</v>
      </c>
      <c r="D445" s="47" t="str">
        <f>IFERROR(VLOOKUP(C445,Liste!B:C,2,FALSE),"")</f>
        <v>TYPE DE VEHICULE</v>
      </c>
      <c r="E445" s="48"/>
      <c r="F445" s="48"/>
      <c r="G445" s="48"/>
      <c r="H445" s="49"/>
      <c r="I445" s="50" t="s">
        <v>18</v>
      </c>
      <c r="J445" s="109" t="s">
        <v>91</v>
      </c>
      <c r="K445" s="51" t="str">
        <f ca="1">IFERROR(OFFSET('Prix carburant 2018'!$A$1,MATCH($B445,PxPompe,1),MATCH($J445,carburants,0)),"")</f>
        <v/>
      </c>
      <c r="L445" s="72" t="str">
        <f t="shared" si="18"/>
        <v/>
      </c>
      <c r="M445" s="73">
        <v>1.196</v>
      </c>
      <c r="N445" s="108" t="str">
        <f t="shared" si="20"/>
        <v/>
      </c>
      <c r="O445" s="130" t="str">
        <f t="shared" si="19"/>
        <v/>
      </c>
    </row>
    <row r="446" spans="2:15" x14ac:dyDescent="0.2">
      <c r="B446" s="128"/>
      <c r="C446" s="47" t="s">
        <v>82</v>
      </c>
      <c r="D446" s="47" t="str">
        <f>IFERROR(VLOOKUP(C446,Liste!B:C,2,FALSE),"")</f>
        <v>TYPE DE VEHICULE</v>
      </c>
      <c r="E446" s="52"/>
      <c r="F446" s="52"/>
      <c r="G446" s="52"/>
      <c r="H446" s="53"/>
      <c r="I446" s="50" t="s">
        <v>18</v>
      </c>
      <c r="J446" s="109" t="s">
        <v>91</v>
      </c>
      <c r="K446" s="51" t="str">
        <f ca="1">IFERROR(OFFSET('Prix carburant 2018'!$A$1,MATCH($B446,PxPompe,1),MATCH($J446,carburants,0)),"")</f>
        <v/>
      </c>
      <c r="L446" s="72" t="str">
        <f t="shared" si="18"/>
        <v/>
      </c>
      <c r="M446" s="73">
        <v>1.196</v>
      </c>
      <c r="N446" s="108" t="str">
        <f t="shared" si="20"/>
        <v/>
      </c>
      <c r="O446" s="130" t="str">
        <f t="shared" si="19"/>
        <v/>
      </c>
    </row>
    <row r="447" spans="2:15" x14ac:dyDescent="0.2">
      <c r="B447" s="127"/>
      <c r="C447" s="47" t="s">
        <v>82</v>
      </c>
      <c r="D447" s="47" t="str">
        <f>IFERROR(VLOOKUP(C447,Liste!B:C,2,FALSE),"")</f>
        <v>TYPE DE VEHICULE</v>
      </c>
      <c r="E447" s="48"/>
      <c r="F447" s="48"/>
      <c r="G447" s="48"/>
      <c r="H447" s="49"/>
      <c r="I447" s="50" t="s">
        <v>18</v>
      </c>
      <c r="J447" s="109" t="s">
        <v>91</v>
      </c>
      <c r="K447" s="51" t="str">
        <f ca="1">IFERROR(OFFSET('Prix carburant 2018'!$A$1,MATCH($B447,PxPompe,1),MATCH($J447,carburants,0)),"")</f>
        <v/>
      </c>
      <c r="L447" s="72" t="str">
        <f t="shared" si="18"/>
        <v/>
      </c>
      <c r="M447" s="73">
        <v>1.196</v>
      </c>
      <c r="N447" s="108" t="str">
        <f t="shared" si="20"/>
        <v/>
      </c>
      <c r="O447" s="130" t="str">
        <f t="shared" si="19"/>
        <v/>
      </c>
    </row>
    <row r="448" spans="2:15" x14ac:dyDescent="0.2">
      <c r="B448" s="128"/>
      <c r="C448" s="47" t="s">
        <v>82</v>
      </c>
      <c r="D448" s="47" t="str">
        <f>IFERROR(VLOOKUP(C448,Liste!B:C,2,FALSE),"")</f>
        <v>TYPE DE VEHICULE</v>
      </c>
      <c r="E448" s="52"/>
      <c r="F448" s="52"/>
      <c r="G448" s="52"/>
      <c r="H448" s="53"/>
      <c r="I448" s="50" t="s">
        <v>18</v>
      </c>
      <c r="J448" s="109" t="s">
        <v>91</v>
      </c>
      <c r="K448" s="51" t="str">
        <f ca="1">IFERROR(OFFSET('Prix carburant 2018'!$A$1,MATCH($B448,PxPompe,1),MATCH($J448,carburants,0)),"")</f>
        <v/>
      </c>
      <c r="L448" s="72" t="str">
        <f t="shared" si="18"/>
        <v/>
      </c>
      <c r="M448" s="73">
        <v>1.196</v>
      </c>
      <c r="N448" s="108" t="str">
        <f t="shared" si="20"/>
        <v/>
      </c>
      <c r="O448" s="130" t="str">
        <f t="shared" si="19"/>
        <v/>
      </c>
    </row>
    <row r="449" spans="2:15" x14ac:dyDescent="0.2">
      <c r="B449" s="127"/>
      <c r="C449" s="47" t="s">
        <v>82</v>
      </c>
      <c r="D449" s="47" t="str">
        <f>IFERROR(VLOOKUP(C449,Liste!B:C,2,FALSE),"")</f>
        <v>TYPE DE VEHICULE</v>
      </c>
      <c r="E449" s="48"/>
      <c r="F449" s="48"/>
      <c r="G449" s="48"/>
      <c r="H449" s="49"/>
      <c r="I449" s="50" t="s">
        <v>18</v>
      </c>
      <c r="J449" s="109" t="s">
        <v>91</v>
      </c>
      <c r="K449" s="51" t="str">
        <f ca="1">IFERROR(OFFSET('Prix carburant 2018'!$A$1,MATCH($B449,PxPompe,1),MATCH($J449,carburants,0)),"")</f>
        <v/>
      </c>
      <c r="L449" s="72" t="str">
        <f t="shared" si="18"/>
        <v/>
      </c>
      <c r="M449" s="73">
        <v>1.196</v>
      </c>
      <c r="N449" s="108" t="str">
        <f t="shared" si="20"/>
        <v/>
      </c>
      <c r="O449" s="130" t="str">
        <f t="shared" si="19"/>
        <v/>
      </c>
    </row>
    <row r="450" spans="2:15" x14ac:dyDescent="0.2">
      <c r="B450" s="127"/>
      <c r="C450" s="47" t="s">
        <v>82</v>
      </c>
      <c r="D450" s="47" t="str">
        <f>IFERROR(VLOOKUP(C450,Liste!B:C,2,FALSE),"")</f>
        <v>TYPE DE VEHICULE</v>
      </c>
      <c r="E450" s="48"/>
      <c r="F450" s="48"/>
      <c r="G450" s="48"/>
      <c r="H450" s="49"/>
      <c r="I450" s="50" t="s">
        <v>18</v>
      </c>
      <c r="J450" s="109" t="s">
        <v>91</v>
      </c>
      <c r="K450" s="51" t="str">
        <f ca="1">IFERROR(OFFSET('Prix carburant 2018'!$A$1,MATCH($B450,PxPompe,1),MATCH($J450,carburants,0)),"")</f>
        <v/>
      </c>
      <c r="L450" s="72" t="str">
        <f t="shared" si="18"/>
        <v/>
      </c>
      <c r="M450" s="73">
        <v>1.196</v>
      </c>
      <c r="N450" s="108" t="str">
        <f t="shared" si="20"/>
        <v/>
      </c>
      <c r="O450" s="130" t="str">
        <f t="shared" si="19"/>
        <v/>
      </c>
    </row>
    <row r="451" spans="2:15" x14ac:dyDescent="0.2">
      <c r="B451" s="128"/>
      <c r="C451" s="47" t="s">
        <v>82</v>
      </c>
      <c r="D451" s="47" t="str">
        <f>IFERROR(VLOOKUP(C451,Liste!B:C,2,FALSE),"")</f>
        <v>TYPE DE VEHICULE</v>
      </c>
      <c r="E451" s="52"/>
      <c r="F451" s="52"/>
      <c r="G451" s="52"/>
      <c r="H451" s="53"/>
      <c r="I451" s="50" t="s">
        <v>18</v>
      </c>
      <c r="J451" s="109" t="s">
        <v>91</v>
      </c>
      <c r="K451" s="51" t="str">
        <f ca="1">IFERROR(OFFSET('Prix carburant 2018'!$A$1,MATCH($B451,PxPompe,1),MATCH($J451,carburants,0)),"")</f>
        <v/>
      </c>
      <c r="L451" s="72" t="str">
        <f t="shared" ref="L451:L514" si="21">IF(H451=0,"",H451*K451)</f>
        <v/>
      </c>
      <c r="M451" s="73">
        <v>1.196</v>
      </c>
      <c r="N451" s="108" t="str">
        <f t="shared" si="20"/>
        <v/>
      </c>
      <c r="O451" s="130" t="str">
        <f t="shared" ref="O451:O514" si="22">IF( F451=0,"",H451/N451*100)</f>
        <v/>
      </c>
    </row>
    <row r="452" spans="2:15" x14ac:dyDescent="0.2">
      <c r="B452" s="127"/>
      <c r="C452" s="47" t="s">
        <v>82</v>
      </c>
      <c r="D452" s="47" t="str">
        <f>IFERROR(VLOOKUP(C452,Liste!B:C,2,FALSE),"")</f>
        <v>TYPE DE VEHICULE</v>
      </c>
      <c r="E452" s="48"/>
      <c r="F452" s="48"/>
      <c r="G452" s="48"/>
      <c r="H452" s="49"/>
      <c r="I452" s="50" t="s">
        <v>18</v>
      </c>
      <c r="J452" s="109" t="s">
        <v>91</v>
      </c>
      <c r="K452" s="51" t="str">
        <f ca="1">IFERROR(OFFSET('Prix carburant 2018'!$A$1,MATCH($B452,PxPompe,1),MATCH($J452,carburants,0)),"")</f>
        <v/>
      </c>
      <c r="L452" s="72" t="str">
        <f t="shared" si="21"/>
        <v/>
      </c>
      <c r="M452" s="73">
        <v>1.196</v>
      </c>
      <c r="N452" s="108" t="str">
        <f t="shared" ref="N452:N515" si="23">IF(F452="","",F452-E452)</f>
        <v/>
      </c>
      <c r="O452" s="130" t="str">
        <f t="shared" si="22"/>
        <v/>
      </c>
    </row>
    <row r="453" spans="2:15" x14ac:dyDescent="0.2">
      <c r="B453" s="127"/>
      <c r="C453" s="47" t="s">
        <v>82</v>
      </c>
      <c r="D453" s="47" t="str">
        <f>IFERROR(VLOOKUP(C453,Liste!B:C,2,FALSE),"")</f>
        <v>TYPE DE VEHICULE</v>
      </c>
      <c r="E453" s="48"/>
      <c r="F453" s="48"/>
      <c r="G453" s="48"/>
      <c r="H453" s="49"/>
      <c r="I453" s="50" t="s">
        <v>18</v>
      </c>
      <c r="J453" s="109" t="s">
        <v>91</v>
      </c>
      <c r="K453" s="51" t="str">
        <f ca="1">IFERROR(OFFSET('Prix carburant 2018'!$A$1,MATCH($B453,PxPompe,1),MATCH($J453,carburants,0)),"")</f>
        <v/>
      </c>
      <c r="L453" s="72" t="str">
        <f t="shared" si="21"/>
        <v/>
      </c>
      <c r="M453" s="73">
        <v>1.196</v>
      </c>
      <c r="N453" s="108" t="str">
        <f t="shared" si="23"/>
        <v/>
      </c>
      <c r="O453" s="130" t="str">
        <f t="shared" si="22"/>
        <v/>
      </c>
    </row>
    <row r="454" spans="2:15" x14ac:dyDescent="0.2">
      <c r="B454" s="128"/>
      <c r="C454" s="47" t="s">
        <v>82</v>
      </c>
      <c r="D454" s="47" t="str">
        <f>IFERROR(VLOOKUP(C454,Liste!B:C,2,FALSE),"")</f>
        <v>TYPE DE VEHICULE</v>
      </c>
      <c r="E454" s="52"/>
      <c r="F454" s="52"/>
      <c r="G454" s="52"/>
      <c r="H454" s="53"/>
      <c r="I454" s="50" t="s">
        <v>18</v>
      </c>
      <c r="J454" s="109" t="s">
        <v>91</v>
      </c>
      <c r="K454" s="51" t="str">
        <f ca="1">IFERROR(OFFSET('Prix carburant 2018'!$A$1,MATCH($B454,PxPompe,1),MATCH($J454,carburants,0)),"")</f>
        <v/>
      </c>
      <c r="L454" s="72" t="str">
        <f t="shared" si="21"/>
        <v/>
      </c>
      <c r="M454" s="73">
        <v>1.196</v>
      </c>
      <c r="N454" s="108" t="str">
        <f t="shared" si="23"/>
        <v/>
      </c>
      <c r="O454" s="130" t="str">
        <f t="shared" si="22"/>
        <v/>
      </c>
    </row>
    <row r="455" spans="2:15" x14ac:dyDescent="0.2">
      <c r="B455" s="127"/>
      <c r="C455" s="47" t="s">
        <v>82</v>
      </c>
      <c r="D455" s="47" t="str">
        <f>IFERROR(VLOOKUP(C455,Liste!B:C,2,FALSE),"")</f>
        <v>TYPE DE VEHICULE</v>
      </c>
      <c r="E455" s="48"/>
      <c r="F455" s="48"/>
      <c r="G455" s="48"/>
      <c r="H455" s="49"/>
      <c r="I455" s="50" t="s">
        <v>18</v>
      </c>
      <c r="J455" s="109" t="s">
        <v>91</v>
      </c>
      <c r="K455" s="51" t="str">
        <f ca="1">IFERROR(OFFSET('Prix carburant 2018'!$A$1,MATCH($B455,PxPompe,1),MATCH($J455,carburants,0)),"")</f>
        <v/>
      </c>
      <c r="L455" s="72" t="str">
        <f t="shared" si="21"/>
        <v/>
      </c>
      <c r="M455" s="73">
        <v>1.196</v>
      </c>
      <c r="N455" s="108" t="str">
        <f t="shared" si="23"/>
        <v/>
      </c>
      <c r="O455" s="130" t="str">
        <f t="shared" si="22"/>
        <v/>
      </c>
    </row>
    <row r="456" spans="2:15" x14ac:dyDescent="0.2">
      <c r="B456" s="127"/>
      <c r="C456" s="47" t="s">
        <v>82</v>
      </c>
      <c r="D456" s="47" t="str">
        <f>IFERROR(VLOOKUP(C456,Liste!B:C,2,FALSE),"")</f>
        <v>TYPE DE VEHICULE</v>
      </c>
      <c r="E456" s="48"/>
      <c r="F456" s="48"/>
      <c r="G456" s="48"/>
      <c r="H456" s="49"/>
      <c r="I456" s="50" t="s">
        <v>18</v>
      </c>
      <c r="J456" s="109" t="s">
        <v>91</v>
      </c>
      <c r="K456" s="51" t="str">
        <f ca="1">IFERROR(OFFSET('Prix carburant 2018'!$A$1,MATCH($B456,PxPompe,1),MATCH($J456,carburants,0)),"")</f>
        <v/>
      </c>
      <c r="L456" s="72" t="str">
        <f t="shared" si="21"/>
        <v/>
      </c>
      <c r="M456" s="73">
        <v>1.196</v>
      </c>
      <c r="N456" s="108" t="str">
        <f t="shared" si="23"/>
        <v/>
      </c>
      <c r="O456" s="130" t="str">
        <f t="shared" si="22"/>
        <v/>
      </c>
    </row>
    <row r="457" spans="2:15" x14ac:dyDescent="0.2">
      <c r="B457" s="128"/>
      <c r="C457" s="47" t="s">
        <v>82</v>
      </c>
      <c r="D457" s="47" t="str">
        <f>IFERROR(VLOOKUP(C457,Liste!B:C,2,FALSE),"")</f>
        <v>TYPE DE VEHICULE</v>
      </c>
      <c r="E457" s="52"/>
      <c r="F457" s="52"/>
      <c r="G457" s="52"/>
      <c r="H457" s="53"/>
      <c r="I457" s="50" t="s">
        <v>18</v>
      </c>
      <c r="J457" s="109" t="s">
        <v>91</v>
      </c>
      <c r="K457" s="51" t="str">
        <f ca="1">IFERROR(OFFSET('Prix carburant 2018'!$A$1,MATCH($B457,PxPompe,1),MATCH($J457,carburants,0)),"")</f>
        <v/>
      </c>
      <c r="L457" s="72" t="str">
        <f t="shared" si="21"/>
        <v/>
      </c>
      <c r="M457" s="73">
        <v>1.196</v>
      </c>
      <c r="N457" s="108" t="str">
        <f t="shared" si="23"/>
        <v/>
      </c>
      <c r="O457" s="130" t="str">
        <f t="shared" si="22"/>
        <v/>
      </c>
    </row>
    <row r="458" spans="2:15" x14ac:dyDescent="0.2">
      <c r="B458" s="127"/>
      <c r="C458" s="47" t="s">
        <v>82</v>
      </c>
      <c r="D458" s="47" t="str">
        <f>IFERROR(VLOOKUP(C458,Liste!B:C,2,FALSE),"")</f>
        <v>TYPE DE VEHICULE</v>
      </c>
      <c r="E458" s="48"/>
      <c r="F458" s="48"/>
      <c r="G458" s="48"/>
      <c r="H458" s="49"/>
      <c r="I458" s="50" t="s">
        <v>18</v>
      </c>
      <c r="J458" s="109" t="s">
        <v>91</v>
      </c>
      <c r="K458" s="51" t="str">
        <f ca="1">IFERROR(OFFSET('Prix carburant 2018'!$A$1,MATCH($B458,PxPompe,1),MATCH($J458,carburants,0)),"")</f>
        <v/>
      </c>
      <c r="L458" s="72" t="str">
        <f t="shared" si="21"/>
        <v/>
      </c>
      <c r="M458" s="73">
        <v>1.196</v>
      </c>
      <c r="N458" s="108" t="str">
        <f t="shared" si="23"/>
        <v/>
      </c>
      <c r="O458" s="130" t="str">
        <f t="shared" si="22"/>
        <v/>
      </c>
    </row>
    <row r="459" spans="2:15" x14ac:dyDescent="0.2">
      <c r="B459" s="128"/>
      <c r="C459" s="47" t="s">
        <v>82</v>
      </c>
      <c r="D459" s="47" t="str">
        <f>IFERROR(VLOOKUP(C459,Liste!B:C,2,FALSE),"")</f>
        <v>TYPE DE VEHICULE</v>
      </c>
      <c r="E459" s="52"/>
      <c r="F459" s="52"/>
      <c r="G459" s="52"/>
      <c r="H459" s="53"/>
      <c r="I459" s="50" t="s">
        <v>18</v>
      </c>
      <c r="J459" s="109" t="s">
        <v>91</v>
      </c>
      <c r="K459" s="51" t="str">
        <f ca="1">IFERROR(OFFSET('Prix carburant 2018'!$A$1,MATCH($B459,PxPompe,1),MATCH($J459,carburants,0)),"")</f>
        <v/>
      </c>
      <c r="L459" s="72" t="str">
        <f t="shared" si="21"/>
        <v/>
      </c>
      <c r="M459" s="73">
        <v>1.196</v>
      </c>
      <c r="N459" s="108" t="str">
        <f t="shared" si="23"/>
        <v/>
      </c>
      <c r="O459" s="130" t="str">
        <f t="shared" si="22"/>
        <v/>
      </c>
    </row>
    <row r="460" spans="2:15" x14ac:dyDescent="0.2">
      <c r="B460" s="127"/>
      <c r="C460" s="47" t="s">
        <v>82</v>
      </c>
      <c r="D460" s="47" t="str">
        <f>IFERROR(VLOOKUP(C460,Liste!B:C,2,FALSE),"")</f>
        <v>TYPE DE VEHICULE</v>
      </c>
      <c r="E460" s="48"/>
      <c r="F460" s="48"/>
      <c r="G460" s="48"/>
      <c r="H460" s="49"/>
      <c r="I460" s="50" t="s">
        <v>18</v>
      </c>
      <c r="J460" s="109" t="s">
        <v>91</v>
      </c>
      <c r="K460" s="51" t="str">
        <f ca="1">IFERROR(OFFSET('Prix carburant 2018'!$A$1,MATCH($B460,PxPompe,1),MATCH($J460,carburants,0)),"")</f>
        <v/>
      </c>
      <c r="L460" s="72" t="str">
        <f t="shared" si="21"/>
        <v/>
      </c>
      <c r="M460" s="73">
        <v>1.196</v>
      </c>
      <c r="N460" s="108" t="str">
        <f t="shared" si="23"/>
        <v/>
      </c>
      <c r="O460" s="130" t="str">
        <f t="shared" si="22"/>
        <v/>
      </c>
    </row>
    <row r="461" spans="2:15" x14ac:dyDescent="0.2">
      <c r="B461" s="127"/>
      <c r="C461" s="47" t="s">
        <v>82</v>
      </c>
      <c r="D461" s="47" t="str">
        <f>IFERROR(VLOOKUP(C461,Liste!B:C,2,FALSE),"")</f>
        <v>TYPE DE VEHICULE</v>
      </c>
      <c r="E461" s="48"/>
      <c r="F461" s="48"/>
      <c r="G461" s="48"/>
      <c r="H461" s="49"/>
      <c r="I461" s="50" t="s">
        <v>18</v>
      </c>
      <c r="J461" s="109" t="s">
        <v>91</v>
      </c>
      <c r="K461" s="51" t="str">
        <f ca="1">IFERROR(OFFSET('Prix carburant 2018'!$A$1,MATCH($B461,PxPompe,1),MATCH($J461,carburants,0)),"")</f>
        <v/>
      </c>
      <c r="L461" s="72" t="str">
        <f t="shared" si="21"/>
        <v/>
      </c>
      <c r="M461" s="73">
        <v>1.196</v>
      </c>
      <c r="N461" s="108" t="str">
        <f t="shared" si="23"/>
        <v/>
      </c>
      <c r="O461" s="130" t="str">
        <f t="shared" si="22"/>
        <v/>
      </c>
    </row>
    <row r="462" spans="2:15" x14ac:dyDescent="0.2">
      <c r="B462" s="128"/>
      <c r="C462" s="47" t="s">
        <v>82</v>
      </c>
      <c r="D462" s="47" t="str">
        <f>IFERROR(VLOOKUP(C462,Liste!B:C,2,FALSE),"")</f>
        <v>TYPE DE VEHICULE</v>
      </c>
      <c r="E462" s="52"/>
      <c r="F462" s="52"/>
      <c r="G462" s="52"/>
      <c r="H462" s="53"/>
      <c r="I462" s="50" t="s">
        <v>18</v>
      </c>
      <c r="J462" s="109" t="s">
        <v>91</v>
      </c>
      <c r="K462" s="51" t="str">
        <f ca="1">IFERROR(OFFSET('Prix carburant 2018'!$A$1,MATCH($B462,PxPompe,1),MATCH($J462,carburants,0)),"")</f>
        <v/>
      </c>
      <c r="L462" s="72" t="str">
        <f t="shared" si="21"/>
        <v/>
      </c>
      <c r="M462" s="73">
        <v>1.196</v>
      </c>
      <c r="N462" s="108" t="str">
        <f t="shared" si="23"/>
        <v/>
      </c>
      <c r="O462" s="130" t="str">
        <f t="shared" si="22"/>
        <v/>
      </c>
    </row>
    <row r="463" spans="2:15" x14ac:dyDescent="0.2">
      <c r="B463" s="127"/>
      <c r="C463" s="47" t="s">
        <v>82</v>
      </c>
      <c r="D463" s="47" t="str">
        <f>IFERROR(VLOOKUP(C463,Liste!B:C,2,FALSE),"")</f>
        <v>TYPE DE VEHICULE</v>
      </c>
      <c r="E463" s="48"/>
      <c r="F463" s="48"/>
      <c r="G463" s="48"/>
      <c r="H463" s="49"/>
      <c r="I463" s="50" t="s">
        <v>18</v>
      </c>
      <c r="J463" s="109" t="s">
        <v>91</v>
      </c>
      <c r="K463" s="51" t="str">
        <f ca="1">IFERROR(OFFSET('Prix carburant 2018'!$A$1,MATCH($B463,PxPompe,1),MATCH($J463,carburants,0)),"")</f>
        <v/>
      </c>
      <c r="L463" s="72" t="str">
        <f t="shared" si="21"/>
        <v/>
      </c>
      <c r="M463" s="73">
        <v>1.196</v>
      </c>
      <c r="N463" s="108" t="str">
        <f t="shared" si="23"/>
        <v/>
      </c>
      <c r="O463" s="130" t="str">
        <f t="shared" si="22"/>
        <v/>
      </c>
    </row>
    <row r="464" spans="2:15" x14ac:dyDescent="0.2">
      <c r="B464" s="127"/>
      <c r="C464" s="47" t="s">
        <v>82</v>
      </c>
      <c r="D464" s="47" t="str">
        <f>IFERROR(VLOOKUP(C464,Liste!B:C,2,FALSE),"")</f>
        <v>TYPE DE VEHICULE</v>
      </c>
      <c r="E464" s="48"/>
      <c r="F464" s="48"/>
      <c r="G464" s="48"/>
      <c r="H464" s="49"/>
      <c r="I464" s="50" t="s">
        <v>18</v>
      </c>
      <c r="J464" s="109" t="s">
        <v>91</v>
      </c>
      <c r="K464" s="51" t="str">
        <f ca="1">IFERROR(OFFSET('Prix carburant 2018'!$A$1,MATCH($B464,PxPompe,1),MATCH($J464,carburants,0)),"")</f>
        <v/>
      </c>
      <c r="L464" s="72" t="str">
        <f t="shared" si="21"/>
        <v/>
      </c>
      <c r="M464" s="73">
        <v>1.196</v>
      </c>
      <c r="N464" s="108" t="str">
        <f t="shared" si="23"/>
        <v/>
      </c>
      <c r="O464" s="130" t="str">
        <f t="shared" si="22"/>
        <v/>
      </c>
    </row>
    <row r="465" spans="2:15" x14ac:dyDescent="0.2">
      <c r="B465" s="128"/>
      <c r="C465" s="47" t="s">
        <v>82</v>
      </c>
      <c r="D465" s="47" t="str">
        <f>IFERROR(VLOOKUP(C465,Liste!B:C,2,FALSE),"")</f>
        <v>TYPE DE VEHICULE</v>
      </c>
      <c r="E465" s="52"/>
      <c r="F465" s="52"/>
      <c r="G465" s="52"/>
      <c r="H465" s="53"/>
      <c r="I465" s="50" t="s">
        <v>18</v>
      </c>
      <c r="J465" s="109" t="s">
        <v>91</v>
      </c>
      <c r="K465" s="51" t="str">
        <f ca="1">IFERROR(OFFSET('Prix carburant 2018'!$A$1,MATCH($B465,PxPompe,1),MATCH($J465,carburants,0)),"")</f>
        <v/>
      </c>
      <c r="L465" s="72" t="str">
        <f t="shared" si="21"/>
        <v/>
      </c>
      <c r="M465" s="73">
        <v>1.196</v>
      </c>
      <c r="N465" s="108" t="str">
        <f t="shared" si="23"/>
        <v/>
      </c>
      <c r="O465" s="130" t="str">
        <f t="shared" si="22"/>
        <v/>
      </c>
    </row>
    <row r="466" spans="2:15" x14ac:dyDescent="0.2">
      <c r="B466" s="127"/>
      <c r="C466" s="47" t="s">
        <v>82</v>
      </c>
      <c r="D466" s="47" t="str">
        <f>IFERROR(VLOOKUP(C466,Liste!B:C,2,FALSE),"")</f>
        <v>TYPE DE VEHICULE</v>
      </c>
      <c r="E466" s="48"/>
      <c r="F466" s="48"/>
      <c r="G466" s="48"/>
      <c r="H466" s="49"/>
      <c r="I466" s="50" t="s">
        <v>18</v>
      </c>
      <c r="J466" s="109" t="s">
        <v>91</v>
      </c>
      <c r="K466" s="51" t="str">
        <f ca="1">IFERROR(OFFSET('Prix carburant 2018'!$A$1,MATCH($B466,PxPompe,1),MATCH($J466,carburants,0)),"")</f>
        <v/>
      </c>
      <c r="L466" s="72" t="str">
        <f t="shared" si="21"/>
        <v/>
      </c>
      <c r="M466" s="73">
        <v>1.196</v>
      </c>
      <c r="N466" s="108" t="str">
        <f t="shared" si="23"/>
        <v/>
      </c>
      <c r="O466" s="130" t="str">
        <f t="shared" si="22"/>
        <v/>
      </c>
    </row>
    <row r="467" spans="2:15" x14ac:dyDescent="0.2">
      <c r="B467" s="127"/>
      <c r="C467" s="47" t="s">
        <v>82</v>
      </c>
      <c r="D467" s="47" t="str">
        <f>IFERROR(VLOOKUP(C467,Liste!B:C,2,FALSE),"")</f>
        <v>TYPE DE VEHICULE</v>
      </c>
      <c r="E467" s="48"/>
      <c r="F467" s="48"/>
      <c r="G467" s="48"/>
      <c r="H467" s="49"/>
      <c r="I467" s="50" t="s">
        <v>18</v>
      </c>
      <c r="J467" s="109" t="s">
        <v>91</v>
      </c>
      <c r="K467" s="51" t="str">
        <f ca="1">IFERROR(OFFSET('Prix carburant 2018'!$A$1,MATCH($B467,PxPompe,1),MATCH($J467,carburants,0)),"")</f>
        <v/>
      </c>
      <c r="L467" s="72" t="str">
        <f t="shared" si="21"/>
        <v/>
      </c>
      <c r="M467" s="73">
        <v>1.196</v>
      </c>
      <c r="N467" s="108" t="str">
        <f t="shared" si="23"/>
        <v/>
      </c>
      <c r="O467" s="130" t="str">
        <f t="shared" si="22"/>
        <v/>
      </c>
    </row>
    <row r="468" spans="2:15" x14ac:dyDescent="0.2">
      <c r="B468" s="128"/>
      <c r="C468" s="47" t="s">
        <v>82</v>
      </c>
      <c r="D468" s="47" t="str">
        <f>IFERROR(VLOOKUP(C468,Liste!B:C,2,FALSE),"")</f>
        <v>TYPE DE VEHICULE</v>
      </c>
      <c r="E468" s="52"/>
      <c r="F468" s="52"/>
      <c r="G468" s="52"/>
      <c r="H468" s="53"/>
      <c r="I468" s="50" t="s">
        <v>18</v>
      </c>
      <c r="J468" s="109" t="s">
        <v>91</v>
      </c>
      <c r="K468" s="51" t="str">
        <f ca="1">IFERROR(OFFSET('Prix carburant 2018'!$A$1,MATCH($B468,PxPompe,1),MATCH($J468,carburants,0)),"")</f>
        <v/>
      </c>
      <c r="L468" s="72" t="str">
        <f t="shared" si="21"/>
        <v/>
      </c>
      <c r="M468" s="73">
        <v>1.196</v>
      </c>
      <c r="N468" s="108" t="str">
        <f t="shared" si="23"/>
        <v/>
      </c>
      <c r="O468" s="130" t="str">
        <f t="shared" si="22"/>
        <v/>
      </c>
    </row>
    <row r="469" spans="2:15" x14ac:dyDescent="0.2">
      <c r="B469" s="127"/>
      <c r="C469" s="47" t="s">
        <v>82</v>
      </c>
      <c r="D469" s="47" t="str">
        <f>IFERROR(VLOOKUP(C469,Liste!B:C,2,FALSE),"")</f>
        <v>TYPE DE VEHICULE</v>
      </c>
      <c r="E469" s="48"/>
      <c r="F469" s="48"/>
      <c r="G469" s="48"/>
      <c r="H469" s="49"/>
      <c r="I469" s="50" t="s">
        <v>18</v>
      </c>
      <c r="J469" s="109" t="s">
        <v>91</v>
      </c>
      <c r="K469" s="51" t="str">
        <f ca="1">IFERROR(OFFSET('Prix carburant 2018'!$A$1,MATCH($B469,PxPompe,1),MATCH($J469,carburants,0)),"")</f>
        <v/>
      </c>
      <c r="L469" s="72" t="str">
        <f t="shared" si="21"/>
        <v/>
      </c>
      <c r="M469" s="73">
        <v>1.196</v>
      </c>
      <c r="N469" s="108" t="str">
        <f t="shared" si="23"/>
        <v/>
      </c>
      <c r="O469" s="130" t="str">
        <f t="shared" si="22"/>
        <v/>
      </c>
    </row>
    <row r="470" spans="2:15" x14ac:dyDescent="0.2">
      <c r="B470" s="127"/>
      <c r="C470" s="47" t="s">
        <v>82</v>
      </c>
      <c r="D470" s="47" t="str">
        <f>IFERROR(VLOOKUP(C470,Liste!B:C,2,FALSE),"")</f>
        <v>TYPE DE VEHICULE</v>
      </c>
      <c r="E470" s="48"/>
      <c r="F470" s="48"/>
      <c r="G470" s="48"/>
      <c r="H470" s="49"/>
      <c r="I470" s="50" t="s">
        <v>18</v>
      </c>
      <c r="J470" s="109" t="s">
        <v>91</v>
      </c>
      <c r="K470" s="51" t="str">
        <f ca="1">IFERROR(OFFSET('Prix carburant 2018'!$A$1,MATCH($B470,PxPompe,1),MATCH($J470,carburants,0)),"")</f>
        <v/>
      </c>
      <c r="L470" s="72" t="str">
        <f t="shared" si="21"/>
        <v/>
      </c>
      <c r="M470" s="73">
        <v>1.196</v>
      </c>
      <c r="N470" s="108" t="str">
        <f t="shared" si="23"/>
        <v/>
      </c>
      <c r="O470" s="130" t="str">
        <f t="shared" si="22"/>
        <v/>
      </c>
    </row>
    <row r="471" spans="2:15" x14ac:dyDescent="0.2">
      <c r="B471" s="128"/>
      <c r="C471" s="47" t="s">
        <v>82</v>
      </c>
      <c r="D471" s="47" t="str">
        <f>IFERROR(VLOOKUP(C471,Liste!B:C,2,FALSE),"")</f>
        <v>TYPE DE VEHICULE</v>
      </c>
      <c r="E471" s="52"/>
      <c r="F471" s="52"/>
      <c r="G471" s="52"/>
      <c r="H471" s="53"/>
      <c r="I471" s="50" t="s">
        <v>18</v>
      </c>
      <c r="J471" s="109" t="s">
        <v>91</v>
      </c>
      <c r="K471" s="51" t="str">
        <f ca="1">IFERROR(OFFSET('Prix carburant 2018'!$A$1,MATCH($B471,PxPompe,1),MATCH($J471,carburants,0)),"")</f>
        <v/>
      </c>
      <c r="L471" s="72" t="str">
        <f t="shared" si="21"/>
        <v/>
      </c>
      <c r="M471" s="73">
        <v>1.196</v>
      </c>
      <c r="N471" s="108" t="str">
        <f t="shared" si="23"/>
        <v/>
      </c>
      <c r="O471" s="130" t="str">
        <f t="shared" si="22"/>
        <v/>
      </c>
    </row>
    <row r="472" spans="2:15" x14ac:dyDescent="0.2">
      <c r="B472" s="127"/>
      <c r="C472" s="47" t="s">
        <v>82</v>
      </c>
      <c r="D472" s="47" t="str">
        <f>IFERROR(VLOOKUP(C472,Liste!B:C,2,FALSE),"")</f>
        <v>TYPE DE VEHICULE</v>
      </c>
      <c r="E472" s="48"/>
      <c r="F472" s="48"/>
      <c r="G472" s="48"/>
      <c r="H472" s="49"/>
      <c r="I472" s="50" t="s">
        <v>18</v>
      </c>
      <c r="J472" s="109" t="s">
        <v>91</v>
      </c>
      <c r="K472" s="51" t="str">
        <f ca="1">IFERROR(OFFSET('Prix carburant 2018'!$A$1,MATCH($B472,PxPompe,1),MATCH($J472,carburants,0)),"")</f>
        <v/>
      </c>
      <c r="L472" s="72" t="str">
        <f t="shared" si="21"/>
        <v/>
      </c>
      <c r="M472" s="73">
        <v>1.196</v>
      </c>
      <c r="N472" s="108" t="str">
        <f t="shared" si="23"/>
        <v/>
      </c>
      <c r="O472" s="130" t="str">
        <f t="shared" si="22"/>
        <v/>
      </c>
    </row>
    <row r="473" spans="2:15" x14ac:dyDescent="0.2">
      <c r="B473" s="127"/>
      <c r="C473" s="47" t="s">
        <v>82</v>
      </c>
      <c r="D473" s="47" t="str">
        <f>IFERROR(VLOOKUP(C473,Liste!B:C,2,FALSE),"")</f>
        <v>TYPE DE VEHICULE</v>
      </c>
      <c r="E473" s="48"/>
      <c r="F473" s="48"/>
      <c r="G473" s="48"/>
      <c r="H473" s="49"/>
      <c r="I473" s="50" t="s">
        <v>18</v>
      </c>
      <c r="J473" s="109" t="s">
        <v>91</v>
      </c>
      <c r="K473" s="51" t="str">
        <f ca="1">IFERROR(OFFSET('Prix carburant 2018'!$A$1,MATCH($B473,PxPompe,1),MATCH($J473,carburants,0)),"")</f>
        <v/>
      </c>
      <c r="L473" s="72" t="str">
        <f t="shared" si="21"/>
        <v/>
      </c>
      <c r="M473" s="73">
        <v>1.196</v>
      </c>
      <c r="N473" s="108" t="str">
        <f t="shared" si="23"/>
        <v/>
      </c>
      <c r="O473" s="130" t="str">
        <f t="shared" si="22"/>
        <v/>
      </c>
    </row>
    <row r="474" spans="2:15" x14ac:dyDescent="0.2">
      <c r="B474" s="128"/>
      <c r="C474" s="47" t="s">
        <v>82</v>
      </c>
      <c r="D474" s="47" t="str">
        <f>IFERROR(VLOOKUP(C474,Liste!B:C,2,FALSE),"")</f>
        <v>TYPE DE VEHICULE</v>
      </c>
      <c r="E474" s="52"/>
      <c r="F474" s="52"/>
      <c r="G474" s="52"/>
      <c r="H474" s="53"/>
      <c r="I474" s="50" t="s">
        <v>18</v>
      </c>
      <c r="J474" s="109" t="s">
        <v>91</v>
      </c>
      <c r="K474" s="51" t="str">
        <f ca="1">IFERROR(OFFSET('Prix carburant 2018'!$A$1,MATCH($B474,PxPompe,1),MATCH($J474,carburants,0)),"")</f>
        <v/>
      </c>
      <c r="L474" s="72" t="str">
        <f t="shared" si="21"/>
        <v/>
      </c>
      <c r="M474" s="73">
        <v>1.196</v>
      </c>
      <c r="N474" s="108" t="str">
        <f t="shared" si="23"/>
        <v/>
      </c>
      <c r="O474" s="130" t="str">
        <f t="shared" si="22"/>
        <v/>
      </c>
    </row>
    <row r="475" spans="2:15" x14ac:dyDescent="0.2">
      <c r="B475" s="127"/>
      <c r="C475" s="47" t="s">
        <v>82</v>
      </c>
      <c r="D475" s="47" t="str">
        <f>IFERROR(VLOOKUP(C475,Liste!B:C,2,FALSE),"")</f>
        <v>TYPE DE VEHICULE</v>
      </c>
      <c r="E475" s="48"/>
      <c r="F475" s="48"/>
      <c r="G475" s="48"/>
      <c r="H475" s="49"/>
      <c r="I475" s="50" t="s">
        <v>18</v>
      </c>
      <c r="J475" s="109" t="s">
        <v>91</v>
      </c>
      <c r="K475" s="51" t="str">
        <f ca="1">IFERROR(OFFSET('Prix carburant 2018'!$A$1,MATCH($B475,PxPompe,1),MATCH($J475,carburants,0)),"")</f>
        <v/>
      </c>
      <c r="L475" s="72" t="str">
        <f t="shared" si="21"/>
        <v/>
      </c>
      <c r="M475" s="73">
        <v>1.196</v>
      </c>
      <c r="N475" s="108" t="str">
        <f t="shared" si="23"/>
        <v/>
      </c>
      <c r="O475" s="130" t="str">
        <f t="shared" si="22"/>
        <v/>
      </c>
    </row>
    <row r="476" spans="2:15" x14ac:dyDescent="0.2">
      <c r="B476" s="127"/>
      <c r="C476" s="47" t="s">
        <v>82</v>
      </c>
      <c r="D476" s="47" t="str">
        <f>IFERROR(VLOOKUP(C476,Liste!B:C,2,FALSE),"")</f>
        <v>TYPE DE VEHICULE</v>
      </c>
      <c r="E476" s="48"/>
      <c r="F476" s="48"/>
      <c r="G476" s="48"/>
      <c r="H476" s="49"/>
      <c r="I476" s="50" t="s">
        <v>18</v>
      </c>
      <c r="J476" s="109" t="s">
        <v>91</v>
      </c>
      <c r="K476" s="51" t="str">
        <f ca="1">IFERROR(OFFSET('Prix carburant 2018'!$A$1,MATCH($B476,PxPompe,1),MATCH($J476,carburants,0)),"")</f>
        <v/>
      </c>
      <c r="L476" s="72" t="str">
        <f t="shared" si="21"/>
        <v/>
      </c>
      <c r="M476" s="73">
        <v>1.196</v>
      </c>
      <c r="N476" s="108" t="str">
        <f t="shared" si="23"/>
        <v/>
      </c>
      <c r="O476" s="130" t="str">
        <f t="shared" si="22"/>
        <v/>
      </c>
    </row>
    <row r="477" spans="2:15" x14ac:dyDescent="0.2">
      <c r="B477" s="128"/>
      <c r="C477" s="47" t="s">
        <v>82</v>
      </c>
      <c r="D477" s="47" t="str">
        <f>IFERROR(VLOOKUP(C477,Liste!B:C,2,FALSE),"")</f>
        <v>TYPE DE VEHICULE</v>
      </c>
      <c r="E477" s="52"/>
      <c r="F477" s="52"/>
      <c r="G477" s="52"/>
      <c r="H477" s="53"/>
      <c r="I477" s="50" t="s">
        <v>18</v>
      </c>
      <c r="J477" s="109" t="s">
        <v>91</v>
      </c>
      <c r="K477" s="51" t="str">
        <f ca="1">IFERROR(OFFSET('Prix carburant 2018'!$A$1,MATCH($B477,PxPompe,1),MATCH($J477,carburants,0)),"")</f>
        <v/>
      </c>
      <c r="L477" s="72" t="str">
        <f t="shared" si="21"/>
        <v/>
      </c>
      <c r="M477" s="73">
        <v>1.196</v>
      </c>
      <c r="N477" s="108" t="str">
        <f t="shared" si="23"/>
        <v/>
      </c>
      <c r="O477" s="130" t="str">
        <f t="shared" si="22"/>
        <v/>
      </c>
    </row>
    <row r="478" spans="2:15" x14ac:dyDescent="0.2">
      <c r="B478" s="127"/>
      <c r="C478" s="47" t="s">
        <v>82</v>
      </c>
      <c r="D478" s="47" t="str">
        <f>IFERROR(VLOOKUP(C478,Liste!B:C,2,FALSE),"")</f>
        <v>TYPE DE VEHICULE</v>
      </c>
      <c r="E478" s="48"/>
      <c r="F478" s="48"/>
      <c r="G478" s="48"/>
      <c r="H478" s="49"/>
      <c r="I478" s="50" t="s">
        <v>18</v>
      </c>
      <c r="J478" s="109" t="s">
        <v>91</v>
      </c>
      <c r="K478" s="51" t="str">
        <f ca="1">IFERROR(OFFSET('Prix carburant 2018'!$A$1,MATCH($B478,PxPompe,1),MATCH($J478,carburants,0)),"")</f>
        <v/>
      </c>
      <c r="L478" s="72" t="str">
        <f t="shared" si="21"/>
        <v/>
      </c>
      <c r="M478" s="73">
        <v>1.196</v>
      </c>
      <c r="N478" s="108" t="str">
        <f t="shared" si="23"/>
        <v/>
      </c>
      <c r="O478" s="130" t="str">
        <f t="shared" si="22"/>
        <v/>
      </c>
    </row>
    <row r="479" spans="2:15" x14ac:dyDescent="0.2">
      <c r="B479" s="128"/>
      <c r="C479" s="47" t="s">
        <v>82</v>
      </c>
      <c r="D479" s="47" t="str">
        <f>IFERROR(VLOOKUP(C479,Liste!B:C,2,FALSE),"")</f>
        <v>TYPE DE VEHICULE</v>
      </c>
      <c r="E479" s="52"/>
      <c r="F479" s="52"/>
      <c r="G479" s="52"/>
      <c r="H479" s="53"/>
      <c r="I479" s="50" t="s">
        <v>18</v>
      </c>
      <c r="J479" s="109" t="s">
        <v>91</v>
      </c>
      <c r="K479" s="51" t="str">
        <f ca="1">IFERROR(OFFSET('Prix carburant 2018'!$A$1,MATCH($B479,PxPompe,1),MATCH($J479,carburants,0)),"")</f>
        <v/>
      </c>
      <c r="L479" s="72" t="str">
        <f t="shared" si="21"/>
        <v/>
      </c>
      <c r="M479" s="73">
        <v>1.196</v>
      </c>
      <c r="N479" s="108" t="str">
        <f t="shared" si="23"/>
        <v/>
      </c>
      <c r="O479" s="130" t="str">
        <f t="shared" si="22"/>
        <v/>
      </c>
    </row>
    <row r="480" spans="2:15" x14ac:dyDescent="0.2">
      <c r="B480" s="127"/>
      <c r="C480" s="47" t="s">
        <v>82</v>
      </c>
      <c r="D480" s="47" t="str">
        <f>IFERROR(VLOOKUP(C480,Liste!B:C,2,FALSE),"")</f>
        <v>TYPE DE VEHICULE</v>
      </c>
      <c r="E480" s="48"/>
      <c r="F480" s="48"/>
      <c r="G480" s="48"/>
      <c r="H480" s="49"/>
      <c r="I480" s="50" t="s">
        <v>18</v>
      </c>
      <c r="J480" s="109" t="s">
        <v>91</v>
      </c>
      <c r="K480" s="51" t="str">
        <f ca="1">IFERROR(OFFSET('Prix carburant 2018'!$A$1,MATCH($B480,PxPompe,1),MATCH($J480,carburants,0)),"")</f>
        <v/>
      </c>
      <c r="L480" s="72" t="str">
        <f t="shared" si="21"/>
        <v/>
      </c>
      <c r="M480" s="73">
        <v>1.196</v>
      </c>
      <c r="N480" s="108" t="str">
        <f t="shared" si="23"/>
        <v/>
      </c>
      <c r="O480" s="130" t="str">
        <f t="shared" si="22"/>
        <v/>
      </c>
    </row>
    <row r="481" spans="2:15" x14ac:dyDescent="0.2">
      <c r="B481" s="127"/>
      <c r="C481" s="47" t="s">
        <v>82</v>
      </c>
      <c r="D481" s="47" t="str">
        <f>IFERROR(VLOOKUP(C481,Liste!B:C,2,FALSE),"")</f>
        <v>TYPE DE VEHICULE</v>
      </c>
      <c r="E481" s="48"/>
      <c r="F481" s="48"/>
      <c r="G481" s="48"/>
      <c r="H481" s="49"/>
      <c r="I481" s="50" t="s">
        <v>18</v>
      </c>
      <c r="J481" s="109" t="s">
        <v>91</v>
      </c>
      <c r="K481" s="51" t="str">
        <f ca="1">IFERROR(OFFSET('Prix carburant 2018'!$A$1,MATCH($B481,PxPompe,1),MATCH($J481,carburants,0)),"")</f>
        <v/>
      </c>
      <c r="L481" s="72" t="str">
        <f t="shared" si="21"/>
        <v/>
      </c>
      <c r="M481" s="73">
        <v>1.196</v>
      </c>
      <c r="N481" s="108" t="str">
        <f t="shared" si="23"/>
        <v/>
      </c>
      <c r="O481" s="130" t="str">
        <f t="shared" si="22"/>
        <v/>
      </c>
    </row>
    <row r="482" spans="2:15" x14ac:dyDescent="0.2">
      <c r="B482" s="128"/>
      <c r="C482" s="47" t="s">
        <v>82</v>
      </c>
      <c r="D482" s="47" t="str">
        <f>IFERROR(VLOOKUP(C482,Liste!B:C,2,FALSE),"")</f>
        <v>TYPE DE VEHICULE</v>
      </c>
      <c r="E482" s="52"/>
      <c r="F482" s="52"/>
      <c r="G482" s="52"/>
      <c r="H482" s="53"/>
      <c r="I482" s="50" t="s">
        <v>18</v>
      </c>
      <c r="J482" s="109" t="s">
        <v>91</v>
      </c>
      <c r="K482" s="51" t="str">
        <f ca="1">IFERROR(OFFSET('Prix carburant 2018'!$A$1,MATCH($B482,PxPompe,1),MATCH($J482,carburants,0)),"")</f>
        <v/>
      </c>
      <c r="L482" s="72" t="str">
        <f t="shared" si="21"/>
        <v/>
      </c>
      <c r="M482" s="73">
        <v>1.196</v>
      </c>
      <c r="N482" s="108" t="str">
        <f t="shared" si="23"/>
        <v/>
      </c>
      <c r="O482" s="130" t="str">
        <f t="shared" si="22"/>
        <v/>
      </c>
    </row>
    <row r="483" spans="2:15" x14ac:dyDescent="0.2">
      <c r="B483" s="127"/>
      <c r="C483" s="47" t="s">
        <v>82</v>
      </c>
      <c r="D483" s="47" t="str">
        <f>IFERROR(VLOOKUP(C483,Liste!B:C,2,FALSE),"")</f>
        <v>TYPE DE VEHICULE</v>
      </c>
      <c r="E483" s="48"/>
      <c r="F483" s="48"/>
      <c r="G483" s="48"/>
      <c r="H483" s="49"/>
      <c r="I483" s="50" t="s">
        <v>18</v>
      </c>
      <c r="J483" s="109" t="s">
        <v>91</v>
      </c>
      <c r="K483" s="51" t="str">
        <f ca="1">IFERROR(OFFSET('Prix carburant 2018'!$A$1,MATCH($B483,PxPompe,1),MATCH($J483,carburants,0)),"")</f>
        <v/>
      </c>
      <c r="L483" s="72" t="str">
        <f t="shared" si="21"/>
        <v/>
      </c>
      <c r="M483" s="73">
        <v>1.196</v>
      </c>
      <c r="N483" s="108" t="str">
        <f t="shared" si="23"/>
        <v/>
      </c>
      <c r="O483" s="130" t="str">
        <f t="shared" si="22"/>
        <v/>
      </c>
    </row>
    <row r="484" spans="2:15" x14ac:dyDescent="0.2">
      <c r="B484" s="127"/>
      <c r="C484" s="47" t="s">
        <v>82</v>
      </c>
      <c r="D484" s="47" t="str">
        <f>IFERROR(VLOOKUP(C484,Liste!B:C,2,FALSE),"")</f>
        <v>TYPE DE VEHICULE</v>
      </c>
      <c r="E484" s="48"/>
      <c r="F484" s="48"/>
      <c r="G484" s="48"/>
      <c r="H484" s="49"/>
      <c r="I484" s="50" t="s">
        <v>18</v>
      </c>
      <c r="J484" s="109" t="s">
        <v>91</v>
      </c>
      <c r="K484" s="51" t="str">
        <f ca="1">IFERROR(OFFSET('Prix carburant 2018'!$A$1,MATCH($B484,PxPompe,1),MATCH($J484,carburants,0)),"")</f>
        <v/>
      </c>
      <c r="L484" s="72" t="str">
        <f t="shared" si="21"/>
        <v/>
      </c>
      <c r="M484" s="73">
        <v>1.196</v>
      </c>
      <c r="N484" s="108" t="str">
        <f t="shared" si="23"/>
        <v/>
      </c>
      <c r="O484" s="130" t="str">
        <f t="shared" si="22"/>
        <v/>
      </c>
    </row>
    <row r="485" spans="2:15" x14ac:dyDescent="0.2">
      <c r="B485" s="128"/>
      <c r="C485" s="47" t="s">
        <v>82</v>
      </c>
      <c r="D485" s="47" t="str">
        <f>IFERROR(VLOOKUP(C485,Liste!B:C,2,FALSE),"")</f>
        <v>TYPE DE VEHICULE</v>
      </c>
      <c r="E485" s="52"/>
      <c r="F485" s="52"/>
      <c r="G485" s="52"/>
      <c r="H485" s="53"/>
      <c r="I485" s="50" t="s">
        <v>18</v>
      </c>
      <c r="J485" s="109" t="s">
        <v>91</v>
      </c>
      <c r="K485" s="51" t="str">
        <f ca="1">IFERROR(OFFSET('Prix carburant 2018'!$A$1,MATCH($B485,PxPompe,1),MATCH($J485,carburants,0)),"")</f>
        <v/>
      </c>
      <c r="L485" s="72" t="str">
        <f t="shared" si="21"/>
        <v/>
      </c>
      <c r="M485" s="73">
        <v>1.196</v>
      </c>
      <c r="N485" s="108" t="str">
        <f t="shared" si="23"/>
        <v/>
      </c>
      <c r="O485" s="130" t="str">
        <f t="shared" si="22"/>
        <v/>
      </c>
    </row>
    <row r="486" spans="2:15" x14ac:dyDescent="0.2">
      <c r="B486" s="127"/>
      <c r="C486" s="47" t="s">
        <v>82</v>
      </c>
      <c r="D486" s="47" t="str">
        <f>IFERROR(VLOOKUP(C486,Liste!B:C,2,FALSE),"")</f>
        <v>TYPE DE VEHICULE</v>
      </c>
      <c r="E486" s="48"/>
      <c r="F486" s="48"/>
      <c r="G486" s="48"/>
      <c r="H486" s="49"/>
      <c r="I486" s="50" t="s">
        <v>18</v>
      </c>
      <c r="J486" s="109" t="s">
        <v>91</v>
      </c>
      <c r="K486" s="51" t="str">
        <f ca="1">IFERROR(OFFSET('Prix carburant 2018'!$A$1,MATCH($B486,PxPompe,1),MATCH($J486,carburants,0)),"")</f>
        <v/>
      </c>
      <c r="L486" s="72" t="str">
        <f t="shared" si="21"/>
        <v/>
      </c>
      <c r="M486" s="73">
        <v>1.196</v>
      </c>
      <c r="N486" s="108" t="str">
        <f t="shared" si="23"/>
        <v/>
      </c>
      <c r="O486" s="130" t="str">
        <f t="shared" si="22"/>
        <v/>
      </c>
    </row>
    <row r="487" spans="2:15" x14ac:dyDescent="0.2">
      <c r="B487" s="127"/>
      <c r="C487" s="47" t="s">
        <v>82</v>
      </c>
      <c r="D487" s="47" t="str">
        <f>IFERROR(VLOOKUP(C487,Liste!B:C,2,FALSE),"")</f>
        <v>TYPE DE VEHICULE</v>
      </c>
      <c r="E487" s="48"/>
      <c r="F487" s="48"/>
      <c r="G487" s="48"/>
      <c r="H487" s="49"/>
      <c r="I487" s="50" t="s">
        <v>18</v>
      </c>
      <c r="J487" s="109" t="s">
        <v>91</v>
      </c>
      <c r="K487" s="51" t="str">
        <f ca="1">IFERROR(OFFSET('Prix carburant 2018'!$A$1,MATCH($B487,PxPompe,1),MATCH($J487,carburants,0)),"")</f>
        <v/>
      </c>
      <c r="L487" s="72" t="str">
        <f t="shared" si="21"/>
        <v/>
      </c>
      <c r="M487" s="73">
        <v>1.196</v>
      </c>
      <c r="N487" s="108" t="str">
        <f t="shared" si="23"/>
        <v/>
      </c>
      <c r="O487" s="130" t="str">
        <f t="shared" si="22"/>
        <v/>
      </c>
    </row>
    <row r="488" spans="2:15" x14ac:dyDescent="0.2">
      <c r="B488" s="128"/>
      <c r="C488" s="47" t="s">
        <v>82</v>
      </c>
      <c r="D488" s="47" t="str">
        <f>IFERROR(VLOOKUP(C488,Liste!B:C,2,FALSE),"")</f>
        <v>TYPE DE VEHICULE</v>
      </c>
      <c r="E488" s="52"/>
      <c r="F488" s="52"/>
      <c r="G488" s="52"/>
      <c r="H488" s="53"/>
      <c r="I488" s="50" t="s">
        <v>18</v>
      </c>
      <c r="J488" s="109" t="s">
        <v>91</v>
      </c>
      <c r="K488" s="51" t="str">
        <f ca="1">IFERROR(OFFSET('Prix carburant 2018'!$A$1,MATCH($B488,PxPompe,1),MATCH($J488,carburants,0)),"")</f>
        <v/>
      </c>
      <c r="L488" s="72" t="str">
        <f t="shared" si="21"/>
        <v/>
      </c>
      <c r="M488" s="73">
        <v>1.196</v>
      </c>
      <c r="N488" s="108" t="str">
        <f t="shared" si="23"/>
        <v/>
      </c>
      <c r="O488" s="130" t="str">
        <f t="shared" si="22"/>
        <v/>
      </c>
    </row>
    <row r="489" spans="2:15" x14ac:dyDescent="0.2">
      <c r="B489" s="127"/>
      <c r="C489" s="47" t="s">
        <v>82</v>
      </c>
      <c r="D489" s="47" t="str">
        <f>IFERROR(VLOOKUP(C489,Liste!B:C,2,FALSE),"")</f>
        <v>TYPE DE VEHICULE</v>
      </c>
      <c r="E489" s="48"/>
      <c r="F489" s="48"/>
      <c r="G489" s="48"/>
      <c r="H489" s="49"/>
      <c r="I489" s="50" t="s">
        <v>18</v>
      </c>
      <c r="J489" s="109" t="s">
        <v>91</v>
      </c>
      <c r="K489" s="51" t="str">
        <f ca="1">IFERROR(OFFSET('Prix carburant 2018'!$A$1,MATCH($B489,PxPompe,1),MATCH($J489,carburants,0)),"")</f>
        <v/>
      </c>
      <c r="L489" s="72" t="str">
        <f t="shared" si="21"/>
        <v/>
      </c>
      <c r="M489" s="73">
        <v>1.196</v>
      </c>
      <c r="N489" s="108" t="str">
        <f t="shared" si="23"/>
        <v/>
      </c>
      <c r="O489" s="130" t="str">
        <f t="shared" si="22"/>
        <v/>
      </c>
    </row>
    <row r="490" spans="2:15" x14ac:dyDescent="0.2">
      <c r="B490" s="127"/>
      <c r="C490" s="47" t="s">
        <v>82</v>
      </c>
      <c r="D490" s="47" t="str">
        <f>IFERROR(VLOOKUP(C490,Liste!B:C,2,FALSE),"")</f>
        <v>TYPE DE VEHICULE</v>
      </c>
      <c r="E490" s="48"/>
      <c r="F490" s="48"/>
      <c r="G490" s="48"/>
      <c r="H490" s="49"/>
      <c r="I490" s="50" t="s">
        <v>18</v>
      </c>
      <c r="J490" s="109" t="s">
        <v>91</v>
      </c>
      <c r="K490" s="51" t="str">
        <f ca="1">IFERROR(OFFSET('Prix carburant 2018'!$A$1,MATCH($B490,PxPompe,1),MATCH($J490,carburants,0)),"")</f>
        <v/>
      </c>
      <c r="L490" s="72" t="str">
        <f t="shared" si="21"/>
        <v/>
      </c>
      <c r="M490" s="73">
        <v>1.196</v>
      </c>
      <c r="N490" s="108" t="str">
        <f t="shared" si="23"/>
        <v/>
      </c>
      <c r="O490" s="130" t="str">
        <f t="shared" si="22"/>
        <v/>
      </c>
    </row>
    <row r="491" spans="2:15" x14ac:dyDescent="0.2">
      <c r="B491" s="128"/>
      <c r="C491" s="47" t="s">
        <v>82</v>
      </c>
      <c r="D491" s="47" t="str">
        <f>IFERROR(VLOOKUP(C491,Liste!B:C,2,FALSE),"")</f>
        <v>TYPE DE VEHICULE</v>
      </c>
      <c r="E491" s="52"/>
      <c r="F491" s="52"/>
      <c r="G491" s="52"/>
      <c r="H491" s="53"/>
      <c r="I491" s="50" t="s">
        <v>18</v>
      </c>
      <c r="J491" s="109" t="s">
        <v>91</v>
      </c>
      <c r="K491" s="51" t="str">
        <f ca="1">IFERROR(OFFSET('Prix carburant 2018'!$A$1,MATCH($B491,PxPompe,1),MATCH($J491,carburants,0)),"")</f>
        <v/>
      </c>
      <c r="L491" s="72" t="str">
        <f t="shared" si="21"/>
        <v/>
      </c>
      <c r="M491" s="73">
        <v>1.196</v>
      </c>
      <c r="N491" s="108" t="str">
        <f t="shared" si="23"/>
        <v/>
      </c>
      <c r="O491" s="130" t="str">
        <f t="shared" si="22"/>
        <v/>
      </c>
    </row>
    <row r="492" spans="2:15" x14ac:dyDescent="0.2">
      <c r="B492" s="127"/>
      <c r="C492" s="47" t="s">
        <v>82</v>
      </c>
      <c r="D492" s="47" t="str">
        <f>IFERROR(VLOOKUP(C492,Liste!B:C,2,FALSE),"")</f>
        <v>TYPE DE VEHICULE</v>
      </c>
      <c r="E492" s="48"/>
      <c r="F492" s="48"/>
      <c r="G492" s="48"/>
      <c r="H492" s="49"/>
      <c r="I492" s="50" t="s">
        <v>18</v>
      </c>
      <c r="J492" s="109" t="s">
        <v>91</v>
      </c>
      <c r="K492" s="51" t="str">
        <f ca="1">IFERROR(OFFSET('Prix carburant 2018'!$A$1,MATCH($B492,PxPompe,1),MATCH($J492,carburants,0)),"")</f>
        <v/>
      </c>
      <c r="L492" s="72" t="str">
        <f t="shared" si="21"/>
        <v/>
      </c>
      <c r="M492" s="73">
        <v>1.196</v>
      </c>
      <c r="N492" s="108" t="str">
        <f t="shared" si="23"/>
        <v/>
      </c>
      <c r="O492" s="130" t="str">
        <f t="shared" si="22"/>
        <v/>
      </c>
    </row>
    <row r="493" spans="2:15" x14ac:dyDescent="0.2">
      <c r="B493" s="127"/>
      <c r="C493" s="47" t="s">
        <v>82</v>
      </c>
      <c r="D493" s="47" t="str">
        <f>IFERROR(VLOOKUP(C493,Liste!B:C,2,FALSE),"")</f>
        <v>TYPE DE VEHICULE</v>
      </c>
      <c r="E493" s="48"/>
      <c r="F493" s="48"/>
      <c r="G493" s="48"/>
      <c r="H493" s="49"/>
      <c r="I493" s="50" t="s">
        <v>18</v>
      </c>
      <c r="J493" s="109" t="s">
        <v>91</v>
      </c>
      <c r="K493" s="51" t="str">
        <f ca="1">IFERROR(OFFSET('Prix carburant 2018'!$A$1,MATCH($B493,PxPompe,1),MATCH($J493,carburants,0)),"")</f>
        <v/>
      </c>
      <c r="L493" s="72" t="str">
        <f t="shared" si="21"/>
        <v/>
      </c>
      <c r="M493" s="73">
        <v>1.196</v>
      </c>
      <c r="N493" s="108" t="str">
        <f t="shared" si="23"/>
        <v/>
      </c>
      <c r="O493" s="130" t="str">
        <f t="shared" si="22"/>
        <v/>
      </c>
    </row>
    <row r="494" spans="2:15" x14ac:dyDescent="0.2">
      <c r="B494" s="128"/>
      <c r="C494" s="47" t="s">
        <v>82</v>
      </c>
      <c r="D494" s="47" t="str">
        <f>IFERROR(VLOOKUP(C494,Liste!B:C,2,FALSE),"")</f>
        <v>TYPE DE VEHICULE</v>
      </c>
      <c r="E494" s="52"/>
      <c r="F494" s="52"/>
      <c r="G494" s="52"/>
      <c r="H494" s="53"/>
      <c r="I494" s="50" t="s">
        <v>18</v>
      </c>
      <c r="J494" s="109" t="s">
        <v>91</v>
      </c>
      <c r="K494" s="51" t="str">
        <f ca="1">IFERROR(OFFSET('Prix carburant 2018'!$A$1,MATCH($B494,PxPompe,1),MATCH($J494,carburants,0)),"")</f>
        <v/>
      </c>
      <c r="L494" s="72" t="str">
        <f t="shared" si="21"/>
        <v/>
      </c>
      <c r="M494" s="73">
        <v>1.196</v>
      </c>
      <c r="N494" s="108" t="str">
        <f t="shared" si="23"/>
        <v/>
      </c>
      <c r="O494" s="130" t="str">
        <f t="shared" si="22"/>
        <v/>
      </c>
    </row>
    <row r="495" spans="2:15" x14ac:dyDescent="0.2">
      <c r="B495" s="127"/>
      <c r="C495" s="47" t="s">
        <v>82</v>
      </c>
      <c r="D495" s="47" t="str">
        <f>IFERROR(VLOOKUP(C495,Liste!B:C,2,FALSE),"")</f>
        <v>TYPE DE VEHICULE</v>
      </c>
      <c r="E495" s="48"/>
      <c r="F495" s="48"/>
      <c r="G495" s="48"/>
      <c r="H495" s="49"/>
      <c r="I495" s="50" t="s">
        <v>18</v>
      </c>
      <c r="J495" s="109" t="s">
        <v>91</v>
      </c>
      <c r="K495" s="51" t="str">
        <f ca="1">IFERROR(OFFSET('Prix carburant 2018'!$A$1,MATCH($B495,PxPompe,1),MATCH($J495,carburants,0)),"")</f>
        <v/>
      </c>
      <c r="L495" s="72" t="str">
        <f t="shared" si="21"/>
        <v/>
      </c>
      <c r="M495" s="73">
        <v>1.196</v>
      </c>
      <c r="N495" s="108" t="str">
        <f t="shared" si="23"/>
        <v/>
      </c>
      <c r="O495" s="130" t="str">
        <f t="shared" si="22"/>
        <v/>
      </c>
    </row>
    <row r="496" spans="2:15" x14ac:dyDescent="0.2">
      <c r="B496" s="127"/>
      <c r="C496" s="47" t="s">
        <v>82</v>
      </c>
      <c r="D496" s="47" t="str">
        <f>IFERROR(VLOOKUP(C496,Liste!B:C,2,FALSE),"")</f>
        <v>TYPE DE VEHICULE</v>
      </c>
      <c r="E496" s="48"/>
      <c r="F496" s="48"/>
      <c r="G496" s="48"/>
      <c r="H496" s="49"/>
      <c r="I496" s="50" t="s">
        <v>18</v>
      </c>
      <c r="J496" s="109" t="s">
        <v>91</v>
      </c>
      <c r="K496" s="51" t="str">
        <f ca="1">IFERROR(OFFSET('Prix carburant 2018'!$A$1,MATCH($B496,PxPompe,1),MATCH($J496,carburants,0)),"")</f>
        <v/>
      </c>
      <c r="L496" s="72" t="str">
        <f t="shared" si="21"/>
        <v/>
      </c>
      <c r="M496" s="73">
        <v>1.196</v>
      </c>
      <c r="N496" s="108" t="str">
        <f t="shared" si="23"/>
        <v/>
      </c>
      <c r="O496" s="130" t="str">
        <f t="shared" si="22"/>
        <v/>
      </c>
    </row>
    <row r="497" spans="2:15" x14ac:dyDescent="0.2">
      <c r="B497" s="128"/>
      <c r="C497" s="47" t="s">
        <v>82</v>
      </c>
      <c r="D497" s="47" t="str">
        <f>IFERROR(VLOOKUP(C497,Liste!B:C,2,FALSE),"")</f>
        <v>TYPE DE VEHICULE</v>
      </c>
      <c r="E497" s="52"/>
      <c r="F497" s="52"/>
      <c r="G497" s="52"/>
      <c r="H497" s="53"/>
      <c r="I497" s="50" t="s">
        <v>18</v>
      </c>
      <c r="J497" s="109" t="s">
        <v>91</v>
      </c>
      <c r="K497" s="51" t="str">
        <f ca="1">IFERROR(OFFSET('Prix carburant 2018'!$A$1,MATCH($B497,PxPompe,1),MATCH($J497,carburants,0)),"")</f>
        <v/>
      </c>
      <c r="L497" s="72" t="str">
        <f t="shared" si="21"/>
        <v/>
      </c>
      <c r="M497" s="73">
        <v>1.196</v>
      </c>
      <c r="N497" s="108" t="str">
        <f t="shared" si="23"/>
        <v/>
      </c>
      <c r="O497" s="130" t="str">
        <f t="shared" si="22"/>
        <v/>
      </c>
    </row>
    <row r="498" spans="2:15" x14ac:dyDescent="0.2">
      <c r="B498" s="127"/>
      <c r="C498" s="47" t="s">
        <v>82</v>
      </c>
      <c r="D498" s="47" t="str">
        <f>IFERROR(VLOOKUP(C498,Liste!B:C,2,FALSE),"")</f>
        <v>TYPE DE VEHICULE</v>
      </c>
      <c r="E498" s="48"/>
      <c r="F498" s="48"/>
      <c r="G498" s="48"/>
      <c r="H498" s="49"/>
      <c r="I498" s="50" t="s">
        <v>18</v>
      </c>
      <c r="J498" s="109" t="s">
        <v>91</v>
      </c>
      <c r="K498" s="51" t="str">
        <f ca="1">IFERROR(OFFSET('Prix carburant 2018'!$A$1,MATCH($B498,PxPompe,1),MATCH($J498,carburants,0)),"")</f>
        <v/>
      </c>
      <c r="L498" s="72" t="str">
        <f t="shared" si="21"/>
        <v/>
      </c>
      <c r="M498" s="73">
        <v>1.196</v>
      </c>
      <c r="N498" s="108" t="str">
        <f t="shared" si="23"/>
        <v/>
      </c>
      <c r="O498" s="130" t="str">
        <f t="shared" si="22"/>
        <v/>
      </c>
    </row>
    <row r="499" spans="2:15" x14ac:dyDescent="0.2">
      <c r="B499" s="128"/>
      <c r="C499" s="47" t="s">
        <v>82</v>
      </c>
      <c r="D499" s="47" t="str">
        <f>IFERROR(VLOOKUP(C499,Liste!B:C,2,FALSE),"")</f>
        <v>TYPE DE VEHICULE</v>
      </c>
      <c r="E499" s="52"/>
      <c r="F499" s="52"/>
      <c r="G499" s="52"/>
      <c r="H499" s="53"/>
      <c r="I499" s="50" t="s">
        <v>18</v>
      </c>
      <c r="J499" s="109" t="s">
        <v>91</v>
      </c>
      <c r="K499" s="51" t="str">
        <f ca="1">IFERROR(OFFSET('Prix carburant 2018'!$A$1,MATCH($B499,PxPompe,1),MATCH($J499,carburants,0)),"")</f>
        <v/>
      </c>
      <c r="L499" s="72" t="str">
        <f t="shared" si="21"/>
        <v/>
      </c>
      <c r="M499" s="73">
        <v>1.196</v>
      </c>
      <c r="N499" s="108" t="str">
        <f t="shared" si="23"/>
        <v/>
      </c>
      <c r="O499" s="130" t="str">
        <f t="shared" si="22"/>
        <v/>
      </c>
    </row>
    <row r="500" spans="2:15" x14ac:dyDescent="0.2">
      <c r="B500" s="127"/>
      <c r="C500" s="47" t="s">
        <v>82</v>
      </c>
      <c r="D500" s="47" t="str">
        <f>IFERROR(VLOOKUP(C500,Liste!B:C,2,FALSE),"")</f>
        <v>TYPE DE VEHICULE</v>
      </c>
      <c r="E500" s="48"/>
      <c r="F500" s="48"/>
      <c r="G500" s="48"/>
      <c r="H500" s="49"/>
      <c r="I500" s="50" t="s">
        <v>18</v>
      </c>
      <c r="J500" s="109" t="s">
        <v>91</v>
      </c>
      <c r="K500" s="51" t="str">
        <f ca="1">IFERROR(OFFSET('Prix carburant 2018'!$A$1,MATCH($B500,PxPompe,1),MATCH($J500,carburants,0)),"")</f>
        <v/>
      </c>
      <c r="L500" s="72" t="str">
        <f t="shared" si="21"/>
        <v/>
      </c>
      <c r="M500" s="73">
        <v>1.196</v>
      </c>
      <c r="N500" s="108" t="str">
        <f t="shared" si="23"/>
        <v/>
      </c>
      <c r="O500" s="130" t="str">
        <f t="shared" si="22"/>
        <v/>
      </c>
    </row>
    <row r="501" spans="2:15" x14ac:dyDescent="0.2">
      <c r="B501" s="127"/>
      <c r="C501" s="47" t="s">
        <v>82</v>
      </c>
      <c r="D501" s="47" t="str">
        <f>IFERROR(VLOOKUP(C501,Liste!B:C,2,FALSE),"")</f>
        <v>TYPE DE VEHICULE</v>
      </c>
      <c r="E501" s="48"/>
      <c r="F501" s="48"/>
      <c r="G501" s="48"/>
      <c r="H501" s="49"/>
      <c r="I501" s="50" t="s">
        <v>18</v>
      </c>
      <c r="J501" s="109" t="s">
        <v>91</v>
      </c>
      <c r="K501" s="51" t="str">
        <f ca="1">IFERROR(OFFSET('Prix carburant 2018'!$A$1,MATCH($B501,PxPompe,1),MATCH($J501,carburants,0)),"")</f>
        <v/>
      </c>
      <c r="L501" s="72" t="str">
        <f t="shared" si="21"/>
        <v/>
      </c>
      <c r="M501" s="73">
        <v>1.196</v>
      </c>
      <c r="N501" s="108" t="str">
        <f t="shared" si="23"/>
        <v/>
      </c>
      <c r="O501" s="130" t="str">
        <f t="shared" si="22"/>
        <v/>
      </c>
    </row>
    <row r="502" spans="2:15" x14ac:dyDescent="0.2">
      <c r="B502" s="128"/>
      <c r="C502" s="47" t="s">
        <v>82</v>
      </c>
      <c r="D502" s="47" t="str">
        <f>IFERROR(VLOOKUP(C502,Liste!B:C,2,FALSE),"")</f>
        <v>TYPE DE VEHICULE</v>
      </c>
      <c r="E502" s="52"/>
      <c r="F502" s="52"/>
      <c r="G502" s="52"/>
      <c r="H502" s="53"/>
      <c r="I502" s="50" t="s">
        <v>18</v>
      </c>
      <c r="J502" s="109" t="s">
        <v>91</v>
      </c>
      <c r="K502" s="51" t="str">
        <f ca="1">IFERROR(OFFSET('Prix carburant 2018'!$A$1,MATCH($B502,PxPompe,1),MATCH($J502,carburants,0)),"")</f>
        <v/>
      </c>
      <c r="L502" s="72" t="str">
        <f t="shared" si="21"/>
        <v/>
      </c>
      <c r="M502" s="73">
        <v>1.196</v>
      </c>
      <c r="N502" s="108" t="str">
        <f t="shared" si="23"/>
        <v/>
      </c>
      <c r="O502" s="130" t="str">
        <f t="shared" si="22"/>
        <v/>
      </c>
    </row>
    <row r="503" spans="2:15" x14ac:dyDescent="0.2">
      <c r="B503" s="127"/>
      <c r="C503" s="47" t="s">
        <v>82</v>
      </c>
      <c r="D503" s="47" t="str">
        <f>IFERROR(VLOOKUP(C503,Liste!B:C,2,FALSE),"")</f>
        <v>TYPE DE VEHICULE</v>
      </c>
      <c r="E503" s="48"/>
      <c r="F503" s="48"/>
      <c r="G503" s="48"/>
      <c r="H503" s="49"/>
      <c r="I503" s="50" t="s">
        <v>18</v>
      </c>
      <c r="J503" s="109" t="s">
        <v>91</v>
      </c>
      <c r="K503" s="51" t="str">
        <f ca="1">IFERROR(OFFSET('Prix carburant 2018'!$A$1,MATCH($B503,PxPompe,1),MATCH($J503,carburants,0)),"")</f>
        <v/>
      </c>
      <c r="L503" s="72" t="str">
        <f t="shared" si="21"/>
        <v/>
      </c>
      <c r="M503" s="73">
        <v>1.196</v>
      </c>
      <c r="N503" s="108" t="str">
        <f t="shared" si="23"/>
        <v/>
      </c>
      <c r="O503" s="130" t="str">
        <f t="shared" si="22"/>
        <v/>
      </c>
    </row>
    <row r="504" spans="2:15" x14ac:dyDescent="0.2">
      <c r="B504" s="127"/>
      <c r="C504" s="47" t="s">
        <v>82</v>
      </c>
      <c r="D504" s="47" t="str">
        <f>IFERROR(VLOOKUP(C504,Liste!B:C,2,FALSE),"")</f>
        <v>TYPE DE VEHICULE</v>
      </c>
      <c r="E504" s="48"/>
      <c r="F504" s="48"/>
      <c r="G504" s="48"/>
      <c r="H504" s="49"/>
      <c r="I504" s="50" t="s">
        <v>18</v>
      </c>
      <c r="J504" s="109" t="s">
        <v>91</v>
      </c>
      <c r="K504" s="51" t="str">
        <f ca="1">IFERROR(OFFSET('Prix carburant 2018'!$A$1,MATCH($B504,PxPompe,1),MATCH($J504,carburants,0)),"")</f>
        <v/>
      </c>
      <c r="L504" s="72" t="str">
        <f t="shared" si="21"/>
        <v/>
      </c>
      <c r="M504" s="73">
        <v>1.196</v>
      </c>
      <c r="N504" s="108" t="str">
        <f t="shared" si="23"/>
        <v/>
      </c>
      <c r="O504" s="130" t="str">
        <f t="shared" si="22"/>
        <v/>
      </c>
    </row>
    <row r="505" spans="2:15" x14ac:dyDescent="0.2">
      <c r="B505" s="128"/>
      <c r="C505" s="47" t="s">
        <v>82</v>
      </c>
      <c r="D505" s="47" t="str">
        <f>IFERROR(VLOOKUP(C505,Liste!B:C,2,FALSE),"")</f>
        <v>TYPE DE VEHICULE</v>
      </c>
      <c r="E505" s="52"/>
      <c r="F505" s="52"/>
      <c r="G505" s="52"/>
      <c r="H505" s="53"/>
      <c r="I505" s="50" t="s">
        <v>18</v>
      </c>
      <c r="J505" s="109" t="s">
        <v>91</v>
      </c>
      <c r="K505" s="51" t="str">
        <f ca="1">IFERROR(OFFSET('Prix carburant 2018'!$A$1,MATCH($B505,PxPompe,1),MATCH($J505,carburants,0)),"")</f>
        <v/>
      </c>
      <c r="L505" s="72" t="str">
        <f t="shared" si="21"/>
        <v/>
      </c>
      <c r="M505" s="73">
        <v>1.196</v>
      </c>
      <c r="N505" s="108" t="str">
        <f t="shared" si="23"/>
        <v/>
      </c>
      <c r="O505" s="130" t="str">
        <f t="shared" si="22"/>
        <v/>
      </c>
    </row>
    <row r="506" spans="2:15" x14ac:dyDescent="0.2">
      <c r="B506" s="127"/>
      <c r="C506" s="47" t="s">
        <v>82</v>
      </c>
      <c r="D506" s="47" t="str">
        <f>IFERROR(VLOOKUP(C506,Liste!B:C,2,FALSE),"")</f>
        <v>TYPE DE VEHICULE</v>
      </c>
      <c r="E506" s="48"/>
      <c r="F506" s="48"/>
      <c r="G506" s="48"/>
      <c r="H506" s="49"/>
      <c r="I506" s="50" t="s">
        <v>18</v>
      </c>
      <c r="J506" s="109" t="s">
        <v>91</v>
      </c>
      <c r="K506" s="51" t="str">
        <f ca="1">IFERROR(OFFSET('Prix carburant 2018'!$A$1,MATCH($B506,PxPompe,1),MATCH($J506,carburants,0)),"")</f>
        <v/>
      </c>
      <c r="L506" s="72" t="str">
        <f t="shared" si="21"/>
        <v/>
      </c>
      <c r="M506" s="73">
        <v>1.196</v>
      </c>
      <c r="N506" s="108" t="str">
        <f t="shared" si="23"/>
        <v/>
      </c>
      <c r="O506" s="130" t="str">
        <f t="shared" si="22"/>
        <v/>
      </c>
    </row>
    <row r="507" spans="2:15" x14ac:dyDescent="0.2">
      <c r="B507" s="127"/>
      <c r="C507" s="47" t="s">
        <v>82</v>
      </c>
      <c r="D507" s="47" t="str">
        <f>IFERROR(VLOOKUP(C507,Liste!B:C,2,FALSE),"")</f>
        <v>TYPE DE VEHICULE</v>
      </c>
      <c r="E507" s="48"/>
      <c r="F507" s="48"/>
      <c r="G507" s="48"/>
      <c r="H507" s="49"/>
      <c r="I507" s="50" t="s">
        <v>18</v>
      </c>
      <c r="J507" s="109" t="s">
        <v>91</v>
      </c>
      <c r="K507" s="51" t="str">
        <f ca="1">IFERROR(OFFSET('Prix carburant 2018'!$A$1,MATCH($B507,PxPompe,1),MATCH($J507,carburants,0)),"")</f>
        <v/>
      </c>
      <c r="L507" s="72" t="str">
        <f t="shared" si="21"/>
        <v/>
      </c>
      <c r="M507" s="73">
        <v>1.196</v>
      </c>
      <c r="N507" s="108" t="str">
        <f t="shared" si="23"/>
        <v/>
      </c>
      <c r="O507" s="130" t="str">
        <f t="shared" si="22"/>
        <v/>
      </c>
    </row>
    <row r="508" spans="2:15" x14ac:dyDescent="0.2">
      <c r="B508" s="128"/>
      <c r="C508" s="47" t="s">
        <v>82</v>
      </c>
      <c r="D508" s="47" t="str">
        <f>IFERROR(VLOOKUP(C508,Liste!B:C,2,FALSE),"")</f>
        <v>TYPE DE VEHICULE</v>
      </c>
      <c r="E508" s="52"/>
      <c r="F508" s="52"/>
      <c r="G508" s="52"/>
      <c r="H508" s="53"/>
      <c r="I508" s="50" t="s">
        <v>18</v>
      </c>
      <c r="J508" s="109" t="s">
        <v>91</v>
      </c>
      <c r="K508" s="51" t="str">
        <f ca="1">IFERROR(OFFSET('Prix carburant 2018'!$A$1,MATCH($B508,PxPompe,1),MATCH($J508,carburants,0)),"")</f>
        <v/>
      </c>
      <c r="L508" s="72" t="str">
        <f t="shared" si="21"/>
        <v/>
      </c>
      <c r="M508" s="73">
        <v>1.196</v>
      </c>
      <c r="N508" s="108" t="str">
        <f t="shared" si="23"/>
        <v/>
      </c>
      <c r="O508" s="130" t="str">
        <f t="shared" si="22"/>
        <v/>
      </c>
    </row>
    <row r="509" spans="2:15" x14ac:dyDescent="0.2">
      <c r="B509" s="127"/>
      <c r="C509" s="47" t="s">
        <v>82</v>
      </c>
      <c r="D509" s="47" t="str">
        <f>IFERROR(VLOOKUP(C509,Liste!B:C,2,FALSE),"")</f>
        <v>TYPE DE VEHICULE</v>
      </c>
      <c r="E509" s="48"/>
      <c r="F509" s="48"/>
      <c r="G509" s="48"/>
      <c r="H509" s="49"/>
      <c r="I509" s="50" t="s">
        <v>18</v>
      </c>
      <c r="J509" s="109" t="s">
        <v>91</v>
      </c>
      <c r="K509" s="51" t="str">
        <f ca="1">IFERROR(OFFSET('Prix carburant 2018'!$A$1,MATCH($B509,PxPompe,1),MATCH($J509,carburants,0)),"")</f>
        <v/>
      </c>
      <c r="L509" s="72" t="str">
        <f t="shared" si="21"/>
        <v/>
      </c>
      <c r="M509" s="73">
        <v>1.196</v>
      </c>
      <c r="N509" s="108" t="str">
        <f t="shared" si="23"/>
        <v/>
      </c>
      <c r="O509" s="130" t="str">
        <f t="shared" si="22"/>
        <v/>
      </c>
    </row>
    <row r="510" spans="2:15" x14ac:dyDescent="0.2">
      <c r="B510" s="127"/>
      <c r="C510" s="47" t="s">
        <v>82</v>
      </c>
      <c r="D510" s="47" t="str">
        <f>IFERROR(VLOOKUP(C510,Liste!B:C,2,FALSE),"")</f>
        <v>TYPE DE VEHICULE</v>
      </c>
      <c r="E510" s="48"/>
      <c r="F510" s="48"/>
      <c r="G510" s="48"/>
      <c r="H510" s="49"/>
      <c r="I510" s="50" t="s">
        <v>18</v>
      </c>
      <c r="J510" s="109" t="s">
        <v>91</v>
      </c>
      <c r="K510" s="51" t="str">
        <f ca="1">IFERROR(OFFSET('Prix carburant 2018'!$A$1,MATCH($B510,PxPompe,1),MATCH($J510,carburants,0)),"")</f>
        <v/>
      </c>
      <c r="L510" s="72" t="str">
        <f t="shared" si="21"/>
        <v/>
      </c>
      <c r="M510" s="73">
        <v>1.196</v>
      </c>
      <c r="N510" s="108" t="str">
        <f t="shared" si="23"/>
        <v/>
      </c>
      <c r="O510" s="130" t="str">
        <f t="shared" si="22"/>
        <v/>
      </c>
    </row>
    <row r="511" spans="2:15" x14ac:dyDescent="0.2">
      <c r="B511" s="128"/>
      <c r="C511" s="47" t="s">
        <v>82</v>
      </c>
      <c r="D511" s="47" t="str">
        <f>IFERROR(VLOOKUP(C511,Liste!B:C,2,FALSE),"")</f>
        <v>TYPE DE VEHICULE</v>
      </c>
      <c r="E511" s="52"/>
      <c r="F511" s="52"/>
      <c r="G511" s="52"/>
      <c r="H511" s="53"/>
      <c r="I511" s="50" t="s">
        <v>18</v>
      </c>
      <c r="J511" s="109" t="s">
        <v>91</v>
      </c>
      <c r="K511" s="51" t="str">
        <f ca="1">IFERROR(OFFSET('Prix carburant 2018'!$A$1,MATCH($B511,PxPompe,1),MATCH($J511,carburants,0)),"")</f>
        <v/>
      </c>
      <c r="L511" s="72" t="str">
        <f t="shared" si="21"/>
        <v/>
      </c>
      <c r="M511" s="73">
        <v>1.196</v>
      </c>
      <c r="N511" s="108" t="str">
        <f t="shared" si="23"/>
        <v/>
      </c>
      <c r="O511" s="130" t="str">
        <f t="shared" si="22"/>
        <v/>
      </c>
    </row>
    <row r="512" spans="2:15" x14ac:dyDescent="0.2">
      <c r="B512" s="127"/>
      <c r="C512" s="47" t="s">
        <v>82</v>
      </c>
      <c r="D512" s="47" t="str">
        <f>IFERROR(VLOOKUP(C512,Liste!B:C,2,FALSE),"")</f>
        <v>TYPE DE VEHICULE</v>
      </c>
      <c r="E512" s="48"/>
      <c r="F512" s="48"/>
      <c r="G512" s="48"/>
      <c r="H512" s="49"/>
      <c r="I512" s="50" t="s">
        <v>18</v>
      </c>
      <c r="J512" s="109" t="s">
        <v>91</v>
      </c>
      <c r="K512" s="51" t="str">
        <f ca="1">IFERROR(OFFSET('Prix carburant 2018'!$A$1,MATCH($B512,PxPompe,1),MATCH($J512,carburants,0)),"")</f>
        <v/>
      </c>
      <c r="L512" s="72" t="str">
        <f t="shared" si="21"/>
        <v/>
      </c>
      <c r="M512" s="73">
        <v>1.196</v>
      </c>
      <c r="N512" s="108" t="str">
        <f t="shared" si="23"/>
        <v/>
      </c>
      <c r="O512" s="130" t="str">
        <f t="shared" si="22"/>
        <v/>
      </c>
    </row>
    <row r="513" spans="2:15" x14ac:dyDescent="0.2">
      <c r="B513" s="127"/>
      <c r="C513" s="47" t="s">
        <v>82</v>
      </c>
      <c r="D513" s="47" t="str">
        <f>IFERROR(VLOOKUP(C513,Liste!B:C,2,FALSE),"")</f>
        <v>TYPE DE VEHICULE</v>
      </c>
      <c r="E513" s="48"/>
      <c r="F513" s="48"/>
      <c r="G513" s="48"/>
      <c r="H513" s="49"/>
      <c r="I513" s="50" t="s">
        <v>18</v>
      </c>
      <c r="J513" s="109" t="s">
        <v>91</v>
      </c>
      <c r="K513" s="51" t="str">
        <f ca="1">IFERROR(OFFSET('Prix carburant 2018'!$A$1,MATCH($B513,PxPompe,1),MATCH($J513,carburants,0)),"")</f>
        <v/>
      </c>
      <c r="L513" s="72" t="str">
        <f t="shared" si="21"/>
        <v/>
      </c>
      <c r="M513" s="73">
        <v>1.196</v>
      </c>
      <c r="N513" s="108" t="str">
        <f t="shared" si="23"/>
        <v/>
      </c>
      <c r="O513" s="130" t="str">
        <f t="shared" si="22"/>
        <v/>
      </c>
    </row>
    <row r="514" spans="2:15" x14ac:dyDescent="0.2">
      <c r="B514" s="128"/>
      <c r="C514" s="47" t="s">
        <v>82</v>
      </c>
      <c r="D514" s="47" t="str">
        <f>IFERROR(VLOOKUP(C514,Liste!B:C,2,FALSE),"")</f>
        <v>TYPE DE VEHICULE</v>
      </c>
      <c r="E514" s="52"/>
      <c r="F514" s="52"/>
      <c r="G514" s="52"/>
      <c r="H514" s="53"/>
      <c r="I514" s="50" t="s">
        <v>18</v>
      </c>
      <c r="J514" s="109" t="s">
        <v>91</v>
      </c>
      <c r="K514" s="51" t="str">
        <f ca="1">IFERROR(OFFSET('Prix carburant 2018'!$A$1,MATCH($B514,PxPompe,1),MATCH($J514,carburants,0)),"")</f>
        <v/>
      </c>
      <c r="L514" s="72" t="str">
        <f t="shared" si="21"/>
        <v/>
      </c>
      <c r="M514" s="73">
        <v>1.196</v>
      </c>
      <c r="N514" s="108" t="str">
        <f t="shared" si="23"/>
        <v/>
      </c>
      <c r="O514" s="130" t="str">
        <f t="shared" si="22"/>
        <v/>
      </c>
    </row>
    <row r="515" spans="2:15" x14ac:dyDescent="0.2">
      <c r="B515" s="127"/>
      <c r="C515" s="47" t="s">
        <v>82</v>
      </c>
      <c r="D515" s="47" t="str">
        <f>IFERROR(VLOOKUP(C515,Liste!B:C,2,FALSE),"")</f>
        <v>TYPE DE VEHICULE</v>
      </c>
      <c r="E515" s="48"/>
      <c r="F515" s="48"/>
      <c r="G515" s="48"/>
      <c r="H515" s="49"/>
      <c r="I515" s="50" t="s">
        <v>18</v>
      </c>
      <c r="J515" s="109" t="s">
        <v>91</v>
      </c>
      <c r="K515" s="51" t="str">
        <f ca="1">IFERROR(OFFSET('Prix carburant 2018'!$A$1,MATCH($B515,PxPompe,1),MATCH($J515,carburants,0)),"")</f>
        <v/>
      </c>
      <c r="L515" s="72" t="str">
        <f t="shared" ref="L515:L578" si="24">IF(H515=0,"",H515*K515)</f>
        <v/>
      </c>
      <c r="M515" s="73">
        <v>1.196</v>
      </c>
      <c r="N515" s="108" t="str">
        <f t="shared" si="23"/>
        <v/>
      </c>
      <c r="O515" s="130" t="str">
        <f t="shared" ref="O515:O578" si="25">IF( F515=0,"",H515/N515*100)</f>
        <v/>
      </c>
    </row>
    <row r="516" spans="2:15" x14ac:dyDescent="0.2">
      <c r="B516" s="127"/>
      <c r="C516" s="47" t="s">
        <v>82</v>
      </c>
      <c r="D516" s="47" t="str">
        <f>IFERROR(VLOOKUP(C516,Liste!B:C,2,FALSE),"")</f>
        <v>TYPE DE VEHICULE</v>
      </c>
      <c r="E516" s="48"/>
      <c r="F516" s="48"/>
      <c r="G516" s="48"/>
      <c r="H516" s="49"/>
      <c r="I516" s="50" t="s">
        <v>18</v>
      </c>
      <c r="J516" s="109" t="s">
        <v>91</v>
      </c>
      <c r="K516" s="51" t="str">
        <f ca="1">IFERROR(OFFSET('Prix carburant 2018'!$A$1,MATCH($B516,PxPompe,1),MATCH($J516,carburants,0)),"")</f>
        <v/>
      </c>
      <c r="L516" s="72" t="str">
        <f t="shared" si="24"/>
        <v/>
      </c>
      <c r="M516" s="73">
        <v>1.196</v>
      </c>
      <c r="N516" s="108" t="str">
        <f t="shared" ref="N516:N579" si="26">IF(F516="","",F516-E516)</f>
        <v/>
      </c>
      <c r="O516" s="130" t="str">
        <f t="shared" si="25"/>
        <v/>
      </c>
    </row>
    <row r="517" spans="2:15" x14ac:dyDescent="0.2">
      <c r="B517" s="128"/>
      <c r="C517" s="47" t="s">
        <v>82</v>
      </c>
      <c r="D517" s="47" t="str">
        <f>IFERROR(VLOOKUP(C517,Liste!B:C,2,FALSE),"")</f>
        <v>TYPE DE VEHICULE</v>
      </c>
      <c r="E517" s="52"/>
      <c r="F517" s="52"/>
      <c r="G517" s="52"/>
      <c r="H517" s="53"/>
      <c r="I517" s="50" t="s">
        <v>18</v>
      </c>
      <c r="J517" s="109" t="s">
        <v>91</v>
      </c>
      <c r="K517" s="51" t="str">
        <f ca="1">IFERROR(OFFSET('Prix carburant 2018'!$A$1,MATCH($B517,PxPompe,1),MATCH($J517,carburants,0)),"")</f>
        <v/>
      </c>
      <c r="L517" s="72" t="str">
        <f t="shared" si="24"/>
        <v/>
      </c>
      <c r="M517" s="73">
        <v>1.196</v>
      </c>
      <c r="N517" s="108" t="str">
        <f t="shared" si="26"/>
        <v/>
      </c>
      <c r="O517" s="130" t="str">
        <f t="shared" si="25"/>
        <v/>
      </c>
    </row>
    <row r="518" spans="2:15" x14ac:dyDescent="0.2">
      <c r="B518" s="127"/>
      <c r="C518" s="47" t="s">
        <v>82</v>
      </c>
      <c r="D518" s="47" t="str">
        <f>IFERROR(VLOOKUP(C518,Liste!B:C,2,FALSE),"")</f>
        <v>TYPE DE VEHICULE</v>
      </c>
      <c r="E518" s="48"/>
      <c r="F518" s="48"/>
      <c r="G518" s="48"/>
      <c r="H518" s="49"/>
      <c r="I518" s="50" t="s">
        <v>18</v>
      </c>
      <c r="J518" s="109" t="s">
        <v>91</v>
      </c>
      <c r="K518" s="51" t="str">
        <f ca="1">IFERROR(OFFSET('Prix carburant 2018'!$A$1,MATCH($B518,PxPompe,1),MATCH($J518,carburants,0)),"")</f>
        <v/>
      </c>
      <c r="L518" s="72" t="str">
        <f t="shared" si="24"/>
        <v/>
      </c>
      <c r="M518" s="73">
        <v>1.196</v>
      </c>
      <c r="N518" s="108" t="str">
        <f t="shared" si="26"/>
        <v/>
      </c>
      <c r="O518" s="130" t="str">
        <f t="shared" si="25"/>
        <v/>
      </c>
    </row>
    <row r="519" spans="2:15" x14ac:dyDescent="0.2">
      <c r="B519" s="128"/>
      <c r="C519" s="47" t="s">
        <v>82</v>
      </c>
      <c r="D519" s="47" t="str">
        <f>IFERROR(VLOOKUP(C519,Liste!B:C,2,FALSE),"")</f>
        <v>TYPE DE VEHICULE</v>
      </c>
      <c r="E519" s="52"/>
      <c r="F519" s="52"/>
      <c r="G519" s="52"/>
      <c r="H519" s="53"/>
      <c r="I519" s="50" t="s">
        <v>18</v>
      </c>
      <c r="J519" s="109" t="s">
        <v>91</v>
      </c>
      <c r="K519" s="51" t="str">
        <f ca="1">IFERROR(OFFSET('Prix carburant 2018'!$A$1,MATCH($B519,PxPompe,1),MATCH($J519,carburants,0)),"")</f>
        <v/>
      </c>
      <c r="L519" s="72" t="str">
        <f t="shared" si="24"/>
        <v/>
      </c>
      <c r="M519" s="73">
        <v>1.196</v>
      </c>
      <c r="N519" s="108" t="str">
        <f t="shared" si="26"/>
        <v/>
      </c>
      <c r="O519" s="130" t="str">
        <f t="shared" si="25"/>
        <v/>
      </c>
    </row>
    <row r="520" spans="2:15" x14ac:dyDescent="0.2">
      <c r="B520" s="127"/>
      <c r="C520" s="47" t="s">
        <v>82</v>
      </c>
      <c r="D520" s="47" t="str">
        <f>IFERROR(VLOOKUP(C520,Liste!B:C,2,FALSE),"")</f>
        <v>TYPE DE VEHICULE</v>
      </c>
      <c r="E520" s="48"/>
      <c r="F520" s="48"/>
      <c r="G520" s="48"/>
      <c r="H520" s="49"/>
      <c r="I520" s="50" t="s">
        <v>18</v>
      </c>
      <c r="J520" s="109" t="s">
        <v>91</v>
      </c>
      <c r="K520" s="51" t="str">
        <f ca="1">IFERROR(OFFSET('Prix carburant 2018'!$A$1,MATCH($B520,PxPompe,1),MATCH($J520,carburants,0)),"")</f>
        <v/>
      </c>
      <c r="L520" s="72" t="str">
        <f t="shared" si="24"/>
        <v/>
      </c>
      <c r="M520" s="73">
        <v>1.196</v>
      </c>
      <c r="N520" s="108" t="str">
        <f t="shared" si="26"/>
        <v/>
      </c>
      <c r="O520" s="130" t="str">
        <f t="shared" si="25"/>
        <v/>
      </c>
    </row>
    <row r="521" spans="2:15" x14ac:dyDescent="0.2">
      <c r="B521" s="127"/>
      <c r="C521" s="47" t="s">
        <v>82</v>
      </c>
      <c r="D521" s="47" t="str">
        <f>IFERROR(VLOOKUP(C521,Liste!B:C,2,FALSE),"")</f>
        <v>TYPE DE VEHICULE</v>
      </c>
      <c r="E521" s="48"/>
      <c r="F521" s="48"/>
      <c r="G521" s="48"/>
      <c r="H521" s="49"/>
      <c r="I521" s="50" t="s">
        <v>18</v>
      </c>
      <c r="J521" s="109" t="s">
        <v>91</v>
      </c>
      <c r="K521" s="51" t="str">
        <f ca="1">IFERROR(OFFSET('Prix carburant 2018'!$A$1,MATCH($B521,PxPompe,1),MATCH($J521,carburants,0)),"")</f>
        <v/>
      </c>
      <c r="L521" s="72" t="str">
        <f t="shared" si="24"/>
        <v/>
      </c>
      <c r="M521" s="73">
        <v>1.196</v>
      </c>
      <c r="N521" s="108" t="str">
        <f t="shared" si="26"/>
        <v/>
      </c>
      <c r="O521" s="130" t="str">
        <f t="shared" si="25"/>
        <v/>
      </c>
    </row>
    <row r="522" spans="2:15" x14ac:dyDescent="0.2">
      <c r="B522" s="128"/>
      <c r="C522" s="47" t="s">
        <v>82</v>
      </c>
      <c r="D522" s="47" t="str">
        <f>IFERROR(VLOOKUP(C522,Liste!B:C,2,FALSE),"")</f>
        <v>TYPE DE VEHICULE</v>
      </c>
      <c r="E522" s="52"/>
      <c r="F522" s="52"/>
      <c r="G522" s="52"/>
      <c r="H522" s="53"/>
      <c r="I522" s="50" t="s">
        <v>18</v>
      </c>
      <c r="J522" s="109" t="s">
        <v>91</v>
      </c>
      <c r="K522" s="51" t="str">
        <f ca="1">IFERROR(OFFSET('Prix carburant 2018'!$A$1,MATCH($B522,PxPompe,1),MATCH($J522,carburants,0)),"")</f>
        <v/>
      </c>
      <c r="L522" s="72" t="str">
        <f t="shared" si="24"/>
        <v/>
      </c>
      <c r="M522" s="73">
        <v>1.196</v>
      </c>
      <c r="N522" s="108" t="str">
        <f t="shared" si="26"/>
        <v/>
      </c>
      <c r="O522" s="130" t="str">
        <f t="shared" si="25"/>
        <v/>
      </c>
    </row>
    <row r="523" spans="2:15" x14ac:dyDescent="0.2">
      <c r="B523" s="127"/>
      <c r="C523" s="47" t="s">
        <v>82</v>
      </c>
      <c r="D523" s="47" t="str">
        <f>IFERROR(VLOOKUP(C523,Liste!B:C,2,FALSE),"")</f>
        <v>TYPE DE VEHICULE</v>
      </c>
      <c r="E523" s="48"/>
      <c r="F523" s="48"/>
      <c r="G523" s="48"/>
      <c r="H523" s="49"/>
      <c r="I523" s="50" t="s">
        <v>18</v>
      </c>
      <c r="J523" s="109" t="s">
        <v>91</v>
      </c>
      <c r="K523" s="51" t="str">
        <f ca="1">IFERROR(OFFSET('Prix carburant 2018'!$A$1,MATCH($B523,PxPompe,1),MATCH($J523,carburants,0)),"")</f>
        <v/>
      </c>
      <c r="L523" s="72" t="str">
        <f t="shared" si="24"/>
        <v/>
      </c>
      <c r="M523" s="73">
        <v>1.196</v>
      </c>
      <c r="N523" s="108" t="str">
        <f t="shared" si="26"/>
        <v/>
      </c>
      <c r="O523" s="130" t="str">
        <f t="shared" si="25"/>
        <v/>
      </c>
    </row>
    <row r="524" spans="2:15" x14ac:dyDescent="0.2">
      <c r="B524" s="127"/>
      <c r="C524" s="47" t="s">
        <v>82</v>
      </c>
      <c r="D524" s="47" t="str">
        <f>IFERROR(VLOOKUP(C524,Liste!B:C,2,FALSE),"")</f>
        <v>TYPE DE VEHICULE</v>
      </c>
      <c r="E524" s="48"/>
      <c r="F524" s="48"/>
      <c r="G524" s="48"/>
      <c r="H524" s="49"/>
      <c r="I524" s="50" t="s">
        <v>18</v>
      </c>
      <c r="J524" s="109" t="s">
        <v>91</v>
      </c>
      <c r="K524" s="51" t="str">
        <f ca="1">IFERROR(OFFSET('Prix carburant 2018'!$A$1,MATCH($B524,PxPompe,1),MATCH($J524,carburants,0)),"")</f>
        <v/>
      </c>
      <c r="L524" s="72" t="str">
        <f t="shared" si="24"/>
        <v/>
      </c>
      <c r="M524" s="73">
        <v>1.196</v>
      </c>
      <c r="N524" s="108" t="str">
        <f t="shared" si="26"/>
        <v/>
      </c>
      <c r="O524" s="130" t="str">
        <f t="shared" si="25"/>
        <v/>
      </c>
    </row>
    <row r="525" spans="2:15" x14ac:dyDescent="0.2">
      <c r="B525" s="128"/>
      <c r="C525" s="47" t="s">
        <v>82</v>
      </c>
      <c r="D525" s="47" t="str">
        <f>IFERROR(VLOOKUP(C525,Liste!B:C,2,FALSE),"")</f>
        <v>TYPE DE VEHICULE</v>
      </c>
      <c r="E525" s="52"/>
      <c r="F525" s="52"/>
      <c r="G525" s="52"/>
      <c r="H525" s="53"/>
      <c r="I525" s="50" t="s">
        <v>18</v>
      </c>
      <c r="J525" s="109" t="s">
        <v>91</v>
      </c>
      <c r="K525" s="51" t="str">
        <f ca="1">IFERROR(OFFSET('Prix carburant 2018'!$A$1,MATCH($B525,PxPompe,1),MATCH($J525,carburants,0)),"")</f>
        <v/>
      </c>
      <c r="L525" s="72" t="str">
        <f t="shared" si="24"/>
        <v/>
      </c>
      <c r="M525" s="73">
        <v>1.196</v>
      </c>
      <c r="N525" s="108" t="str">
        <f t="shared" si="26"/>
        <v/>
      </c>
      <c r="O525" s="130" t="str">
        <f t="shared" si="25"/>
        <v/>
      </c>
    </row>
    <row r="526" spans="2:15" x14ac:dyDescent="0.2">
      <c r="B526" s="127"/>
      <c r="C526" s="47" t="s">
        <v>82</v>
      </c>
      <c r="D526" s="47" t="str">
        <f>IFERROR(VLOOKUP(C526,Liste!B:C,2,FALSE),"")</f>
        <v>TYPE DE VEHICULE</v>
      </c>
      <c r="E526" s="48"/>
      <c r="F526" s="48"/>
      <c r="G526" s="48"/>
      <c r="H526" s="49"/>
      <c r="I526" s="50" t="s">
        <v>18</v>
      </c>
      <c r="J526" s="109" t="s">
        <v>91</v>
      </c>
      <c r="K526" s="51" t="str">
        <f ca="1">IFERROR(OFFSET('Prix carburant 2018'!$A$1,MATCH($B526,PxPompe,1),MATCH($J526,carburants,0)),"")</f>
        <v/>
      </c>
      <c r="L526" s="72" t="str">
        <f t="shared" si="24"/>
        <v/>
      </c>
      <c r="M526" s="73">
        <v>1.196</v>
      </c>
      <c r="N526" s="108" t="str">
        <f t="shared" si="26"/>
        <v/>
      </c>
      <c r="O526" s="130" t="str">
        <f t="shared" si="25"/>
        <v/>
      </c>
    </row>
    <row r="527" spans="2:15" x14ac:dyDescent="0.2">
      <c r="B527" s="127"/>
      <c r="C527" s="47" t="s">
        <v>82</v>
      </c>
      <c r="D527" s="47" t="str">
        <f>IFERROR(VLOOKUP(C527,Liste!B:C,2,FALSE),"")</f>
        <v>TYPE DE VEHICULE</v>
      </c>
      <c r="E527" s="48"/>
      <c r="F527" s="48"/>
      <c r="G527" s="48"/>
      <c r="H527" s="49"/>
      <c r="I527" s="50" t="s">
        <v>18</v>
      </c>
      <c r="J527" s="109" t="s">
        <v>91</v>
      </c>
      <c r="K527" s="51" t="str">
        <f ca="1">IFERROR(OFFSET('Prix carburant 2018'!$A$1,MATCH($B527,PxPompe,1),MATCH($J527,carburants,0)),"")</f>
        <v/>
      </c>
      <c r="L527" s="72" t="str">
        <f t="shared" si="24"/>
        <v/>
      </c>
      <c r="M527" s="73">
        <v>1.196</v>
      </c>
      <c r="N527" s="108" t="str">
        <f t="shared" si="26"/>
        <v/>
      </c>
      <c r="O527" s="130" t="str">
        <f t="shared" si="25"/>
        <v/>
      </c>
    </row>
    <row r="528" spans="2:15" x14ac:dyDescent="0.2">
      <c r="B528" s="128"/>
      <c r="C528" s="47" t="s">
        <v>82</v>
      </c>
      <c r="D528" s="47" t="str">
        <f>IFERROR(VLOOKUP(C528,Liste!B:C,2,FALSE),"")</f>
        <v>TYPE DE VEHICULE</v>
      </c>
      <c r="E528" s="52"/>
      <c r="F528" s="52"/>
      <c r="G528" s="52"/>
      <c r="H528" s="53"/>
      <c r="I528" s="50" t="s">
        <v>18</v>
      </c>
      <c r="J528" s="109" t="s">
        <v>91</v>
      </c>
      <c r="K528" s="51" t="str">
        <f ca="1">IFERROR(OFFSET('Prix carburant 2018'!$A$1,MATCH($B528,PxPompe,1),MATCH($J528,carburants,0)),"")</f>
        <v/>
      </c>
      <c r="L528" s="72" t="str">
        <f t="shared" si="24"/>
        <v/>
      </c>
      <c r="M528" s="73">
        <v>1.196</v>
      </c>
      <c r="N528" s="108" t="str">
        <f t="shared" si="26"/>
        <v/>
      </c>
      <c r="O528" s="130" t="str">
        <f t="shared" si="25"/>
        <v/>
      </c>
    </row>
    <row r="529" spans="2:15" x14ac:dyDescent="0.2">
      <c r="B529" s="127"/>
      <c r="C529" s="47" t="s">
        <v>82</v>
      </c>
      <c r="D529" s="47" t="str">
        <f>IFERROR(VLOOKUP(C529,Liste!B:C,2,FALSE),"")</f>
        <v>TYPE DE VEHICULE</v>
      </c>
      <c r="E529" s="48"/>
      <c r="F529" s="48"/>
      <c r="G529" s="48"/>
      <c r="H529" s="49"/>
      <c r="I529" s="50" t="s">
        <v>18</v>
      </c>
      <c r="J529" s="109" t="s">
        <v>91</v>
      </c>
      <c r="K529" s="51" t="str">
        <f ca="1">IFERROR(OFFSET('Prix carburant 2018'!$A$1,MATCH($B529,PxPompe,1),MATCH($J529,carburants,0)),"")</f>
        <v/>
      </c>
      <c r="L529" s="72" t="str">
        <f t="shared" si="24"/>
        <v/>
      </c>
      <c r="M529" s="73">
        <v>1.196</v>
      </c>
      <c r="N529" s="108" t="str">
        <f t="shared" si="26"/>
        <v/>
      </c>
      <c r="O529" s="130" t="str">
        <f t="shared" si="25"/>
        <v/>
      </c>
    </row>
    <row r="530" spans="2:15" x14ac:dyDescent="0.2">
      <c r="B530" s="127"/>
      <c r="C530" s="47" t="s">
        <v>82</v>
      </c>
      <c r="D530" s="47" t="str">
        <f>IFERROR(VLOOKUP(C530,Liste!B:C,2,FALSE),"")</f>
        <v>TYPE DE VEHICULE</v>
      </c>
      <c r="E530" s="48"/>
      <c r="F530" s="48"/>
      <c r="G530" s="48"/>
      <c r="H530" s="49"/>
      <c r="I530" s="50" t="s">
        <v>18</v>
      </c>
      <c r="J530" s="109" t="s">
        <v>91</v>
      </c>
      <c r="K530" s="51" t="str">
        <f ca="1">IFERROR(OFFSET('Prix carburant 2018'!$A$1,MATCH($B530,PxPompe,1),MATCH($J530,carburants,0)),"")</f>
        <v/>
      </c>
      <c r="L530" s="72" t="str">
        <f t="shared" si="24"/>
        <v/>
      </c>
      <c r="M530" s="73">
        <v>1.196</v>
      </c>
      <c r="N530" s="108" t="str">
        <f t="shared" si="26"/>
        <v/>
      </c>
      <c r="O530" s="130" t="str">
        <f t="shared" si="25"/>
        <v/>
      </c>
    </row>
    <row r="531" spans="2:15" x14ac:dyDescent="0.2">
      <c r="B531" s="128"/>
      <c r="C531" s="47" t="s">
        <v>82</v>
      </c>
      <c r="D531" s="47" t="str">
        <f>IFERROR(VLOOKUP(C531,Liste!B:C,2,FALSE),"")</f>
        <v>TYPE DE VEHICULE</v>
      </c>
      <c r="E531" s="52"/>
      <c r="F531" s="52"/>
      <c r="G531" s="52"/>
      <c r="H531" s="53"/>
      <c r="I531" s="50" t="s">
        <v>18</v>
      </c>
      <c r="J531" s="109" t="s">
        <v>91</v>
      </c>
      <c r="K531" s="51" t="str">
        <f ca="1">IFERROR(OFFSET('Prix carburant 2018'!$A$1,MATCH($B531,PxPompe,1),MATCH($J531,carburants,0)),"")</f>
        <v/>
      </c>
      <c r="L531" s="72" t="str">
        <f t="shared" si="24"/>
        <v/>
      </c>
      <c r="M531" s="73">
        <v>1.196</v>
      </c>
      <c r="N531" s="108" t="str">
        <f t="shared" si="26"/>
        <v/>
      </c>
      <c r="O531" s="130" t="str">
        <f t="shared" si="25"/>
        <v/>
      </c>
    </row>
    <row r="532" spans="2:15" x14ac:dyDescent="0.2">
      <c r="B532" s="127"/>
      <c r="C532" s="47" t="s">
        <v>82</v>
      </c>
      <c r="D532" s="47" t="str">
        <f>IFERROR(VLOOKUP(C532,Liste!B:C,2,FALSE),"")</f>
        <v>TYPE DE VEHICULE</v>
      </c>
      <c r="E532" s="48"/>
      <c r="F532" s="48"/>
      <c r="G532" s="48"/>
      <c r="H532" s="49"/>
      <c r="I532" s="50" t="s">
        <v>18</v>
      </c>
      <c r="J532" s="109" t="s">
        <v>91</v>
      </c>
      <c r="K532" s="51" t="str">
        <f ca="1">IFERROR(OFFSET('Prix carburant 2018'!$A$1,MATCH($B532,PxPompe,1),MATCH($J532,carburants,0)),"")</f>
        <v/>
      </c>
      <c r="L532" s="72" t="str">
        <f t="shared" si="24"/>
        <v/>
      </c>
      <c r="M532" s="73">
        <v>1.196</v>
      </c>
      <c r="N532" s="108" t="str">
        <f t="shared" si="26"/>
        <v/>
      </c>
      <c r="O532" s="130" t="str">
        <f t="shared" si="25"/>
        <v/>
      </c>
    </row>
    <row r="533" spans="2:15" x14ac:dyDescent="0.2">
      <c r="B533" s="127"/>
      <c r="C533" s="47" t="s">
        <v>82</v>
      </c>
      <c r="D533" s="47" t="str">
        <f>IFERROR(VLOOKUP(C533,Liste!B:C,2,FALSE),"")</f>
        <v>TYPE DE VEHICULE</v>
      </c>
      <c r="E533" s="48"/>
      <c r="F533" s="48"/>
      <c r="G533" s="48"/>
      <c r="H533" s="49"/>
      <c r="I533" s="50" t="s">
        <v>18</v>
      </c>
      <c r="J533" s="109" t="s">
        <v>91</v>
      </c>
      <c r="K533" s="51" t="str">
        <f ca="1">IFERROR(OFFSET('Prix carburant 2018'!$A$1,MATCH($B533,PxPompe,1),MATCH($J533,carburants,0)),"")</f>
        <v/>
      </c>
      <c r="L533" s="72" t="str">
        <f t="shared" si="24"/>
        <v/>
      </c>
      <c r="M533" s="73">
        <v>1.196</v>
      </c>
      <c r="N533" s="108" t="str">
        <f t="shared" si="26"/>
        <v/>
      </c>
      <c r="O533" s="130" t="str">
        <f t="shared" si="25"/>
        <v/>
      </c>
    </row>
    <row r="534" spans="2:15" x14ac:dyDescent="0.2">
      <c r="B534" s="128"/>
      <c r="C534" s="47" t="s">
        <v>82</v>
      </c>
      <c r="D534" s="47" t="str">
        <f>IFERROR(VLOOKUP(C534,Liste!B:C,2,FALSE),"")</f>
        <v>TYPE DE VEHICULE</v>
      </c>
      <c r="E534" s="52"/>
      <c r="F534" s="52"/>
      <c r="G534" s="52"/>
      <c r="H534" s="53"/>
      <c r="I534" s="50" t="s">
        <v>18</v>
      </c>
      <c r="J534" s="109" t="s">
        <v>91</v>
      </c>
      <c r="K534" s="51" t="str">
        <f ca="1">IFERROR(OFFSET('Prix carburant 2018'!$A$1,MATCH($B534,PxPompe,1),MATCH($J534,carburants,0)),"")</f>
        <v/>
      </c>
      <c r="L534" s="72" t="str">
        <f t="shared" si="24"/>
        <v/>
      </c>
      <c r="M534" s="73">
        <v>1.196</v>
      </c>
      <c r="N534" s="108" t="str">
        <f t="shared" si="26"/>
        <v/>
      </c>
      <c r="O534" s="130" t="str">
        <f t="shared" si="25"/>
        <v/>
      </c>
    </row>
    <row r="535" spans="2:15" x14ac:dyDescent="0.2">
      <c r="B535" s="127"/>
      <c r="C535" s="47" t="s">
        <v>82</v>
      </c>
      <c r="D535" s="47" t="str">
        <f>IFERROR(VLOOKUP(C535,Liste!B:C,2,FALSE),"")</f>
        <v>TYPE DE VEHICULE</v>
      </c>
      <c r="E535" s="48"/>
      <c r="F535" s="48"/>
      <c r="G535" s="48"/>
      <c r="H535" s="49"/>
      <c r="I535" s="50" t="s">
        <v>18</v>
      </c>
      <c r="J535" s="109" t="s">
        <v>91</v>
      </c>
      <c r="K535" s="51" t="str">
        <f ca="1">IFERROR(OFFSET('Prix carburant 2018'!$A$1,MATCH($B535,PxPompe,1),MATCH($J535,carburants,0)),"")</f>
        <v/>
      </c>
      <c r="L535" s="72" t="str">
        <f t="shared" si="24"/>
        <v/>
      </c>
      <c r="M535" s="73">
        <v>1.196</v>
      </c>
      <c r="N535" s="108" t="str">
        <f t="shared" si="26"/>
        <v/>
      </c>
      <c r="O535" s="130" t="str">
        <f t="shared" si="25"/>
        <v/>
      </c>
    </row>
    <row r="536" spans="2:15" x14ac:dyDescent="0.2">
      <c r="B536" s="127"/>
      <c r="C536" s="47" t="s">
        <v>82</v>
      </c>
      <c r="D536" s="47" t="str">
        <f>IFERROR(VLOOKUP(C536,Liste!B:C,2,FALSE),"")</f>
        <v>TYPE DE VEHICULE</v>
      </c>
      <c r="E536" s="48"/>
      <c r="F536" s="48"/>
      <c r="G536" s="48"/>
      <c r="H536" s="49"/>
      <c r="I536" s="50" t="s">
        <v>18</v>
      </c>
      <c r="J536" s="109" t="s">
        <v>91</v>
      </c>
      <c r="K536" s="51" t="str">
        <f ca="1">IFERROR(OFFSET('Prix carburant 2018'!$A$1,MATCH($B536,PxPompe,1),MATCH($J536,carburants,0)),"")</f>
        <v/>
      </c>
      <c r="L536" s="72" t="str">
        <f t="shared" si="24"/>
        <v/>
      </c>
      <c r="M536" s="73">
        <v>1.196</v>
      </c>
      <c r="N536" s="108" t="str">
        <f t="shared" si="26"/>
        <v/>
      </c>
      <c r="O536" s="130" t="str">
        <f t="shared" si="25"/>
        <v/>
      </c>
    </row>
    <row r="537" spans="2:15" x14ac:dyDescent="0.2">
      <c r="B537" s="128"/>
      <c r="C537" s="47" t="s">
        <v>82</v>
      </c>
      <c r="D537" s="47" t="str">
        <f>IFERROR(VLOOKUP(C537,Liste!B:C,2,FALSE),"")</f>
        <v>TYPE DE VEHICULE</v>
      </c>
      <c r="E537" s="52"/>
      <c r="F537" s="52"/>
      <c r="G537" s="52"/>
      <c r="H537" s="53"/>
      <c r="I537" s="50" t="s">
        <v>18</v>
      </c>
      <c r="J537" s="109" t="s">
        <v>91</v>
      </c>
      <c r="K537" s="51" t="str">
        <f ca="1">IFERROR(OFFSET('Prix carburant 2018'!$A$1,MATCH($B537,PxPompe,1),MATCH($J537,carburants,0)),"")</f>
        <v/>
      </c>
      <c r="L537" s="72" t="str">
        <f t="shared" si="24"/>
        <v/>
      </c>
      <c r="M537" s="73">
        <v>1.196</v>
      </c>
      <c r="N537" s="108" t="str">
        <f t="shared" si="26"/>
        <v/>
      </c>
      <c r="O537" s="130" t="str">
        <f t="shared" si="25"/>
        <v/>
      </c>
    </row>
    <row r="538" spans="2:15" x14ac:dyDescent="0.2">
      <c r="B538" s="127"/>
      <c r="C538" s="47" t="s">
        <v>82</v>
      </c>
      <c r="D538" s="47" t="str">
        <f>IFERROR(VLOOKUP(C538,Liste!B:C,2,FALSE),"")</f>
        <v>TYPE DE VEHICULE</v>
      </c>
      <c r="E538" s="48"/>
      <c r="F538" s="48"/>
      <c r="G538" s="48"/>
      <c r="H538" s="49"/>
      <c r="I538" s="50" t="s">
        <v>18</v>
      </c>
      <c r="J538" s="109" t="s">
        <v>91</v>
      </c>
      <c r="K538" s="51" t="str">
        <f ca="1">IFERROR(OFFSET('Prix carburant 2018'!$A$1,MATCH($B538,PxPompe,1),MATCH($J538,carburants,0)),"")</f>
        <v/>
      </c>
      <c r="L538" s="72" t="str">
        <f t="shared" si="24"/>
        <v/>
      </c>
      <c r="M538" s="73">
        <v>1.196</v>
      </c>
      <c r="N538" s="108" t="str">
        <f t="shared" si="26"/>
        <v/>
      </c>
      <c r="O538" s="130" t="str">
        <f t="shared" si="25"/>
        <v/>
      </c>
    </row>
    <row r="539" spans="2:15" x14ac:dyDescent="0.2">
      <c r="B539" s="128"/>
      <c r="C539" s="47" t="s">
        <v>82</v>
      </c>
      <c r="D539" s="47" t="str">
        <f>IFERROR(VLOOKUP(C539,Liste!B:C,2,FALSE),"")</f>
        <v>TYPE DE VEHICULE</v>
      </c>
      <c r="E539" s="52"/>
      <c r="F539" s="52"/>
      <c r="G539" s="52"/>
      <c r="H539" s="53"/>
      <c r="I539" s="50" t="s">
        <v>18</v>
      </c>
      <c r="J539" s="109" t="s">
        <v>91</v>
      </c>
      <c r="K539" s="51" t="str">
        <f ca="1">IFERROR(OFFSET('Prix carburant 2018'!$A$1,MATCH($B539,PxPompe,1),MATCH($J539,carburants,0)),"")</f>
        <v/>
      </c>
      <c r="L539" s="72" t="str">
        <f t="shared" si="24"/>
        <v/>
      </c>
      <c r="M539" s="73">
        <v>1.196</v>
      </c>
      <c r="N539" s="108" t="str">
        <f t="shared" si="26"/>
        <v/>
      </c>
      <c r="O539" s="130" t="str">
        <f t="shared" si="25"/>
        <v/>
      </c>
    </row>
    <row r="540" spans="2:15" x14ac:dyDescent="0.2">
      <c r="B540" s="127"/>
      <c r="C540" s="47" t="s">
        <v>82</v>
      </c>
      <c r="D540" s="47" t="str">
        <f>IFERROR(VLOOKUP(C540,Liste!B:C,2,FALSE),"")</f>
        <v>TYPE DE VEHICULE</v>
      </c>
      <c r="E540" s="48"/>
      <c r="F540" s="48"/>
      <c r="G540" s="48"/>
      <c r="H540" s="49"/>
      <c r="I540" s="50" t="s">
        <v>18</v>
      </c>
      <c r="J540" s="109" t="s">
        <v>91</v>
      </c>
      <c r="K540" s="51" t="str">
        <f ca="1">IFERROR(OFFSET('Prix carburant 2018'!$A$1,MATCH($B540,PxPompe,1),MATCH($J540,carburants,0)),"")</f>
        <v/>
      </c>
      <c r="L540" s="72" t="str">
        <f t="shared" si="24"/>
        <v/>
      </c>
      <c r="M540" s="73">
        <v>1.196</v>
      </c>
      <c r="N540" s="108" t="str">
        <f t="shared" si="26"/>
        <v/>
      </c>
      <c r="O540" s="130" t="str">
        <f t="shared" si="25"/>
        <v/>
      </c>
    </row>
    <row r="541" spans="2:15" x14ac:dyDescent="0.2">
      <c r="B541" s="127"/>
      <c r="C541" s="47" t="s">
        <v>82</v>
      </c>
      <c r="D541" s="47" t="str">
        <f>IFERROR(VLOOKUP(C541,Liste!B:C,2,FALSE),"")</f>
        <v>TYPE DE VEHICULE</v>
      </c>
      <c r="E541" s="48"/>
      <c r="F541" s="48"/>
      <c r="G541" s="48"/>
      <c r="H541" s="49"/>
      <c r="I541" s="50" t="s">
        <v>18</v>
      </c>
      <c r="J541" s="109" t="s">
        <v>91</v>
      </c>
      <c r="K541" s="51" t="str">
        <f ca="1">IFERROR(OFFSET('Prix carburant 2018'!$A$1,MATCH($B541,PxPompe,1),MATCH($J541,carburants,0)),"")</f>
        <v/>
      </c>
      <c r="L541" s="72" t="str">
        <f t="shared" si="24"/>
        <v/>
      </c>
      <c r="M541" s="73">
        <v>1.196</v>
      </c>
      <c r="N541" s="108" t="str">
        <f t="shared" si="26"/>
        <v/>
      </c>
      <c r="O541" s="130" t="str">
        <f t="shared" si="25"/>
        <v/>
      </c>
    </row>
    <row r="542" spans="2:15" x14ac:dyDescent="0.2">
      <c r="B542" s="128"/>
      <c r="C542" s="47" t="s">
        <v>82</v>
      </c>
      <c r="D542" s="47" t="str">
        <f>IFERROR(VLOOKUP(C542,Liste!B:C,2,FALSE),"")</f>
        <v>TYPE DE VEHICULE</v>
      </c>
      <c r="E542" s="52"/>
      <c r="F542" s="52"/>
      <c r="G542" s="52"/>
      <c r="H542" s="53"/>
      <c r="I542" s="50" t="s">
        <v>18</v>
      </c>
      <c r="J542" s="109" t="s">
        <v>91</v>
      </c>
      <c r="K542" s="51" t="str">
        <f ca="1">IFERROR(OFFSET('Prix carburant 2018'!$A$1,MATCH($B542,PxPompe,1),MATCH($J542,carburants,0)),"")</f>
        <v/>
      </c>
      <c r="L542" s="72" t="str">
        <f t="shared" si="24"/>
        <v/>
      </c>
      <c r="M542" s="73">
        <v>1.196</v>
      </c>
      <c r="N542" s="108" t="str">
        <f t="shared" si="26"/>
        <v/>
      </c>
      <c r="O542" s="130" t="str">
        <f t="shared" si="25"/>
        <v/>
      </c>
    </row>
    <row r="543" spans="2:15" x14ac:dyDescent="0.2">
      <c r="B543" s="127"/>
      <c r="C543" s="47" t="s">
        <v>82</v>
      </c>
      <c r="D543" s="47" t="str">
        <f>IFERROR(VLOOKUP(C543,Liste!B:C,2,FALSE),"")</f>
        <v>TYPE DE VEHICULE</v>
      </c>
      <c r="E543" s="48"/>
      <c r="F543" s="48"/>
      <c r="G543" s="48"/>
      <c r="H543" s="49"/>
      <c r="I543" s="50" t="s">
        <v>18</v>
      </c>
      <c r="J543" s="109" t="s">
        <v>91</v>
      </c>
      <c r="K543" s="51" t="str">
        <f ca="1">IFERROR(OFFSET('Prix carburant 2018'!$A$1,MATCH($B543,PxPompe,1),MATCH($J543,carburants,0)),"")</f>
        <v/>
      </c>
      <c r="L543" s="72" t="str">
        <f t="shared" si="24"/>
        <v/>
      </c>
      <c r="M543" s="73">
        <v>1.196</v>
      </c>
      <c r="N543" s="108" t="str">
        <f t="shared" si="26"/>
        <v/>
      </c>
      <c r="O543" s="130" t="str">
        <f t="shared" si="25"/>
        <v/>
      </c>
    </row>
    <row r="544" spans="2:15" x14ac:dyDescent="0.2">
      <c r="B544" s="127"/>
      <c r="C544" s="47" t="s">
        <v>82</v>
      </c>
      <c r="D544" s="47" t="str">
        <f>IFERROR(VLOOKUP(C544,Liste!B:C,2,FALSE),"")</f>
        <v>TYPE DE VEHICULE</v>
      </c>
      <c r="E544" s="48"/>
      <c r="F544" s="48"/>
      <c r="G544" s="48"/>
      <c r="H544" s="49"/>
      <c r="I544" s="50" t="s">
        <v>18</v>
      </c>
      <c r="J544" s="109" t="s">
        <v>91</v>
      </c>
      <c r="K544" s="51" t="str">
        <f ca="1">IFERROR(OFFSET('Prix carburant 2018'!$A$1,MATCH($B544,PxPompe,1),MATCH($J544,carburants,0)),"")</f>
        <v/>
      </c>
      <c r="L544" s="72" t="str">
        <f t="shared" si="24"/>
        <v/>
      </c>
      <c r="M544" s="73">
        <v>1.196</v>
      </c>
      <c r="N544" s="108" t="str">
        <f t="shared" si="26"/>
        <v/>
      </c>
      <c r="O544" s="130" t="str">
        <f t="shared" si="25"/>
        <v/>
      </c>
    </row>
    <row r="545" spans="2:15" x14ac:dyDescent="0.2">
      <c r="B545" s="128"/>
      <c r="C545" s="47" t="s">
        <v>82</v>
      </c>
      <c r="D545" s="47" t="str">
        <f>IFERROR(VLOOKUP(C545,Liste!B:C,2,FALSE),"")</f>
        <v>TYPE DE VEHICULE</v>
      </c>
      <c r="E545" s="52"/>
      <c r="F545" s="52"/>
      <c r="G545" s="52"/>
      <c r="H545" s="53"/>
      <c r="I545" s="50" t="s">
        <v>18</v>
      </c>
      <c r="J545" s="109" t="s">
        <v>91</v>
      </c>
      <c r="K545" s="51" t="str">
        <f ca="1">IFERROR(OFFSET('Prix carburant 2018'!$A$1,MATCH($B545,PxPompe,1),MATCH($J545,carburants,0)),"")</f>
        <v/>
      </c>
      <c r="L545" s="72" t="str">
        <f t="shared" si="24"/>
        <v/>
      </c>
      <c r="M545" s="73">
        <v>1.196</v>
      </c>
      <c r="N545" s="108" t="str">
        <f t="shared" si="26"/>
        <v/>
      </c>
      <c r="O545" s="130" t="str">
        <f t="shared" si="25"/>
        <v/>
      </c>
    </row>
    <row r="546" spans="2:15" x14ac:dyDescent="0.2">
      <c r="B546" s="127"/>
      <c r="C546" s="47" t="s">
        <v>82</v>
      </c>
      <c r="D546" s="47" t="str">
        <f>IFERROR(VLOOKUP(C546,Liste!B:C,2,FALSE),"")</f>
        <v>TYPE DE VEHICULE</v>
      </c>
      <c r="E546" s="48"/>
      <c r="F546" s="48"/>
      <c r="G546" s="48"/>
      <c r="H546" s="49"/>
      <c r="I546" s="50" t="s">
        <v>18</v>
      </c>
      <c r="J546" s="109" t="s">
        <v>91</v>
      </c>
      <c r="K546" s="51" t="str">
        <f ca="1">IFERROR(OFFSET('Prix carburant 2018'!$A$1,MATCH($B546,PxPompe,1),MATCH($J546,carburants,0)),"")</f>
        <v/>
      </c>
      <c r="L546" s="72" t="str">
        <f t="shared" si="24"/>
        <v/>
      </c>
      <c r="M546" s="73">
        <v>1.196</v>
      </c>
      <c r="N546" s="108" t="str">
        <f t="shared" si="26"/>
        <v/>
      </c>
      <c r="O546" s="130" t="str">
        <f t="shared" si="25"/>
        <v/>
      </c>
    </row>
    <row r="547" spans="2:15" x14ac:dyDescent="0.2">
      <c r="B547" s="127"/>
      <c r="C547" s="47" t="s">
        <v>82</v>
      </c>
      <c r="D547" s="47" t="str">
        <f>IFERROR(VLOOKUP(C547,Liste!B:C,2,FALSE),"")</f>
        <v>TYPE DE VEHICULE</v>
      </c>
      <c r="E547" s="48"/>
      <c r="F547" s="48"/>
      <c r="G547" s="48"/>
      <c r="H547" s="49"/>
      <c r="I547" s="50" t="s">
        <v>18</v>
      </c>
      <c r="J547" s="109" t="s">
        <v>91</v>
      </c>
      <c r="K547" s="51" t="str">
        <f ca="1">IFERROR(OFFSET('Prix carburant 2018'!$A$1,MATCH($B547,PxPompe,1),MATCH($J547,carburants,0)),"")</f>
        <v/>
      </c>
      <c r="L547" s="72" t="str">
        <f t="shared" si="24"/>
        <v/>
      </c>
      <c r="M547" s="73">
        <v>1.196</v>
      </c>
      <c r="N547" s="108" t="str">
        <f t="shared" si="26"/>
        <v/>
      </c>
      <c r="O547" s="130" t="str">
        <f t="shared" si="25"/>
        <v/>
      </c>
    </row>
    <row r="548" spans="2:15" x14ac:dyDescent="0.2">
      <c r="B548" s="128"/>
      <c r="C548" s="47" t="s">
        <v>82</v>
      </c>
      <c r="D548" s="47" t="str">
        <f>IFERROR(VLOOKUP(C548,Liste!B:C,2,FALSE),"")</f>
        <v>TYPE DE VEHICULE</v>
      </c>
      <c r="E548" s="52"/>
      <c r="F548" s="52"/>
      <c r="G548" s="52"/>
      <c r="H548" s="53"/>
      <c r="I548" s="50" t="s">
        <v>18</v>
      </c>
      <c r="J548" s="109" t="s">
        <v>91</v>
      </c>
      <c r="K548" s="51" t="str">
        <f ca="1">IFERROR(OFFSET('Prix carburant 2018'!$A$1,MATCH($B548,PxPompe,1),MATCH($J548,carburants,0)),"")</f>
        <v/>
      </c>
      <c r="L548" s="72" t="str">
        <f t="shared" si="24"/>
        <v/>
      </c>
      <c r="M548" s="73">
        <v>1.196</v>
      </c>
      <c r="N548" s="108" t="str">
        <f t="shared" si="26"/>
        <v/>
      </c>
      <c r="O548" s="130" t="str">
        <f t="shared" si="25"/>
        <v/>
      </c>
    </row>
    <row r="549" spans="2:15" x14ac:dyDescent="0.2">
      <c r="B549" s="127"/>
      <c r="C549" s="47" t="s">
        <v>82</v>
      </c>
      <c r="D549" s="47" t="str">
        <f>IFERROR(VLOOKUP(C549,Liste!B:C,2,FALSE),"")</f>
        <v>TYPE DE VEHICULE</v>
      </c>
      <c r="E549" s="48"/>
      <c r="F549" s="48"/>
      <c r="G549" s="48"/>
      <c r="H549" s="49"/>
      <c r="I549" s="50" t="s">
        <v>18</v>
      </c>
      <c r="J549" s="109" t="s">
        <v>91</v>
      </c>
      <c r="K549" s="51" t="str">
        <f ca="1">IFERROR(OFFSET('Prix carburant 2018'!$A$1,MATCH($B549,PxPompe,1),MATCH($J549,carburants,0)),"")</f>
        <v/>
      </c>
      <c r="L549" s="72" t="str">
        <f t="shared" si="24"/>
        <v/>
      </c>
      <c r="M549" s="73">
        <v>1.196</v>
      </c>
      <c r="N549" s="108" t="str">
        <f t="shared" si="26"/>
        <v/>
      </c>
      <c r="O549" s="130" t="str">
        <f t="shared" si="25"/>
        <v/>
      </c>
    </row>
    <row r="550" spans="2:15" x14ac:dyDescent="0.2">
      <c r="B550" s="128"/>
      <c r="C550" s="47" t="s">
        <v>82</v>
      </c>
      <c r="D550" s="47" t="str">
        <f>IFERROR(VLOOKUP(C550,Liste!B:C,2,FALSE),"")</f>
        <v>TYPE DE VEHICULE</v>
      </c>
      <c r="E550" s="52"/>
      <c r="F550" s="52"/>
      <c r="G550" s="52"/>
      <c r="H550" s="53"/>
      <c r="I550" s="50" t="s">
        <v>18</v>
      </c>
      <c r="J550" s="109" t="s">
        <v>91</v>
      </c>
      <c r="K550" s="51" t="str">
        <f ca="1">IFERROR(OFFSET('Prix carburant 2018'!$A$1,MATCH($B550,PxPompe,1),MATCH($J550,carburants,0)),"")</f>
        <v/>
      </c>
      <c r="L550" s="72" t="str">
        <f t="shared" si="24"/>
        <v/>
      </c>
      <c r="M550" s="73">
        <v>1.196</v>
      </c>
      <c r="N550" s="108" t="str">
        <f t="shared" si="26"/>
        <v/>
      </c>
      <c r="O550" s="130" t="str">
        <f t="shared" si="25"/>
        <v/>
      </c>
    </row>
    <row r="551" spans="2:15" x14ac:dyDescent="0.2">
      <c r="B551" s="127"/>
      <c r="C551" s="47" t="s">
        <v>82</v>
      </c>
      <c r="D551" s="47" t="str">
        <f>IFERROR(VLOOKUP(C551,Liste!B:C,2,FALSE),"")</f>
        <v>TYPE DE VEHICULE</v>
      </c>
      <c r="E551" s="48"/>
      <c r="F551" s="48"/>
      <c r="G551" s="48"/>
      <c r="H551" s="49"/>
      <c r="I551" s="50" t="s">
        <v>18</v>
      </c>
      <c r="J551" s="109" t="s">
        <v>91</v>
      </c>
      <c r="K551" s="51" t="str">
        <f ca="1">IFERROR(OFFSET('Prix carburant 2018'!$A$1,MATCH($B551,PxPompe,1),MATCH($J551,carburants,0)),"")</f>
        <v/>
      </c>
      <c r="L551" s="72" t="str">
        <f t="shared" si="24"/>
        <v/>
      </c>
      <c r="M551" s="73">
        <v>1.196</v>
      </c>
      <c r="N551" s="108" t="str">
        <f t="shared" si="26"/>
        <v/>
      </c>
      <c r="O551" s="130" t="str">
        <f t="shared" si="25"/>
        <v/>
      </c>
    </row>
    <row r="552" spans="2:15" x14ac:dyDescent="0.2">
      <c r="B552" s="127"/>
      <c r="C552" s="47" t="s">
        <v>82</v>
      </c>
      <c r="D552" s="47" t="str">
        <f>IFERROR(VLOOKUP(C552,Liste!B:C,2,FALSE),"")</f>
        <v>TYPE DE VEHICULE</v>
      </c>
      <c r="E552" s="48"/>
      <c r="F552" s="48"/>
      <c r="G552" s="48"/>
      <c r="H552" s="49"/>
      <c r="I552" s="50" t="s">
        <v>18</v>
      </c>
      <c r="J552" s="109" t="s">
        <v>91</v>
      </c>
      <c r="K552" s="51" t="str">
        <f ca="1">IFERROR(OFFSET('Prix carburant 2018'!$A$1,MATCH($B552,PxPompe,1),MATCH($J552,carburants,0)),"")</f>
        <v/>
      </c>
      <c r="L552" s="72" t="str">
        <f t="shared" si="24"/>
        <v/>
      </c>
      <c r="M552" s="73">
        <v>1.196</v>
      </c>
      <c r="N552" s="108" t="str">
        <f t="shared" si="26"/>
        <v/>
      </c>
      <c r="O552" s="130" t="str">
        <f t="shared" si="25"/>
        <v/>
      </c>
    </row>
    <row r="553" spans="2:15" x14ac:dyDescent="0.2">
      <c r="B553" s="128"/>
      <c r="C553" s="47" t="s">
        <v>82</v>
      </c>
      <c r="D553" s="47" t="str">
        <f>IFERROR(VLOOKUP(C553,Liste!B:C,2,FALSE),"")</f>
        <v>TYPE DE VEHICULE</v>
      </c>
      <c r="E553" s="52"/>
      <c r="F553" s="52"/>
      <c r="G553" s="52"/>
      <c r="H553" s="53"/>
      <c r="I553" s="50" t="s">
        <v>18</v>
      </c>
      <c r="J553" s="109" t="s">
        <v>91</v>
      </c>
      <c r="K553" s="51" t="str">
        <f ca="1">IFERROR(OFFSET('Prix carburant 2018'!$A$1,MATCH($B553,PxPompe,1),MATCH($J553,carburants,0)),"")</f>
        <v/>
      </c>
      <c r="L553" s="72" t="str">
        <f t="shared" si="24"/>
        <v/>
      </c>
      <c r="M553" s="73">
        <v>1.196</v>
      </c>
      <c r="N553" s="108" t="str">
        <f t="shared" si="26"/>
        <v/>
      </c>
      <c r="O553" s="130" t="str">
        <f t="shared" si="25"/>
        <v/>
      </c>
    </row>
    <row r="554" spans="2:15" x14ac:dyDescent="0.2">
      <c r="B554" s="127"/>
      <c r="C554" s="47" t="s">
        <v>82</v>
      </c>
      <c r="D554" s="47" t="str">
        <f>IFERROR(VLOOKUP(C554,Liste!B:C,2,FALSE),"")</f>
        <v>TYPE DE VEHICULE</v>
      </c>
      <c r="E554" s="48"/>
      <c r="F554" s="48"/>
      <c r="G554" s="48"/>
      <c r="H554" s="49"/>
      <c r="I554" s="50" t="s">
        <v>18</v>
      </c>
      <c r="J554" s="109" t="s">
        <v>91</v>
      </c>
      <c r="K554" s="51" t="str">
        <f ca="1">IFERROR(OFFSET('Prix carburant 2018'!$A$1,MATCH($B554,PxPompe,1),MATCH($J554,carburants,0)),"")</f>
        <v/>
      </c>
      <c r="L554" s="72" t="str">
        <f t="shared" si="24"/>
        <v/>
      </c>
      <c r="M554" s="73">
        <v>1.196</v>
      </c>
      <c r="N554" s="108" t="str">
        <f t="shared" si="26"/>
        <v/>
      </c>
      <c r="O554" s="130" t="str">
        <f t="shared" si="25"/>
        <v/>
      </c>
    </row>
    <row r="555" spans="2:15" x14ac:dyDescent="0.2">
      <c r="B555" s="127"/>
      <c r="C555" s="47" t="s">
        <v>82</v>
      </c>
      <c r="D555" s="47" t="str">
        <f>IFERROR(VLOOKUP(C555,Liste!B:C,2,FALSE),"")</f>
        <v>TYPE DE VEHICULE</v>
      </c>
      <c r="E555" s="48"/>
      <c r="F555" s="48"/>
      <c r="G555" s="48"/>
      <c r="H555" s="49"/>
      <c r="I555" s="50" t="s">
        <v>18</v>
      </c>
      <c r="J555" s="109" t="s">
        <v>91</v>
      </c>
      <c r="K555" s="51" t="str">
        <f ca="1">IFERROR(OFFSET('Prix carburant 2018'!$A$1,MATCH($B555,PxPompe,1),MATCH($J555,carburants,0)),"")</f>
        <v/>
      </c>
      <c r="L555" s="72" t="str">
        <f t="shared" si="24"/>
        <v/>
      </c>
      <c r="M555" s="73">
        <v>1.196</v>
      </c>
      <c r="N555" s="108" t="str">
        <f t="shared" si="26"/>
        <v/>
      </c>
      <c r="O555" s="130" t="str">
        <f t="shared" si="25"/>
        <v/>
      </c>
    </row>
    <row r="556" spans="2:15" x14ac:dyDescent="0.2">
      <c r="B556" s="128"/>
      <c r="C556" s="47" t="s">
        <v>82</v>
      </c>
      <c r="D556" s="47" t="str">
        <f>IFERROR(VLOOKUP(C556,Liste!B:C,2,FALSE),"")</f>
        <v>TYPE DE VEHICULE</v>
      </c>
      <c r="E556" s="52"/>
      <c r="F556" s="52"/>
      <c r="G556" s="52"/>
      <c r="H556" s="53"/>
      <c r="I556" s="50" t="s">
        <v>18</v>
      </c>
      <c r="J556" s="109" t="s">
        <v>91</v>
      </c>
      <c r="K556" s="51" t="str">
        <f ca="1">IFERROR(OFFSET('Prix carburant 2018'!$A$1,MATCH($B556,PxPompe,1),MATCH($J556,carburants,0)),"")</f>
        <v/>
      </c>
      <c r="L556" s="72" t="str">
        <f t="shared" si="24"/>
        <v/>
      </c>
      <c r="M556" s="73">
        <v>1.196</v>
      </c>
      <c r="N556" s="108" t="str">
        <f t="shared" si="26"/>
        <v/>
      </c>
      <c r="O556" s="130" t="str">
        <f t="shared" si="25"/>
        <v/>
      </c>
    </row>
    <row r="557" spans="2:15" x14ac:dyDescent="0.2">
      <c r="B557" s="127"/>
      <c r="C557" s="47" t="s">
        <v>82</v>
      </c>
      <c r="D557" s="47" t="str">
        <f>IFERROR(VLOOKUP(C557,Liste!B:C,2,FALSE),"")</f>
        <v>TYPE DE VEHICULE</v>
      </c>
      <c r="E557" s="48"/>
      <c r="F557" s="48"/>
      <c r="G557" s="48"/>
      <c r="H557" s="49"/>
      <c r="I557" s="50" t="s">
        <v>18</v>
      </c>
      <c r="J557" s="109" t="s">
        <v>91</v>
      </c>
      <c r="K557" s="51" t="str">
        <f ca="1">IFERROR(OFFSET('Prix carburant 2018'!$A$1,MATCH($B557,PxPompe,1),MATCH($J557,carburants,0)),"")</f>
        <v/>
      </c>
      <c r="L557" s="72" t="str">
        <f t="shared" si="24"/>
        <v/>
      </c>
      <c r="M557" s="73">
        <v>1.196</v>
      </c>
      <c r="N557" s="108" t="str">
        <f t="shared" si="26"/>
        <v/>
      </c>
      <c r="O557" s="130" t="str">
        <f t="shared" si="25"/>
        <v/>
      </c>
    </row>
    <row r="558" spans="2:15" x14ac:dyDescent="0.2">
      <c r="B558" s="127"/>
      <c r="C558" s="47" t="s">
        <v>82</v>
      </c>
      <c r="D558" s="47" t="str">
        <f>IFERROR(VLOOKUP(C558,Liste!B:C,2,FALSE),"")</f>
        <v>TYPE DE VEHICULE</v>
      </c>
      <c r="E558" s="48"/>
      <c r="F558" s="48"/>
      <c r="G558" s="48"/>
      <c r="H558" s="49"/>
      <c r="I558" s="50" t="s">
        <v>18</v>
      </c>
      <c r="J558" s="109" t="s">
        <v>91</v>
      </c>
      <c r="K558" s="51" t="str">
        <f ca="1">IFERROR(OFFSET('Prix carburant 2018'!$A$1,MATCH($B558,PxPompe,1),MATCH($J558,carburants,0)),"")</f>
        <v/>
      </c>
      <c r="L558" s="72" t="str">
        <f t="shared" si="24"/>
        <v/>
      </c>
      <c r="M558" s="73">
        <v>1.196</v>
      </c>
      <c r="N558" s="108" t="str">
        <f t="shared" si="26"/>
        <v/>
      </c>
      <c r="O558" s="130" t="str">
        <f t="shared" si="25"/>
        <v/>
      </c>
    </row>
    <row r="559" spans="2:15" x14ac:dyDescent="0.2">
      <c r="B559" s="128"/>
      <c r="C559" s="47" t="s">
        <v>82</v>
      </c>
      <c r="D559" s="47" t="str">
        <f>IFERROR(VLOOKUP(C559,Liste!B:C,2,FALSE),"")</f>
        <v>TYPE DE VEHICULE</v>
      </c>
      <c r="E559" s="52"/>
      <c r="F559" s="52"/>
      <c r="G559" s="52"/>
      <c r="H559" s="53"/>
      <c r="I559" s="50" t="s">
        <v>18</v>
      </c>
      <c r="J559" s="109" t="s">
        <v>91</v>
      </c>
      <c r="K559" s="51" t="str">
        <f ca="1">IFERROR(OFFSET('Prix carburant 2018'!$A$1,MATCH($B559,PxPompe,1),MATCH($J559,carburants,0)),"")</f>
        <v/>
      </c>
      <c r="L559" s="72" t="str">
        <f t="shared" si="24"/>
        <v/>
      </c>
      <c r="M559" s="73">
        <v>1.196</v>
      </c>
      <c r="N559" s="108" t="str">
        <f t="shared" si="26"/>
        <v/>
      </c>
      <c r="O559" s="130" t="str">
        <f t="shared" si="25"/>
        <v/>
      </c>
    </row>
    <row r="560" spans="2:15" x14ac:dyDescent="0.2">
      <c r="B560" s="127"/>
      <c r="C560" s="47" t="s">
        <v>82</v>
      </c>
      <c r="D560" s="47" t="str">
        <f>IFERROR(VLOOKUP(C560,Liste!B:C,2,FALSE),"")</f>
        <v>TYPE DE VEHICULE</v>
      </c>
      <c r="E560" s="48"/>
      <c r="F560" s="48"/>
      <c r="G560" s="48"/>
      <c r="H560" s="49"/>
      <c r="I560" s="50" t="s">
        <v>18</v>
      </c>
      <c r="J560" s="109" t="s">
        <v>91</v>
      </c>
      <c r="K560" s="51" t="str">
        <f ca="1">IFERROR(OFFSET('Prix carburant 2018'!$A$1,MATCH($B560,PxPompe,1),MATCH($J560,carburants,0)),"")</f>
        <v/>
      </c>
      <c r="L560" s="72" t="str">
        <f t="shared" si="24"/>
        <v/>
      </c>
      <c r="M560" s="73">
        <v>1.196</v>
      </c>
      <c r="N560" s="108" t="str">
        <f t="shared" si="26"/>
        <v/>
      </c>
      <c r="O560" s="130" t="str">
        <f t="shared" si="25"/>
        <v/>
      </c>
    </row>
    <row r="561" spans="2:15" x14ac:dyDescent="0.2">
      <c r="B561" s="127"/>
      <c r="C561" s="47" t="s">
        <v>82</v>
      </c>
      <c r="D561" s="47" t="str">
        <f>IFERROR(VLOOKUP(C561,Liste!B:C,2,FALSE),"")</f>
        <v>TYPE DE VEHICULE</v>
      </c>
      <c r="E561" s="48"/>
      <c r="F561" s="48"/>
      <c r="G561" s="48"/>
      <c r="H561" s="49"/>
      <c r="I561" s="50" t="s">
        <v>18</v>
      </c>
      <c r="J561" s="109" t="s">
        <v>91</v>
      </c>
      <c r="K561" s="51" t="str">
        <f ca="1">IFERROR(OFFSET('Prix carburant 2018'!$A$1,MATCH($B561,PxPompe,1),MATCH($J561,carburants,0)),"")</f>
        <v/>
      </c>
      <c r="L561" s="72" t="str">
        <f t="shared" si="24"/>
        <v/>
      </c>
      <c r="M561" s="73">
        <v>1.196</v>
      </c>
      <c r="N561" s="108" t="str">
        <f t="shared" si="26"/>
        <v/>
      </c>
      <c r="O561" s="130" t="str">
        <f t="shared" si="25"/>
        <v/>
      </c>
    </row>
    <row r="562" spans="2:15" x14ac:dyDescent="0.2">
      <c r="B562" s="128"/>
      <c r="C562" s="47" t="s">
        <v>82</v>
      </c>
      <c r="D562" s="47" t="str">
        <f>IFERROR(VLOOKUP(C562,Liste!B:C,2,FALSE),"")</f>
        <v>TYPE DE VEHICULE</v>
      </c>
      <c r="E562" s="52"/>
      <c r="F562" s="52"/>
      <c r="G562" s="52"/>
      <c r="H562" s="53"/>
      <c r="I562" s="50" t="s">
        <v>18</v>
      </c>
      <c r="J562" s="109" t="s">
        <v>91</v>
      </c>
      <c r="K562" s="51" t="str">
        <f ca="1">IFERROR(OFFSET('Prix carburant 2018'!$A$1,MATCH($B562,PxPompe,1),MATCH($J562,carburants,0)),"")</f>
        <v/>
      </c>
      <c r="L562" s="72" t="str">
        <f t="shared" si="24"/>
        <v/>
      </c>
      <c r="M562" s="73">
        <v>1.196</v>
      </c>
      <c r="N562" s="108" t="str">
        <f t="shared" si="26"/>
        <v/>
      </c>
      <c r="O562" s="130" t="str">
        <f t="shared" si="25"/>
        <v/>
      </c>
    </row>
    <row r="563" spans="2:15" x14ac:dyDescent="0.2">
      <c r="B563" s="127"/>
      <c r="C563" s="47" t="s">
        <v>82</v>
      </c>
      <c r="D563" s="47" t="str">
        <f>IFERROR(VLOOKUP(C563,Liste!B:C,2,FALSE),"")</f>
        <v>TYPE DE VEHICULE</v>
      </c>
      <c r="E563" s="48"/>
      <c r="F563" s="48"/>
      <c r="G563" s="48"/>
      <c r="H563" s="49"/>
      <c r="I563" s="50" t="s">
        <v>18</v>
      </c>
      <c r="J563" s="109" t="s">
        <v>91</v>
      </c>
      <c r="K563" s="51" t="str">
        <f ca="1">IFERROR(OFFSET('Prix carburant 2018'!$A$1,MATCH($B563,PxPompe,1),MATCH($J563,carburants,0)),"")</f>
        <v/>
      </c>
      <c r="L563" s="72" t="str">
        <f t="shared" si="24"/>
        <v/>
      </c>
      <c r="M563" s="73">
        <v>1.196</v>
      </c>
      <c r="N563" s="108" t="str">
        <f t="shared" si="26"/>
        <v/>
      </c>
      <c r="O563" s="130" t="str">
        <f t="shared" si="25"/>
        <v/>
      </c>
    </row>
    <row r="564" spans="2:15" x14ac:dyDescent="0.2">
      <c r="B564" s="127"/>
      <c r="C564" s="47" t="s">
        <v>82</v>
      </c>
      <c r="D564" s="47" t="str">
        <f>IFERROR(VLOOKUP(C564,Liste!B:C,2,FALSE),"")</f>
        <v>TYPE DE VEHICULE</v>
      </c>
      <c r="E564" s="48"/>
      <c r="F564" s="48"/>
      <c r="G564" s="48"/>
      <c r="H564" s="49"/>
      <c r="I564" s="50" t="s">
        <v>18</v>
      </c>
      <c r="J564" s="109" t="s">
        <v>91</v>
      </c>
      <c r="K564" s="51" t="str">
        <f ca="1">IFERROR(OFFSET('Prix carburant 2018'!$A$1,MATCH($B564,PxPompe,1),MATCH($J564,carburants,0)),"")</f>
        <v/>
      </c>
      <c r="L564" s="72" t="str">
        <f t="shared" si="24"/>
        <v/>
      </c>
      <c r="M564" s="73">
        <v>1.196</v>
      </c>
      <c r="N564" s="108" t="str">
        <f t="shared" si="26"/>
        <v/>
      </c>
      <c r="O564" s="130" t="str">
        <f t="shared" si="25"/>
        <v/>
      </c>
    </row>
    <row r="565" spans="2:15" x14ac:dyDescent="0.2">
      <c r="B565" s="128"/>
      <c r="C565" s="47" t="s">
        <v>82</v>
      </c>
      <c r="D565" s="47" t="str">
        <f>IFERROR(VLOOKUP(C565,Liste!B:C,2,FALSE),"")</f>
        <v>TYPE DE VEHICULE</v>
      </c>
      <c r="E565" s="52"/>
      <c r="F565" s="52"/>
      <c r="G565" s="52"/>
      <c r="H565" s="53"/>
      <c r="I565" s="50" t="s">
        <v>18</v>
      </c>
      <c r="J565" s="109" t="s">
        <v>91</v>
      </c>
      <c r="K565" s="51" t="str">
        <f ca="1">IFERROR(OFFSET('Prix carburant 2018'!$A$1,MATCH($B565,PxPompe,1),MATCH($J565,carburants,0)),"")</f>
        <v/>
      </c>
      <c r="L565" s="72" t="str">
        <f t="shared" si="24"/>
        <v/>
      </c>
      <c r="M565" s="73">
        <v>1.196</v>
      </c>
      <c r="N565" s="108" t="str">
        <f t="shared" si="26"/>
        <v/>
      </c>
      <c r="O565" s="130" t="str">
        <f t="shared" si="25"/>
        <v/>
      </c>
    </row>
    <row r="566" spans="2:15" x14ac:dyDescent="0.2">
      <c r="B566" s="127"/>
      <c r="C566" s="47" t="s">
        <v>82</v>
      </c>
      <c r="D566" s="47" t="str">
        <f>IFERROR(VLOOKUP(C566,Liste!B:C,2,FALSE),"")</f>
        <v>TYPE DE VEHICULE</v>
      </c>
      <c r="E566" s="48"/>
      <c r="F566" s="48"/>
      <c r="G566" s="48"/>
      <c r="H566" s="49"/>
      <c r="I566" s="50" t="s">
        <v>18</v>
      </c>
      <c r="J566" s="109" t="s">
        <v>91</v>
      </c>
      <c r="K566" s="51" t="str">
        <f ca="1">IFERROR(OFFSET('Prix carburant 2018'!$A$1,MATCH($B566,PxPompe,1),MATCH($J566,carburants,0)),"")</f>
        <v/>
      </c>
      <c r="L566" s="72" t="str">
        <f t="shared" si="24"/>
        <v/>
      </c>
      <c r="M566" s="73">
        <v>1.196</v>
      </c>
      <c r="N566" s="108" t="str">
        <f t="shared" si="26"/>
        <v/>
      </c>
      <c r="O566" s="130" t="str">
        <f t="shared" si="25"/>
        <v/>
      </c>
    </row>
    <row r="567" spans="2:15" x14ac:dyDescent="0.2">
      <c r="B567" s="127"/>
      <c r="C567" s="47" t="s">
        <v>82</v>
      </c>
      <c r="D567" s="47" t="str">
        <f>IFERROR(VLOOKUP(C567,Liste!B:C,2,FALSE),"")</f>
        <v>TYPE DE VEHICULE</v>
      </c>
      <c r="E567" s="48"/>
      <c r="F567" s="48"/>
      <c r="G567" s="48"/>
      <c r="H567" s="49"/>
      <c r="I567" s="50" t="s">
        <v>18</v>
      </c>
      <c r="J567" s="109" t="s">
        <v>91</v>
      </c>
      <c r="K567" s="51" t="str">
        <f ca="1">IFERROR(OFFSET('Prix carburant 2018'!$A$1,MATCH($B567,PxPompe,1),MATCH($J567,carburants,0)),"")</f>
        <v/>
      </c>
      <c r="L567" s="72" t="str">
        <f t="shared" si="24"/>
        <v/>
      </c>
      <c r="M567" s="73">
        <v>1.196</v>
      </c>
      <c r="N567" s="108" t="str">
        <f t="shared" si="26"/>
        <v/>
      </c>
      <c r="O567" s="130" t="str">
        <f t="shared" si="25"/>
        <v/>
      </c>
    </row>
    <row r="568" spans="2:15" x14ac:dyDescent="0.2">
      <c r="B568" s="128"/>
      <c r="C568" s="47" t="s">
        <v>82</v>
      </c>
      <c r="D568" s="47" t="str">
        <f>IFERROR(VLOOKUP(C568,Liste!B:C,2,FALSE),"")</f>
        <v>TYPE DE VEHICULE</v>
      </c>
      <c r="E568" s="52"/>
      <c r="F568" s="52"/>
      <c r="G568" s="52"/>
      <c r="H568" s="53"/>
      <c r="I568" s="50" t="s">
        <v>18</v>
      </c>
      <c r="J568" s="109" t="s">
        <v>91</v>
      </c>
      <c r="K568" s="51" t="str">
        <f ca="1">IFERROR(OFFSET('Prix carburant 2018'!$A$1,MATCH($B568,PxPompe,1),MATCH($J568,carburants,0)),"")</f>
        <v/>
      </c>
      <c r="L568" s="72" t="str">
        <f t="shared" si="24"/>
        <v/>
      </c>
      <c r="M568" s="73">
        <v>1.196</v>
      </c>
      <c r="N568" s="108" t="str">
        <f t="shared" si="26"/>
        <v/>
      </c>
      <c r="O568" s="130" t="str">
        <f t="shared" si="25"/>
        <v/>
      </c>
    </row>
    <row r="569" spans="2:15" x14ac:dyDescent="0.2">
      <c r="B569" s="127"/>
      <c r="C569" s="47" t="s">
        <v>82</v>
      </c>
      <c r="D569" s="47" t="str">
        <f>IFERROR(VLOOKUP(C569,Liste!B:C,2,FALSE),"")</f>
        <v>TYPE DE VEHICULE</v>
      </c>
      <c r="E569" s="48"/>
      <c r="F569" s="48"/>
      <c r="G569" s="48"/>
      <c r="H569" s="49"/>
      <c r="I569" s="50" t="s">
        <v>18</v>
      </c>
      <c r="J569" s="109" t="s">
        <v>91</v>
      </c>
      <c r="K569" s="51" t="str">
        <f ca="1">IFERROR(OFFSET('Prix carburant 2018'!$A$1,MATCH($B569,PxPompe,1),MATCH($J569,carburants,0)),"")</f>
        <v/>
      </c>
      <c r="L569" s="72" t="str">
        <f t="shared" si="24"/>
        <v/>
      </c>
      <c r="M569" s="73">
        <v>1.196</v>
      </c>
      <c r="N569" s="108" t="str">
        <f t="shared" si="26"/>
        <v/>
      </c>
      <c r="O569" s="130" t="str">
        <f t="shared" si="25"/>
        <v/>
      </c>
    </row>
    <row r="570" spans="2:15" x14ac:dyDescent="0.2">
      <c r="B570" s="128"/>
      <c r="C570" s="47" t="s">
        <v>82</v>
      </c>
      <c r="D570" s="47" t="str">
        <f>IFERROR(VLOOKUP(C570,Liste!B:C,2,FALSE),"")</f>
        <v>TYPE DE VEHICULE</v>
      </c>
      <c r="E570" s="52"/>
      <c r="F570" s="52"/>
      <c r="G570" s="52"/>
      <c r="H570" s="53"/>
      <c r="I570" s="50" t="s">
        <v>18</v>
      </c>
      <c r="J570" s="109" t="s">
        <v>91</v>
      </c>
      <c r="K570" s="51" t="str">
        <f ca="1">IFERROR(OFFSET('Prix carburant 2018'!$A$1,MATCH($B570,PxPompe,1),MATCH($J570,carburants,0)),"")</f>
        <v/>
      </c>
      <c r="L570" s="72" t="str">
        <f t="shared" si="24"/>
        <v/>
      </c>
      <c r="M570" s="73">
        <v>1.196</v>
      </c>
      <c r="N570" s="108" t="str">
        <f t="shared" si="26"/>
        <v/>
      </c>
      <c r="O570" s="130" t="str">
        <f t="shared" si="25"/>
        <v/>
      </c>
    </row>
    <row r="571" spans="2:15" x14ac:dyDescent="0.2">
      <c r="B571" s="127"/>
      <c r="C571" s="47" t="s">
        <v>82</v>
      </c>
      <c r="D571" s="47" t="str">
        <f>IFERROR(VLOOKUP(C571,Liste!B:C,2,FALSE),"")</f>
        <v>TYPE DE VEHICULE</v>
      </c>
      <c r="E571" s="48"/>
      <c r="F571" s="48"/>
      <c r="G571" s="48"/>
      <c r="H571" s="49"/>
      <c r="I571" s="50" t="s">
        <v>18</v>
      </c>
      <c r="J571" s="109" t="s">
        <v>91</v>
      </c>
      <c r="K571" s="51" t="str">
        <f ca="1">IFERROR(OFFSET('Prix carburant 2018'!$A$1,MATCH($B571,PxPompe,1),MATCH($J571,carburants,0)),"")</f>
        <v/>
      </c>
      <c r="L571" s="72" t="str">
        <f t="shared" si="24"/>
        <v/>
      </c>
      <c r="M571" s="73">
        <v>1.196</v>
      </c>
      <c r="N571" s="108" t="str">
        <f t="shared" si="26"/>
        <v/>
      </c>
      <c r="O571" s="130" t="str">
        <f t="shared" si="25"/>
        <v/>
      </c>
    </row>
    <row r="572" spans="2:15" x14ac:dyDescent="0.2">
      <c r="B572" s="127"/>
      <c r="C572" s="47" t="s">
        <v>82</v>
      </c>
      <c r="D572" s="47" t="str">
        <f>IFERROR(VLOOKUP(C572,Liste!B:C,2,FALSE),"")</f>
        <v>TYPE DE VEHICULE</v>
      </c>
      <c r="E572" s="48"/>
      <c r="F572" s="48"/>
      <c r="G572" s="48"/>
      <c r="H572" s="49"/>
      <c r="I572" s="50" t="s">
        <v>18</v>
      </c>
      <c r="J572" s="109" t="s">
        <v>91</v>
      </c>
      <c r="K572" s="51" t="str">
        <f ca="1">IFERROR(OFFSET('Prix carburant 2018'!$A$1,MATCH($B572,PxPompe,1),MATCH($J572,carburants,0)),"")</f>
        <v/>
      </c>
      <c r="L572" s="72" t="str">
        <f t="shared" si="24"/>
        <v/>
      </c>
      <c r="M572" s="73">
        <v>1.196</v>
      </c>
      <c r="N572" s="108" t="str">
        <f t="shared" si="26"/>
        <v/>
      </c>
      <c r="O572" s="130" t="str">
        <f t="shared" si="25"/>
        <v/>
      </c>
    </row>
    <row r="573" spans="2:15" x14ac:dyDescent="0.2">
      <c r="B573" s="128"/>
      <c r="C573" s="47" t="s">
        <v>82</v>
      </c>
      <c r="D573" s="47" t="str">
        <f>IFERROR(VLOOKUP(C573,Liste!B:C,2,FALSE),"")</f>
        <v>TYPE DE VEHICULE</v>
      </c>
      <c r="E573" s="52"/>
      <c r="F573" s="52"/>
      <c r="G573" s="52"/>
      <c r="H573" s="53"/>
      <c r="I573" s="50" t="s">
        <v>18</v>
      </c>
      <c r="J573" s="109" t="s">
        <v>91</v>
      </c>
      <c r="K573" s="51" t="str">
        <f ca="1">IFERROR(OFFSET('Prix carburant 2018'!$A$1,MATCH($B573,PxPompe,1),MATCH($J573,carburants,0)),"")</f>
        <v/>
      </c>
      <c r="L573" s="72" t="str">
        <f t="shared" si="24"/>
        <v/>
      </c>
      <c r="M573" s="73">
        <v>1.196</v>
      </c>
      <c r="N573" s="108" t="str">
        <f t="shared" si="26"/>
        <v/>
      </c>
      <c r="O573" s="130" t="str">
        <f t="shared" si="25"/>
        <v/>
      </c>
    </row>
    <row r="574" spans="2:15" x14ac:dyDescent="0.2">
      <c r="B574" s="127"/>
      <c r="C574" s="47" t="s">
        <v>82</v>
      </c>
      <c r="D574" s="47" t="str">
        <f>IFERROR(VLOOKUP(C574,Liste!B:C,2,FALSE),"")</f>
        <v>TYPE DE VEHICULE</v>
      </c>
      <c r="E574" s="48"/>
      <c r="F574" s="48"/>
      <c r="G574" s="48"/>
      <c r="H574" s="49"/>
      <c r="I574" s="50" t="s">
        <v>18</v>
      </c>
      <c r="J574" s="109" t="s">
        <v>91</v>
      </c>
      <c r="K574" s="51" t="str">
        <f ca="1">IFERROR(OFFSET('Prix carburant 2018'!$A$1,MATCH($B574,PxPompe,1),MATCH($J574,carburants,0)),"")</f>
        <v/>
      </c>
      <c r="L574" s="72" t="str">
        <f t="shared" si="24"/>
        <v/>
      </c>
      <c r="M574" s="73">
        <v>1.196</v>
      </c>
      <c r="N574" s="108" t="str">
        <f t="shared" si="26"/>
        <v/>
      </c>
      <c r="O574" s="130" t="str">
        <f t="shared" si="25"/>
        <v/>
      </c>
    </row>
    <row r="575" spans="2:15" x14ac:dyDescent="0.2">
      <c r="B575" s="127"/>
      <c r="C575" s="47" t="s">
        <v>82</v>
      </c>
      <c r="D575" s="47" t="str">
        <f>IFERROR(VLOOKUP(C575,Liste!B:C,2,FALSE),"")</f>
        <v>TYPE DE VEHICULE</v>
      </c>
      <c r="E575" s="48"/>
      <c r="F575" s="48"/>
      <c r="G575" s="48"/>
      <c r="H575" s="49"/>
      <c r="I575" s="50" t="s">
        <v>18</v>
      </c>
      <c r="J575" s="109" t="s">
        <v>91</v>
      </c>
      <c r="K575" s="51" t="str">
        <f ca="1">IFERROR(OFFSET('Prix carburant 2018'!$A$1,MATCH($B575,PxPompe,1),MATCH($J575,carburants,0)),"")</f>
        <v/>
      </c>
      <c r="L575" s="72" t="str">
        <f t="shared" si="24"/>
        <v/>
      </c>
      <c r="M575" s="73">
        <v>1.196</v>
      </c>
      <c r="N575" s="108" t="str">
        <f t="shared" si="26"/>
        <v/>
      </c>
      <c r="O575" s="130" t="str">
        <f t="shared" si="25"/>
        <v/>
      </c>
    </row>
    <row r="576" spans="2:15" x14ac:dyDescent="0.2">
      <c r="B576" s="128"/>
      <c r="C576" s="47" t="s">
        <v>82</v>
      </c>
      <c r="D576" s="47" t="str">
        <f>IFERROR(VLOOKUP(C576,Liste!B:C,2,FALSE),"")</f>
        <v>TYPE DE VEHICULE</v>
      </c>
      <c r="E576" s="52"/>
      <c r="F576" s="52"/>
      <c r="G576" s="52"/>
      <c r="H576" s="53"/>
      <c r="I576" s="50" t="s">
        <v>18</v>
      </c>
      <c r="J576" s="109" t="s">
        <v>91</v>
      </c>
      <c r="K576" s="51" t="str">
        <f ca="1">IFERROR(OFFSET('Prix carburant 2018'!$A$1,MATCH($B576,PxPompe,1),MATCH($J576,carburants,0)),"")</f>
        <v/>
      </c>
      <c r="L576" s="72" t="str">
        <f t="shared" si="24"/>
        <v/>
      </c>
      <c r="M576" s="73">
        <v>1.196</v>
      </c>
      <c r="N576" s="108" t="str">
        <f t="shared" si="26"/>
        <v/>
      </c>
      <c r="O576" s="130" t="str">
        <f t="shared" si="25"/>
        <v/>
      </c>
    </row>
    <row r="577" spans="2:15" x14ac:dyDescent="0.2">
      <c r="B577" s="127"/>
      <c r="C577" s="47" t="s">
        <v>82</v>
      </c>
      <c r="D577" s="47" t="str">
        <f>IFERROR(VLOOKUP(C577,Liste!B:C,2,FALSE),"")</f>
        <v>TYPE DE VEHICULE</v>
      </c>
      <c r="E577" s="48"/>
      <c r="F577" s="48"/>
      <c r="G577" s="48"/>
      <c r="H577" s="49"/>
      <c r="I577" s="50" t="s">
        <v>18</v>
      </c>
      <c r="J577" s="109" t="s">
        <v>91</v>
      </c>
      <c r="K577" s="51" t="str">
        <f ca="1">IFERROR(OFFSET('Prix carburant 2018'!$A$1,MATCH($B577,PxPompe,1),MATCH($J577,carburants,0)),"")</f>
        <v/>
      </c>
      <c r="L577" s="72" t="str">
        <f t="shared" si="24"/>
        <v/>
      </c>
      <c r="M577" s="73">
        <v>1.196</v>
      </c>
      <c r="N577" s="108" t="str">
        <f t="shared" si="26"/>
        <v/>
      </c>
      <c r="O577" s="130" t="str">
        <f t="shared" si="25"/>
        <v/>
      </c>
    </row>
    <row r="578" spans="2:15" x14ac:dyDescent="0.2">
      <c r="B578" s="127"/>
      <c r="C578" s="47" t="s">
        <v>82</v>
      </c>
      <c r="D578" s="47" t="str">
        <f>IFERROR(VLOOKUP(C578,Liste!B:C,2,FALSE),"")</f>
        <v>TYPE DE VEHICULE</v>
      </c>
      <c r="E578" s="48"/>
      <c r="F578" s="48"/>
      <c r="G578" s="48"/>
      <c r="H578" s="49"/>
      <c r="I578" s="50" t="s">
        <v>18</v>
      </c>
      <c r="J578" s="109" t="s">
        <v>91</v>
      </c>
      <c r="K578" s="51" t="str">
        <f ca="1">IFERROR(OFFSET('Prix carburant 2018'!$A$1,MATCH($B578,PxPompe,1),MATCH($J578,carburants,0)),"")</f>
        <v/>
      </c>
      <c r="L578" s="72" t="str">
        <f t="shared" si="24"/>
        <v/>
      </c>
      <c r="M578" s="73">
        <v>1.196</v>
      </c>
      <c r="N578" s="108" t="str">
        <f t="shared" si="26"/>
        <v/>
      </c>
      <c r="O578" s="130" t="str">
        <f t="shared" si="25"/>
        <v/>
      </c>
    </row>
    <row r="579" spans="2:15" x14ac:dyDescent="0.2">
      <c r="B579" s="128"/>
      <c r="C579" s="47" t="s">
        <v>82</v>
      </c>
      <c r="D579" s="47" t="str">
        <f>IFERROR(VLOOKUP(C579,Liste!B:C,2,FALSE),"")</f>
        <v>TYPE DE VEHICULE</v>
      </c>
      <c r="E579" s="52"/>
      <c r="F579" s="52"/>
      <c r="G579" s="52"/>
      <c r="H579" s="53"/>
      <c r="I579" s="50" t="s">
        <v>18</v>
      </c>
      <c r="J579" s="109" t="s">
        <v>91</v>
      </c>
      <c r="K579" s="51" t="str">
        <f ca="1">IFERROR(OFFSET('Prix carburant 2018'!$A$1,MATCH($B579,PxPompe,1),MATCH($J579,carburants,0)),"")</f>
        <v/>
      </c>
      <c r="L579" s="72" t="str">
        <f t="shared" ref="L579:L600" si="27">IF(H579=0,"",H579*K579)</f>
        <v/>
      </c>
      <c r="M579" s="73">
        <v>1.196</v>
      </c>
      <c r="N579" s="108" t="str">
        <f t="shared" si="26"/>
        <v/>
      </c>
      <c r="O579" s="130" t="str">
        <f t="shared" ref="O579:O600" si="28">IF( F579=0,"",H579/N579*100)</f>
        <v/>
      </c>
    </row>
    <row r="580" spans="2:15" x14ac:dyDescent="0.2">
      <c r="B580" s="127"/>
      <c r="C580" s="47" t="s">
        <v>82</v>
      </c>
      <c r="D580" s="47" t="str">
        <f>IFERROR(VLOOKUP(C580,Liste!B:C,2,FALSE),"")</f>
        <v>TYPE DE VEHICULE</v>
      </c>
      <c r="E580" s="48"/>
      <c r="F580" s="48"/>
      <c r="G580" s="48"/>
      <c r="H580" s="49"/>
      <c r="I580" s="50" t="s">
        <v>18</v>
      </c>
      <c r="J580" s="109" t="s">
        <v>91</v>
      </c>
      <c r="K580" s="51" t="str">
        <f ca="1">IFERROR(OFFSET('Prix carburant 2018'!$A$1,MATCH($B580,PxPompe,1),MATCH($J580,carburants,0)),"")</f>
        <v/>
      </c>
      <c r="L580" s="72" t="str">
        <f t="shared" si="27"/>
        <v/>
      </c>
      <c r="M580" s="73">
        <v>1.196</v>
      </c>
      <c r="N580" s="108" t="str">
        <f t="shared" ref="N580:N600" si="29">IF(F580="","",F580-E580)</f>
        <v/>
      </c>
      <c r="O580" s="130" t="str">
        <f t="shared" si="28"/>
        <v/>
      </c>
    </row>
    <row r="581" spans="2:15" x14ac:dyDescent="0.2">
      <c r="B581" s="127"/>
      <c r="C581" s="47" t="s">
        <v>82</v>
      </c>
      <c r="D581" s="47" t="str">
        <f>IFERROR(VLOOKUP(C581,Liste!B:C,2,FALSE),"")</f>
        <v>TYPE DE VEHICULE</v>
      </c>
      <c r="E581" s="48"/>
      <c r="F581" s="48"/>
      <c r="G581" s="48"/>
      <c r="H581" s="49"/>
      <c r="I581" s="50" t="s">
        <v>18</v>
      </c>
      <c r="J581" s="109" t="s">
        <v>91</v>
      </c>
      <c r="K581" s="51" t="str">
        <f ca="1">IFERROR(OFFSET('Prix carburant 2018'!$A$1,MATCH($B581,PxPompe,1),MATCH($J581,carburants,0)),"")</f>
        <v/>
      </c>
      <c r="L581" s="72" t="str">
        <f t="shared" si="27"/>
        <v/>
      </c>
      <c r="M581" s="73">
        <v>1.196</v>
      </c>
      <c r="N581" s="108" t="str">
        <f t="shared" si="29"/>
        <v/>
      </c>
      <c r="O581" s="130" t="str">
        <f t="shared" si="28"/>
        <v/>
      </c>
    </row>
    <row r="582" spans="2:15" x14ac:dyDescent="0.2">
      <c r="B582" s="128"/>
      <c r="C582" s="47" t="s">
        <v>82</v>
      </c>
      <c r="D582" s="47" t="str">
        <f>IFERROR(VLOOKUP(C582,Liste!B:C,2,FALSE),"")</f>
        <v>TYPE DE VEHICULE</v>
      </c>
      <c r="E582" s="52"/>
      <c r="F582" s="52"/>
      <c r="G582" s="52"/>
      <c r="H582" s="53"/>
      <c r="I582" s="50" t="s">
        <v>18</v>
      </c>
      <c r="J582" s="109" t="s">
        <v>91</v>
      </c>
      <c r="K582" s="51" t="str">
        <f ca="1">IFERROR(OFFSET('Prix carburant 2018'!$A$1,MATCH($B582,PxPompe,1),MATCH($J582,carburants,0)),"")</f>
        <v/>
      </c>
      <c r="L582" s="72" t="str">
        <f t="shared" si="27"/>
        <v/>
      </c>
      <c r="M582" s="73">
        <v>1.196</v>
      </c>
      <c r="N582" s="108" t="str">
        <f t="shared" si="29"/>
        <v/>
      </c>
      <c r="O582" s="130" t="str">
        <f t="shared" si="28"/>
        <v/>
      </c>
    </row>
    <row r="583" spans="2:15" x14ac:dyDescent="0.2">
      <c r="B583" s="127"/>
      <c r="C583" s="47" t="s">
        <v>82</v>
      </c>
      <c r="D583" s="47" t="str">
        <f>IFERROR(VLOOKUP(C583,Liste!B:C,2,FALSE),"")</f>
        <v>TYPE DE VEHICULE</v>
      </c>
      <c r="E583" s="48"/>
      <c r="F583" s="48"/>
      <c r="G583" s="48"/>
      <c r="H583" s="49"/>
      <c r="I583" s="50" t="s">
        <v>18</v>
      </c>
      <c r="J583" s="109" t="s">
        <v>91</v>
      </c>
      <c r="K583" s="51" t="str">
        <f ca="1">IFERROR(OFFSET('Prix carburant 2018'!$A$1,MATCH($B583,PxPompe,1),MATCH($J583,carburants,0)),"")</f>
        <v/>
      </c>
      <c r="L583" s="72" t="str">
        <f t="shared" si="27"/>
        <v/>
      </c>
      <c r="M583" s="73">
        <v>1.196</v>
      </c>
      <c r="N583" s="108" t="str">
        <f t="shared" si="29"/>
        <v/>
      </c>
      <c r="O583" s="130" t="str">
        <f t="shared" si="28"/>
        <v/>
      </c>
    </row>
    <row r="584" spans="2:15" x14ac:dyDescent="0.2">
      <c r="B584" s="127"/>
      <c r="C584" s="47" t="s">
        <v>82</v>
      </c>
      <c r="D584" s="47" t="str">
        <f>IFERROR(VLOOKUP(C584,Liste!B:C,2,FALSE),"")</f>
        <v>TYPE DE VEHICULE</v>
      </c>
      <c r="E584" s="48"/>
      <c r="F584" s="48"/>
      <c r="G584" s="48"/>
      <c r="H584" s="49"/>
      <c r="I584" s="50" t="s">
        <v>18</v>
      </c>
      <c r="J584" s="109" t="s">
        <v>91</v>
      </c>
      <c r="K584" s="51" t="str">
        <f ca="1">IFERROR(OFFSET('Prix carburant 2018'!$A$1,MATCH($B584,PxPompe,1),MATCH($J584,carburants,0)),"")</f>
        <v/>
      </c>
      <c r="L584" s="72" t="str">
        <f t="shared" si="27"/>
        <v/>
      </c>
      <c r="M584" s="73">
        <v>1.196</v>
      </c>
      <c r="N584" s="108" t="str">
        <f t="shared" si="29"/>
        <v/>
      </c>
      <c r="O584" s="130" t="str">
        <f t="shared" si="28"/>
        <v/>
      </c>
    </row>
    <row r="585" spans="2:15" x14ac:dyDescent="0.2">
      <c r="B585" s="128"/>
      <c r="C585" s="47" t="s">
        <v>82</v>
      </c>
      <c r="D585" s="47" t="str">
        <f>IFERROR(VLOOKUP(C585,Liste!B:C,2,FALSE),"")</f>
        <v>TYPE DE VEHICULE</v>
      </c>
      <c r="E585" s="52"/>
      <c r="F585" s="52"/>
      <c r="G585" s="52"/>
      <c r="H585" s="53"/>
      <c r="I585" s="50" t="s">
        <v>18</v>
      </c>
      <c r="J585" s="109" t="s">
        <v>91</v>
      </c>
      <c r="K585" s="51" t="str">
        <f ca="1">IFERROR(OFFSET('Prix carburant 2018'!$A$1,MATCH($B585,PxPompe,1),MATCH($J585,carburants,0)),"")</f>
        <v/>
      </c>
      <c r="L585" s="72" t="str">
        <f t="shared" si="27"/>
        <v/>
      </c>
      <c r="M585" s="73">
        <v>1.196</v>
      </c>
      <c r="N585" s="108" t="str">
        <f t="shared" si="29"/>
        <v/>
      </c>
      <c r="O585" s="130" t="str">
        <f t="shared" si="28"/>
        <v/>
      </c>
    </row>
    <row r="586" spans="2:15" x14ac:dyDescent="0.2">
      <c r="B586" s="127"/>
      <c r="C586" s="47" t="s">
        <v>82</v>
      </c>
      <c r="D586" s="47" t="str">
        <f>IFERROR(VLOOKUP(C586,Liste!B:C,2,FALSE),"")</f>
        <v>TYPE DE VEHICULE</v>
      </c>
      <c r="E586" s="48"/>
      <c r="F586" s="48"/>
      <c r="G586" s="48"/>
      <c r="H586" s="49"/>
      <c r="I586" s="50" t="s">
        <v>18</v>
      </c>
      <c r="J586" s="109" t="s">
        <v>91</v>
      </c>
      <c r="K586" s="51" t="str">
        <f ca="1">IFERROR(OFFSET('Prix carburant 2018'!$A$1,MATCH($B586,PxPompe,1),MATCH($J586,carburants,0)),"")</f>
        <v/>
      </c>
      <c r="L586" s="72" t="str">
        <f t="shared" si="27"/>
        <v/>
      </c>
      <c r="M586" s="73">
        <v>1.196</v>
      </c>
      <c r="N586" s="108" t="str">
        <f t="shared" si="29"/>
        <v/>
      </c>
      <c r="O586" s="130" t="str">
        <f t="shared" si="28"/>
        <v/>
      </c>
    </row>
    <row r="587" spans="2:15" x14ac:dyDescent="0.2">
      <c r="B587" s="127"/>
      <c r="C587" s="47" t="s">
        <v>82</v>
      </c>
      <c r="D587" s="47" t="str">
        <f>IFERROR(VLOOKUP(C587,Liste!B:C,2,FALSE),"")</f>
        <v>TYPE DE VEHICULE</v>
      </c>
      <c r="E587" s="48"/>
      <c r="F587" s="48"/>
      <c r="G587" s="48"/>
      <c r="H587" s="49"/>
      <c r="I587" s="50" t="s">
        <v>18</v>
      </c>
      <c r="J587" s="109" t="s">
        <v>91</v>
      </c>
      <c r="K587" s="51" t="str">
        <f ca="1">IFERROR(OFFSET('Prix carburant 2018'!$A$1,MATCH($B587,PxPompe,1),MATCH($J587,carburants,0)),"")</f>
        <v/>
      </c>
      <c r="L587" s="72" t="str">
        <f t="shared" si="27"/>
        <v/>
      </c>
      <c r="M587" s="73">
        <v>1.196</v>
      </c>
      <c r="N587" s="108" t="str">
        <f t="shared" si="29"/>
        <v/>
      </c>
      <c r="O587" s="130" t="str">
        <f t="shared" si="28"/>
        <v/>
      </c>
    </row>
    <row r="588" spans="2:15" x14ac:dyDescent="0.2">
      <c r="B588" s="128"/>
      <c r="C588" s="47" t="s">
        <v>82</v>
      </c>
      <c r="D588" s="47" t="str">
        <f>IFERROR(VLOOKUP(C588,Liste!B:C,2,FALSE),"")</f>
        <v>TYPE DE VEHICULE</v>
      </c>
      <c r="E588" s="52"/>
      <c r="F588" s="52"/>
      <c r="G588" s="52"/>
      <c r="H588" s="53"/>
      <c r="I588" s="50" t="s">
        <v>18</v>
      </c>
      <c r="J588" s="109" t="s">
        <v>91</v>
      </c>
      <c r="K588" s="51" t="str">
        <f ca="1">IFERROR(OFFSET('Prix carburant 2018'!$A$1,MATCH($B588,PxPompe,1),MATCH($J588,carburants,0)),"")</f>
        <v/>
      </c>
      <c r="L588" s="72" t="str">
        <f t="shared" si="27"/>
        <v/>
      </c>
      <c r="M588" s="73">
        <v>1.196</v>
      </c>
      <c r="N588" s="108" t="str">
        <f t="shared" si="29"/>
        <v/>
      </c>
      <c r="O588" s="130" t="str">
        <f t="shared" si="28"/>
        <v/>
      </c>
    </row>
    <row r="589" spans="2:15" x14ac:dyDescent="0.2">
      <c r="B589" s="127"/>
      <c r="C589" s="47" t="s">
        <v>82</v>
      </c>
      <c r="D589" s="47" t="str">
        <f>IFERROR(VLOOKUP(C589,Liste!B:C,2,FALSE),"")</f>
        <v>TYPE DE VEHICULE</v>
      </c>
      <c r="E589" s="48"/>
      <c r="F589" s="48"/>
      <c r="G589" s="48"/>
      <c r="H589" s="49"/>
      <c r="I589" s="50" t="s">
        <v>18</v>
      </c>
      <c r="J589" s="109" t="s">
        <v>91</v>
      </c>
      <c r="K589" s="51" t="str">
        <f ca="1">IFERROR(OFFSET('Prix carburant 2018'!$A$1,MATCH($B589,PxPompe,1),MATCH($J589,carburants,0)),"")</f>
        <v/>
      </c>
      <c r="L589" s="72" t="str">
        <f t="shared" si="27"/>
        <v/>
      </c>
      <c r="M589" s="73">
        <v>1.196</v>
      </c>
      <c r="N589" s="108" t="str">
        <f t="shared" si="29"/>
        <v/>
      </c>
      <c r="O589" s="130" t="str">
        <f t="shared" si="28"/>
        <v/>
      </c>
    </row>
    <row r="590" spans="2:15" x14ac:dyDescent="0.2">
      <c r="B590" s="128"/>
      <c r="C590" s="47" t="s">
        <v>82</v>
      </c>
      <c r="D590" s="47" t="str">
        <f>IFERROR(VLOOKUP(C590,Liste!B:C,2,FALSE),"")</f>
        <v>TYPE DE VEHICULE</v>
      </c>
      <c r="E590" s="52"/>
      <c r="F590" s="52"/>
      <c r="G590" s="52"/>
      <c r="H590" s="53"/>
      <c r="I590" s="50" t="s">
        <v>18</v>
      </c>
      <c r="J590" s="109" t="s">
        <v>91</v>
      </c>
      <c r="K590" s="51" t="str">
        <f ca="1">IFERROR(OFFSET('Prix carburant 2018'!$A$1,MATCH($B590,PxPompe,1),MATCH($J590,carburants,0)),"")</f>
        <v/>
      </c>
      <c r="L590" s="72" t="str">
        <f t="shared" si="27"/>
        <v/>
      </c>
      <c r="M590" s="73">
        <v>1.196</v>
      </c>
      <c r="N590" s="108" t="str">
        <f t="shared" si="29"/>
        <v/>
      </c>
      <c r="O590" s="130" t="str">
        <f t="shared" si="28"/>
        <v/>
      </c>
    </row>
    <row r="591" spans="2:15" x14ac:dyDescent="0.2">
      <c r="B591" s="127"/>
      <c r="C591" s="47" t="s">
        <v>82</v>
      </c>
      <c r="D591" s="47" t="str">
        <f>IFERROR(VLOOKUP(C591,Liste!B:C,2,FALSE),"")</f>
        <v>TYPE DE VEHICULE</v>
      </c>
      <c r="E591" s="48"/>
      <c r="F591" s="48"/>
      <c r="G591" s="48"/>
      <c r="H591" s="49"/>
      <c r="I591" s="50" t="s">
        <v>18</v>
      </c>
      <c r="J591" s="109" t="s">
        <v>91</v>
      </c>
      <c r="K591" s="51" t="str">
        <f ca="1">IFERROR(OFFSET('Prix carburant 2018'!$A$1,MATCH($B591,PxPompe,1),MATCH($J591,carburants,0)),"")</f>
        <v/>
      </c>
      <c r="L591" s="72" t="str">
        <f t="shared" si="27"/>
        <v/>
      </c>
      <c r="M591" s="73">
        <v>1.196</v>
      </c>
      <c r="N591" s="108" t="str">
        <f t="shared" si="29"/>
        <v/>
      </c>
      <c r="O591" s="130" t="str">
        <f t="shared" si="28"/>
        <v/>
      </c>
    </row>
    <row r="592" spans="2:15" x14ac:dyDescent="0.2">
      <c r="B592" s="127"/>
      <c r="C592" s="47" t="s">
        <v>82</v>
      </c>
      <c r="D592" s="47" t="str">
        <f>IFERROR(VLOOKUP(C592,Liste!B:C,2,FALSE),"")</f>
        <v>TYPE DE VEHICULE</v>
      </c>
      <c r="E592" s="48"/>
      <c r="F592" s="48"/>
      <c r="G592" s="48"/>
      <c r="H592" s="49"/>
      <c r="I592" s="50" t="s">
        <v>18</v>
      </c>
      <c r="J592" s="109" t="s">
        <v>91</v>
      </c>
      <c r="K592" s="51" t="str">
        <f ca="1">IFERROR(OFFSET('Prix carburant 2018'!$A$1,MATCH($B592,PxPompe,1),MATCH($J592,carburants,0)),"")</f>
        <v/>
      </c>
      <c r="L592" s="72" t="str">
        <f t="shared" si="27"/>
        <v/>
      </c>
      <c r="M592" s="73">
        <v>1.196</v>
      </c>
      <c r="N592" s="108" t="str">
        <f t="shared" si="29"/>
        <v/>
      </c>
      <c r="O592" s="130" t="str">
        <f t="shared" si="28"/>
        <v/>
      </c>
    </row>
    <row r="593" spans="2:15" x14ac:dyDescent="0.2">
      <c r="B593" s="128"/>
      <c r="C593" s="47" t="s">
        <v>82</v>
      </c>
      <c r="D593" s="47" t="str">
        <f>IFERROR(VLOOKUP(C593,Liste!B:C,2,FALSE),"")</f>
        <v>TYPE DE VEHICULE</v>
      </c>
      <c r="E593" s="52"/>
      <c r="F593" s="52"/>
      <c r="G593" s="52"/>
      <c r="H593" s="53"/>
      <c r="I593" s="50" t="s">
        <v>18</v>
      </c>
      <c r="J593" s="109" t="s">
        <v>91</v>
      </c>
      <c r="K593" s="51" t="str">
        <f ca="1">IFERROR(OFFSET('Prix carburant 2018'!$A$1,MATCH($B593,PxPompe,1),MATCH($J593,carburants,0)),"")</f>
        <v/>
      </c>
      <c r="L593" s="72" t="str">
        <f t="shared" si="27"/>
        <v/>
      </c>
      <c r="M593" s="73">
        <v>1.196</v>
      </c>
      <c r="N593" s="108" t="str">
        <f t="shared" si="29"/>
        <v/>
      </c>
      <c r="O593" s="130" t="str">
        <f t="shared" si="28"/>
        <v/>
      </c>
    </row>
    <row r="594" spans="2:15" x14ac:dyDescent="0.2">
      <c r="B594" s="127"/>
      <c r="C594" s="47" t="s">
        <v>82</v>
      </c>
      <c r="D594" s="47" t="str">
        <f>IFERROR(VLOOKUP(C594,Liste!B:C,2,FALSE),"")</f>
        <v>TYPE DE VEHICULE</v>
      </c>
      <c r="E594" s="48"/>
      <c r="F594" s="48"/>
      <c r="G594" s="48"/>
      <c r="H594" s="49"/>
      <c r="I594" s="50" t="s">
        <v>18</v>
      </c>
      <c r="J594" s="109" t="s">
        <v>91</v>
      </c>
      <c r="K594" s="51" t="str">
        <f ca="1">IFERROR(OFFSET('Prix carburant 2018'!$A$1,MATCH($B594,PxPompe,1),MATCH($J594,carburants,0)),"")</f>
        <v/>
      </c>
      <c r="L594" s="72" t="str">
        <f t="shared" si="27"/>
        <v/>
      </c>
      <c r="M594" s="73">
        <v>1.196</v>
      </c>
      <c r="N594" s="108" t="str">
        <f t="shared" si="29"/>
        <v/>
      </c>
      <c r="O594" s="130" t="str">
        <f t="shared" si="28"/>
        <v/>
      </c>
    </row>
    <row r="595" spans="2:15" x14ac:dyDescent="0.2">
      <c r="B595" s="127"/>
      <c r="C595" s="47" t="s">
        <v>82</v>
      </c>
      <c r="D595" s="47" t="str">
        <f>IFERROR(VLOOKUP(C595,Liste!B:C,2,FALSE),"")</f>
        <v>TYPE DE VEHICULE</v>
      </c>
      <c r="E595" s="48"/>
      <c r="F595" s="48"/>
      <c r="G595" s="48"/>
      <c r="H595" s="49"/>
      <c r="I595" s="50" t="s">
        <v>18</v>
      </c>
      <c r="J595" s="109" t="s">
        <v>91</v>
      </c>
      <c r="K595" s="51" t="str">
        <f ca="1">IFERROR(OFFSET('Prix carburant 2018'!$A$1,MATCH($B595,PxPompe,1),MATCH($J595,carburants,0)),"")</f>
        <v/>
      </c>
      <c r="L595" s="72" t="str">
        <f t="shared" si="27"/>
        <v/>
      </c>
      <c r="M595" s="73">
        <v>1.196</v>
      </c>
      <c r="N595" s="108" t="str">
        <f t="shared" si="29"/>
        <v/>
      </c>
      <c r="O595" s="130" t="str">
        <f t="shared" si="28"/>
        <v/>
      </c>
    </row>
    <row r="596" spans="2:15" x14ac:dyDescent="0.2">
      <c r="B596" s="128"/>
      <c r="C596" s="47" t="s">
        <v>82</v>
      </c>
      <c r="D596" s="47" t="str">
        <f>IFERROR(VLOOKUP(C596,Liste!B:C,2,FALSE),"")</f>
        <v>TYPE DE VEHICULE</v>
      </c>
      <c r="E596" s="52"/>
      <c r="F596" s="52"/>
      <c r="G596" s="52"/>
      <c r="H596" s="53"/>
      <c r="I596" s="50" t="s">
        <v>18</v>
      </c>
      <c r="J596" s="109" t="s">
        <v>91</v>
      </c>
      <c r="K596" s="51" t="str">
        <f ca="1">IFERROR(OFFSET('Prix carburant 2018'!$A$1,MATCH($B596,PxPompe,1),MATCH($J596,carburants,0)),"")</f>
        <v/>
      </c>
      <c r="L596" s="72" t="str">
        <f t="shared" si="27"/>
        <v/>
      </c>
      <c r="M596" s="73">
        <v>1.196</v>
      </c>
      <c r="N596" s="108" t="str">
        <f t="shared" si="29"/>
        <v/>
      </c>
      <c r="O596" s="130" t="str">
        <f t="shared" si="28"/>
        <v/>
      </c>
    </row>
    <row r="597" spans="2:15" x14ac:dyDescent="0.2">
      <c r="B597" s="127"/>
      <c r="C597" s="47" t="s">
        <v>82</v>
      </c>
      <c r="D597" s="47" t="str">
        <f>IFERROR(VLOOKUP(C597,Liste!B:C,2,FALSE),"")</f>
        <v>TYPE DE VEHICULE</v>
      </c>
      <c r="E597" s="48"/>
      <c r="F597" s="48"/>
      <c r="G597" s="48"/>
      <c r="H597" s="49"/>
      <c r="I597" s="50" t="s">
        <v>18</v>
      </c>
      <c r="J597" s="109" t="s">
        <v>91</v>
      </c>
      <c r="K597" s="51" t="str">
        <f ca="1">IFERROR(OFFSET('Prix carburant 2018'!$A$1,MATCH($B597,PxPompe,1),MATCH($J597,carburants,0)),"")</f>
        <v/>
      </c>
      <c r="L597" s="72" t="str">
        <f t="shared" si="27"/>
        <v/>
      </c>
      <c r="M597" s="73">
        <v>1.196</v>
      </c>
      <c r="N597" s="108" t="str">
        <f t="shared" si="29"/>
        <v/>
      </c>
      <c r="O597" s="130" t="str">
        <f t="shared" si="28"/>
        <v/>
      </c>
    </row>
    <row r="598" spans="2:15" x14ac:dyDescent="0.2">
      <c r="B598" s="127"/>
      <c r="C598" s="47" t="s">
        <v>82</v>
      </c>
      <c r="D598" s="47" t="str">
        <f>IFERROR(VLOOKUP(C598,Liste!B:C,2,FALSE),"")</f>
        <v>TYPE DE VEHICULE</v>
      </c>
      <c r="E598" s="48"/>
      <c r="F598" s="48"/>
      <c r="G598" s="48"/>
      <c r="H598" s="49"/>
      <c r="I598" s="50" t="s">
        <v>18</v>
      </c>
      <c r="J598" s="109" t="s">
        <v>91</v>
      </c>
      <c r="K598" s="51" t="str">
        <f ca="1">IFERROR(OFFSET('Prix carburant 2018'!$A$1,MATCH($B598,PxPompe,1),MATCH($J598,carburants,0)),"")</f>
        <v/>
      </c>
      <c r="L598" s="72" t="str">
        <f t="shared" si="27"/>
        <v/>
      </c>
      <c r="M598" s="73">
        <v>1.196</v>
      </c>
      <c r="N598" s="108" t="str">
        <f t="shared" si="29"/>
        <v/>
      </c>
      <c r="O598" s="130" t="str">
        <f t="shared" si="28"/>
        <v/>
      </c>
    </row>
    <row r="599" spans="2:15" x14ac:dyDescent="0.2">
      <c r="B599" s="128"/>
      <c r="C599" s="47" t="s">
        <v>82</v>
      </c>
      <c r="D599" s="47" t="str">
        <f>IFERROR(VLOOKUP(C599,Liste!B:C,2,FALSE),"")</f>
        <v>TYPE DE VEHICULE</v>
      </c>
      <c r="E599" s="52"/>
      <c r="F599" s="52"/>
      <c r="G599" s="52"/>
      <c r="H599" s="53"/>
      <c r="I599" s="50" t="s">
        <v>18</v>
      </c>
      <c r="J599" s="109" t="s">
        <v>91</v>
      </c>
      <c r="K599" s="51" t="str">
        <f ca="1">IFERROR(OFFSET('Prix carburant 2018'!$A$1,MATCH($B599,PxPompe,1),MATCH($J599,carburants,0)),"")</f>
        <v/>
      </c>
      <c r="L599" s="72" t="str">
        <f t="shared" si="27"/>
        <v/>
      </c>
      <c r="M599" s="73">
        <v>1.196</v>
      </c>
      <c r="N599" s="108" t="str">
        <f t="shared" si="29"/>
        <v/>
      </c>
      <c r="O599" s="130" t="str">
        <f t="shared" si="28"/>
        <v/>
      </c>
    </row>
    <row r="600" spans="2:15" ht="15.75" thickBot="1" x14ac:dyDescent="0.25">
      <c r="B600" s="129"/>
      <c r="C600" s="47" t="s">
        <v>82</v>
      </c>
      <c r="D600" s="47" t="str">
        <f>IFERROR(VLOOKUP(C600,Liste!B:C,2,FALSE),"")</f>
        <v>TYPE DE VEHICULE</v>
      </c>
      <c r="E600" s="101"/>
      <c r="F600" s="101"/>
      <c r="G600" s="101"/>
      <c r="H600" s="102"/>
      <c r="I600" s="50" t="s">
        <v>18</v>
      </c>
      <c r="J600" s="109" t="s">
        <v>91</v>
      </c>
      <c r="K600" s="51" t="str">
        <f ca="1">IFERROR(OFFSET('Prix carburant 2018'!$A$1,MATCH($B600,PxPompe,1),MATCH($J600,carburants,0)),"")</f>
        <v/>
      </c>
      <c r="L600" s="74" t="str">
        <f t="shared" si="27"/>
        <v/>
      </c>
      <c r="M600" s="73">
        <v>1.196</v>
      </c>
      <c r="N600" s="108" t="str">
        <f t="shared" si="29"/>
        <v/>
      </c>
      <c r="O600" s="131" t="str">
        <f t="shared" si="28"/>
        <v/>
      </c>
    </row>
    <row r="601" spans="2:15" ht="15.75" thickTop="1" x14ac:dyDescent="0.2"/>
  </sheetData>
  <phoneticPr fontId="0" type="noConversion"/>
  <conditionalFormatting sqref="B3:O600">
    <cfRule type="expression" dxfId="16" priority="1" stopIfTrue="1">
      <formula>MOD(ROW(),2)</formula>
    </cfRule>
  </conditionalFormatting>
  <dataValidations count="1">
    <dataValidation type="list" allowBlank="1" showInputMessage="1" showErrorMessage="1" sqref="J11:J600">
      <formula1>carburants</formula1>
    </dataValidation>
  </dataValidations>
  <pageMargins left="0.78740157480314965" right="0.59055118110236227" top="0.59055118110236227" bottom="0.59055118110236227" header="0.51181102362204722" footer="0.51181102362204722"/>
  <pageSetup paperSize="9" pageOrder="overThenDown" orientation="portrait" r:id="rId1"/>
  <headerFooter alignWithMargins="0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>
          <x14:formula1>
            <xm:f>Liste!$B$1:$B$43</xm:f>
          </x14:formula1>
          <xm:sqref>C3</xm:sqref>
        </x14:dataValidation>
        <x14:dataValidation type="list" allowBlank="1" showInputMessage="1" showErrorMessage="1">
          <x14:formula1>
            <xm:f>'Prix carburant 2018'!$C$1:$G$1</xm:f>
          </x14:formula1>
          <xm:sqref>J3:J600</xm:sqref>
        </x14:dataValidation>
        <x14:dataValidation type="list" allowBlank="1" showInputMessage="1" showErrorMessage="1">
          <x14:formula1>
            <xm:f>Liste!$B$1:$B$42</xm:f>
          </x14:formula1>
          <xm:sqref>C4:C600</xm:sqref>
        </x14:dataValidation>
        <x14:dataValidation type="list" showInputMessage="1" showErrorMessage="1">
          <x14:formula1>
            <xm:f>Liste!$B$1:$B$43</xm:f>
          </x14:formula1>
          <xm:sqref>C4:C600</xm:sqref>
        </x14:dataValidation>
        <x14:dataValidation type="list" allowBlank="1" showInputMessage="1" showErrorMessage="1">
          <x14:formula1>
            <xm:f>Global!$B$3:$B$8</xm:f>
          </x14:formula1>
          <xm:sqref>I3:I600</xm:sqref>
        </x14:dataValidation>
        <x14:dataValidation type="list" allowBlank="1" showInputMessage="1" showErrorMessage="1">
          <x14:formula1>
            <xm:f>Liste!$B$1:$B$60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R30"/>
  <sheetViews>
    <sheetView workbookViewId="0">
      <selection activeCell="H39" sqref="H39"/>
    </sheetView>
  </sheetViews>
  <sheetFormatPr baseColWidth="10" defaultColWidth="11.5546875" defaultRowHeight="12.75" x14ac:dyDescent="0.2"/>
  <cols>
    <col min="1" max="1" width="0.88671875" style="6" customWidth="1"/>
    <col min="2" max="2" width="16" style="6" customWidth="1"/>
    <col min="3" max="3" width="11.109375" style="6" customWidth="1"/>
    <col min="4" max="4" width="9" style="6" customWidth="1"/>
    <col min="5" max="5" width="9.33203125" style="6" customWidth="1"/>
    <col min="6" max="6" width="1.109375" style="6" customWidth="1"/>
    <col min="7" max="7" width="9.88671875" style="6" customWidth="1"/>
    <col min="8" max="8" width="15.88671875" style="6" customWidth="1"/>
    <col min="9" max="9" width="2.33203125" style="6" customWidth="1"/>
    <col min="10" max="10" width="12.21875" style="6" customWidth="1"/>
    <col min="11" max="11" width="11.77734375" style="6" customWidth="1"/>
    <col min="12" max="12" width="12.44140625" style="6" customWidth="1"/>
    <col min="13" max="13" width="12.6640625" style="6" customWidth="1"/>
    <col min="14" max="14" width="1.109375" style="6" customWidth="1"/>
    <col min="15" max="15" width="8.6640625" style="6" customWidth="1"/>
    <col min="16" max="17" width="9.109375" style="6" customWidth="1"/>
    <col min="18" max="18" width="8.77734375" style="6" customWidth="1"/>
    <col min="19" max="16384" width="11.5546875" style="6"/>
  </cols>
  <sheetData>
    <row r="1" spans="2:18" ht="15.75" customHeight="1" x14ac:dyDescent="0.2">
      <c r="B1" s="10" t="s">
        <v>21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2:18" x14ac:dyDescent="0.2">
      <c r="B2" s="22"/>
      <c r="C2" s="22"/>
      <c r="D2" s="22"/>
      <c r="E2" s="22"/>
      <c r="G2" s="75"/>
      <c r="H2" s="75"/>
      <c r="J2" s="22"/>
      <c r="K2" s="22"/>
      <c r="L2" s="22"/>
      <c r="M2" s="22"/>
      <c r="N2" s="22"/>
      <c r="O2" s="22"/>
      <c r="P2" s="22"/>
      <c r="Q2" s="22"/>
      <c r="R2" s="22"/>
    </row>
    <row r="3" spans="2:18" ht="13.5" thickBot="1" x14ac:dyDescent="0.25">
      <c r="B3" s="3" t="s">
        <v>18</v>
      </c>
      <c r="C3" s="3" t="s">
        <v>9</v>
      </c>
      <c r="D3" s="3" t="s">
        <v>6</v>
      </c>
      <c r="E3" s="3" t="s">
        <v>5</v>
      </c>
      <c r="G3" s="2" t="s">
        <v>8</v>
      </c>
      <c r="H3" s="2"/>
      <c r="J3" s="2" t="s">
        <v>10</v>
      </c>
      <c r="K3" s="2"/>
      <c r="L3" s="2"/>
      <c r="M3" s="2"/>
      <c r="O3" s="7" t="s">
        <v>19</v>
      </c>
      <c r="P3" s="76"/>
      <c r="Q3" s="76"/>
      <c r="R3" s="76"/>
    </row>
    <row r="4" spans="2:18" ht="13.5" thickTop="1" x14ac:dyDescent="0.2">
      <c r="B4" s="66" t="s">
        <v>98</v>
      </c>
      <c r="C4" s="77">
        <f>SUMIF(Station,$B4,NbLitres)+ROW()/100000</f>
        <v>23.000039999999998</v>
      </c>
      <c r="D4" s="83">
        <f t="array" aca="1" ref="D4" ca="1">MIN(IF(Station=$B4,PrixAuLitre))+ROW()/100000</f>
        <v>4.0000000000000003E-5</v>
      </c>
      <c r="E4" s="84">
        <f t="array" aca="1" ref="E4" ca="1">MAX(IF(Station=$B4,PrixAuLitre))+ROW()/100000</f>
        <v>4.0000000000000003E-5</v>
      </c>
      <c r="G4" s="67" t="e">
        <f ca="1">IF(COUNTA(Station)&lt;ROWS(G$4:G4),"",SMALL(prixmini,ROWS(G$4:G4)+COUNTIF(prixmini,"&lt;0,01")))</f>
        <v>#NUM!</v>
      </c>
      <c r="H4" s="78" t="e">
        <f ca="1">IF(G4="","",INDEX(Station,MATCH(G4,prixmini,0)))</f>
        <v>#NUM!</v>
      </c>
      <c r="J4" s="4">
        <v>38353</v>
      </c>
      <c r="K4" s="4">
        <f>DATE(YEAR(J4),MONTH(J4)+1,1)</f>
        <v>38384</v>
      </c>
      <c r="L4" s="4">
        <f>DATE(YEAR(K4),MONTH(K4)+1,1)</f>
        <v>38412</v>
      </c>
      <c r="M4" s="4">
        <f>DATE(YEAR(L4),MONTH(L4)+1,1)</f>
        <v>38443</v>
      </c>
      <c r="O4" s="4">
        <f>J4</f>
        <v>38353</v>
      </c>
      <c r="P4" s="4">
        <f>DATE(YEAR(O4),MONTH(O4)+1,1)</f>
        <v>38384</v>
      </c>
      <c r="Q4" s="4">
        <f>DATE(YEAR(P4),MONTH(P4)+1,1)</f>
        <v>38412</v>
      </c>
      <c r="R4" s="4">
        <f>DATE(YEAR(Q4),MONTH(Q4)+1,1)</f>
        <v>38443</v>
      </c>
    </row>
    <row r="5" spans="2:18" x14ac:dyDescent="0.2">
      <c r="B5" s="65" t="s">
        <v>25</v>
      </c>
      <c r="C5" s="79">
        <f>SUMIF(Station,$B5,NbLitres)+ROW()/100000</f>
        <v>5.0000000000000002E-5</v>
      </c>
      <c r="D5" s="85">
        <f t="array" aca="1" ref="D5" ca="1">MIN(IF(Station=$B5,PrixAuLitre))+ROW()/100000</f>
        <v>5.0000000000000002E-5</v>
      </c>
      <c r="E5" s="86">
        <f t="array" aca="1" ref="E5" ca="1">MAX(IF(Station=$B5,PrixAuLitre))+ROW()/100000</f>
        <v>5.0000000000000002E-5</v>
      </c>
      <c r="G5" s="68" t="e">
        <f ca="1">IF(COUNTA(Station)&lt;ROWS(G$4:G5),"",SMALL(prixmini,ROWS(G$4:G5)+COUNTIF(prixmini,"&lt;0,01")))</f>
        <v>#NUM!</v>
      </c>
      <c r="H5" s="78" t="e">
        <f ca="1">IF(G5="","",INDEX(Station,MATCH(G5,prixmini,0)))</f>
        <v>#NUM!</v>
      </c>
      <c r="J5" s="71">
        <f ca="1">SUMPRODUCT((Date&gt;0)*(MONTH(Date)=MONTH(J4)),PrixParPlein)</f>
        <v>957.26</v>
      </c>
      <c r="K5" s="71">
        <f ca="1">SUMPRODUCT((Date&gt;0)*(MONTH(Date)=MONTH(K4)),PrixParPlein)</f>
        <v>0</v>
      </c>
      <c r="L5" s="71">
        <f ca="1">SUMPRODUCT((Date&gt;0)*(MONTH(Date)=MONTH(L4)),PrixParPlein)</f>
        <v>0</v>
      </c>
      <c r="M5" s="71">
        <f ca="1">SUMPRODUCT((Date&gt;0)*(MONTH(Date)=MONTH(M4)),PrixParPlein)</f>
        <v>0</v>
      </c>
      <c r="O5" s="11">
        <f ca="1">IF(J5&gt;0,SUMPRODUCT((Date&gt;0)*(MONTH(Date)=MONTH(O4)),NbLitres),"")</f>
        <v>23</v>
      </c>
      <c r="P5" s="11" t="str">
        <f ca="1">IF(K5&gt;0,SUMPRODUCT((Date&gt;0)*(MONTH(Date)=MONTH(P4)),NbLitres),"")</f>
        <v/>
      </c>
      <c r="Q5" s="11" t="str">
        <f ca="1">IF(L5&gt;0,SUMPRODUCT((Date&gt;0)*(MONTH(Date)=MONTH(Q4)),NbLitres),"")</f>
        <v/>
      </c>
      <c r="R5" s="11" t="str">
        <f ca="1">IF(M5&gt;0,SUMPRODUCT((Date&gt;0)*(MONTH(Date)=MONTH(R4)),NbLitres),"")</f>
        <v/>
      </c>
    </row>
    <row r="6" spans="2:18" x14ac:dyDescent="0.2">
      <c r="B6" s="66" t="s">
        <v>26</v>
      </c>
      <c r="C6" s="79">
        <f>SUMIF(Station,$B6,NbLitres)+ROW()/100000</f>
        <v>6.0000000000000002E-5</v>
      </c>
      <c r="D6" s="85">
        <f t="array" aca="1" ref="D6" ca="1">MIN(IF(Station=$B6,PrixAuLitre))+ROW()/100000</f>
        <v>6.0000000000000002E-5</v>
      </c>
      <c r="E6" s="86">
        <f t="array" aca="1" ref="E6" ca="1">MAX(IF(Station=$B6,PrixAuLitre))+ROW()/100000</f>
        <v>6.0000000000000002E-5</v>
      </c>
      <c r="J6" s="4">
        <f>DATE(YEAR(J4),MONTH(M4)+1,1)</f>
        <v>38473</v>
      </c>
      <c r="K6" s="4">
        <f>DATE(YEAR(J6),MONTH(J6)+1,1)</f>
        <v>38504</v>
      </c>
      <c r="L6" s="4">
        <f>DATE(YEAR(K6),MONTH(K6)+1,1)</f>
        <v>38534</v>
      </c>
      <c r="M6" s="4">
        <f>DATE(YEAR(L6),MONTH(L6)+1,1)</f>
        <v>38565</v>
      </c>
      <c r="O6" s="4">
        <f>DATE(YEAR(O4),MONTH(R4)+1,1)</f>
        <v>38473</v>
      </c>
      <c r="P6" s="4">
        <f>DATE(YEAR(O6),MONTH(O6)+1,1)</f>
        <v>38504</v>
      </c>
      <c r="Q6" s="4">
        <f>DATE(YEAR(P6),MONTH(P6)+1,1)</f>
        <v>38534</v>
      </c>
      <c r="R6" s="4">
        <f>DATE(YEAR(Q6),MONTH(Q6)+1,1)</f>
        <v>38565</v>
      </c>
    </row>
    <row r="7" spans="2:18" x14ac:dyDescent="0.2">
      <c r="B7" s="66" t="s">
        <v>27</v>
      </c>
      <c r="C7" s="79">
        <f>SUMIF(Station,$B7,NbLitres)+ROW()/100000</f>
        <v>6.9999999999999994E-5</v>
      </c>
      <c r="D7" s="85">
        <f t="array" aca="1" ref="D7" ca="1">MIN(IF(Station=$B7,PrixAuLitre))+ROW()/100000</f>
        <v>6.9999999999999994E-5</v>
      </c>
      <c r="E7" s="86">
        <f t="array" aca="1" ref="E7" ca="1">MAX(IF(Station=$B7,PrixAuLitre))+ROW()/100000</f>
        <v>6.9999999999999994E-5</v>
      </c>
      <c r="G7" s="2" t="s">
        <v>7</v>
      </c>
      <c r="H7" s="2"/>
      <c r="J7" s="71">
        <f ca="1">SUMPRODUCT((Date&gt;0)*(MONTH(Date)=MONTH(J6)),PrixParPlein)</f>
        <v>0</v>
      </c>
      <c r="K7" s="71">
        <f ca="1">SUMPRODUCT((Date&gt;0)*(MONTH(Date)=MONTH(K6)),PrixParPlein)</f>
        <v>0</v>
      </c>
      <c r="L7" s="71">
        <f ca="1">SUMPRODUCT((Date&gt;0)*(MONTH(Date)=MONTH(L6)),PrixParPlein)</f>
        <v>0</v>
      </c>
      <c r="M7" s="71">
        <f ca="1">SUMPRODUCT((Date&gt;0)*(MONTH(Date)=MONTH(M6)),PrixParPlein)</f>
        <v>0</v>
      </c>
      <c r="O7" s="11" t="str">
        <f ca="1">IF(J7&gt;0,SUMPRODUCT((Date&gt;0)*(MONTH(Date)=MONTH(O6)),NbLitres),"")</f>
        <v/>
      </c>
      <c r="P7" s="11" t="str">
        <f ca="1">IF(K7&gt;0,SUMPRODUCT((Date&gt;0)*(MONTH(Date)=MONTH(P6)),NbLitres),"")</f>
        <v/>
      </c>
      <c r="Q7" s="11" t="str">
        <f ca="1">IF(L7&gt;0,SUMPRODUCT((Date&gt;0)*(MONTH(Date)=MONTH(Q6)),NbLitres),"")</f>
        <v/>
      </c>
      <c r="R7" s="11" t="str">
        <f ca="1">IF(M7&gt;0,SUMPRODUCT((Date&gt;0)*(MONTH(Date)=MONTH(R6)),NbLitres),"")</f>
        <v/>
      </c>
    </row>
    <row r="8" spans="2:18" x14ac:dyDescent="0.2">
      <c r="B8" s="66"/>
      <c r="C8" s="79">
        <f>SUMIF(Station,$B8,NbLitres)+ROW()/100000</f>
        <v>8.0000000000000007E-5</v>
      </c>
      <c r="D8" s="85">
        <f t="array" aca="1" ref="D8" ca="1">MIN(IF(Station=$B8,PrixAuLitre))+ROW()/100000</f>
        <v>8.0000000000000007E-5</v>
      </c>
      <c r="E8" s="86">
        <f t="array" aca="1" ref="E8" ca="1">MAX(IF(Station=$B8,PrixAuLitre))+ROW()/100000</f>
        <v>8.0000000000000007E-5</v>
      </c>
      <c r="G8" s="68">
        <f ca="1">IF(COUNTA(Station)&lt;ROWS(G$8:G8),"",LARGE(prixmaxi,ROWS(G$8:G8)))</f>
        <v>2.5000000000000001E-4</v>
      </c>
      <c r="H8" s="80" t="str">
        <f ca="1">IF(G8="","",INDEX(Station,MATCH(G8,prixmaxi,0)))</f>
        <v>Stations</v>
      </c>
      <c r="J8" s="4">
        <f>DATE(YEAR(J6),MONTH(M6)+1,1)</f>
        <v>38596</v>
      </c>
      <c r="K8" s="4">
        <f>DATE(YEAR(J8),MONTH(J8)+1,1)</f>
        <v>38626</v>
      </c>
      <c r="L8" s="4">
        <f>DATE(YEAR(K8),MONTH(K8)+1,1)</f>
        <v>38657</v>
      </c>
      <c r="M8" s="4">
        <f>DATE(YEAR(L8),MONTH(L8)+1,1)</f>
        <v>38687</v>
      </c>
      <c r="O8" s="4">
        <f>DATE(YEAR(O6),MONTH(R6)+1,1)</f>
        <v>38596</v>
      </c>
      <c r="P8" s="4">
        <f>DATE(YEAR(O8),MONTH(O8)+1,1)</f>
        <v>38626</v>
      </c>
      <c r="Q8" s="4">
        <f>DATE(YEAR(P8),MONTH(P8)+1,1)</f>
        <v>38657</v>
      </c>
      <c r="R8" s="4">
        <f>DATE(YEAR(Q8),MONTH(Q8)+1,1)</f>
        <v>38687</v>
      </c>
    </row>
    <row r="9" spans="2:18" x14ac:dyDescent="0.2">
      <c r="B9" s="89"/>
      <c r="C9" s="79">
        <f t="shared" ref="C9:C25" si="0">SUMIF(Station,$B9,NbLitres)+ROW()/100000</f>
        <v>9.0000000000000006E-5</v>
      </c>
      <c r="D9" s="85">
        <f t="array" aca="1" ref="D9" ca="1">MIN(IF(Station=$B9,PrixAuLitre))+ROW()/100000</f>
        <v>9.0000000000000006E-5</v>
      </c>
      <c r="E9" s="86">
        <f t="array" aca="1" ref="E9" ca="1">MAX(IF(Station=$B9,PrixAuLitre))+ROW()/100000</f>
        <v>9.0000000000000006E-5</v>
      </c>
      <c r="G9" s="68">
        <f ca="1">IF(COUNTA(Station)&lt;ROWS(G$8:G9),"",LARGE(prixmaxi,ROWS(G$8:G9)))</f>
        <v>2.4000000000000001E-4</v>
      </c>
      <c r="H9" s="80" t="str">
        <f ca="1">IF(G9="","",INDEX(Station,MATCH(G9,prixmaxi,0)))</f>
        <v>Stations</v>
      </c>
      <c r="J9" s="71">
        <f ca="1">SUMPRODUCT((Date&gt;0)*(MONTH(Date)=MONTH(J8)),PrixParPlein)</f>
        <v>0</v>
      </c>
      <c r="K9" s="71">
        <f ca="1">SUMPRODUCT((Date&gt;0)*(MONTH(Date)=MONTH(K8)),PrixParPlein)</f>
        <v>0</v>
      </c>
      <c r="L9" s="71">
        <f ca="1">SUMPRODUCT((Date&gt;0)*(MONTH(Date)=MONTH(L8)),PrixParPlein)</f>
        <v>0</v>
      </c>
      <c r="M9" s="71">
        <f ca="1">SUMPRODUCT((Date&gt;0)*(MONTH(Date)=MONTH(M8)),PrixParPlein)</f>
        <v>0</v>
      </c>
      <c r="O9" s="11" t="str">
        <f ca="1">IF(J9&gt;0,SUMPRODUCT((Date&gt;0)*(MONTH(Date)=MONTH(O8)),NbLitres),"")</f>
        <v/>
      </c>
      <c r="P9" s="11" t="str">
        <f ca="1">IF(K9&gt;0,SUMPRODUCT((Date&gt;0)*(MONTH(Date)=MONTH(P8)),NbLitres),"")</f>
        <v/>
      </c>
      <c r="Q9" s="11" t="str">
        <f ca="1">IF(L9&gt;0,SUMPRODUCT((Date&gt;0)*(MONTH(Date)=MONTH(Q8)),NbLitres),"")</f>
        <v/>
      </c>
      <c r="R9" s="11" t="str">
        <f ca="1">IF(M9&gt;0,SUMPRODUCT((Date&gt;0)*(MONTH(Date)=MONTH(R8)),NbLitres),"")</f>
        <v/>
      </c>
    </row>
    <row r="10" spans="2:18" x14ac:dyDescent="0.2">
      <c r="B10" s="89"/>
      <c r="C10" s="79">
        <f t="shared" si="0"/>
        <v>1E-4</v>
      </c>
      <c r="D10" s="85">
        <f t="array" aca="1" ref="D10" ca="1">MIN(IF(Station=$B10,PrixAuLitre))+ROW()/100000</f>
        <v>1E-4</v>
      </c>
      <c r="E10" s="86">
        <f t="array" aca="1" ref="E10" ca="1">MAX(IF(Station=$B10,PrixAuLitre))+ROW()/100000</f>
        <v>1E-4</v>
      </c>
      <c r="F10" s="81"/>
      <c r="I10" s="81"/>
      <c r="J10" s="18"/>
      <c r="K10" s="5"/>
    </row>
    <row r="11" spans="2:18" x14ac:dyDescent="0.2">
      <c r="B11" s="89"/>
      <c r="C11" s="79">
        <f t="shared" si="0"/>
        <v>1.1E-4</v>
      </c>
      <c r="D11" s="85">
        <f t="array" aca="1" ref="D11" ca="1">MIN(IF(Station=$B11,PrixAuLitre))+ROW()/100000</f>
        <v>1.1E-4</v>
      </c>
      <c r="E11" s="86">
        <f t="array" aca="1" ref="E11" ca="1">MAX(IF(Station=$B11,PrixAuLitre))+ROW()/100000</f>
        <v>1.1E-4</v>
      </c>
      <c r="J11" s="18"/>
      <c r="K11" s="2" t="s">
        <v>4</v>
      </c>
      <c r="L11" s="69">
        <f ca="1">SUM(PrixParPlein)</f>
        <v>957.26</v>
      </c>
      <c r="M11" s="70"/>
      <c r="P11" s="2" t="s">
        <v>4</v>
      </c>
      <c r="Q11" s="37">
        <f>SUM(NbLitres)</f>
        <v>23</v>
      </c>
      <c r="R11" s="25"/>
    </row>
    <row r="12" spans="2:18" x14ac:dyDescent="0.2">
      <c r="B12" s="89"/>
      <c r="C12" s="79">
        <f t="shared" si="0"/>
        <v>1.2E-4</v>
      </c>
      <c r="D12" s="85">
        <f t="array" aca="1" ref="D12" ca="1">MIN(IF(Station=$B12,PrixAuLitre))+ROW()/100000</f>
        <v>1.2E-4</v>
      </c>
      <c r="E12" s="86">
        <f t="array" aca="1" ref="E12" ca="1">MAX(IF(Station=$B12,PrixAuLitre))+ROW()/100000</f>
        <v>1.2E-4</v>
      </c>
      <c r="J12" s="18"/>
      <c r="K12" s="5"/>
    </row>
    <row r="13" spans="2:18" x14ac:dyDescent="0.2">
      <c r="B13" s="89"/>
      <c r="C13" s="79">
        <f t="shared" si="0"/>
        <v>1.2999999999999999E-4</v>
      </c>
      <c r="D13" s="85">
        <f t="array" aca="1" ref="D13" ca="1">MIN(IF(Station=$B13,PrixAuLitre))+ROW()/100000</f>
        <v>1.2999999999999999E-4</v>
      </c>
      <c r="E13" s="86">
        <f t="array" aca="1" ref="E13" ca="1">MAX(IF(Station=$B13,PrixAuLitre))+ROW()/100000</f>
        <v>1.2999999999999999E-4</v>
      </c>
      <c r="J13" s="7" t="s">
        <v>11</v>
      </c>
      <c r="K13" s="76"/>
      <c r="L13" s="76"/>
      <c r="M13" s="76"/>
      <c r="N13" s="81"/>
      <c r="O13" s="7" t="s">
        <v>12</v>
      </c>
      <c r="P13" s="76"/>
      <c r="Q13" s="76"/>
      <c r="R13" s="76"/>
    </row>
    <row r="14" spans="2:18" x14ac:dyDescent="0.2">
      <c r="B14" s="89"/>
      <c r="C14" s="79">
        <f t="shared" si="0"/>
        <v>1.3999999999999999E-4</v>
      </c>
      <c r="D14" s="85">
        <f t="array" aca="1" ref="D14" ca="1">MIN(IF(Station=$B14,PrixAuLitre))+ROW()/100000</f>
        <v>1.3999999999999999E-4</v>
      </c>
      <c r="E14" s="86">
        <f t="array" aca="1" ref="E14" ca="1">MAX(IF(Station=$B14,PrixAuLitre))+ROW()/100000</f>
        <v>1.3999999999999999E-4</v>
      </c>
      <c r="J14" s="4">
        <f>J4</f>
        <v>38353</v>
      </c>
      <c r="K14" s="4">
        <f>DATE(YEAR(J14),MONTH(J14)+1,1)</f>
        <v>38384</v>
      </c>
      <c r="L14" s="4">
        <f>DATE(YEAR(K14),MONTH(K14)+1,1)</f>
        <v>38412</v>
      </c>
      <c r="M14" s="4">
        <f>DATE(YEAR(L14),MONTH(L14)+1,1)</f>
        <v>38443</v>
      </c>
      <c r="O14" s="4">
        <f>J14</f>
        <v>38353</v>
      </c>
      <c r="P14" s="4">
        <f>DATE(YEAR(O14),MONTH(O14)+1,1)</f>
        <v>38384</v>
      </c>
      <c r="Q14" s="4">
        <f>DATE(YEAR(P14),MONTH(P14)+1,1)</f>
        <v>38412</v>
      </c>
      <c r="R14" s="4">
        <f>DATE(YEAR(Q14),MONTH(Q14)+1,1)</f>
        <v>38443</v>
      </c>
    </row>
    <row r="15" spans="2:18" x14ac:dyDescent="0.2">
      <c r="B15" s="89"/>
      <c r="C15" s="79">
        <f t="shared" si="0"/>
        <v>1.4999999999999999E-4</v>
      </c>
      <c r="D15" s="85">
        <f t="array" aca="1" ref="D15" ca="1">MIN(IF(Station=$B15,PrixAuLitre))+ROW()/100000</f>
        <v>1.4999999999999999E-4</v>
      </c>
      <c r="E15" s="86">
        <f t="array" aca="1" ref="E15" ca="1">MAX(IF(Station=$B15,PrixAuLitre))+ROW()/100000</f>
        <v>1.4999999999999999E-4</v>
      </c>
      <c r="J15" s="17">
        <f>SUMPRODUCT((Date&gt;0)*(MONTH(Date)=MONTH(J14))*(KmRetour-KmDepart))</f>
        <v>200</v>
      </c>
      <c r="K15" s="11">
        <f>SUMPRODUCT((Date&gt;0)*(MONTH(Date)=MONTH(K14))*(KmRetour-KmDepart))</f>
        <v>0</v>
      </c>
      <c r="L15" s="11">
        <f>SUMPRODUCT((Date&gt;0)*(MONTH(Date)=MONTH(L14))*(KmRetour-KmDepart))</f>
        <v>0</v>
      </c>
      <c r="M15" s="11">
        <f>SUMPRODUCT((Date&gt;0)*(MONTH(Date)=MONTH(M14))*(KmRetour-KmDepart))</f>
        <v>0</v>
      </c>
      <c r="O15" s="9">
        <f>IF(J15&gt;0,SUMPRODUCT((Date&gt;0)*(MONTH(Date)=MONTH(O14)),NbLitres)/J15*100,"")</f>
        <v>11.5</v>
      </c>
      <c r="P15" s="9" t="str">
        <f>IF(K15&gt;0,SUMPRODUCT((Date&gt;0)*(MONTH(Date)=MONTH(P14)),NbLitres)/K15*100,"")</f>
        <v/>
      </c>
      <c r="Q15" s="9" t="str">
        <f>IF(L15&gt;0,SUMPRODUCT((Date&gt;0)*(MONTH(Date)=MONTH(Q14)),NbLitres)/L15*100,"")</f>
        <v/>
      </c>
      <c r="R15" s="9" t="str">
        <f>IF(M15&gt;0,SUMPRODUCT((Date&gt;0)*(MONTH(Date)=MONTH(R14)),NbLitres)/M15*100,"")</f>
        <v/>
      </c>
    </row>
    <row r="16" spans="2:18" x14ac:dyDescent="0.2">
      <c r="B16" s="89"/>
      <c r="C16" s="79">
        <f t="shared" si="0"/>
        <v>1.6000000000000001E-4</v>
      </c>
      <c r="D16" s="85">
        <f t="array" aca="1" ref="D16" ca="1">MIN(IF(Station=$B16,PrixAuLitre))+ROW()/100000</f>
        <v>1.6000000000000001E-4</v>
      </c>
      <c r="E16" s="86">
        <f t="array" aca="1" ref="E16" ca="1">MAX(IF(Station=$B16,PrixAuLitre))+ROW()/100000</f>
        <v>1.6000000000000001E-4</v>
      </c>
      <c r="J16" s="4">
        <f>DATE(YEAR(J14),MONTH(M14)+1,1)</f>
        <v>38473</v>
      </c>
      <c r="K16" s="4">
        <f>DATE(YEAR(J16),MONTH(J16)+1,1)</f>
        <v>38504</v>
      </c>
      <c r="L16" s="4">
        <f>DATE(YEAR(K16),MONTH(K16)+1,1)</f>
        <v>38534</v>
      </c>
      <c r="M16" s="4">
        <f>DATE(YEAR(L16),MONTH(L16)+1,1)</f>
        <v>38565</v>
      </c>
      <c r="O16" s="4">
        <f>DATE(YEAR(O14),MONTH(R14)+1,1)</f>
        <v>38473</v>
      </c>
      <c r="P16" s="4">
        <f>DATE(YEAR(O16),MONTH(O16)+1,1)</f>
        <v>38504</v>
      </c>
      <c r="Q16" s="4">
        <f>DATE(YEAR(P16),MONTH(P16)+1,1)</f>
        <v>38534</v>
      </c>
      <c r="R16" s="4">
        <f>DATE(YEAR(Q16),MONTH(Q16)+1,1)</f>
        <v>38565</v>
      </c>
    </row>
    <row r="17" spans="2:18" x14ac:dyDescent="0.2">
      <c r="B17" s="89"/>
      <c r="C17" s="79">
        <f t="shared" si="0"/>
        <v>1.7000000000000001E-4</v>
      </c>
      <c r="D17" s="85">
        <f t="array" aca="1" ref="D17" ca="1">MIN(IF(Station=$B17,PrixAuLitre))+ROW()/100000</f>
        <v>1.7000000000000001E-4</v>
      </c>
      <c r="E17" s="86">
        <f t="array" aca="1" ref="E17" ca="1">MAX(IF(Station=$B17,PrixAuLitre))+ROW()/100000</f>
        <v>1.7000000000000001E-4</v>
      </c>
      <c r="J17" s="11">
        <f>SUMPRODUCT((Date&gt;0)*(MONTH(Date)=MONTH(J16))*(KmRetour-KmDepart))</f>
        <v>0</v>
      </c>
      <c r="K17" s="11">
        <f>SUMPRODUCT((Date&gt;0)*(MONTH(Date)=MONTH(K16))*(KmRetour-KmDepart))</f>
        <v>0</v>
      </c>
      <c r="L17" s="11">
        <f>SUMPRODUCT((Date&gt;0)*(MONTH(Date)=MONTH(L16))*(KmRetour-KmDepart))</f>
        <v>0</v>
      </c>
      <c r="M17" s="11">
        <f>SUMPRODUCT((Date&gt;0)*(MONTH(Date)=MONTH(M16))*(KmRetour-KmDepart))</f>
        <v>0</v>
      </c>
      <c r="O17" s="9" t="str">
        <f>IF(J17&gt;0,SUMPRODUCT((Date&gt;0)*(MONTH(Date)=MONTH(O16)),NbLitres)/J17*100,"")</f>
        <v/>
      </c>
      <c r="P17" s="9" t="str">
        <f>IF(K17&gt;0,SUMPRODUCT((Date&gt;0)*(MONTH(Date)=MONTH(P16)),NbLitres)/K17*100,"")</f>
        <v/>
      </c>
      <c r="Q17" s="9" t="str">
        <f>IF(L17&gt;0,SUMPRODUCT((Date&gt;0)*(MONTH(Date)=MONTH(Q16)),NbLitres)/L17*100,"")</f>
        <v/>
      </c>
      <c r="R17" s="9" t="str">
        <f>IF(M17&gt;0,SUMPRODUCT((Date&gt;0)*(MONTH(Date)=MONTH(R16)),NbLitres)/M17*100,"")</f>
        <v/>
      </c>
    </row>
    <row r="18" spans="2:18" x14ac:dyDescent="0.2">
      <c r="B18" s="89"/>
      <c r="C18" s="79">
        <f t="shared" si="0"/>
        <v>1.8000000000000001E-4</v>
      </c>
      <c r="D18" s="85">
        <f t="array" aca="1" ref="D18" ca="1">MIN(IF(Station=$B18,PrixAuLitre))+ROW()/100000</f>
        <v>1.8000000000000001E-4</v>
      </c>
      <c r="E18" s="86">
        <f t="array" aca="1" ref="E18" ca="1">MAX(IF(Station=$B18,PrixAuLitre))+ROW()/100000</f>
        <v>1.8000000000000001E-4</v>
      </c>
      <c r="J18" s="4">
        <f>DATE(YEAR(J16),MONTH(M16)+1,1)</f>
        <v>38596</v>
      </c>
      <c r="K18" s="4">
        <f>DATE(YEAR(J18),MONTH(J18)+1,1)</f>
        <v>38626</v>
      </c>
      <c r="L18" s="4">
        <f>DATE(YEAR(K18),MONTH(K18)+1,1)</f>
        <v>38657</v>
      </c>
      <c r="M18" s="4">
        <f>DATE(YEAR(L18),MONTH(L18)+1,1)</f>
        <v>38687</v>
      </c>
      <c r="O18" s="4">
        <f>DATE(YEAR(O16),MONTH(R16)+1,1)</f>
        <v>38596</v>
      </c>
      <c r="P18" s="4">
        <f>DATE(YEAR(O18),MONTH(O18)+1,1)</f>
        <v>38626</v>
      </c>
      <c r="Q18" s="4">
        <f>DATE(YEAR(P18),MONTH(P18)+1,1)</f>
        <v>38657</v>
      </c>
      <c r="R18" s="4">
        <f>DATE(YEAR(Q18),MONTH(Q18)+1,1)</f>
        <v>38687</v>
      </c>
    </row>
    <row r="19" spans="2:18" x14ac:dyDescent="0.2">
      <c r="B19" s="89"/>
      <c r="C19" s="79">
        <f t="shared" si="0"/>
        <v>1.9000000000000001E-4</v>
      </c>
      <c r="D19" s="85">
        <f t="array" aca="1" ref="D19" ca="1">MIN(IF(Station=$B19,PrixAuLitre))+ROW()/100000</f>
        <v>1.9000000000000001E-4</v>
      </c>
      <c r="E19" s="86">
        <f t="array" aca="1" ref="E19" ca="1">MAX(IF(Station=$B19,PrixAuLitre))+ROW()/100000</f>
        <v>1.9000000000000001E-4</v>
      </c>
      <c r="J19" s="11">
        <f>SUMPRODUCT((Date&gt;0)*(MONTH(Date)=MONTH(J18))*(KmRetour-KmDepart))</f>
        <v>0</v>
      </c>
      <c r="K19" s="11">
        <f>SUMPRODUCT((Date&gt;0)*(MONTH(Date)=MONTH(K18))*(KmRetour-KmDepart))</f>
        <v>0</v>
      </c>
      <c r="L19" s="11">
        <f>SUMPRODUCT((Date&gt;0)*(MONTH(Date)=MONTH(L18))*(KmRetour-KmDepart))</f>
        <v>0</v>
      </c>
      <c r="M19" s="11">
        <f>SUMPRODUCT((Date&gt;0)*(MONTH(Date)=MONTH(M18))*(KmRetour-KmDepart))</f>
        <v>0</v>
      </c>
      <c r="O19" s="9" t="str">
        <f>IF(J19&gt;0,SUMPRODUCT((Date&gt;0)*(MONTH(Date)=MONTH(O18)),NbLitres)/J19*100,"")</f>
        <v/>
      </c>
      <c r="P19" s="9" t="str">
        <f>IF(K19&gt;0,SUMPRODUCT((Date&gt;0)*(MONTH(Date)=MONTH(P18)),NbLitres)/K19*100,"")</f>
        <v/>
      </c>
      <c r="Q19" s="9" t="str">
        <f>IF(L19&gt;0,SUMPRODUCT((Date&gt;0)*(MONTH(Date)=MONTH(Q18)),NbLitres)/L19*100,"")</f>
        <v/>
      </c>
      <c r="R19" s="9" t="str">
        <f>IF(M19&gt;0,SUMPRODUCT((Date&gt;0)*(MONTH(Date)=MONTH(R18)),NbLitres)/M19*100,"")</f>
        <v/>
      </c>
    </row>
    <row r="20" spans="2:18" x14ac:dyDescent="0.2">
      <c r="B20" s="89"/>
      <c r="C20" s="79">
        <f t="shared" si="0"/>
        <v>2.0000000000000001E-4</v>
      </c>
      <c r="D20" s="85">
        <f t="array" aca="1" ref="D20" ca="1">MIN(IF(Station=$B20,PrixAuLitre))+ROW()/100000</f>
        <v>2.0000000000000001E-4</v>
      </c>
      <c r="E20" s="86">
        <f t="array" aca="1" ref="E20" ca="1">MAX(IF(Station=$B20,PrixAuLitre))+ROW()/100000</f>
        <v>2.0000000000000001E-4</v>
      </c>
    </row>
    <row r="21" spans="2:18" x14ac:dyDescent="0.2">
      <c r="B21" s="89"/>
      <c r="C21" s="79">
        <f t="shared" si="0"/>
        <v>2.1000000000000001E-4</v>
      </c>
      <c r="D21" s="85">
        <f t="array" aca="1" ref="D21" ca="1">MIN(IF(Station=$B21,PrixAuLitre))+ROW()/100000</f>
        <v>2.1000000000000001E-4</v>
      </c>
      <c r="E21" s="86">
        <f t="array" aca="1" ref="E21" ca="1">MAX(IF(Station=$B21,PrixAuLitre))+ROW()/100000</f>
        <v>2.1000000000000001E-4</v>
      </c>
      <c r="K21" s="2" t="s">
        <v>4</v>
      </c>
      <c r="L21" s="23">
        <f>SUMPRODUCT((KmRetour-KmDepart)*1)</f>
        <v>200</v>
      </c>
      <c r="M21" s="24"/>
      <c r="P21" s="20" t="s">
        <v>20</v>
      </c>
      <c r="Q21" s="35">
        <f>IF(L21=0,"",Q11/L21*100)</f>
        <v>11.5</v>
      </c>
      <c r="R21" s="26"/>
    </row>
    <row r="22" spans="2:18" x14ac:dyDescent="0.2">
      <c r="B22" s="89"/>
      <c r="C22" s="79">
        <f t="shared" si="0"/>
        <v>2.2000000000000001E-4</v>
      </c>
      <c r="D22" s="85">
        <f t="array" aca="1" ref="D22" ca="1">MIN(IF(Station=$B22,PrixAuLitre))+ROW()/100000</f>
        <v>2.2000000000000001E-4</v>
      </c>
      <c r="E22" s="86">
        <f t="array" aca="1" ref="E22" ca="1">MAX(IF(Station=$B22,PrixAuLitre))+ROW()/100000</f>
        <v>2.2000000000000001E-4</v>
      </c>
    </row>
    <row r="23" spans="2:18" x14ac:dyDescent="0.2">
      <c r="B23" s="89"/>
      <c r="C23" s="79">
        <f t="shared" si="0"/>
        <v>2.3000000000000001E-4</v>
      </c>
      <c r="D23" s="85">
        <f t="array" aca="1" ref="D23" ca="1">MIN(IF(Station=$B23,PrixAuLitre))+ROW()/100000</f>
        <v>2.3000000000000001E-4</v>
      </c>
      <c r="E23" s="86">
        <f t="array" aca="1" ref="E23" ca="1">MAX(IF(Station=$B23,PrixAuLitre))+ROW()/100000</f>
        <v>2.3000000000000001E-4</v>
      </c>
    </row>
    <row r="24" spans="2:18" x14ac:dyDescent="0.2">
      <c r="B24" s="89"/>
      <c r="C24" s="79">
        <f t="shared" si="0"/>
        <v>2.4000000000000001E-4</v>
      </c>
      <c r="D24" s="85">
        <f t="array" aca="1" ref="D24" ca="1">MIN(IF(Station=$B24,PrixAuLitre))+ROW()/100000</f>
        <v>2.4000000000000001E-4</v>
      </c>
      <c r="E24" s="86">
        <f t="array" aca="1" ref="E24" ca="1">MAX(IF(Station=$B24,PrixAuLitre))+ROW()/100000</f>
        <v>2.4000000000000001E-4</v>
      </c>
    </row>
    <row r="25" spans="2:18" ht="13.5" thickBot="1" x14ac:dyDescent="0.25">
      <c r="B25" s="89"/>
      <c r="C25" s="82">
        <f t="shared" si="0"/>
        <v>2.5000000000000001E-4</v>
      </c>
      <c r="D25" s="87">
        <f t="array" aca="1" ref="D25" ca="1">MIN(IF(Station=$B25,PrixAuLitre))+ROW()/100000</f>
        <v>2.5000000000000001E-4</v>
      </c>
      <c r="E25" s="88">
        <f t="array" aca="1" ref="E25" ca="1">MAX(IF(Station=$B25,PrixAuLitre))+ROW()/100000</f>
        <v>2.5000000000000001E-4</v>
      </c>
    </row>
    <row r="26" spans="2:18" ht="13.5" thickTop="1" x14ac:dyDescent="0.2"/>
    <row r="27" spans="2:18" x14ac:dyDescent="0.2">
      <c r="C27" s="16"/>
    </row>
    <row r="28" spans="2:18" x14ac:dyDescent="0.2">
      <c r="C28" s="15"/>
      <c r="D28" s="15"/>
    </row>
    <row r="29" spans="2:18" x14ac:dyDescent="0.2">
      <c r="C29" s="15"/>
      <c r="D29" s="15"/>
    </row>
    <row r="30" spans="2:18" x14ac:dyDescent="0.2">
      <c r="C30" s="15"/>
      <c r="D30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0"/>
  </sheetPr>
  <dimension ref="B1:G70"/>
  <sheetViews>
    <sheetView workbookViewId="0">
      <selection activeCell="B1" sqref="B1:B42"/>
    </sheetView>
  </sheetViews>
  <sheetFormatPr baseColWidth="10" defaultColWidth="11.5546875" defaultRowHeight="12.75" x14ac:dyDescent="0.2"/>
  <cols>
    <col min="1" max="1" width="1.77734375" style="29" customWidth="1"/>
    <col min="2" max="2" width="22.33203125" style="107" customWidth="1"/>
    <col min="3" max="3" width="15.44140625" style="107" customWidth="1"/>
    <col min="4" max="4" width="3.5546875" style="100" customWidth="1"/>
    <col min="5" max="5" width="14.21875" style="29" customWidth="1"/>
    <col min="6" max="6" width="4.21875" style="29" customWidth="1"/>
    <col min="7" max="7" width="12.5546875" style="29" customWidth="1"/>
    <col min="8" max="16384" width="11.5546875" style="29"/>
  </cols>
  <sheetData>
    <row r="1" spans="2:7" x14ac:dyDescent="0.2">
      <c r="B1" s="30" t="s">
        <v>82</v>
      </c>
      <c r="C1" s="30" t="s">
        <v>83</v>
      </c>
      <c r="D1" s="98"/>
    </row>
    <row r="2" spans="2:7" ht="15" x14ac:dyDescent="0.2">
      <c r="B2" s="96" t="s">
        <v>29</v>
      </c>
      <c r="C2" s="96" t="s">
        <v>71</v>
      </c>
      <c r="D2" s="97"/>
      <c r="E2" s="94" t="s">
        <v>29</v>
      </c>
      <c r="G2" s="31" t="s">
        <v>71</v>
      </c>
    </row>
    <row r="3" spans="2:7" x14ac:dyDescent="0.2">
      <c r="B3" s="95" t="s">
        <v>30</v>
      </c>
      <c r="C3" s="95" t="s">
        <v>72</v>
      </c>
      <c r="D3" s="97"/>
    </row>
    <row r="4" spans="2:7" x14ac:dyDescent="0.2">
      <c r="B4" s="95" t="s">
        <v>31</v>
      </c>
      <c r="C4" s="95" t="s">
        <v>73</v>
      </c>
      <c r="D4" s="97"/>
      <c r="E4" s="34"/>
    </row>
    <row r="5" spans="2:7" x14ac:dyDescent="0.2">
      <c r="B5" s="95" t="s">
        <v>32</v>
      </c>
      <c r="C5" s="95" t="s">
        <v>73</v>
      </c>
      <c r="D5" s="97"/>
      <c r="E5" s="32"/>
    </row>
    <row r="6" spans="2:7" x14ac:dyDescent="0.2">
      <c r="B6" s="95" t="s">
        <v>33</v>
      </c>
      <c r="C6" s="95" t="s">
        <v>74</v>
      </c>
      <c r="D6" s="97"/>
      <c r="E6" s="32"/>
    </row>
    <row r="7" spans="2:7" x14ac:dyDescent="0.2">
      <c r="B7" s="95" t="s">
        <v>34</v>
      </c>
      <c r="C7" s="95" t="s">
        <v>75</v>
      </c>
      <c r="D7" s="97"/>
      <c r="E7" s="33"/>
    </row>
    <row r="8" spans="2:7" x14ac:dyDescent="0.2">
      <c r="B8" s="95" t="s">
        <v>35</v>
      </c>
      <c r="C8" s="95">
        <v>206</v>
      </c>
      <c r="D8" s="97"/>
      <c r="E8" s="32"/>
    </row>
    <row r="9" spans="2:7" x14ac:dyDescent="0.2">
      <c r="B9" s="95" t="s">
        <v>36</v>
      </c>
      <c r="C9" s="95">
        <v>206</v>
      </c>
      <c r="D9" s="97"/>
      <c r="E9" s="32"/>
    </row>
    <row r="10" spans="2:7" x14ac:dyDescent="0.2">
      <c r="B10" s="95" t="s">
        <v>37</v>
      </c>
      <c r="C10" s="95">
        <v>406</v>
      </c>
      <c r="D10" s="97"/>
    </row>
    <row r="11" spans="2:7" x14ac:dyDescent="0.2">
      <c r="B11" s="95" t="s">
        <v>38</v>
      </c>
      <c r="C11" s="95">
        <v>406</v>
      </c>
      <c r="D11" s="97"/>
    </row>
    <row r="12" spans="2:7" x14ac:dyDescent="0.2">
      <c r="B12" s="95" t="s">
        <v>39</v>
      </c>
      <c r="C12" s="95" t="s">
        <v>71</v>
      </c>
      <c r="D12" s="97"/>
    </row>
    <row r="13" spans="2:7" x14ac:dyDescent="0.2">
      <c r="B13" s="95" t="s">
        <v>40</v>
      </c>
      <c r="C13" s="95" t="s">
        <v>76</v>
      </c>
      <c r="D13" s="97"/>
    </row>
    <row r="14" spans="2:7" x14ac:dyDescent="0.2">
      <c r="B14" s="95" t="s">
        <v>41</v>
      </c>
      <c r="C14" s="95" t="s">
        <v>72</v>
      </c>
      <c r="D14" s="97"/>
    </row>
    <row r="15" spans="2:7" x14ac:dyDescent="0.2">
      <c r="B15" s="95" t="s">
        <v>42</v>
      </c>
      <c r="C15" s="95" t="s">
        <v>77</v>
      </c>
      <c r="D15" s="97"/>
    </row>
    <row r="16" spans="2:7" x14ac:dyDescent="0.2">
      <c r="B16" s="95" t="s">
        <v>43</v>
      </c>
      <c r="C16" s="95" t="s">
        <v>74</v>
      </c>
      <c r="D16" s="97"/>
    </row>
    <row r="17" spans="2:4" x14ac:dyDescent="0.2">
      <c r="B17" s="95" t="s">
        <v>44</v>
      </c>
      <c r="C17" s="95" t="s">
        <v>74</v>
      </c>
      <c r="D17" s="97"/>
    </row>
    <row r="18" spans="2:4" x14ac:dyDescent="0.2">
      <c r="B18" s="95" t="s">
        <v>45</v>
      </c>
      <c r="C18" s="95" t="s">
        <v>78</v>
      </c>
      <c r="D18" s="97"/>
    </row>
    <row r="19" spans="2:4" x14ac:dyDescent="0.2">
      <c r="B19" s="95" t="s">
        <v>46</v>
      </c>
      <c r="C19" s="95" t="s">
        <v>79</v>
      </c>
      <c r="D19" s="97"/>
    </row>
    <row r="20" spans="2:4" x14ac:dyDescent="0.2">
      <c r="B20" s="95" t="s">
        <v>47</v>
      </c>
      <c r="C20" s="95" t="s">
        <v>74</v>
      </c>
      <c r="D20" s="97"/>
    </row>
    <row r="21" spans="2:4" x14ac:dyDescent="0.2">
      <c r="B21" s="95" t="s">
        <v>48</v>
      </c>
      <c r="C21" s="95" t="s">
        <v>74</v>
      </c>
      <c r="D21" s="97"/>
    </row>
    <row r="22" spans="2:4" x14ac:dyDescent="0.2">
      <c r="B22" s="95" t="s">
        <v>49</v>
      </c>
      <c r="C22" s="95" t="s">
        <v>71</v>
      </c>
      <c r="D22" s="97"/>
    </row>
    <row r="23" spans="2:4" x14ac:dyDescent="0.2">
      <c r="B23" s="95" t="s">
        <v>50</v>
      </c>
      <c r="C23" s="95" t="s">
        <v>77</v>
      </c>
      <c r="D23" s="97"/>
    </row>
    <row r="24" spans="2:4" x14ac:dyDescent="0.2">
      <c r="B24" s="95" t="s">
        <v>51</v>
      </c>
      <c r="C24" s="95" t="s">
        <v>71</v>
      </c>
      <c r="D24" s="97"/>
    </row>
    <row r="25" spans="2:4" x14ac:dyDescent="0.2">
      <c r="B25" s="95" t="s">
        <v>52</v>
      </c>
      <c r="C25" s="95">
        <v>407</v>
      </c>
      <c r="D25" s="97"/>
    </row>
    <row r="26" spans="2:4" x14ac:dyDescent="0.2">
      <c r="B26" s="95" t="s">
        <v>53</v>
      </c>
      <c r="C26" s="95">
        <v>407</v>
      </c>
      <c r="D26" s="97"/>
    </row>
    <row r="27" spans="2:4" x14ac:dyDescent="0.2">
      <c r="B27" s="95" t="s">
        <v>54</v>
      </c>
      <c r="C27" s="95" t="s">
        <v>78</v>
      </c>
      <c r="D27" s="97"/>
    </row>
    <row r="28" spans="2:4" x14ac:dyDescent="0.2">
      <c r="B28" s="95" t="s">
        <v>55</v>
      </c>
      <c r="C28" s="95" t="s">
        <v>71</v>
      </c>
      <c r="D28" s="97"/>
    </row>
    <row r="29" spans="2:4" x14ac:dyDescent="0.2">
      <c r="B29" s="95" t="s">
        <v>56</v>
      </c>
      <c r="C29" s="95" t="s">
        <v>71</v>
      </c>
      <c r="D29" s="97"/>
    </row>
    <row r="30" spans="2:4" x14ac:dyDescent="0.2">
      <c r="B30" s="95" t="s">
        <v>57</v>
      </c>
      <c r="C30" s="95" t="s">
        <v>71</v>
      </c>
      <c r="D30" s="97"/>
    </row>
    <row r="31" spans="2:4" x14ac:dyDescent="0.2">
      <c r="B31" s="95" t="s">
        <v>58</v>
      </c>
      <c r="C31" s="95" t="s">
        <v>74</v>
      </c>
      <c r="D31" s="97"/>
    </row>
    <row r="32" spans="2:4" x14ac:dyDescent="0.2">
      <c r="B32" s="95" t="s">
        <v>59</v>
      </c>
      <c r="C32" s="95" t="s">
        <v>71</v>
      </c>
      <c r="D32" s="97"/>
    </row>
    <row r="33" spans="2:4" x14ac:dyDescent="0.2">
      <c r="B33" s="95" t="s">
        <v>60</v>
      </c>
      <c r="C33" s="95">
        <v>306</v>
      </c>
      <c r="D33" s="97"/>
    </row>
    <row r="34" spans="2:4" x14ac:dyDescent="0.2">
      <c r="B34" s="95" t="s">
        <v>61</v>
      </c>
      <c r="C34" s="95" t="s">
        <v>74</v>
      </c>
      <c r="D34" s="97"/>
    </row>
    <row r="35" spans="2:4" x14ac:dyDescent="0.2">
      <c r="B35" s="95" t="s">
        <v>62</v>
      </c>
      <c r="C35" s="95">
        <v>206</v>
      </c>
      <c r="D35" s="97"/>
    </row>
    <row r="36" spans="2:4" x14ac:dyDescent="0.2">
      <c r="B36" s="95" t="s">
        <v>63</v>
      </c>
      <c r="C36" s="95" t="s">
        <v>80</v>
      </c>
      <c r="D36" s="97"/>
    </row>
    <row r="37" spans="2:4" x14ac:dyDescent="0.2">
      <c r="B37" s="95" t="s">
        <v>64</v>
      </c>
      <c r="C37" s="95" t="s">
        <v>81</v>
      </c>
      <c r="D37" s="97"/>
    </row>
    <row r="38" spans="2:4" x14ac:dyDescent="0.2">
      <c r="B38" s="95" t="s">
        <v>65</v>
      </c>
      <c r="C38" s="95" t="s">
        <v>74</v>
      </c>
      <c r="D38" s="97"/>
    </row>
    <row r="39" spans="2:4" x14ac:dyDescent="0.2">
      <c r="B39" s="95" t="s">
        <v>66</v>
      </c>
      <c r="C39" s="95">
        <v>306</v>
      </c>
      <c r="D39" s="97"/>
    </row>
    <row r="40" spans="2:4" x14ac:dyDescent="0.2">
      <c r="B40" s="95" t="s">
        <v>67</v>
      </c>
      <c r="C40" s="95" t="s">
        <v>79</v>
      </c>
      <c r="D40" s="97"/>
    </row>
    <row r="41" spans="2:4" x14ac:dyDescent="0.2">
      <c r="B41" s="95" t="s">
        <v>68</v>
      </c>
      <c r="C41" s="95">
        <v>206</v>
      </c>
      <c r="D41" s="97"/>
    </row>
    <row r="42" spans="2:4" x14ac:dyDescent="0.2">
      <c r="B42" s="95" t="s">
        <v>69</v>
      </c>
      <c r="C42" s="95" t="s">
        <v>74</v>
      </c>
      <c r="D42" s="97"/>
    </row>
    <row r="43" spans="2:4" x14ac:dyDescent="0.2">
      <c r="B43" s="104"/>
      <c r="C43" s="104"/>
      <c r="D43" s="99"/>
    </row>
    <row r="44" spans="2:4" x14ac:dyDescent="0.2">
      <c r="B44" s="95"/>
      <c r="C44" s="95"/>
      <c r="D44" s="99"/>
    </row>
    <row r="45" spans="2:4" x14ac:dyDescent="0.2">
      <c r="B45" s="95"/>
      <c r="C45" s="95"/>
      <c r="D45" s="99"/>
    </row>
    <row r="46" spans="2:4" x14ac:dyDescent="0.2">
      <c r="B46" s="95"/>
      <c r="C46" s="95"/>
      <c r="D46" s="99"/>
    </row>
    <row r="47" spans="2:4" x14ac:dyDescent="0.2">
      <c r="B47" s="95"/>
      <c r="C47" s="95"/>
      <c r="D47" s="99"/>
    </row>
    <row r="48" spans="2:4" x14ac:dyDescent="0.2">
      <c r="B48" s="95"/>
      <c r="C48" s="95"/>
      <c r="D48" s="99"/>
    </row>
    <row r="49" spans="2:4" x14ac:dyDescent="0.2">
      <c r="B49" s="95"/>
      <c r="C49" s="95"/>
      <c r="D49" s="99"/>
    </row>
    <row r="50" spans="2:4" x14ac:dyDescent="0.2">
      <c r="B50" s="95"/>
      <c r="C50" s="95"/>
      <c r="D50" s="99"/>
    </row>
    <row r="51" spans="2:4" x14ac:dyDescent="0.2">
      <c r="B51" s="95"/>
      <c r="C51" s="95"/>
      <c r="D51" s="99"/>
    </row>
    <row r="52" spans="2:4" x14ac:dyDescent="0.2">
      <c r="B52" s="95"/>
      <c r="C52" s="95"/>
      <c r="D52" s="99"/>
    </row>
    <row r="53" spans="2:4" x14ac:dyDescent="0.2">
      <c r="B53" s="95"/>
      <c r="C53" s="95"/>
      <c r="D53" s="99"/>
    </row>
    <row r="54" spans="2:4" x14ac:dyDescent="0.2">
      <c r="B54" s="95"/>
      <c r="C54" s="95"/>
      <c r="D54" s="99"/>
    </row>
    <row r="55" spans="2:4" x14ac:dyDescent="0.2">
      <c r="B55" s="95"/>
      <c r="C55" s="95"/>
      <c r="D55" s="99"/>
    </row>
    <row r="56" spans="2:4" x14ac:dyDescent="0.2">
      <c r="B56" s="95"/>
      <c r="C56" s="95"/>
      <c r="D56" s="99"/>
    </row>
    <row r="57" spans="2:4" x14ac:dyDescent="0.2">
      <c r="B57" s="95"/>
      <c r="C57" s="95"/>
      <c r="D57" s="99"/>
    </row>
    <row r="58" spans="2:4" x14ac:dyDescent="0.2">
      <c r="B58" s="95"/>
      <c r="C58" s="95"/>
      <c r="D58" s="99"/>
    </row>
    <row r="59" spans="2:4" x14ac:dyDescent="0.2">
      <c r="B59" s="95"/>
      <c r="C59" s="95"/>
      <c r="D59" s="99"/>
    </row>
    <row r="60" spans="2:4" x14ac:dyDescent="0.2">
      <c r="B60" s="105"/>
      <c r="C60" s="105"/>
      <c r="D60" s="99"/>
    </row>
    <row r="61" spans="2:4" x14ac:dyDescent="0.2">
      <c r="B61" s="106"/>
    </row>
    <row r="62" spans="2:4" x14ac:dyDescent="0.2">
      <c r="B62" s="106"/>
    </row>
    <row r="63" spans="2:4" x14ac:dyDescent="0.2">
      <c r="B63" s="106"/>
    </row>
    <row r="64" spans="2:4" x14ac:dyDescent="0.2">
      <c r="B64" s="106"/>
    </row>
    <row r="65" spans="2:2" x14ac:dyDescent="0.2">
      <c r="B65" s="106"/>
    </row>
    <row r="66" spans="2:2" x14ac:dyDescent="0.2">
      <c r="B66" s="106"/>
    </row>
    <row r="67" spans="2:2" x14ac:dyDescent="0.2">
      <c r="B67" s="106"/>
    </row>
    <row r="68" spans="2:2" x14ac:dyDescent="0.2">
      <c r="B68" s="106"/>
    </row>
    <row r="69" spans="2:2" x14ac:dyDescent="0.2">
      <c r="B69" s="106"/>
    </row>
    <row r="70" spans="2:2" x14ac:dyDescent="0.2">
      <c r="B70" s="106"/>
    </row>
  </sheetData>
  <phoneticPr fontId="3" type="noConversion"/>
  <dataValidations count="2">
    <dataValidation type="list" allowBlank="1" showInputMessage="1" showErrorMessage="1" sqref="E2">
      <formula1>ListCars</formula1>
    </dataValidation>
    <dataValidation type="list" allowBlank="1" showInputMessage="1" showErrorMessage="1" sqref="G2">
      <formula1>$C$2:$C$60</formula1>
    </dataValidation>
  </dataValidations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45"/>
  </sheetPr>
  <dimension ref="B1:M61"/>
  <sheetViews>
    <sheetView workbookViewId="0">
      <selection activeCell="B5" sqref="B5"/>
    </sheetView>
  </sheetViews>
  <sheetFormatPr baseColWidth="10" defaultColWidth="11.5546875" defaultRowHeight="12.75" x14ac:dyDescent="0.2"/>
  <cols>
    <col min="1" max="1" width="1.44140625" style="1" customWidth="1"/>
    <col min="2" max="2" width="13" style="1" customWidth="1"/>
    <col min="3" max="3" width="13.6640625" style="1" customWidth="1"/>
    <col min="4" max="4" width="12.44140625" style="1" customWidth="1"/>
    <col min="5" max="5" width="12.88671875" style="1" customWidth="1"/>
    <col min="6" max="6" width="1.44140625" style="1" customWidth="1"/>
    <col min="7" max="7" width="7.5546875" style="1" customWidth="1"/>
    <col min="8" max="8" width="12.77734375" style="1" customWidth="1"/>
    <col min="9" max="10" width="7.5546875" style="1" customWidth="1"/>
    <col min="11" max="11" width="1.44140625" style="1" customWidth="1"/>
    <col min="12" max="12" width="17.33203125" style="1" customWidth="1"/>
    <col min="13" max="13" width="12.33203125" style="1" customWidth="1"/>
    <col min="14" max="16384" width="11.5546875" style="1"/>
  </cols>
  <sheetData>
    <row r="1" spans="2:13" ht="15" x14ac:dyDescent="0.2">
      <c r="B1" s="21"/>
      <c r="C1" s="19"/>
      <c r="D1" s="13" t="s">
        <v>100</v>
      </c>
      <c r="E1" s="10"/>
      <c r="F1" s="10"/>
      <c r="G1" s="125" t="s">
        <v>30</v>
      </c>
      <c r="H1" s="126"/>
      <c r="I1" s="21"/>
      <c r="J1" s="21"/>
      <c r="K1" s="10"/>
      <c r="L1" s="21"/>
      <c r="M1" s="21"/>
    </row>
    <row r="2" spans="2:13" x14ac:dyDescent="0.2">
      <c r="L2" s="14"/>
    </row>
    <row r="3" spans="2:13" x14ac:dyDescent="0.2">
      <c r="B3" s="2" t="s">
        <v>10</v>
      </c>
      <c r="C3" s="2"/>
      <c r="D3" s="2"/>
      <c r="E3" s="2"/>
      <c r="G3" s="7" t="s">
        <v>19</v>
      </c>
      <c r="H3" s="8"/>
      <c r="I3" s="8"/>
      <c r="J3" s="8"/>
      <c r="L3" s="27" t="s">
        <v>18</v>
      </c>
      <c r="M3" s="28"/>
    </row>
    <row r="4" spans="2:13" x14ac:dyDescent="0.2">
      <c r="B4" s="4">
        <v>38353</v>
      </c>
      <c r="C4" s="4">
        <f>DATE(YEAR(B4),MONTH(B4)+1,1)</f>
        <v>38384</v>
      </c>
      <c r="D4" s="4">
        <f>DATE(YEAR(C4),MONTH(C4)+1,1)</f>
        <v>38412</v>
      </c>
      <c r="E4" s="4">
        <f>DATE(YEAR(D4),MONTH(D4)+1,1)</f>
        <v>38443</v>
      </c>
      <c r="G4" s="4">
        <f>B4</f>
        <v>38353</v>
      </c>
      <c r="H4" s="4">
        <f>DATE(YEAR(G4),MONTH(G4)+1,1)</f>
        <v>38384</v>
      </c>
      <c r="I4" s="4">
        <f>DATE(YEAR(H4),MONTH(H4)+1,1)</f>
        <v>38412</v>
      </c>
      <c r="J4" s="4">
        <f>DATE(YEAR(I4),MONTH(I4)+1,1)</f>
        <v>38443</v>
      </c>
      <c r="L4" s="66" t="str">
        <f>INDEX(Station,ROWS(L$4:L4))&amp;""</f>
        <v>NAFTAL HIMAYA PLUS</v>
      </c>
      <c r="M4" s="38" t="e">
        <f>SUMPRODUCT((NoCar=G$1)*(Station=L4)*NbLitres)</f>
        <v>#N/A</v>
      </c>
    </row>
    <row r="5" spans="2:13" x14ac:dyDescent="0.2">
      <c r="B5" s="71">
        <f ca="1">SUMPRODUCT((Tableau1[[Immatriculation Voiture]:[Immatriculation Voiture]]=$G$1)*(Tableau1[[DATE]:[DATE]]&gt;0)*(MONTH(Tableau1[[DATE]:[DATE]])=MONTH(B4)),Tableau1[[Prix par plein]:[Prix par plein]])</f>
        <v>957.26</v>
      </c>
      <c r="C5" s="71">
        <f ca="1">SUMPRODUCT((Tableau1[[Immatriculation Voiture]:[Immatriculation Voiture]]=$G$1)*(Tableau1[[DATE]:[DATE]]&gt;0)*(MONTH(Tableau1[[DATE]:[DATE]])=MONTH(C4)),Tableau1[[Prix par plein]:[Prix par plein]])</f>
        <v>0</v>
      </c>
      <c r="D5" s="71">
        <f ca="1">SUMPRODUCT((Tableau1[[Immatriculation Voiture]:[Immatriculation Voiture]]=$G$1)*(Tableau1[[DATE]:[DATE]]&gt;0)*(MONTH(Tableau1[[DATE]:[DATE]])=MONTH(D4)),Tableau1[[Prix par plein]:[Prix par plein]])</f>
        <v>0</v>
      </c>
      <c r="E5" s="71">
        <f ca="1">SUMPRODUCT((Tableau1[[Immatriculation Voiture]:[Immatriculation Voiture]]=$G$1)*(Tableau1[[DATE]:[DATE]]&gt;0)*(MONTH(Tableau1[[DATE]:[DATE]])=MONTH(E4)),Tableau1[[Prix par plein]:[Prix par plein]])</f>
        <v>0</v>
      </c>
      <c r="G5" s="11" t="e">
        <f>IF(B4&gt;0,SUMPRODUCT((NoCar=$G$1)*(Date&gt;0)*(MONTH(Date)=MONTH(G4)),NbLitres),"")</f>
        <v>#N/A</v>
      </c>
      <c r="H5" s="11" t="e">
        <f>IF(C4&gt;0,SUMPRODUCT((NoCar=$G$1)*(Date&gt;0)*(MONTH(Date)=MONTH(H4)),NbLitres),"")</f>
        <v>#N/A</v>
      </c>
      <c r="I5" s="11" t="e">
        <f>IF(D4&gt;0,SUMPRODUCT((NoCar=$G$1)*(Date&gt;0)*(MONTH(Date)=MONTH(I4)),NbLitres),"")</f>
        <v>#N/A</v>
      </c>
      <c r="J5" s="11" t="e">
        <f>IF(E4&gt;0,SUMPRODUCT((NoCar=$G$1)*(Date&gt;0)*(MONTH(Date)=MONTH(J4)),NbLitres),"")</f>
        <v>#N/A</v>
      </c>
      <c r="L5" s="66" t="str">
        <f>INDEX(Station,ROWS(L$4:L5))&amp;""</f>
        <v>Stations</v>
      </c>
      <c r="M5" s="38" t="e">
        <f t="shared" ref="M5:M21" si="0">SUMPRODUCT((NoCar=G$1)*(Station=L5)*NbLitres)</f>
        <v>#N/A</v>
      </c>
    </row>
    <row r="6" spans="2:13" x14ac:dyDescent="0.2">
      <c r="B6" s="4">
        <f>DATE(YEAR(B4),MONTH(E4)+1,1)</f>
        <v>38473</v>
      </c>
      <c r="C6" s="4">
        <f>DATE(YEAR(B6),MONTH(B6)+1,1)</f>
        <v>38504</v>
      </c>
      <c r="D6" s="4">
        <f>DATE(YEAR(C6),MONTH(C6)+1,1)</f>
        <v>38534</v>
      </c>
      <c r="E6" s="4">
        <f>DATE(YEAR(D6),MONTH(D6)+1,1)</f>
        <v>38565</v>
      </c>
      <c r="G6" s="4">
        <f>DATE(YEAR(G4),MONTH(J4)+1,1)</f>
        <v>38473</v>
      </c>
      <c r="H6" s="4">
        <f>DATE(YEAR(G6),MONTH(G6)+1,1)</f>
        <v>38504</v>
      </c>
      <c r="I6" s="4">
        <f>DATE(YEAR(H6),MONTH(H6)+1,1)</f>
        <v>38534</v>
      </c>
      <c r="J6" s="4">
        <f>DATE(YEAR(I6),MONTH(I6)+1,1)</f>
        <v>38565</v>
      </c>
      <c r="L6" s="66" t="str">
        <f>INDEX(Station,ROWS(L$4:L6))&amp;""</f>
        <v>Stations</v>
      </c>
      <c r="M6" s="38" t="e">
        <f t="shared" si="0"/>
        <v>#N/A</v>
      </c>
    </row>
    <row r="7" spans="2:13" x14ac:dyDescent="0.2">
      <c r="B7" s="71">
        <f ca="1">SUMPRODUCT((Tableau1[[Immatriculation Voiture]:[Immatriculation Voiture]]=$G$1)*(Tableau1[[DATE]:[DATE]]&gt;0)*(MONTH(Tableau1[[DATE]:[DATE]])=MONTH(B6)),Tableau1[[Prix par plein]:[Prix par plein]])</f>
        <v>0</v>
      </c>
      <c r="C7" s="71">
        <f ca="1">SUMPRODUCT((Tableau1[[Immatriculation Voiture]:[Immatriculation Voiture]]=$G$1)*(Tableau1[[DATE]:[DATE]]&gt;0)*(MONTH(Tableau1[[DATE]:[DATE]])=MONTH(C6)),Tableau1[[Prix par plein]:[Prix par plein]])</f>
        <v>0</v>
      </c>
      <c r="D7" s="71">
        <f ca="1">SUMPRODUCT((Tableau1[[Immatriculation Voiture]:[Immatriculation Voiture]]=$G$1)*(Tableau1[[DATE]:[DATE]]&gt;0)*(MONTH(Tableau1[[DATE]:[DATE]])=MONTH(D6)),Tableau1[[Prix par plein]:[Prix par plein]])</f>
        <v>0</v>
      </c>
      <c r="E7" s="71">
        <f ca="1">SUMPRODUCT((Tableau1[[Immatriculation Voiture]:[Immatriculation Voiture]]=$G$1)*(Tableau1[[DATE]:[DATE]]&gt;0)*(MONTH(Tableau1[[DATE]:[DATE]])=MONTH(E6)),Tableau1[[Prix par plein]:[Prix par plein]])</f>
        <v>0</v>
      </c>
      <c r="G7" s="11" t="e">
        <f>IF(B6&gt;0,SUMPRODUCT((NoCar=$G$1)*(Date&gt;0)*(MONTH(Date)=MONTH(G6)),NbLitres),"")</f>
        <v>#N/A</v>
      </c>
      <c r="H7" s="11" t="e">
        <f>IF(C6&gt;0,SUMPRODUCT((NoCar=$G$1)*(Date&gt;0)*(MONTH(Date)=MONTH(H6)),NbLitres),"")</f>
        <v>#N/A</v>
      </c>
      <c r="I7" s="11" t="e">
        <f>IF(D6&gt;0,SUMPRODUCT((NoCar=$G$1)*(Date&gt;0)*(MONTH(Date)=MONTH(I6)),NbLitres),"")</f>
        <v>#N/A</v>
      </c>
      <c r="J7" s="11" t="e">
        <f>IF(E6&gt;0,SUMPRODUCT((NoCar=$G$1)*(Date&gt;0)*(MONTH(Date)=MONTH(J6)),NbLitres),"")</f>
        <v>#N/A</v>
      </c>
      <c r="L7" s="66" t="str">
        <f>INDEX(Station,ROWS(L$4:L7))&amp;""</f>
        <v>Stations</v>
      </c>
      <c r="M7" s="38" t="e">
        <f t="shared" si="0"/>
        <v>#N/A</v>
      </c>
    </row>
    <row r="8" spans="2:13" x14ac:dyDescent="0.2">
      <c r="B8" s="4">
        <f>DATE(YEAR(B6),MONTH(E6)+1,1)</f>
        <v>38596</v>
      </c>
      <c r="C8" s="4">
        <f>DATE(YEAR(B8),MONTH(B8)+1,1)</f>
        <v>38626</v>
      </c>
      <c r="D8" s="4">
        <f>DATE(YEAR(C8),MONTH(C8)+1,1)</f>
        <v>38657</v>
      </c>
      <c r="E8" s="4">
        <f>DATE(YEAR(D8),MONTH(D8)+1,1)</f>
        <v>38687</v>
      </c>
      <c r="G8" s="4">
        <f>DATE(YEAR(G6),MONTH(J6)+1,1)</f>
        <v>38596</v>
      </c>
      <c r="H8" s="4">
        <f>DATE(YEAR(G8),MONTH(G8)+1,1)</f>
        <v>38626</v>
      </c>
      <c r="I8" s="4">
        <f>DATE(YEAR(H8),MONTH(H8)+1,1)</f>
        <v>38657</v>
      </c>
      <c r="J8" s="4">
        <f>DATE(YEAR(I8),MONTH(I8)+1,1)</f>
        <v>38687</v>
      </c>
      <c r="L8" s="66" t="str">
        <f>INDEX(Station,ROWS(L$4:L8))&amp;""</f>
        <v>Stations</v>
      </c>
      <c r="M8" s="38" t="e">
        <f t="shared" si="0"/>
        <v>#N/A</v>
      </c>
    </row>
    <row r="9" spans="2:13" x14ac:dyDescent="0.2">
      <c r="B9" s="71">
        <f ca="1">SUMPRODUCT((Tableau1[[Immatriculation Voiture]:[Immatriculation Voiture]]=$G$1)*(Tableau1[[DATE]:[DATE]]&gt;0)*(MONTH(Tableau1[[DATE]:[DATE]])=MONTH(B8)),Tableau1[[Prix par plein]:[Prix par plein]])</f>
        <v>0</v>
      </c>
      <c r="C9" s="71">
        <f ca="1">SUMPRODUCT((Tableau1[[Immatriculation Voiture]:[Immatriculation Voiture]]=$G$1)*(Tableau1[[DATE]:[DATE]]&gt;0)*(MONTH(Tableau1[[DATE]:[DATE]])=MONTH(C8)),Tableau1[[Prix par plein]:[Prix par plein]])</f>
        <v>0</v>
      </c>
      <c r="D9" s="71">
        <f ca="1">SUMPRODUCT((Tableau1[[Immatriculation Voiture]:[Immatriculation Voiture]]=$G$1)*(Tableau1[[DATE]:[DATE]]&gt;0)*(MONTH(Tableau1[[DATE]:[DATE]])=MONTH(D8)),Tableau1[[Prix par plein]:[Prix par plein]])</f>
        <v>0</v>
      </c>
      <c r="E9" s="71">
        <f ca="1">SUMPRODUCT((Tableau1[[Immatriculation Voiture]:[Immatriculation Voiture]]=$G$1)*(Tableau1[[DATE]:[DATE]]&gt;0)*(MONTH(Tableau1[[DATE]:[DATE]])=MONTH(E8)),Tableau1[[Prix par plein]:[Prix par plein]])</f>
        <v>0</v>
      </c>
      <c r="G9" s="11" t="e">
        <f>IF(B8&gt;0,SUMPRODUCT((NoCar=$G$1)*(Date&gt;0)*(MONTH(Date)=MONTH(G8)),NbLitres),"")</f>
        <v>#N/A</v>
      </c>
      <c r="H9" s="11" t="e">
        <f>IF(C8&gt;0,SUMPRODUCT((NoCar=$G$1)*(Date&gt;0)*(MONTH(Date)=MONTH(H8)),NbLitres),"")</f>
        <v>#N/A</v>
      </c>
      <c r="I9" s="11" t="e">
        <f>IF(D8&gt;0,SUMPRODUCT((NoCar=$G$1)*(Date&gt;0)*(MONTH(Date)=MONTH(I8)),NbLitres),"")</f>
        <v>#N/A</v>
      </c>
      <c r="J9" s="11" t="e">
        <f>IF(E8&gt;0,SUMPRODUCT((NoCar=$G$1)*(Date&gt;0)*(MONTH(Date)=MONTH(J8)),NbLitres),"")</f>
        <v>#N/A</v>
      </c>
      <c r="L9" s="66" t="str">
        <f>INDEX(Station,ROWS(L$4:L9))&amp;""</f>
        <v>Stations</v>
      </c>
      <c r="M9" s="38" t="e">
        <f t="shared" si="0"/>
        <v>#N/A</v>
      </c>
    </row>
    <row r="10" spans="2:13" x14ac:dyDescent="0.2">
      <c r="B10" s="5"/>
      <c r="C10" s="5"/>
      <c r="D10" s="6"/>
      <c r="E10" s="6"/>
      <c r="G10" s="6"/>
      <c r="H10" s="6"/>
      <c r="I10" s="6"/>
      <c r="J10" s="6"/>
      <c r="L10" s="66" t="str">
        <f>INDEX(Station,ROWS(L$4:L10))&amp;""</f>
        <v>Stations</v>
      </c>
      <c r="M10" s="38" t="e">
        <f t="shared" si="0"/>
        <v>#N/A</v>
      </c>
    </row>
    <row r="11" spans="2:13" x14ac:dyDescent="0.2">
      <c r="B11" s="5"/>
      <c r="C11" s="20" t="s">
        <v>4</v>
      </c>
      <c r="D11" s="69">
        <f>SUMIF(NoCar,$G$1,PrixParPlein)</f>
        <v>0</v>
      </c>
      <c r="E11" s="70"/>
      <c r="G11" s="6"/>
      <c r="H11" s="20" t="s">
        <v>4</v>
      </c>
      <c r="I11" s="37">
        <f>SUMIF(NoCar,$G$1,NbLitres)</f>
        <v>0</v>
      </c>
      <c r="J11" s="25"/>
      <c r="L11" s="66" t="str">
        <f>INDEX(Station,ROWS(L$4:L11))&amp;""</f>
        <v>Stations</v>
      </c>
      <c r="M11" s="38" t="e">
        <f t="shared" si="0"/>
        <v>#N/A</v>
      </c>
    </row>
    <row r="12" spans="2:13" x14ac:dyDescent="0.2">
      <c r="B12" s="5"/>
      <c r="C12" s="5"/>
      <c r="D12" s="6"/>
      <c r="E12" s="6"/>
      <c r="G12" s="6"/>
      <c r="H12" s="6"/>
      <c r="I12" s="6"/>
      <c r="J12" s="6"/>
      <c r="L12" s="66" t="str">
        <f>INDEX(Station,ROWS(L$4:L12))&amp;""</f>
        <v>Stations</v>
      </c>
      <c r="M12" s="38" t="e">
        <f t="shared" si="0"/>
        <v>#N/A</v>
      </c>
    </row>
    <row r="13" spans="2:13" x14ac:dyDescent="0.2">
      <c r="B13" s="7" t="s">
        <v>11</v>
      </c>
      <c r="C13" s="8"/>
      <c r="D13" s="8"/>
      <c r="E13" s="8"/>
      <c r="G13" s="7" t="s">
        <v>12</v>
      </c>
      <c r="H13" s="8"/>
      <c r="I13" s="8"/>
      <c r="J13" s="8"/>
      <c r="L13" s="66" t="str">
        <f>INDEX(Station,ROWS(L$4:L13))&amp;""</f>
        <v>Stations</v>
      </c>
      <c r="M13" s="38" t="e">
        <f t="shared" si="0"/>
        <v>#N/A</v>
      </c>
    </row>
    <row r="14" spans="2:13" x14ac:dyDescent="0.2">
      <c r="B14" s="4">
        <f>B4</f>
        <v>38353</v>
      </c>
      <c r="C14" s="4">
        <f>DATE(YEAR(B14),MONTH(B14)+1,1)</f>
        <v>38384</v>
      </c>
      <c r="D14" s="4">
        <f>DATE(YEAR(C14),MONTH(C14)+1,1)</f>
        <v>38412</v>
      </c>
      <c r="E14" s="4">
        <f>DATE(YEAR(D14),MONTH(D14)+1,1)</f>
        <v>38443</v>
      </c>
      <c r="G14" s="4">
        <f>B14</f>
        <v>38353</v>
      </c>
      <c r="H14" s="4">
        <f>DATE(YEAR(G14),MONTH(G14)+1,1)</f>
        <v>38384</v>
      </c>
      <c r="I14" s="4">
        <f>DATE(YEAR(H14),MONTH(H14)+1,1)</f>
        <v>38412</v>
      </c>
      <c r="J14" s="4">
        <f>DATE(YEAR(I14),MONTH(I14)+1,1)</f>
        <v>38443</v>
      </c>
      <c r="L14" s="66" t="str">
        <f>INDEX(Station,ROWS(L$4:L14))&amp;""</f>
        <v>Stations</v>
      </c>
      <c r="M14" s="38" t="e">
        <f t="shared" si="0"/>
        <v>#N/A</v>
      </c>
    </row>
    <row r="15" spans="2:13" x14ac:dyDescent="0.2">
      <c r="B15" s="11" t="e">
        <f>SUMPRODUCT((NoCar=$G$1)*(Date&gt;0)*(MONTH(Date)=MONTH(B14))*(KmRetour-KmDepart))</f>
        <v>#N/A</v>
      </c>
      <c r="C15" s="11" t="e">
        <f>SUMPRODUCT((NoCar=$G$1)*(Date&gt;0)*(MONTH(Date)=MONTH(C14))*(KmRetour-KmDepart))</f>
        <v>#N/A</v>
      </c>
      <c r="D15" s="11" t="e">
        <f>SUMPRODUCT((NoCar=$G$1)*(Date&gt;0)*(MONTH(Date)=MONTH(D14))*(KmRetour-KmDepart))</f>
        <v>#N/A</v>
      </c>
      <c r="E15" s="11" t="e">
        <f>SUMPRODUCT((NoCar=$G$1)*(Date&gt;0)*(MONTH(Date)=MONTH(E14))*(KmRetour-KmDepart))</f>
        <v>#N/A</v>
      </c>
      <c r="G15" s="9" t="e">
        <f>IF(B15&gt;0,SUMPRODUCT((NoCar=$G$1)*(Date&gt;0)*(MONTH(Date)=MONTH(G14)),NbLitres)/B15*100,"")</f>
        <v>#N/A</v>
      </c>
      <c r="H15" s="9" t="e">
        <f>IF(C15&gt;0,SUMPRODUCT((NoCar=$G$1)*(Date&gt;0)*(MONTH(Date)=MONTH(H14)),NbLitres)/C15*100,"")</f>
        <v>#N/A</v>
      </c>
      <c r="I15" s="9" t="e">
        <f>IF(D15&gt;0,SUMPRODUCT((NoCar=$G$1)*(Date&gt;0)*(MONTH(Date)=MONTH(I14)),NbLitres)/D15*100,"")</f>
        <v>#N/A</v>
      </c>
      <c r="J15" s="9" t="e">
        <f>IF(E15&gt;0,SUMPRODUCT((NoCar=$G$1)*(Date&gt;0)*(MONTH(Date)=MONTH(J14)),NbLitres)/E15*100,"")</f>
        <v>#N/A</v>
      </c>
      <c r="L15" s="66" t="str">
        <f>INDEX(Station,ROWS(L$4:L15))&amp;""</f>
        <v>Stations</v>
      </c>
      <c r="M15" s="38" t="e">
        <f t="shared" si="0"/>
        <v>#N/A</v>
      </c>
    </row>
    <row r="16" spans="2:13" x14ac:dyDescent="0.2">
      <c r="B16" s="4">
        <f>DATE(YEAR(B14),MONTH(E14)+1,1)</f>
        <v>38473</v>
      </c>
      <c r="C16" s="4">
        <f>DATE(YEAR(B16),MONTH(B16)+1,1)</f>
        <v>38504</v>
      </c>
      <c r="D16" s="4">
        <f>DATE(YEAR(C16),MONTH(C16)+1,1)</f>
        <v>38534</v>
      </c>
      <c r="E16" s="4">
        <f>DATE(YEAR(D16),MONTH(D16)+1,1)</f>
        <v>38565</v>
      </c>
      <c r="G16" s="4">
        <f>DATE(YEAR(G14),MONTH(J14)+1,1)</f>
        <v>38473</v>
      </c>
      <c r="H16" s="4">
        <f>DATE(YEAR(G16),MONTH(G16)+1,1)</f>
        <v>38504</v>
      </c>
      <c r="I16" s="4">
        <f>DATE(YEAR(H16),MONTH(H16)+1,1)</f>
        <v>38534</v>
      </c>
      <c r="J16" s="4">
        <f>DATE(YEAR(I16),MONTH(I16)+1,1)</f>
        <v>38565</v>
      </c>
      <c r="L16" s="66" t="str">
        <f>INDEX(Station,ROWS(L$4:L16))&amp;""</f>
        <v>Stations</v>
      </c>
      <c r="M16" s="38" t="e">
        <f t="shared" si="0"/>
        <v>#N/A</v>
      </c>
    </row>
    <row r="17" spans="2:13" x14ac:dyDescent="0.2">
      <c r="B17" s="11" t="e">
        <f>SUMPRODUCT((NoCar=$G$1)*(Date&gt;0)*(MONTH(Date)=MONTH(B16))*(KmRetour-KmDepart))</f>
        <v>#N/A</v>
      </c>
      <c r="C17" s="11" t="e">
        <f>SUMPRODUCT((NoCar=$G$1)*(Date&gt;0)*(MONTH(Date)=MONTH(C16))*(KmRetour-KmDepart))</f>
        <v>#N/A</v>
      </c>
      <c r="D17" s="11" t="e">
        <f>SUMPRODUCT((NoCar=$G$1)*(Date&gt;0)*(MONTH(Date)=MONTH(D16))*(KmRetour-KmDepart))</f>
        <v>#N/A</v>
      </c>
      <c r="E17" s="11" t="e">
        <f>SUMPRODUCT((NoCar=$G$1)*(Date&gt;0)*(MONTH(Date)=MONTH(E16))*(KmRetour-KmDepart))</f>
        <v>#N/A</v>
      </c>
      <c r="G17" s="9" t="e">
        <f>IF(B17&gt;0,SUMPRODUCT((NoCar=$G$1)*(Date&gt;0)*(MONTH(Date)=MONTH(G16)),NbLitres)/B17*100,"")</f>
        <v>#N/A</v>
      </c>
      <c r="H17" s="9" t="e">
        <f>IF(C17&gt;0,SUMPRODUCT((NoCar=$G$1)*(Date&gt;0)*(MONTH(Date)=MONTH(H16)),NbLitres)/C17*100,"")</f>
        <v>#N/A</v>
      </c>
      <c r="I17" s="9" t="e">
        <f>IF(D17&gt;0,SUMPRODUCT((NoCar=$G$1)*(Date&gt;0)*(MONTH(Date)=MONTH(I16)),NbLitres)/D17*100,"")</f>
        <v>#N/A</v>
      </c>
      <c r="J17" s="9" t="e">
        <f>IF(E17&gt;0,SUMPRODUCT((NoCar=$G$1)*(Date&gt;0)*(MONTH(Date)=MONTH(J16)),NbLitres)/E17*100,"")</f>
        <v>#N/A</v>
      </c>
      <c r="L17" s="66" t="str">
        <f>INDEX(Station,ROWS(L$4:L17))&amp;""</f>
        <v>Stations</v>
      </c>
      <c r="M17" s="38" t="e">
        <f t="shared" si="0"/>
        <v>#N/A</v>
      </c>
    </row>
    <row r="18" spans="2:13" x14ac:dyDescent="0.2">
      <c r="B18" s="4">
        <f>DATE(YEAR(B16),MONTH(E16)+1,1)</f>
        <v>38596</v>
      </c>
      <c r="C18" s="4">
        <f>DATE(YEAR(B18),MONTH(B18)+1,1)</f>
        <v>38626</v>
      </c>
      <c r="D18" s="4">
        <f>DATE(YEAR(C18),MONTH(C18)+1,1)</f>
        <v>38657</v>
      </c>
      <c r="E18" s="4">
        <f>DATE(YEAR(D18),MONTH(D18)+1,1)</f>
        <v>38687</v>
      </c>
      <c r="G18" s="4">
        <f>DATE(YEAR(G16),MONTH(J16)+1,1)</f>
        <v>38596</v>
      </c>
      <c r="H18" s="4">
        <f>DATE(YEAR(G18),MONTH(G18)+1,1)</f>
        <v>38626</v>
      </c>
      <c r="I18" s="4">
        <f>DATE(YEAR(H18),MONTH(H18)+1,1)</f>
        <v>38657</v>
      </c>
      <c r="J18" s="4">
        <f>DATE(YEAR(I18),MONTH(I18)+1,1)</f>
        <v>38687</v>
      </c>
      <c r="L18" s="66" t="str">
        <f>INDEX(Station,ROWS(L$4:L18))&amp;""</f>
        <v>Stations</v>
      </c>
      <c r="M18" s="38" t="e">
        <f t="shared" si="0"/>
        <v>#N/A</v>
      </c>
    </row>
    <row r="19" spans="2:13" x14ac:dyDescent="0.2">
      <c r="B19" s="11" t="e">
        <f>SUMPRODUCT((NoCar=$G$1)*(Date&gt;0)*(MONTH(Date)=MONTH(B18))*(KmRetour-KmDepart))</f>
        <v>#N/A</v>
      </c>
      <c r="C19" s="11" t="e">
        <f>SUMPRODUCT((NoCar=$G$1)*(Date&gt;0)*(MONTH(Date)=MONTH(C18))*(KmRetour-KmDepart))</f>
        <v>#N/A</v>
      </c>
      <c r="D19" s="11" t="e">
        <f>SUMPRODUCT((NoCar=$G$1)*(Date&gt;0)*(MONTH(Date)=MONTH(D18))*(KmRetour-KmDepart))</f>
        <v>#N/A</v>
      </c>
      <c r="E19" s="11" t="e">
        <f>SUMPRODUCT((NoCar=$G$1)*(Date&gt;0)*(MONTH(Date)=MONTH(E18))*(KmRetour-KmDepart))</f>
        <v>#N/A</v>
      </c>
      <c r="G19" s="9" t="e">
        <f>IF(B19&gt;0,SUMPRODUCT((NoCar=$G$1)*(Date&gt;0)*(MONTH(Date)=MONTH(G18)),NbLitres)/B19*100,"")</f>
        <v>#N/A</v>
      </c>
      <c r="H19" s="9" t="e">
        <f>IF(C19&gt;0,SUMPRODUCT((NoCar=$G$1)*(Date&gt;0)*(MONTH(Date)=MONTH(H18)),NbLitres)/C19*100,"")</f>
        <v>#N/A</v>
      </c>
      <c r="I19" s="9" t="e">
        <f>IF(D19&gt;0,SUMPRODUCT((NoCar=$G$1)*(Date&gt;0)*(MONTH(Date)=MONTH(I18)),NbLitres)/D19*100,"")</f>
        <v>#N/A</v>
      </c>
      <c r="J19" s="9" t="e">
        <f>IF(E19&gt;0,SUMPRODUCT((NoCar=$G$1)*(Date&gt;0)*(MONTH(Date)=MONTH(J18)),NbLitres)/E19*100,"")</f>
        <v>#N/A</v>
      </c>
      <c r="L19" s="66" t="str">
        <f>INDEX(Station,ROWS(L$4:L19))&amp;""</f>
        <v>Stations</v>
      </c>
      <c r="M19" s="38" t="e">
        <f t="shared" si="0"/>
        <v>#N/A</v>
      </c>
    </row>
    <row r="20" spans="2:13" x14ac:dyDescent="0.2">
      <c r="B20" s="6"/>
      <c r="C20" s="6"/>
      <c r="D20" s="6"/>
      <c r="E20" s="6"/>
      <c r="L20" s="66" t="str">
        <f>INDEX(Station,ROWS(L$4:L20))&amp;""</f>
        <v>Stations</v>
      </c>
      <c r="M20" s="38" t="e">
        <f t="shared" si="0"/>
        <v>#N/A</v>
      </c>
    </row>
    <row r="21" spans="2:13" x14ac:dyDescent="0.2">
      <c r="C21" s="20" t="s">
        <v>4</v>
      </c>
      <c r="D21" s="23" t="e">
        <f>SUMPRODUCT((NoCar=$G$1)*(KmRetour-KmDepart))</f>
        <v>#N/A</v>
      </c>
      <c r="E21" s="24"/>
      <c r="H21" s="20" t="s">
        <v>20</v>
      </c>
      <c r="I21" s="35" t="e">
        <f>IF(D21=0,"",I11/D21*100)</f>
        <v>#N/A</v>
      </c>
      <c r="J21" s="26"/>
      <c r="L21" s="66" t="str">
        <f>INDEX(Station,ROWS(L$4:L21))&amp;""</f>
        <v>Stations</v>
      </c>
      <c r="M21" s="39" t="e">
        <f t="shared" si="0"/>
        <v>#N/A</v>
      </c>
    </row>
    <row r="22" spans="2:13" x14ac:dyDescent="0.2">
      <c r="L22" s="66" t="str">
        <f>INDEX(Station,ROWS(L$4:L22))&amp;""</f>
        <v>Stations</v>
      </c>
      <c r="M22" s="38" t="e">
        <f>SUMPRODUCT((NoCar=G$1)*(Station=L22)*NbLitres)</f>
        <v>#N/A</v>
      </c>
    </row>
    <row r="23" spans="2:13" x14ac:dyDescent="0.2">
      <c r="L23" s="66" t="str">
        <f>INDEX(Station,ROWS(L$4:L23))&amp;""</f>
        <v>Stations</v>
      </c>
      <c r="M23" s="38" t="e">
        <f t="shared" ref="M23:M50" si="1">SUMPRODUCT((NoCar=G$1)*(Station=L23)*NbLitres)</f>
        <v>#N/A</v>
      </c>
    </row>
    <row r="24" spans="2:13" x14ac:dyDescent="0.2">
      <c r="L24" s="66" t="str">
        <f>INDEX(Station,ROWS(L$4:L24))&amp;""</f>
        <v>Stations</v>
      </c>
      <c r="M24" s="38" t="e">
        <f t="shared" si="1"/>
        <v>#N/A</v>
      </c>
    </row>
    <row r="25" spans="2:13" x14ac:dyDescent="0.2">
      <c r="L25" s="66" t="str">
        <f>INDEX(Station,ROWS(L$4:L25))&amp;""</f>
        <v>Stations</v>
      </c>
      <c r="M25" s="38" t="e">
        <f t="shared" si="1"/>
        <v>#N/A</v>
      </c>
    </row>
    <row r="26" spans="2:13" x14ac:dyDescent="0.2">
      <c r="L26" s="66" t="str">
        <f>INDEX(Station,ROWS(L$4:L26))&amp;""</f>
        <v>Stations</v>
      </c>
      <c r="M26" s="38" t="e">
        <f t="shared" si="1"/>
        <v>#N/A</v>
      </c>
    </row>
    <row r="27" spans="2:13" x14ac:dyDescent="0.2">
      <c r="L27" s="66" t="str">
        <f>INDEX(Station,ROWS(L$4:L27))&amp;""</f>
        <v>Stations</v>
      </c>
      <c r="M27" s="38" t="e">
        <f t="shared" si="1"/>
        <v>#N/A</v>
      </c>
    </row>
    <row r="28" spans="2:13" x14ac:dyDescent="0.2">
      <c r="L28" s="66" t="str">
        <f>INDEX(Station,ROWS(L$4:L28))&amp;""</f>
        <v>Stations</v>
      </c>
      <c r="M28" s="38" t="e">
        <f t="shared" si="1"/>
        <v>#N/A</v>
      </c>
    </row>
    <row r="29" spans="2:13" x14ac:dyDescent="0.2">
      <c r="L29" s="66" t="str">
        <f>INDEX(Station,ROWS(L$4:L29))&amp;""</f>
        <v>Stations</v>
      </c>
      <c r="M29" s="38" t="e">
        <f t="shared" si="1"/>
        <v>#N/A</v>
      </c>
    </row>
    <row r="30" spans="2:13" x14ac:dyDescent="0.2">
      <c r="L30" s="66" t="str">
        <f>INDEX(Station,ROWS(L$4:L30))&amp;""</f>
        <v>Stations</v>
      </c>
      <c r="M30" s="38" t="e">
        <f t="shared" si="1"/>
        <v>#N/A</v>
      </c>
    </row>
    <row r="31" spans="2:13" x14ac:dyDescent="0.2">
      <c r="L31" s="66" t="str">
        <f>INDEX(Station,ROWS(L$4:L31))&amp;""</f>
        <v>Stations</v>
      </c>
      <c r="M31" s="38" t="e">
        <f t="shared" si="1"/>
        <v>#N/A</v>
      </c>
    </row>
    <row r="32" spans="2:13" x14ac:dyDescent="0.2">
      <c r="L32" s="66" t="str">
        <f>INDEX(Station,ROWS(L$4:L32))&amp;""</f>
        <v>Stations</v>
      </c>
      <c r="M32" s="38" t="e">
        <f t="shared" si="1"/>
        <v>#N/A</v>
      </c>
    </row>
    <row r="33" spans="7:13" x14ac:dyDescent="0.2">
      <c r="L33" s="66" t="str">
        <f>INDEX(Station,ROWS(L$4:L33))&amp;""</f>
        <v>Stations</v>
      </c>
      <c r="M33" s="38" t="e">
        <f t="shared" si="1"/>
        <v>#N/A</v>
      </c>
    </row>
    <row r="34" spans="7:13" x14ac:dyDescent="0.2">
      <c r="L34" s="66" t="str">
        <f>INDEX(Station,ROWS(L$4:L34))&amp;""</f>
        <v>Stations</v>
      </c>
      <c r="M34" s="38" t="e">
        <f t="shared" si="1"/>
        <v>#N/A</v>
      </c>
    </row>
    <row r="35" spans="7:13" x14ac:dyDescent="0.2">
      <c r="L35" s="66" t="str">
        <f>INDEX(Station,ROWS(L$4:L35))&amp;""</f>
        <v>Stations</v>
      </c>
      <c r="M35" s="38" t="e">
        <f t="shared" si="1"/>
        <v>#N/A</v>
      </c>
    </row>
    <row r="36" spans="7:13" x14ac:dyDescent="0.2">
      <c r="L36" s="66" t="str">
        <f>INDEX(Station,ROWS(L$4:L36))&amp;""</f>
        <v>Stations</v>
      </c>
      <c r="M36" s="38" t="e">
        <f t="shared" si="1"/>
        <v>#N/A</v>
      </c>
    </row>
    <row r="37" spans="7:13" x14ac:dyDescent="0.2">
      <c r="L37" s="66" t="str">
        <f>INDEX(Station,ROWS(L$4:L37))&amp;""</f>
        <v>Stations</v>
      </c>
      <c r="M37" s="38" t="e">
        <f t="shared" si="1"/>
        <v>#N/A</v>
      </c>
    </row>
    <row r="38" spans="7:13" x14ac:dyDescent="0.2">
      <c r="L38" s="66" t="str">
        <f>INDEX(Station,ROWS(L$4:L38))&amp;""</f>
        <v>Stations</v>
      </c>
      <c r="M38" s="38" t="e">
        <f t="shared" si="1"/>
        <v>#N/A</v>
      </c>
    </row>
    <row r="39" spans="7:13" x14ac:dyDescent="0.2">
      <c r="L39" s="66" t="str">
        <f>INDEX(Station,ROWS(L$4:L39))&amp;""</f>
        <v>Stations</v>
      </c>
      <c r="M39" s="38" t="e">
        <f t="shared" si="1"/>
        <v>#N/A</v>
      </c>
    </row>
    <row r="40" spans="7:13" x14ac:dyDescent="0.2">
      <c r="L40" s="66" t="str">
        <f>INDEX(Station,ROWS(L$4:L40))&amp;""</f>
        <v>Stations</v>
      </c>
      <c r="M40" s="38" t="e">
        <f t="shared" si="1"/>
        <v>#N/A</v>
      </c>
    </row>
    <row r="41" spans="7:13" x14ac:dyDescent="0.2">
      <c r="G41" s="36"/>
      <c r="L41" s="66" t="str">
        <f>INDEX(Station,ROWS(L$4:L41))&amp;""</f>
        <v>Stations</v>
      </c>
      <c r="M41" s="38" t="e">
        <f t="shared" si="1"/>
        <v>#N/A</v>
      </c>
    </row>
    <row r="42" spans="7:13" x14ac:dyDescent="0.2">
      <c r="L42" s="66" t="str">
        <f>INDEX(Station,ROWS(L$4:L42))&amp;""</f>
        <v>Stations</v>
      </c>
      <c r="M42" s="38" t="e">
        <f t="shared" si="1"/>
        <v>#N/A</v>
      </c>
    </row>
    <row r="43" spans="7:13" x14ac:dyDescent="0.2">
      <c r="L43" s="66" t="str">
        <f>INDEX(Station,ROWS(L$4:L43))&amp;""</f>
        <v>Stations</v>
      </c>
      <c r="M43" s="38" t="e">
        <f t="shared" si="1"/>
        <v>#N/A</v>
      </c>
    </row>
    <row r="44" spans="7:13" x14ac:dyDescent="0.2">
      <c r="L44" s="66" t="str">
        <f>INDEX(Station,ROWS(L$4:L44))&amp;""</f>
        <v>Stations</v>
      </c>
      <c r="M44" s="38" t="e">
        <f t="shared" si="1"/>
        <v>#N/A</v>
      </c>
    </row>
    <row r="45" spans="7:13" x14ac:dyDescent="0.2">
      <c r="L45" s="66" t="str">
        <f>INDEX(Station,ROWS(L$4:L45))&amp;""</f>
        <v>Stations</v>
      </c>
      <c r="M45" s="38" t="e">
        <f t="shared" si="1"/>
        <v>#N/A</v>
      </c>
    </row>
    <row r="46" spans="7:13" x14ac:dyDescent="0.2">
      <c r="L46" s="66" t="str">
        <f>INDEX(Station,ROWS(L$4:L46))&amp;""</f>
        <v>Stations</v>
      </c>
      <c r="M46" s="38" t="e">
        <f t="shared" si="1"/>
        <v>#N/A</v>
      </c>
    </row>
    <row r="47" spans="7:13" x14ac:dyDescent="0.2">
      <c r="L47" s="66" t="str">
        <f>INDEX(Station,ROWS(L$4:L47))&amp;""</f>
        <v>Stations</v>
      </c>
      <c r="M47" s="38" t="e">
        <f t="shared" si="1"/>
        <v>#N/A</v>
      </c>
    </row>
    <row r="48" spans="7:13" x14ac:dyDescent="0.2">
      <c r="L48" s="66" t="str">
        <f>INDEX(Station,ROWS(L$4:L48))&amp;""</f>
        <v>Stations</v>
      </c>
      <c r="M48" s="38" t="e">
        <f t="shared" si="1"/>
        <v>#N/A</v>
      </c>
    </row>
    <row r="49" spans="12:13" x14ac:dyDescent="0.2">
      <c r="L49" s="66" t="str">
        <f>INDEX(Station,ROWS(L$4:L49))&amp;""</f>
        <v>Stations</v>
      </c>
      <c r="M49" s="39" t="e">
        <f t="shared" si="1"/>
        <v>#N/A</v>
      </c>
    </row>
    <row r="50" spans="12:13" x14ac:dyDescent="0.2">
      <c r="L50" s="66" t="str">
        <f>INDEX(Station,ROWS(L$4:L50))&amp;""</f>
        <v>Stations</v>
      </c>
      <c r="M50" s="38" t="e">
        <f t="shared" si="1"/>
        <v>#N/A</v>
      </c>
    </row>
    <row r="51" spans="12:13" x14ac:dyDescent="0.2">
      <c r="L51" s="66" t="str">
        <f>INDEX(Station,ROWS(L$4:L51))&amp;""</f>
        <v>Stations</v>
      </c>
      <c r="M51" s="38" t="e">
        <f t="shared" ref="M51:M61" si="2">SUMPRODUCT((NoCar=G$1)*(Station=L51)*NbLitres)</f>
        <v>#N/A</v>
      </c>
    </row>
    <row r="52" spans="12:13" x14ac:dyDescent="0.2">
      <c r="L52" s="66" t="str">
        <f>INDEX(Station,ROWS(L$4:L52))&amp;""</f>
        <v>Stations</v>
      </c>
      <c r="M52" s="38" t="e">
        <f t="shared" si="2"/>
        <v>#N/A</v>
      </c>
    </row>
    <row r="53" spans="12:13" x14ac:dyDescent="0.2">
      <c r="L53" s="66" t="str">
        <f>INDEX(Station,ROWS(L$4:L53))&amp;""</f>
        <v>Stations</v>
      </c>
      <c r="M53" s="38" t="e">
        <f t="shared" si="2"/>
        <v>#N/A</v>
      </c>
    </row>
    <row r="54" spans="12:13" x14ac:dyDescent="0.2">
      <c r="L54" s="66" t="str">
        <f>INDEX(Station,ROWS(L$4:L54))&amp;""</f>
        <v>Stations</v>
      </c>
      <c r="M54" s="38" t="e">
        <f t="shared" si="2"/>
        <v>#N/A</v>
      </c>
    </row>
    <row r="55" spans="12:13" x14ac:dyDescent="0.2">
      <c r="L55" s="66" t="str">
        <f>INDEX(Station,ROWS(L$4:L55))&amp;""</f>
        <v>Stations</v>
      </c>
      <c r="M55" s="38" t="e">
        <f t="shared" si="2"/>
        <v>#N/A</v>
      </c>
    </row>
    <row r="56" spans="12:13" x14ac:dyDescent="0.2">
      <c r="L56" s="66" t="str">
        <f>INDEX(Station,ROWS(L$4:L56))&amp;""</f>
        <v>Stations</v>
      </c>
      <c r="M56" s="38" t="e">
        <f t="shared" si="2"/>
        <v>#N/A</v>
      </c>
    </row>
    <row r="57" spans="12:13" x14ac:dyDescent="0.2">
      <c r="L57" s="66" t="str">
        <f>INDEX(Station,ROWS(L$4:L57))&amp;""</f>
        <v>Stations</v>
      </c>
      <c r="M57" s="38" t="e">
        <f t="shared" si="2"/>
        <v>#N/A</v>
      </c>
    </row>
    <row r="58" spans="12:13" x14ac:dyDescent="0.2">
      <c r="L58" s="66" t="str">
        <f>INDEX(Station,ROWS(L$4:L58))&amp;""</f>
        <v>Stations</v>
      </c>
      <c r="M58" s="38" t="e">
        <f t="shared" si="2"/>
        <v>#N/A</v>
      </c>
    </row>
    <row r="59" spans="12:13" x14ac:dyDescent="0.2">
      <c r="L59" s="66" t="str">
        <f>INDEX(Station,ROWS(L$4:L59))&amp;""</f>
        <v>Stations</v>
      </c>
      <c r="M59" s="38" t="e">
        <f t="shared" si="2"/>
        <v>#N/A</v>
      </c>
    </row>
    <row r="60" spans="12:13" x14ac:dyDescent="0.2">
      <c r="L60" s="66" t="str">
        <f>INDEX(Station,ROWS(L$4:L60))&amp;""</f>
        <v>Stations</v>
      </c>
      <c r="M60" s="38" t="e">
        <f t="shared" si="2"/>
        <v>#N/A</v>
      </c>
    </row>
    <row r="61" spans="12:13" x14ac:dyDescent="0.2">
      <c r="L61" s="66" t="str">
        <f>INDEX(Station,ROWS(L$4:L61))&amp;""</f>
        <v>Stations</v>
      </c>
      <c r="M61" s="38" t="e">
        <f t="shared" si="2"/>
        <v>#N/A</v>
      </c>
    </row>
  </sheetData>
  <mergeCells count="1">
    <mergeCell ref="G1:H1"/>
  </mergeCells>
  <phoneticPr fontId="3" type="noConversion"/>
  <dataValidations disablePrompts="1" count="1">
    <dataValidation type="list" allowBlank="1" showInputMessage="1" showErrorMessage="1" sqref="G1:H1">
      <formula1>OFFSET(ListCars,,,COUNTA(ListCars))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landscape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"/>
  <sheetViews>
    <sheetView workbookViewId="0">
      <selection activeCell="F16" sqref="F16"/>
    </sheetView>
  </sheetViews>
  <sheetFormatPr baseColWidth="10" defaultRowHeight="15" x14ac:dyDescent="0.2"/>
  <cols>
    <col min="1" max="1" width="13.6640625" customWidth="1"/>
    <col min="2" max="2" width="13.6640625" style="115" customWidth="1"/>
    <col min="7" max="7" width="26.77734375" customWidth="1"/>
  </cols>
  <sheetData>
    <row r="1" spans="1:7" s="110" customFormat="1" ht="15.75" x14ac:dyDescent="0.25">
      <c r="A1" s="111" t="s">
        <v>90</v>
      </c>
      <c r="B1" s="111" t="s">
        <v>93</v>
      </c>
      <c r="C1" s="112" t="s">
        <v>92</v>
      </c>
      <c r="D1" s="112" t="s">
        <v>87</v>
      </c>
      <c r="E1" s="112" t="s">
        <v>88</v>
      </c>
      <c r="F1" s="112" t="s">
        <v>97</v>
      </c>
      <c r="G1" s="112" t="s">
        <v>91</v>
      </c>
    </row>
    <row r="2" spans="1:7" x14ac:dyDescent="0.2">
      <c r="A2" s="113">
        <v>43101</v>
      </c>
      <c r="B2" s="114" t="s">
        <v>94</v>
      </c>
      <c r="C2" s="114" t="s">
        <v>96</v>
      </c>
      <c r="D2" s="114" t="s">
        <v>95</v>
      </c>
      <c r="E2" s="114">
        <v>9</v>
      </c>
      <c r="F2" s="114">
        <v>9</v>
      </c>
      <c r="G2" s="114"/>
    </row>
    <row r="3" spans="1:7" x14ac:dyDescent="0.2">
      <c r="A3" s="113">
        <v>43101</v>
      </c>
      <c r="B3" s="114" t="s">
        <v>94</v>
      </c>
      <c r="C3" s="114" t="s">
        <v>96</v>
      </c>
      <c r="D3" s="114" t="s">
        <v>95</v>
      </c>
      <c r="E3" s="114">
        <v>9</v>
      </c>
      <c r="F3" s="114">
        <v>9</v>
      </c>
      <c r="G3" s="114"/>
    </row>
    <row r="4" spans="1:7" x14ac:dyDescent="0.2">
      <c r="A4" s="113">
        <v>43101</v>
      </c>
      <c r="B4" s="114" t="s">
        <v>94</v>
      </c>
      <c r="C4" s="114" t="s">
        <v>96</v>
      </c>
      <c r="D4" s="114" t="s">
        <v>95</v>
      </c>
      <c r="E4" s="114">
        <v>9</v>
      </c>
      <c r="F4" s="114">
        <v>9</v>
      </c>
      <c r="G4" s="114"/>
    </row>
    <row r="5" spans="1:7" x14ac:dyDescent="0.2">
      <c r="A5" s="113">
        <v>43101</v>
      </c>
      <c r="B5" s="114" t="s">
        <v>94</v>
      </c>
      <c r="C5" s="114" t="s">
        <v>96</v>
      </c>
      <c r="D5" s="114" t="s">
        <v>95</v>
      </c>
      <c r="E5" s="114">
        <v>9</v>
      </c>
      <c r="F5" s="114">
        <v>9</v>
      </c>
      <c r="G5" s="114"/>
    </row>
    <row r="6" spans="1:7" x14ac:dyDescent="0.2">
      <c r="A6" s="113">
        <v>43101</v>
      </c>
      <c r="B6" s="114" t="s">
        <v>94</v>
      </c>
      <c r="C6" s="114" t="s">
        <v>96</v>
      </c>
      <c r="D6" s="114" t="s">
        <v>95</v>
      </c>
      <c r="E6" s="114">
        <v>9</v>
      </c>
      <c r="F6" s="114">
        <v>9</v>
      </c>
      <c r="G6" s="114"/>
    </row>
    <row r="7" spans="1:7" x14ac:dyDescent="0.2">
      <c r="A7" s="113">
        <v>43465</v>
      </c>
      <c r="B7" s="114" t="s">
        <v>94</v>
      </c>
      <c r="C7" s="114" t="s">
        <v>96</v>
      </c>
      <c r="D7" s="114" t="s">
        <v>95</v>
      </c>
      <c r="E7" s="114">
        <v>9</v>
      </c>
      <c r="F7" s="114">
        <v>9</v>
      </c>
      <c r="G7" s="114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PRESENTATIONS</vt:lpstr>
      <vt:lpstr>saisie</vt:lpstr>
      <vt:lpstr>Global</vt:lpstr>
      <vt:lpstr>Liste</vt:lpstr>
      <vt:lpstr>Voiture</vt:lpstr>
      <vt:lpstr>Prix carburant 2018</vt:lpstr>
      <vt:lpstr>carburants</vt:lpstr>
      <vt:lpstr>Date</vt:lpstr>
      <vt:lpstr>saisie!Impression_des_titres</vt:lpstr>
      <vt:lpstr>KmDepart</vt:lpstr>
      <vt:lpstr>KmParPlein</vt:lpstr>
      <vt:lpstr>KmRetour</vt:lpstr>
      <vt:lpstr>ListCars</vt:lpstr>
      <vt:lpstr>NbLitres</vt:lpstr>
      <vt:lpstr>NoCar</vt:lpstr>
      <vt:lpstr>PrixAuLitre</vt:lpstr>
      <vt:lpstr>prixmaxi</vt:lpstr>
      <vt:lpstr>prixmini</vt:lpstr>
      <vt:lpstr>PrixParPlein</vt:lpstr>
      <vt:lpstr>Station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RICHSTAEDT</dc:creator>
  <cp:lastModifiedBy>Jean-Pierre Bontront</cp:lastModifiedBy>
  <cp:lastPrinted>2005-03-22T18:52:30Z</cp:lastPrinted>
  <dcterms:created xsi:type="dcterms:W3CDTF">2005-02-18T21:07:28Z</dcterms:created>
  <dcterms:modified xsi:type="dcterms:W3CDTF">2018-01-28T13:31:25Z</dcterms:modified>
</cp:coreProperties>
</file>