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pierre\Documents\Excel\"/>
    </mc:Choice>
  </mc:AlternateContent>
  <bookViews>
    <workbookView xWindow="0" yWindow="0" windowWidth="28800" windowHeight="11700"/>
  </bookViews>
  <sheets>
    <sheet name="Feuil1" sheetId="1" r:id="rId1"/>
  </sheets>
  <definedNames>
    <definedName name="_xlnm.Print_Area" localSheetId="0">Feuil1!$A$1:$AE$33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2" i="1" l="1"/>
  <c r="Q22" i="1"/>
  <c r="X22" i="1" l="1"/>
  <c r="U22" i="1" s="1"/>
  <c r="A8" i="1"/>
  <c r="T22" i="1" l="1"/>
  <c r="A14" i="1"/>
  <c r="A10" i="1"/>
  <c r="A16" i="1"/>
  <c r="A15" i="1"/>
  <c r="A13" i="1"/>
  <c r="A12" i="1"/>
  <c r="A11" i="1"/>
  <c r="A9" i="1"/>
  <c r="A7" i="1"/>
  <c r="A6" i="1"/>
  <c r="A5" i="1"/>
  <c r="A4" i="1"/>
  <c r="C22" i="1"/>
  <c r="M22" i="1" l="1"/>
  <c r="K22" i="1"/>
</calcChain>
</file>

<file path=xl/sharedStrings.xml><?xml version="1.0" encoding="utf-8"?>
<sst xmlns="http://schemas.openxmlformats.org/spreadsheetml/2006/main" count="55" uniqueCount="26">
  <si>
    <t xml:space="preserve">DIMENSION </t>
  </si>
  <si>
    <t>NOMINALE</t>
  </si>
  <si>
    <t>DEGRES DE TOLERANCES</t>
  </si>
  <si>
    <t>IT</t>
  </si>
  <si>
    <t>z1</t>
  </si>
  <si>
    <t>y1</t>
  </si>
  <si>
    <t>H1</t>
  </si>
  <si>
    <t>DE</t>
  </si>
  <si>
    <t>A</t>
  </si>
  <si>
    <t>VALEUR TAMPON</t>
  </si>
  <si>
    <t>ENTRE</t>
  </si>
  <si>
    <t>ENTRE PAS</t>
  </si>
  <si>
    <t>it tampon</t>
  </si>
  <si>
    <t>Nominal</t>
  </si>
  <si>
    <t>Tol sup</t>
  </si>
  <si>
    <t>Tol inf</t>
  </si>
  <si>
    <t>Entre</t>
  </si>
  <si>
    <t>Entre pas</t>
  </si>
  <si>
    <t>max</t>
  </si>
  <si>
    <t>min</t>
  </si>
  <si>
    <t>±</t>
  </si>
  <si>
    <r>
      <t xml:space="preserve">Je cherche a recuperer les informations concernant le </t>
    </r>
    <r>
      <rPr>
        <b/>
        <sz val="11"/>
        <color rgb="FF92D050"/>
        <rFont val="Calibri"/>
        <family val="2"/>
        <scheme val="minor"/>
      </rPr>
      <t>Ø 18,950</t>
    </r>
    <r>
      <rPr>
        <sz val="11"/>
        <color theme="1"/>
        <rFont val="Calibri"/>
        <family val="2"/>
        <scheme val="minor"/>
      </rPr>
      <t xml:space="preserve"> avec un IT de </t>
    </r>
    <r>
      <rPr>
        <b/>
        <sz val="11"/>
        <color rgb="FFFFFF00"/>
        <rFont val="Calibri"/>
        <family val="2"/>
        <scheme val="minor"/>
      </rPr>
      <t>0,026</t>
    </r>
  </si>
  <si>
    <r>
      <t xml:space="preserve">sachant que le Ø m'indique la ligne 8, et dans la ligne A8:W8 je recherche la valeur la plus proche de l'IT </t>
    </r>
    <r>
      <rPr>
        <b/>
        <sz val="11"/>
        <color rgb="FFFFFF00"/>
        <rFont val="Calibri"/>
        <family val="2"/>
        <scheme val="minor"/>
      </rPr>
      <t>0,026</t>
    </r>
    <r>
      <rPr>
        <sz val="11"/>
        <color theme="1"/>
        <rFont val="Calibri"/>
        <family val="2"/>
        <scheme val="minor"/>
      </rPr>
      <t xml:space="preserve"> pour recuperer les valeurs</t>
    </r>
  </si>
  <si>
    <r>
      <rPr>
        <b/>
        <sz val="11"/>
        <color rgb="FFFF0000"/>
        <rFont val="Calibri"/>
        <family val="2"/>
        <scheme val="minor"/>
      </rPr>
      <t>H1</t>
    </r>
    <r>
      <rPr>
        <sz val="11"/>
        <color theme="1"/>
        <rFont val="Calibri"/>
        <family val="2"/>
        <scheme val="minor"/>
      </rPr>
      <t xml:space="preserve"> et </t>
    </r>
    <r>
      <rPr>
        <b/>
        <sz val="11"/>
        <color rgb="FFFF0000"/>
        <rFont val="Calibri"/>
        <family val="2"/>
        <scheme val="minor"/>
      </rPr>
      <t>z1</t>
    </r>
    <r>
      <rPr>
        <sz val="11"/>
        <color theme="1"/>
        <rFont val="Calibri"/>
        <family val="2"/>
        <scheme val="minor"/>
      </rPr>
      <t xml:space="preserve"> ce sont ces valeurs qui me permettent de calculer la tolerance pour la partie entre et entre pas de ce tampon</t>
    </r>
  </si>
  <si>
    <t>Nota : la valeur du Ø et de l'IT change en fonction des tampons</t>
  </si>
  <si>
    <t>ex : si Ø 15,4 ±0,005 cellule A7 DEGRE 5 H1=2 et z1=1,5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</si>
</sst>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92D05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38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ck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/>
    <xf numFmtId="0" fontId="0" fillId="0" borderId="0" xfId="0" applyBorder="1" applyAlignment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Protection="1">
      <protection locked="0"/>
    </xf>
    <xf numFmtId="0" fontId="0" fillId="0" borderId="11" xfId="0" applyBorder="1" applyAlignment="1" applyProtection="1">
      <protection locked="0"/>
    </xf>
    <xf numFmtId="0" fontId="0" fillId="0" borderId="0" xfId="0" applyBorder="1" applyAlignment="1" applyProtection="1">
      <protection locked="0"/>
    </xf>
    <xf numFmtId="0" fontId="0" fillId="0" borderId="33" xfId="0" applyBorder="1" applyProtection="1">
      <protection locked="0"/>
    </xf>
    <xf numFmtId="0" fontId="0" fillId="0" borderId="33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34" xfId="0" applyBorder="1" applyAlignment="1" applyProtection="1">
      <alignment horizontal="center"/>
      <protection locked="0"/>
    </xf>
    <xf numFmtId="164" fontId="2" fillId="0" borderId="9" xfId="0" applyNumberFormat="1" applyFont="1" applyBorder="1" applyAlignment="1" applyProtection="1">
      <alignment horizontal="center"/>
      <protection locked="0"/>
    </xf>
    <xf numFmtId="1" fontId="0" fillId="0" borderId="0" xfId="0" applyNumberFormat="1" applyProtection="1"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21" xfId="0" applyBorder="1" applyAlignment="1" applyProtection="1">
      <alignment horizontal="center"/>
    </xf>
    <xf numFmtId="0" fontId="0" fillId="0" borderId="22" xfId="0" applyBorder="1" applyAlignment="1" applyProtection="1">
      <alignment horizontal="center"/>
    </xf>
    <xf numFmtId="0" fontId="1" fillId="2" borderId="18" xfId="0" applyFont="1" applyFill="1" applyBorder="1" applyAlignment="1" applyProtection="1">
      <alignment horizontal="center"/>
    </xf>
    <xf numFmtId="0" fontId="1" fillId="0" borderId="15" xfId="0" applyFont="1" applyBorder="1" applyAlignment="1" applyProtection="1">
      <alignment horizontal="center"/>
    </xf>
    <xf numFmtId="0" fontId="1" fillId="0" borderId="8" xfId="0" applyFont="1" applyBorder="1" applyAlignment="1" applyProtection="1">
      <alignment horizontal="center"/>
    </xf>
    <xf numFmtId="0" fontId="1" fillId="0" borderId="12" xfId="0" applyFont="1" applyBorder="1" applyAlignment="1" applyProtection="1">
      <alignment horizontal="center"/>
    </xf>
    <xf numFmtId="0" fontId="1" fillId="0" borderId="22" xfId="0" applyFont="1" applyBorder="1" applyAlignment="1" applyProtection="1">
      <alignment horizontal="center"/>
    </xf>
    <xf numFmtId="0" fontId="0" fillId="3" borderId="23" xfId="0" applyFill="1" applyBorder="1" applyAlignment="1" applyProtection="1">
      <alignment horizontal="center"/>
    </xf>
    <xf numFmtId="0" fontId="0" fillId="3" borderId="24" xfId="0" applyFill="1" applyBorder="1" applyAlignment="1" applyProtection="1">
      <alignment horizontal="center"/>
    </xf>
    <xf numFmtId="164" fontId="1" fillId="2" borderId="19" xfId="0" applyNumberFormat="1" applyFont="1" applyFill="1" applyBorder="1" applyAlignment="1" applyProtection="1">
      <alignment horizontal="center"/>
    </xf>
    <xf numFmtId="0" fontId="0" fillId="0" borderId="16" xfId="0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0" fontId="0" fillId="0" borderId="13" xfId="0" applyBorder="1" applyAlignment="1" applyProtection="1">
      <alignment horizontal="center"/>
    </xf>
    <xf numFmtId="0" fontId="0" fillId="0" borderId="28" xfId="0" applyBorder="1" applyAlignment="1" applyProtection="1">
      <alignment horizontal="center"/>
    </xf>
    <xf numFmtId="0" fontId="0" fillId="3" borderId="25" xfId="0" applyFill="1" applyBorder="1" applyAlignment="1" applyProtection="1">
      <alignment horizontal="center"/>
    </xf>
    <xf numFmtId="164" fontId="1" fillId="2" borderId="20" xfId="0" applyNumberFormat="1" applyFont="1" applyFill="1" applyBorder="1" applyAlignment="1" applyProtection="1">
      <alignment horizontal="center"/>
    </xf>
    <xf numFmtId="0" fontId="0" fillId="0" borderId="17" xfId="0" applyBorder="1" applyAlignment="1" applyProtection="1">
      <alignment horizontal="center"/>
    </xf>
    <xf numFmtId="0" fontId="0" fillId="0" borderId="10" xfId="0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0" fontId="0" fillId="0" borderId="24" xfId="0" applyBorder="1" applyAlignment="1" applyProtection="1">
      <alignment horizontal="center"/>
    </xf>
    <xf numFmtId="0" fontId="0" fillId="0" borderId="26" xfId="0" applyBorder="1" applyAlignment="1" applyProtection="1">
      <alignment horizontal="center"/>
    </xf>
    <xf numFmtId="0" fontId="0" fillId="0" borderId="27" xfId="0" applyBorder="1" applyAlignment="1" applyProtection="1">
      <alignment horizontal="center"/>
    </xf>
    <xf numFmtId="0" fontId="0" fillId="2" borderId="29" xfId="0" applyFont="1" applyFill="1" applyBorder="1" applyAlignment="1" applyProtection="1">
      <alignment horizontal="center"/>
    </xf>
    <xf numFmtId="0" fontId="0" fillId="0" borderId="30" xfId="0" applyBorder="1" applyAlignment="1" applyProtection="1">
      <alignment horizontal="center"/>
    </xf>
    <xf numFmtId="0" fontId="0" fillId="0" borderId="31" xfId="0" applyBorder="1" applyAlignment="1" applyProtection="1">
      <alignment horizontal="center"/>
    </xf>
    <xf numFmtId="0" fontId="0" fillId="0" borderId="32" xfId="0" applyBorder="1" applyAlignment="1" applyProtection="1">
      <alignment horizontal="center"/>
    </xf>
    <xf numFmtId="164" fontId="0" fillId="2" borderId="29" xfId="0" applyNumberFormat="1" applyFont="1" applyFill="1" applyBorder="1" applyAlignment="1" applyProtection="1">
      <alignment horizontal="center"/>
    </xf>
    <xf numFmtId="164" fontId="0" fillId="2" borderId="29" xfId="0" applyNumberFormat="1" applyFill="1" applyBorder="1" applyAlignment="1" applyProtection="1">
      <alignment horizontal="center"/>
    </xf>
    <xf numFmtId="0" fontId="3" fillId="0" borderId="17" xfId="0" applyFont="1" applyBorder="1" applyAlignment="1" applyProtection="1">
      <alignment horizontal="center"/>
    </xf>
    <xf numFmtId="0" fontId="3" fillId="0" borderId="14" xfId="0" applyFont="1" applyBorder="1" applyAlignment="1" applyProtection="1">
      <alignment horizontal="center"/>
    </xf>
    <xf numFmtId="0" fontId="3" fillId="0" borderId="9" xfId="0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2" borderId="13" xfId="0" applyFill="1" applyBorder="1" applyAlignment="1" applyProtection="1">
      <alignment horizontal="center"/>
      <protection locked="0"/>
    </xf>
    <xf numFmtId="0" fontId="0" fillId="2" borderId="16" xfId="0" applyFill="1" applyBorder="1" applyAlignment="1" applyProtection="1">
      <alignment horizontal="center"/>
      <protection locked="0"/>
    </xf>
    <xf numFmtId="0" fontId="0" fillId="0" borderId="35" xfId="0" applyBorder="1" applyAlignment="1" applyProtection="1">
      <alignment horizontal="center"/>
      <protection locked="0"/>
    </xf>
    <xf numFmtId="0" fontId="0" fillId="0" borderId="37" xfId="0" applyBorder="1" applyAlignment="1" applyProtection="1">
      <alignment horizontal="center"/>
      <protection locked="0"/>
    </xf>
    <xf numFmtId="0" fontId="3" fillId="0" borderId="9" xfId="0" applyFont="1" applyBorder="1" applyAlignment="1" applyProtection="1">
      <alignment horizontal="center"/>
      <protection locked="0"/>
    </xf>
    <xf numFmtId="0" fontId="0" fillId="0" borderId="34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36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164" fontId="2" fillId="0" borderId="9" xfId="0" applyNumberFormat="1" applyFont="1" applyBorder="1" applyAlignment="1" applyProtection="1">
      <alignment horizontal="center"/>
      <protection locked="0"/>
    </xf>
    <xf numFmtId="164" fontId="0" fillId="4" borderId="9" xfId="0" applyNumberFormat="1" applyFill="1" applyBorder="1" applyAlignment="1" applyProtection="1">
      <alignment horizontal="center"/>
      <protection locked="0"/>
    </xf>
    <xf numFmtId="0" fontId="0" fillId="5" borderId="0" xfId="0" applyFill="1" applyProtection="1">
      <protection locked="0"/>
    </xf>
    <xf numFmtId="0" fontId="0" fillId="5" borderId="0" xfId="0" applyFill="1"/>
    <xf numFmtId="0" fontId="0" fillId="5" borderId="0" xfId="0" applyFill="1" applyBorder="1" applyAlignment="1" applyProtection="1">
      <alignment horizontal="center"/>
      <protection locked="0"/>
    </xf>
    <xf numFmtId="164" fontId="0" fillId="5" borderId="0" xfId="0" applyNumberFormat="1" applyFill="1" applyAlignment="1" applyProtection="1">
      <protection locked="0"/>
    </xf>
  </cellXfs>
  <cellStyles count="1">
    <cellStyle name="Normal" xfId="0" builtinId="0"/>
  </cellStyles>
  <dxfs count="2">
    <dxf>
      <fill>
        <patternFill patternType="solid">
          <fgColor auto="1"/>
          <bgColor rgb="FF92D050"/>
        </patternFill>
      </fill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W34"/>
  <sheetViews>
    <sheetView tabSelected="1" zoomScaleNormal="100" workbookViewId="0">
      <selection activeCell="L32" sqref="L32"/>
    </sheetView>
  </sheetViews>
  <sheetFormatPr baseColWidth="10" defaultRowHeight="15" x14ac:dyDescent="0.25"/>
  <cols>
    <col min="1" max="1" width="6.375" customWidth="1"/>
    <col min="2" max="2" width="7.625" customWidth="1"/>
    <col min="3" max="3" width="6.875" customWidth="1"/>
    <col min="4" max="4" width="6.75" customWidth="1"/>
    <col min="5" max="7" width="3.75" customWidth="1"/>
    <col min="8" max="8" width="7.125" customWidth="1"/>
    <col min="9" max="11" width="3.75" customWidth="1"/>
    <col min="12" max="12" width="7" customWidth="1"/>
    <col min="13" max="15" width="3.75" customWidth="1"/>
    <col min="16" max="16" width="7" customWidth="1"/>
    <col min="17" max="19" width="3.75" customWidth="1"/>
    <col min="20" max="20" width="6.875" customWidth="1"/>
    <col min="21" max="23" width="3.75" customWidth="1"/>
    <col min="24" max="24" width="7.125" customWidth="1"/>
    <col min="25" max="27" width="3.75" customWidth="1"/>
    <col min="28" max="30" width="5.75" customWidth="1"/>
    <col min="31" max="35" width="6.375" bestFit="1" customWidth="1"/>
    <col min="36" max="75" width="5.75" customWidth="1"/>
  </cols>
  <sheetData>
    <row r="1" spans="1:75" ht="16.5" thickTop="1" thickBot="1" x14ac:dyDescent="0.3">
      <c r="A1" s="5"/>
      <c r="B1" s="61" t="s">
        <v>0</v>
      </c>
      <c r="C1" s="62"/>
      <c r="D1" s="48" t="s">
        <v>2</v>
      </c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50"/>
      <c r="AB1" s="6"/>
      <c r="AC1" s="7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3"/>
      <c r="BS1" s="3"/>
    </row>
    <row r="2" spans="1:75" ht="16.5" thickTop="1" thickBot="1" x14ac:dyDescent="0.3">
      <c r="A2" s="5"/>
      <c r="B2" s="63" t="s">
        <v>1</v>
      </c>
      <c r="C2" s="64"/>
      <c r="D2" s="48">
        <v>5</v>
      </c>
      <c r="E2" s="49"/>
      <c r="F2" s="49"/>
      <c r="G2" s="50"/>
      <c r="H2" s="48">
        <v>6</v>
      </c>
      <c r="I2" s="49"/>
      <c r="J2" s="49"/>
      <c r="K2" s="50"/>
      <c r="L2" s="48">
        <v>7</v>
      </c>
      <c r="M2" s="49"/>
      <c r="N2" s="49"/>
      <c r="O2" s="50"/>
      <c r="P2" s="48">
        <v>8</v>
      </c>
      <c r="Q2" s="49"/>
      <c r="R2" s="49"/>
      <c r="S2" s="50"/>
      <c r="T2" s="48">
        <v>9</v>
      </c>
      <c r="U2" s="49"/>
      <c r="V2" s="49"/>
      <c r="W2" s="50"/>
      <c r="X2" s="48"/>
      <c r="Y2" s="49"/>
      <c r="Z2" s="49"/>
      <c r="AA2" s="50"/>
      <c r="AB2" s="6"/>
      <c r="AC2" s="7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1"/>
      <c r="BU2" s="1"/>
      <c r="BV2" s="1"/>
      <c r="BW2" s="1"/>
    </row>
    <row r="3" spans="1:75" ht="16.5" thickTop="1" thickBot="1" x14ac:dyDescent="0.3">
      <c r="A3" s="8"/>
      <c r="B3" s="17" t="s">
        <v>7</v>
      </c>
      <c r="C3" s="18" t="s">
        <v>8</v>
      </c>
      <c r="D3" s="19" t="s">
        <v>3</v>
      </c>
      <c r="E3" s="20" t="s">
        <v>4</v>
      </c>
      <c r="F3" s="21" t="s">
        <v>5</v>
      </c>
      <c r="G3" s="22" t="s">
        <v>6</v>
      </c>
      <c r="H3" s="19" t="s">
        <v>3</v>
      </c>
      <c r="I3" s="20" t="s">
        <v>4</v>
      </c>
      <c r="J3" s="21" t="s">
        <v>5</v>
      </c>
      <c r="K3" s="22" t="s">
        <v>6</v>
      </c>
      <c r="L3" s="19" t="s">
        <v>3</v>
      </c>
      <c r="M3" s="20" t="s">
        <v>4</v>
      </c>
      <c r="N3" s="21" t="s">
        <v>5</v>
      </c>
      <c r="O3" s="22" t="s">
        <v>6</v>
      </c>
      <c r="P3" s="19" t="s">
        <v>3</v>
      </c>
      <c r="Q3" s="20" t="s">
        <v>4</v>
      </c>
      <c r="R3" s="21" t="s">
        <v>5</v>
      </c>
      <c r="S3" s="22" t="s">
        <v>6</v>
      </c>
      <c r="T3" s="19" t="s">
        <v>3</v>
      </c>
      <c r="U3" s="20" t="s">
        <v>4</v>
      </c>
      <c r="V3" s="21" t="s">
        <v>5</v>
      </c>
      <c r="W3" s="22" t="s">
        <v>6</v>
      </c>
      <c r="X3" s="19" t="s">
        <v>3</v>
      </c>
      <c r="Y3" s="20" t="s">
        <v>4</v>
      </c>
      <c r="Z3" s="21" t="s">
        <v>5</v>
      </c>
      <c r="AA3" s="23" t="s">
        <v>6</v>
      </c>
      <c r="AB3" s="5"/>
      <c r="AC3" s="5"/>
      <c r="AD3" s="17" t="s">
        <v>7</v>
      </c>
      <c r="AE3" s="19" t="s">
        <v>3</v>
      </c>
      <c r="AF3" s="19" t="s">
        <v>3</v>
      </c>
      <c r="AG3" s="19" t="s">
        <v>3</v>
      </c>
      <c r="AH3" s="19" t="s">
        <v>3</v>
      </c>
      <c r="AI3" s="19" t="s">
        <v>3</v>
      </c>
      <c r="AJ3" s="19" t="s">
        <v>3</v>
      </c>
    </row>
    <row r="4" spans="1:75" x14ac:dyDescent="0.25">
      <c r="A4" s="9" t="str">
        <f>IF(AND(E22&gt;0,E22&lt;3),1,"")</f>
        <v/>
      </c>
      <c r="B4" s="24">
        <v>0</v>
      </c>
      <c r="C4" s="25">
        <v>3</v>
      </c>
      <c r="D4" s="26">
        <v>4.0000000000000001E-3</v>
      </c>
      <c r="E4" s="27">
        <v>0.6</v>
      </c>
      <c r="F4" s="28">
        <v>0.5</v>
      </c>
      <c r="G4" s="29">
        <v>1.2</v>
      </c>
      <c r="H4" s="26">
        <v>6.0000000000000001E-3</v>
      </c>
      <c r="I4" s="27">
        <v>1.5</v>
      </c>
      <c r="J4" s="28">
        <v>1.5</v>
      </c>
      <c r="K4" s="29">
        <v>2</v>
      </c>
      <c r="L4" s="26">
        <v>0.01</v>
      </c>
      <c r="M4" s="27">
        <v>1.5</v>
      </c>
      <c r="N4" s="28">
        <v>1.5</v>
      </c>
      <c r="O4" s="29">
        <v>2</v>
      </c>
      <c r="P4" s="26">
        <v>1.4E-2</v>
      </c>
      <c r="Q4" s="27">
        <v>2</v>
      </c>
      <c r="R4" s="28">
        <v>3</v>
      </c>
      <c r="S4" s="29">
        <v>3</v>
      </c>
      <c r="T4" s="26">
        <v>2.5000000000000001E-2</v>
      </c>
      <c r="U4" s="27">
        <v>5</v>
      </c>
      <c r="V4" s="28">
        <v>3</v>
      </c>
      <c r="W4" s="29">
        <v>2</v>
      </c>
      <c r="X4" s="26"/>
      <c r="Y4" s="27"/>
      <c r="Z4" s="28"/>
      <c r="AA4" s="30"/>
      <c r="AB4" s="5"/>
      <c r="AC4" s="5"/>
      <c r="AD4" s="24">
        <v>0</v>
      </c>
      <c r="AE4" s="26">
        <v>4.0000000000000001E-3</v>
      </c>
      <c r="AF4" s="26">
        <v>6.0000000000000001E-3</v>
      </c>
      <c r="AG4" s="26">
        <v>0.01</v>
      </c>
      <c r="AH4" s="26">
        <v>1.4E-2</v>
      </c>
      <c r="AI4" s="26">
        <v>2.5000000000000001E-2</v>
      </c>
      <c r="AJ4" s="26"/>
    </row>
    <row r="5" spans="1:75" x14ac:dyDescent="0.25">
      <c r="A5" s="9" t="str">
        <f>IF(AND(E22&gt;3,E22&lt;6),1,"")</f>
        <v/>
      </c>
      <c r="B5" s="31">
        <v>3</v>
      </c>
      <c r="C5" s="25">
        <v>6</v>
      </c>
      <c r="D5" s="32">
        <v>5.0000000000000001E-3</v>
      </c>
      <c r="E5" s="33">
        <v>0.75</v>
      </c>
      <c r="F5" s="34">
        <v>0.5</v>
      </c>
      <c r="G5" s="35">
        <v>1.5</v>
      </c>
      <c r="H5" s="32">
        <v>8.0000000000000002E-3</v>
      </c>
      <c r="I5" s="33">
        <v>2</v>
      </c>
      <c r="J5" s="34">
        <v>1.5</v>
      </c>
      <c r="K5" s="35">
        <v>2.5</v>
      </c>
      <c r="L5" s="32">
        <v>1.2E-2</v>
      </c>
      <c r="M5" s="33">
        <v>2</v>
      </c>
      <c r="N5" s="34">
        <v>1.5</v>
      </c>
      <c r="O5" s="35">
        <v>2.5</v>
      </c>
      <c r="P5" s="32">
        <v>1.7999999999999999E-2</v>
      </c>
      <c r="Q5" s="33">
        <v>3</v>
      </c>
      <c r="R5" s="34">
        <v>3</v>
      </c>
      <c r="S5" s="35">
        <v>4</v>
      </c>
      <c r="T5" s="32">
        <v>0.03</v>
      </c>
      <c r="U5" s="33">
        <v>6</v>
      </c>
      <c r="V5" s="34">
        <v>4</v>
      </c>
      <c r="W5" s="35">
        <v>2.5</v>
      </c>
      <c r="X5" s="32"/>
      <c r="Y5" s="33"/>
      <c r="Z5" s="34"/>
      <c r="AA5" s="36"/>
      <c r="AB5" s="5"/>
      <c r="AC5" s="5"/>
      <c r="AD5" s="31">
        <v>3</v>
      </c>
      <c r="AE5" s="32">
        <v>5.0000000000000001E-3</v>
      </c>
      <c r="AF5" s="32">
        <v>8.0000000000000002E-3</v>
      </c>
      <c r="AG5" s="32">
        <v>1.2E-2</v>
      </c>
      <c r="AH5" s="32">
        <v>1.7999999999999999E-2</v>
      </c>
      <c r="AI5" s="32">
        <v>0.03</v>
      </c>
      <c r="AJ5" s="32"/>
    </row>
    <row r="6" spans="1:75" x14ac:dyDescent="0.25">
      <c r="A6" s="9" t="str">
        <f>IF(AND(E22&gt;6,E22&lt;10),1,"")</f>
        <v/>
      </c>
      <c r="B6" s="31">
        <v>6</v>
      </c>
      <c r="C6" s="25">
        <v>10</v>
      </c>
      <c r="D6" s="32">
        <v>6.0000000000000001E-3</v>
      </c>
      <c r="E6" s="33">
        <v>1</v>
      </c>
      <c r="F6" s="34">
        <v>0.5</v>
      </c>
      <c r="G6" s="35">
        <v>1.5</v>
      </c>
      <c r="H6" s="32">
        <v>8.9999999999999993E-3</v>
      </c>
      <c r="I6" s="33">
        <v>2</v>
      </c>
      <c r="J6" s="34">
        <v>1.5</v>
      </c>
      <c r="K6" s="35">
        <v>2.5</v>
      </c>
      <c r="L6" s="32">
        <v>1.4999999999999999E-2</v>
      </c>
      <c r="M6" s="33">
        <v>2</v>
      </c>
      <c r="N6" s="34">
        <v>1.5</v>
      </c>
      <c r="O6" s="35">
        <v>2.5</v>
      </c>
      <c r="P6" s="32">
        <v>2.1999999999999999E-2</v>
      </c>
      <c r="Q6" s="33">
        <v>3</v>
      </c>
      <c r="R6" s="34">
        <v>3</v>
      </c>
      <c r="S6" s="35">
        <v>4</v>
      </c>
      <c r="T6" s="32">
        <v>3.5999999999999997E-2</v>
      </c>
      <c r="U6" s="33">
        <v>7</v>
      </c>
      <c r="V6" s="34">
        <v>4</v>
      </c>
      <c r="W6" s="35">
        <v>2.5</v>
      </c>
      <c r="X6" s="32"/>
      <c r="Y6" s="33"/>
      <c r="Z6" s="34"/>
      <c r="AA6" s="36"/>
      <c r="AB6" s="5"/>
      <c r="AC6" s="5"/>
      <c r="AD6" s="31">
        <v>6</v>
      </c>
      <c r="AE6" s="32">
        <v>6.0000000000000001E-3</v>
      </c>
      <c r="AF6" s="32">
        <v>8.9999999999999993E-3</v>
      </c>
      <c r="AG6" s="32">
        <v>1.4999999999999999E-2</v>
      </c>
      <c r="AH6" s="32">
        <v>2.1999999999999999E-2</v>
      </c>
      <c r="AI6" s="32">
        <v>3.5999999999999997E-2</v>
      </c>
      <c r="AJ6" s="32"/>
    </row>
    <row r="7" spans="1:75" x14ac:dyDescent="0.25">
      <c r="A7" s="9" t="str">
        <f>IF(AND(E22&gt;10,E22&lt;18),1,"")</f>
        <v/>
      </c>
      <c r="B7" s="31">
        <v>10</v>
      </c>
      <c r="C7" s="25">
        <v>18</v>
      </c>
      <c r="D7" s="32">
        <v>7.0000000000000001E-3</v>
      </c>
      <c r="E7" s="33">
        <v>1.5</v>
      </c>
      <c r="F7" s="34">
        <v>1</v>
      </c>
      <c r="G7" s="35">
        <v>2</v>
      </c>
      <c r="H7" s="32">
        <v>1.0999999999999999E-2</v>
      </c>
      <c r="I7" s="33">
        <v>2.5</v>
      </c>
      <c r="J7" s="34">
        <v>2</v>
      </c>
      <c r="K7" s="35">
        <v>3</v>
      </c>
      <c r="L7" s="32">
        <v>1.7999999999999999E-2</v>
      </c>
      <c r="M7" s="33">
        <v>2.5</v>
      </c>
      <c r="N7" s="34">
        <v>2</v>
      </c>
      <c r="O7" s="35">
        <v>3</v>
      </c>
      <c r="P7" s="32">
        <v>2.7E-2</v>
      </c>
      <c r="Q7" s="33">
        <v>4</v>
      </c>
      <c r="R7" s="34">
        <v>4</v>
      </c>
      <c r="S7" s="35">
        <v>5</v>
      </c>
      <c r="T7" s="32">
        <v>4.2999999999999997E-2</v>
      </c>
      <c r="U7" s="33">
        <v>8</v>
      </c>
      <c r="V7" s="34">
        <v>5</v>
      </c>
      <c r="W7" s="35">
        <v>3</v>
      </c>
      <c r="X7" s="32"/>
      <c r="Y7" s="33"/>
      <c r="Z7" s="34"/>
      <c r="AA7" s="36"/>
      <c r="AB7" s="5"/>
      <c r="AC7" s="5"/>
      <c r="AD7" s="31">
        <v>10</v>
      </c>
      <c r="AE7" s="32">
        <v>7.0000000000000001E-3</v>
      </c>
      <c r="AF7" s="32">
        <v>1.0999999999999999E-2</v>
      </c>
      <c r="AG7" s="32">
        <v>1.7999999999999999E-2</v>
      </c>
      <c r="AH7" s="32">
        <v>2.7E-2</v>
      </c>
      <c r="AI7" s="32">
        <v>4.2999999999999997E-2</v>
      </c>
      <c r="AJ7" s="32"/>
    </row>
    <row r="8" spans="1:75" x14ac:dyDescent="0.25">
      <c r="A8" s="9">
        <f>IF(AND(E22&gt;18,E22&lt;30),1,"")</f>
        <v>1</v>
      </c>
      <c r="B8" s="31">
        <v>18</v>
      </c>
      <c r="C8" s="25">
        <v>30</v>
      </c>
      <c r="D8" s="32">
        <v>8.9999999999999993E-3</v>
      </c>
      <c r="E8" s="33">
        <v>1.5</v>
      </c>
      <c r="F8" s="34">
        <v>1</v>
      </c>
      <c r="G8" s="35">
        <v>2.5</v>
      </c>
      <c r="H8" s="32">
        <v>1.2999999999999999E-2</v>
      </c>
      <c r="I8" s="33">
        <v>3</v>
      </c>
      <c r="J8" s="34">
        <v>3</v>
      </c>
      <c r="K8" s="35">
        <v>4</v>
      </c>
      <c r="L8" s="32">
        <v>2.1000000000000001E-2</v>
      </c>
      <c r="M8" s="45">
        <v>3</v>
      </c>
      <c r="N8" s="34">
        <v>3</v>
      </c>
      <c r="O8" s="46">
        <v>4</v>
      </c>
      <c r="P8" s="32">
        <v>3.3000000000000002E-2</v>
      </c>
      <c r="Q8" s="33">
        <v>5</v>
      </c>
      <c r="R8" s="34">
        <v>4</v>
      </c>
      <c r="S8" s="35">
        <v>6</v>
      </c>
      <c r="T8" s="32">
        <v>5.1999999999999998E-2</v>
      </c>
      <c r="U8" s="33">
        <v>9</v>
      </c>
      <c r="V8" s="34">
        <v>6</v>
      </c>
      <c r="W8" s="35">
        <v>4</v>
      </c>
      <c r="X8" s="32"/>
      <c r="Y8" s="33"/>
      <c r="Z8" s="34"/>
      <c r="AA8" s="36"/>
      <c r="AB8" s="5"/>
      <c r="AC8" s="5"/>
      <c r="AD8" s="31">
        <v>18</v>
      </c>
      <c r="AE8" s="32">
        <v>8.9999999999999993E-3</v>
      </c>
      <c r="AF8" s="32">
        <v>1.2999999999999999E-2</v>
      </c>
      <c r="AG8" s="32">
        <v>2.1000000000000001E-2</v>
      </c>
      <c r="AH8" s="32">
        <v>3.3000000000000002E-2</v>
      </c>
      <c r="AI8" s="32">
        <v>5.1999999999999998E-2</v>
      </c>
      <c r="AJ8" s="32"/>
    </row>
    <row r="9" spans="1:75" x14ac:dyDescent="0.25">
      <c r="A9" s="9" t="str">
        <f>IF(AND(E22&gt;30,E22&lt;50),1,"")</f>
        <v/>
      </c>
      <c r="B9" s="31">
        <v>30</v>
      </c>
      <c r="C9" s="25">
        <v>50</v>
      </c>
      <c r="D9" s="32">
        <v>1.0999999999999999E-2</v>
      </c>
      <c r="E9" s="33">
        <v>2</v>
      </c>
      <c r="F9" s="34">
        <v>1</v>
      </c>
      <c r="G9" s="35">
        <v>2.5</v>
      </c>
      <c r="H9" s="32">
        <v>1.6E-2</v>
      </c>
      <c r="I9" s="33">
        <v>3.5</v>
      </c>
      <c r="J9" s="34">
        <v>3</v>
      </c>
      <c r="K9" s="35">
        <v>4</v>
      </c>
      <c r="L9" s="32">
        <v>2.5000000000000001E-2</v>
      </c>
      <c r="M9" s="33">
        <v>3.5</v>
      </c>
      <c r="N9" s="34">
        <v>3</v>
      </c>
      <c r="O9" s="35">
        <v>4</v>
      </c>
      <c r="P9" s="32">
        <v>3.9E-2</v>
      </c>
      <c r="Q9" s="33">
        <v>6</v>
      </c>
      <c r="R9" s="34">
        <v>5</v>
      </c>
      <c r="S9" s="35">
        <v>7</v>
      </c>
      <c r="T9" s="32">
        <v>6.2E-2</v>
      </c>
      <c r="U9" s="33">
        <v>11</v>
      </c>
      <c r="V9" s="34">
        <v>7</v>
      </c>
      <c r="W9" s="35">
        <v>4</v>
      </c>
      <c r="X9" s="32"/>
      <c r="Y9" s="33"/>
      <c r="Z9" s="34"/>
      <c r="AA9" s="36"/>
      <c r="AB9" s="5"/>
      <c r="AC9" s="5"/>
      <c r="AD9" s="31">
        <v>30</v>
      </c>
      <c r="AE9" s="32">
        <v>1.0999999999999999E-2</v>
      </c>
      <c r="AF9" s="32">
        <v>1.6E-2</v>
      </c>
      <c r="AG9" s="32">
        <v>2.5000000000000001E-2</v>
      </c>
      <c r="AH9" s="32">
        <v>3.9E-2</v>
      </c>
      <c r="AI9" s="32">
        <v>6.2E-2</v>
      </c>
      <c r="AJ9" s="32"/>
    </row>
    <row r="10" spans="1:75" x14ac:dyDescent="0.25">
      <c r="A10" s="9" t="str">
        <f>IF(AND(E22&gt;50,E22&lt;80),1,"")</f>
        <v/>
      </c>
      <c r="B10" s="31">
        <v>50</v>
      </c>
      <c r="C10" s="25">
        <v>80</v>
      </c>
      <c r="D10" s="32">
        <v>1.2999999999999999E-2</v>
      </c>
      <c r="E10" s="33">
        <v>2</v>
      </c>
      <c r="F10" s="34">
        <v>1</v>
      </c>
      <c r="G10" s="35">
        <v>3</v>
      </c>
      <c r="H10" s="32">
        <v>1.9E-2</v>
      </c>
      <c r="I10" s="33">
        <v>4</v>
      </c>
      <c r="J10" s="34">
        <v>3</v>
      </c>
      <c r="K10" s="35">
        <v>5</v>
      </c>
      <c r="L10" s="32">
        <v>0.03</v>
      </c>
      <c r="M10" s="33">
        <v>4</v>
      </c>
      <c r="N10" s="34">
        <v>3</v>
      </c>
      <c r="O10" s="35">
        <v>5</v>
      </c>
      <c r="P10" s="32">
        <v>4.5999999999999999E-2</v>
      </c>
      <c r="Q10" s="33">
        <v>7</v>
      </c>
      <c r="R10" s="34">
        <v>5</v>
      </c>
      <c r="S10" s="35">
        <v>8</v>
      </c>
      <c r="T10" s="32">
        <v>7.3999999999999996E-2</v>
      </c>
      <c r="U10" s="33">
        <v>13</v>
      </c>
      <c r="V10" s="34">
        <v>8</v>
      </c>
      <c r="W10" s="35">
        <v>5</v>
      </c>
      <c r="X10" s="32"/>
      <c r="Y10" s="33"/>
      <c r="Z10" s="34"/>
      <c r="AA10" s="36"/>
      <c r="AB10" s="5"/>
      <c r="AC10" s="5"/>
      <c r="AD10" s="31">
        <v>50</v>
      </c>
      <c r="AE10" s="32">
        <v>1.2999999999999999E-2</v>
      </c>
      <c r="AF10" s="32">
        <v>1.9E-2</v>
      </c>
      <c r="AG10" s="32">
        <v>0.03</v>
      </c>
      <c r="AH10" s="32">
        <v>4.5999999999999999E-2</v>
      </c>
      <c r="AI10" s="32">
        <v>7.3999999999999996E-2</v>
      </c>
      <c r="AJ10" s="32"/>
    </row>
    <row r="11" spans="1:75" x14ac:dyDescent="0.25">
      <c r="A11" s="9" t="str">
        <f>IF(AND(E22&gt;80,E22&lt;120),1,"")</f>
        <v/>
      </c>
      <c r="B11" s="31">
        <v>80</v>
      </c>
      <c r="C11" s="25">
        <v>120</v>
      </c>
      <c r="D11" s="32">
        <v>1.4999999999999999E-2</v>
      </c>
      <c r="E11" s="33">
        <v>2.5</v>
      </c>
      <c r="F11" s="34">
        <v>1.5</v>
      </c>
      <c r="G11" s="35">
        <v>4</v>
      </c>
      <c r="H11" s="32">
        <v>2.1999999999999999E-2</v>
      </c>
      <c r="I11" s="33">
        <v>5</v>
      </c>
      <c r="J11" s="34">
        <v>4</v>
      </c>
      <c r="K11" s="35">
        <v>6</v>
      </c>
      <c r="L11" s="32">
        <v>3.5000000000000003E-2</v>
      </c>
      <c r="M11" s="33">
        <v>5</v>
      </c>
      <c r="N11" s="34">
        <v>4</v>
      </c>
      <c r="O11" s="35">
        <v>6</v>
      </c>
      <c r="P11" s="32">
        <v>5.3999999999999999E-2</v>
      </c>
      <c r="Q11" s="33">
        <v>8</v>
      </c>
      <c r="R11" s="34">
        <v>6</v>
      </c>
      <c r="S11" s="35">
        <v>10</v>
      </c>
      <c r="T11" s="32">
        <v>8.6999999999999994E-2</v>
      </c>
      <c r="U11" s="33">
        <v>15</v>
      </c>
      <c r="V11" s="34">
        <v>10</v>
      </c>
      <c r="W11" s="35">
        <v>6</v>
      </c>
      <c r="X11" s="32"/>
      <c r="Y11" s="33"/>
      <c r="Z11" s="34"/>
      <c r="AA11" s="36"/>
      <c r="AB11" s="5"/>
      <c r="AC11" s="5"/>
      <c r="AD11" s="31">
        <v>80</v>
      </c>
      <c r="AE11" s="32">
        <v>1.4999999999999999E-2</v>
      </c>
      <c r="AF11" s="32">
        <v>2.1999999999999999E-2</v>
      </c>
      <c r="AG11" s="32">
        <v>3.5000000000000003E-2</v>
      </c>
      <c r="AH11" s="32">
        <v>5.3999999999999999E-2</v>
      </c>
      <c r="AI11" s="32">
        <v>8.6999999999999994E-2</v>
      </c>
      <c r="AJ11" s="32"/>
    </row>
    <row r="12" spans="1:75" x14ac:dyDescent="0.25">
      <c r="A12" s="9" t="str">
        <f>IF(AND(E22&gt;120,E22&lt;180),1,"")</f>
        <v/>
      </c>
      <c r="B12" s="31">
        <v>120</v>
      </c>
      <c r="C12" s="25">
        <v>180</v>
      </c>
      <c r="D12" s="32">
        <v>1.7999999999999999E-2</v>
      </c>
      <c r="E12" s="33">
        <v>3</v>
      </c>
      <c r="F12" s="34">
        <v>1.5</v>
      </c>
      <c r="G12" s="35">
        <v>5</v>
      </c>
      <c r="H12" s="32">
        <v>2.5000000000000001E-2</v>
      </c>
      <c r="I12" s="33">
        <v>6</v>
      </c>
      <c r="J12" s="34">
        <v>4</v>
      </c>
      <c r="K12" s="35">
        <v>8</v>
      </c>
      <c r="L12" s="32">
        <v>3.5000000000000003E-2</v>
      </c>
      <c r="M12" s="33">
        <v>6</v>
      </c>
      <c r="N12" s="34">
        <v>4</v>
      </c>
      <c r="O12" s="35">
        <v>8</v>
      </c>
      <c r="P12" s="32">
        <v>6.3E-2</v>
      </c>
      <c r="Q12" s="33">
        <v>9</v>
      </c>
      <c r="R12" s="34">
        <v>6</v>
      </c>
      <c r="S12" s="35">
        <v>12</v>
      </c>
      <c r="T12" s="32">
        <v>0.1</v>
      </c>
      <c r="U12" s="33">
        <v>18</v>
      </c>
      <c r="V12" s="34">
        <v>12</v>
      </c>
      <c r="W12" s="35">
        <v>8</v>
      </c>
      <c r="X12" s="32"/>
      <c r="Y12" s="33"/>
      <c r="Z12" s="34"/>
      <c r="AA12" s="36"/>
      <c r="AB12" s="5"/>
      <c r="AC12" s="5"/>
      <c r="AD12" s="31">
        <v>120</v>
      </c>
      <c r="AE12" s="32">
        <v>1.7999999999999999E-2</v>
      </c>
      <c r="AF12" s="32">
        <v>2.5000000000000001E-2</v>
      </c>
      <c r="AG12" s="32">
        <v>3.5000000000000003E-2</v>
      </c>
      <c r="AH12" s="32">
        <v>6.3E-2</v>
      </c>
      <c r="AI12" s="32">
        <v>0.1</v>
      </c>
      <c r="AJ12" s="32"/>
    </row>
    <row r="13" spans="1:75" x14ac:dyDescent="0.25">
      <c r="A13" s="9" t="str">
        <f>IF(AND(E22&gt;180,E22&lt;250),1,"")</f>
        <v/>
      </c>
      <c r="B13" s="31">
        <v>180</v>
      </c>
      <c r="C13" s="25">
        <v>250</v>
      </c>
      <c r="D13" s="32">
        <v>0.02</v>
      </c>
      <c r="E13" s="33">
        <v>4</v>
      </c>
      <c r="F13" s="34">
        <v>2</v>
      </c>
      <c r="G13" s="35">
        <v>7</v>
      </c>
      <c r="H13" s="32">
        <v>2.9000000000000001E-2</v>
      </c>
      <c r="I13" s="33">
        <v>7</v>
      </c>
      <c r="J13" s="34">
        <v>5</v>
      </c>
      <c r="K13" s="35">
        <v>10</v>
      </c>
      <c r="L13" s="32">
        <v>0.04</v>
      </c>
      <c r="M13" s="33">
        <v>7</v>
      </c>
      <c r="N13" s="34">
        <v>6</v>
      </c>
      <c r="O13" s="35">
        <v>10</v>
      </c>
      <c r="P13" s="32">
        <v>7.1999999999999995E-2</v>
      </c>
      <c r="Q13" s="33">
        <v>12</v>
      </c>
      <c r="R13" s="34">
        <v>7</v>
      </c>
      <c r="S13" s="35">
        <v>14</v>
      </c>
      <c r="T13" s="32">
        <v>0.115</v>
      </c>
      <c r="U13" s="33">
        <v>21</v>
      </c>
      <c r="V13" s="34">
        <v>14</v>
      </c>
      <c r="W13" s="35">
        <v>10</v>
      </c>
      <c r="X13" s="32"/>
      <c r="Y13" s="33"/>
      <c r="Z13" s="34"/>
      <c r="AA13" s="36"/>
      <c r="AB13" s="5"/>
      <c r="AC13" s="5"/>
      <c r="AD13" s="31">
        <v>180</v>
      </c>
      <c r="AE13" s="32">
        <v>0.02</v>
      </c>
      <c r="AF13" s="32">
        <v>2.9000000000000001E-2</v>
      </c>
      <c r="AG13" s="32">
        <v>0.04</v>
      </c>
      <c r="AH13" s="32">
        <v>7.1999999999999995E-2</v>
      </c>
      <c r="AI13" s="32">
        <v>0.115</v>
      </c>
      <c r="AJ13" s="32"/>
    </row>
    <row r="14" spans="1:75" x14ac:dyDescent="0.25">
      <c r="A14" s="9" t="str">
        <f>IF(AND(E22&gt;250,E22&lt;315),1,"")</f>
        <v/>
      </c>
      <c r="B14" s="31">
        <v>250</v>
      </c>
      <c r="C14" s="25">
        <v>315</v>
      </c>
      <c r="D14" s="32">
        <v>2.3E-2</v>
      </c>
      <c r="E14" s="33">
        <v>5</v>
      </c>
      <c r="F14" s="34">
        <v>3</v>
      </c>
      <c r="G14" s="35">
        <v>8</v>
      </c>
      <c r="H14" s="32">
        <v>3.2000000000000001E-2</v>
      </c>
      <c r="I14" s="33">
        <v>8</v>
      </c>
      <c r="J14" s="34">
        <v>6</v>
      </c>
      <c r="K14" s="35">
        <v>12</v>
      </c>
      <c r="L14" s="32">
        <v>4.5999999999999999E-2</v>
      </c>
      <c r="M14" s="33">
        <v>8</v>
      </c>
      <c r="N14" s="34">
        <v>7</v>
      </c>
      <c r="O14" s="35">
        <v>12</v>
      </c>
      <c r="P14" s="32">
        <v>8.1000000000000003E-2</v>
      </c>
      <c r="Q14" s="33">
        <v>14</v>
      </c>
      <c r="R14" s="34">
        <v>9</v>
      </c>
      <c r="S14" s="35">
        <v>16</v>
      </c>
      <c r="T14" s="32">
        <v>0.13</v>
      </c>
      <c r="U14" s="33">
        <v>24</v>
      </c>
      <c r="V14" s="34">
        <v>16</v>
      </c>
      <c r="W14" s="35">
        <v>12</v>
      </c>
      <c r="X14" s="32"/>
      <c r="Y14" s="33"/>
      <c r="Z14" s="34"/>
      <c r="AA14" s="36"/>
      <c r="AB14" s="5"/>
      <c r="AC14" s="5"/>
      <c r="AD14" s="31">
        <v>250</v>
      </c>
      <c r="AE14" s="32">
        <v>2.3E-2</v>
      </c>
      <c r="AF14" s="32">
        <v>3.2000000000000001E-2</v>
      </c>
      <c r="AG14" s="32">
        <v>4.5999999999999999E-2</v>
      </c>
      <c r="AH14" s="32">
        <v>8.1000000000000003E-2</v>
      </c>
      <c r="AI14" s="32">
        <v>0.13</v>
      </c>
      <c r="AJ14" s="32"/>
    </row>
    <row r="15" spans="1:75" x14ac:dyDescent="0.25">
      <c r="A15" s="9" t="str">
        <f>IF(AND(E22&gt;315,E22&lt;400),1,"")</f>
        <v/>
      </c>
      <c r="B15" s="31">
        <v>315</v>
      </c>
      <c r="C15" s="25">
        <v>400</v>
      </c>
      <c r="D15" s="32">
        <v>2.5000000000000001E-2</v>
      </c>
      <c r="E15" s="33">
        <v>6</v>
      </c>
      <c r="F15" s="34">
        <v>3</v>
      </c>
      <c r="G15" s="35">
        <v>9</v>
      </c>
      <c r="H15" s="32">
        <v>3.5999999999999997E-2</v>
      </c>
      <c r="I15" s="33">
        <v>10</v>
      </c>
      <c r="J15" s="34">
        <v>6</v>
      </c>
      <c r="K15" s="35">
        <v>13</v>
      </c>
      <c r="L15" s="32">
        <v>5.1999999999999998E-2</v>
      </c>
      <c r="M15" s="33">
        <v>10</v>
      </c>
      <c r="N15" s="34">
        <v>8</v>
      </c>
      <c r="O15" s="35">
        <v>13</v>
      </c>
      <c r="P15" s="32">
        <v>8.8999999999999996E-2</v>
      </c>
      <c r="Q15" s="33">
        <v>16</v>
      </c>
      <c r="R15" s="34">
        <v>9</v>
      </c>
      <c r="S15" s="35">
        <v>18</v>
      </c>
      <c r="T15" s="32">
        <v>0.14000000000000001</v>
      </c>
      <c r="U15" s="33">
        <v>28</v>
      </c>
      <c r="V15" s="34">
        <v>18</v>
      </c>
      <c r="W15" s="35">
        <v>13</v>
      </c>
      <c r="X15" s="32"/>
      <c r="Y15" s="33"/>
      <c r="Z15" s="34"/>
      <c r="AA15" s="36"/>
      <c r="AB15" s="5"/>
      <c r="AC15" s="5"/>
      <c r="AD15" s="31">
        <v>315</v>
      </c>
      <c r="AE15" s="32">
        <v>2.5000000000000001E-2</v>
      </c>
      <c r="AF15" s="32">
        <v>3.5999999999999997E-2</v>
      </c>
      <c r="AG15" s="32">
        <v>5.1999999999999998E-2</v>
      </c>
      <c r="AH15" s="32">
        <v>8.8999999999999996E-2</v>
      </c>
      <c r="AI15" s="32">
        <v>0.14000000000000001</v>
      </c>
      <c r="AJ15" s="32"/>
    </row>
    <row r="16" spans="1:75" x14ac:dyDescent="0.25">
      <c r="A16" s="9" t="str">
        <f>IF(AND(E22&gt;400,E22&lt;500),1,"")</f>
        <v/>
      </c>
      <c r="B16" s="31">
        <v>400</v>
      </c>
      <c r="C16" s="25">
        <v>500</v>
      </c>
      <c r="D16" s="32">
        <v>2.7E-2</v>
      </c>
      <c r="E16" s="33">
        <v>7</v>
      </c>
      <c r="F16" s="34">
        <v>4</v>
      </c>
      <c r="G16" s="35">
        <v>10</v>
      </c>
      <c r="H16" s="32">
        <v>0.04</v>
      </c>
      <c r="I16" s="33">
        <v>11</v>
      </c>
      <c r="J16" s="34">
        <v>7</v>
      </c>
      <c r="K16" s="35">
        <v>15</v>
      </c>
      <c r="L16" s="32">
        <v>6.3E-2</v>
      </c>
      <c r="M16" s="33">
        <v>11</v>
      </c>
      <c r="N16" s="34">
        <v>9</v>
      </c>
      <c r="O16" s="35">
        <v>15</v>
      </c>
      <c r="P16" s="32">
        <v>9.7000000000000003E-2</v>
      </c>
      <c r="Q16" s="33">
        <v>18</v>
      </c>
      <c r="R16" s="34">
        <v>11</v>
      </c>
      <c r="S16" s="35">
        <v>20</v>
      </c>
      <c r="T16" s="32">
        <v>0.155</v>
      </c>
      <c r="U16" s="33">
        <v>32</v>
      </c>
      <c r="V16" s="34">
        <v>20</v>
      </c>
      <c r="W16" s="35">
        <v>15</v>
      </c>
      <c r="X16" s="32"/>
      <c r="Y16" s="33"/>
      <c r="Z16" s="34"/>
      <c r="AA16" s="36"/>
      <c r="AB16" s="5"/>
      <c r="AC16" s="5"/>
      <c r="AD16" s="31">
        <v>400</v>
      </c>
      <c r="AE16" s="32">
        <v>2.7E-2</v>
      </c>
      <c r="AF16" s="32">
        <v>0.04</v>
      </c>
      <c r="AG16" s="32">
        <v>6.3E-2</v>
      </c>
      <c r="AH16" s="32">
        <v>9.7000000000000003E-2</v>
      </c>
      <c r="AI16" s="32">
        <v>0.155</v>
      </c>
      <c r="AJ16" s="32"/>
    </row>
    <row r="17" spans="1:29" ht="15.75" thickBot="1" x14ac:dyDescent="0.3">
      <c r="A17" s="8"/>
      <c r="B17" s="37"/>
      <c r="C17" s="38"/>
      <c r="D17" s="39"/>
      <c r="E17" s="40"/>
      <c r="F17" s="41"/>
      <c r="G17" s="42"/>
      <c r="H17" s="43"/>
      <c r="I17" s="40"/>
      <c r="J17" s="41"/>
      <c r="K17" s="42"/>
      <c r="L17" s="43"/>
      <c r="M17" s="40"/>
      <c r="N17" s="41"/>
      <c r="O17" s="42"/>
      <c r="P17" s="44"/>
      <c r="Q17" s="40"/>
      <c r="R17" s="41"/>
      <c r="S17" s="42"/>
      <c r="T17" s="44"/>
      <c r="U17" s="40"/>
      <c r="V17" s="41"/>
      <c r="W17" s="42"/>
      <c r="X17" s="44"/>
      <c r="Y17" s="40"/>
      <c r="Z17" s="41"/>
      <c r="AA17" s="38"/>
      <c r="AB17" s="5"/>
      <c r="AC17" s="5"/>
    </row>
    <row r="18" spans="1:29" ht="15.75" thickTop="1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</row>
    <row r="19" spans="1:29" ht="15.75" thickBot="1" x14ac:dyDescent="0.3">
      <c r="A19" s="5"/>
      <c r="B19" s="11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</row>
    <row r="20" spans="1:29" ht="15.75" thickBot="1" x14ac:dyDescent="0.3">
      <c r="A20" s="5"/>
      <c r="B20" s="5"/>
      <c r="C20" s="5"/>
      <c r="D20" s="5"/>
      <c r="E20" s="5"/>
      <c r="F20" s="12" t="s">
        <v>9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3" t="s">
        <v>16</v>
      </c>
      <c r="U20" s="58"/>
      <c r="V20" s="54"/>
      <c r="W20" s="5"/>
      <c r="X20" s="53" t="s">
        <v>17</v>
      </c>
      <c r="Y20" s="54"/>
      <c r="Z20" s="5"/>
      <c r="AA20" s="5"/>
      <c r="AB20" s="5"/>
      <c r="AC20" s="5"/>
    </row>
    <row r="21" spans="1:29" ht="15.75" thickBot="1" x14ac:dyDescent="0.3">
      <c r="A21" s="5"/>
      <c r="B21" s="5"/>
      <c r="C21" s="53" t="s">
        <v>12</v>
      </c>
      <c r="D21" s="54"/>
      <c r="E21" s="56" t="s">
        <v>13</v>
      </c>
      <c r="F21" s="56"/>
      <c r="G21" s="56"/>
      <c r="H21" s="13" t="s">
        <v>14</v>
      </c>
      <c r="I21" s="56" t="s">
        <v>15</v>
      </c>
      <c r="J21" s="56"/>
      <c r="K21" s="56" t="s">
        <v>10</v>
      </c>
      <c r="L21" s="56"/>
      <c r="M21" s="56" t="s">
        <v>11</v>
      </c>
      <c r="N21" s="56"/>
      <c r="O21" s="56"/>
      <c r="P21" s="13" t="s">
        <v>6</v>
      </c>
      <c r="Q21" s="56" t="s">
        <v>4</v>
      </c>
      <c r="R21" s="56"/>
      <c r="S21" s="5"/>
      <c r="T21" s="13" t="s">
        <v>18</v>
      </c>
      <c r="U21" s="56" t="s">
        <v>19</v>
      </c>
      <c r="V21" s="56"/>
      <c r="W21" s="5"/>
      <c r="X21" s="56" t="s">
        <v>20</v>
      </c>
      <c r="Y21" s="56"/>
      <c r="Z21" s="5"/>
      <c r="AA21" s="5"/>
      <c r="AB21" s="5"/>
      <c r="AC21" s="5"/>
    </row>
    <row r="22" spans="1:29" x14ac:dyDescent="0.25">
      <c r="A22" s="5"/>
      <c r="B22" s="5"/>
      <c r="C22" s="51">
        <f>ABS(H22+I22)</f>
        <v>2.5999999999999999E-2</v>
      </c>
      <c r="D22" s="52"/>
      <c r="E22" s="66">
        <v>18.95</v>
      </c>
      <c r="F22" s="66"/>
      <c r="G22" s="66"/>
      <c r="H22" s="14">
        <v>1.2999999999999999E-2</v>
      </c>
      <c r="I22" s="65">
        <v>1.2999999999999999E-2</v>
      </c>
      <c r="J22" s="65"/>
      <c r="K22" s="57">
        <f>ABS(E22+H22)</f>
        <v>18.963000000000001</v>
      </c>
      <c r="L22" s="57"/>
      <c r="M22" s="57">
        <f>ABS(E22-I22)</f>
        <v>18.936999999999998</v>
      </c>
      <c r="N22" s="57"/>
      <c r="O22" s="57"/>
      <c r="P22" s="47">
        <f>INDEX(D4:AA16,MATCH(E22,B4:B16,1),(MATCH(C22,AE8:AJ8,1)*3)+3)</f>
        <v>4</v>
      </c>
      <c r="Q22" s="55">
        <f>INDEX(D4:AA16,MATCH(E22,B4:B16,1),(MATCH(C22,AE8:AJ8,1)*3)+1)</f>
        <v>3</v>
      </c>
      <c r="R22" s="55"/>
      <c r="S22" s="15"/>
      <c r="T22" s="10">
        <f>Q22+X22</f>
        <v>5</v>
      </c>
      <c r="U22" s="57">
        <f>Q22-X22</f>
        <v>1</v>
      </c>
      <c r="V22" s="57"/>
      <c r="W22" s="5"/>
      <c r="X22" s="59">
        <f>P22/2</f>
        <v>2</v>
      </c>
      <c r="Y22" s="60"/>
      <c r="Z22" s="5"/>
      <c r="AA22" s="5"/>
      <c r="AB22" s="5"/>
      <c r="AC22" s="5"/>
    </row>
    <row r="23" spans="1:29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16"/>
      <c r="Q23" s="16"/>
      <c r="R23" s="16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</row>
    <row r="24" spans="1:29" x14ac:dyDescent="0.25">
      <c r="A24" s="5"/>
      <c r="B24" s="5"/>
      <c r="C24" s="67" t="s">
        <v>21</v>
      </c>
      <c r="D24" s="67"/>
      <c r="E24" s="67"/>
      <c r="F24" s="67"/>
      <c r="G24" s="68"/>
      <c r="H24" s="68"/>
      <c r="I24" s="67"/>
      <c r="J24" s="67"/>
      <c r="K24" s="67"/>
      <c r="L24" s="67"/>
      <c r="M24" s="67"/>
      <c r="N24" s="67"/>
      <c r="O24" s="67"/>
      <c r="P24" s="69"/>
      <c r="Q24" s="69"/>
      <c r="R24" s="69"/>
      <c r="S24" s="67"/>
      <c r="T24" s="67"/>
      <c r="U24" s="67"/>
      <c r="V24" s="67"/>
      <c r="W24" s="67"/>
      <c r="X24" s="67"/>
      <c r="Y24" s="67"/>
      <c r="Z24" s="5"/>
      <c r="AA24" s="5"/>
      <c r="AB24" s="5"/>
      <c r="AC24" s="5"/>
    </row>
    <row r="25" spans="1:29" x14ac:dyDescent="0.25">
      <c r="A25" s="5"/>
      <c r="B25" s="5"/>
      <c r="C25" s="67" t="s">
        <v>22</v>
      </c>
      <c r="D25" s="67"/>
      <c r="E25" s="67"/>
      <c r="F25" s="67"/>
      <c r="G25" s="68"/>
      <c r="H25" s="68"/>
      <c r="I25" s="67"/>
      <c r="J25" s="67"/>
      <c r="K25" s="67"/>
      <c r="L25" s="67"/>
      <c r="M25" s="67"/>
      <c r="N25" s="67"/>
      <c r="O25" s="67"/>
      <c r="P25" s="69"/>
      <c r="Q25" s="69"/>
      <c r="R25" s="69"/>
      <c r="S25" s="67"/>
      <c r="T25" s="67"/>
      <c r="U25" s="67"/>
      <c r="V25" s="67"/>
      <c r="W25" s="67"/>
      <c r="X25" s="67"/>
      <c r="Y25" s="67"/>
      <c r="Z25" s="5"/>
      <c r="AA25" s="5"/>
      <c r="AB25" s="5"/>
      <c r="AC25" s="5"/>
    </row>
    <row r="26" spans="1:29" x14ac:dyDescent="0.25">
      <c r="A26" s="5"/>
      <c r="B26" s="5"/>
      <c r="C26" s="67" t="s">
        <v>23</v>
      </c>
      <c r="D26" s="67"/>
      <c r="E26" s="67"/>
      <c r="F26" s="70"/>
      <c r="G26" s="70"/>
      <c r="H26" s="67"/>
      <c r="I26" s="67"/>
      <c r="J26" s="67"/>
      <c r="K26" s="67"/>
      <c r="L26" s="67"/>
      <c r="M26" s="67"/>
      <c r="N26" s="67"/>
      <c r="O26" s="67"/>
      <c r="P26" s="69"/>
      <c r="Q26" s="69"/>
      <c r="R26" s="69"/>
      <c r="S26" s="67"/>
      <c r="T26" s="67"/>
      <c r="U26" s="67"/>
      <c r="V26" s="67"/>
      <c r="W26" s="67"/>
      <c r="X26" s="67"/>
      <c r="Y26" s="67"/>
      <c r="Z26" s="5"/>
      <c r="AA26" s="5"/>
      <c r="AB26" s="5"/>
      <c r="AC26" s="5"/>
    </row>
    <row r="27" spans="1:29" x14ac:dyDescent="0.25">
      <c r="A27" s="5"/>
      <c r="B27" s="5"/>
      <c r="C27" s="67" t="s">
        <v>24</v>
      </c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9"/>
      <c r="Q27" s="69"/>
      <c r="R27" s="69"/>
      <c r="S27" s="67"/>
      <c r="T27" s="67"/>
      <c r="U27" s="67"/>
      <c r="V27" s="67"/>
      <c r="W27" s="67"/>
      <c r="X27" s="67"/>
      <c r="Y27" s="67"/>
      <c r="Z27" s="5"/>
      <c r="AA27" s="5"/>
      <c r="AB27" s="5"/>
      <c r="AC27" s="5"/>
    </row>
    <row r="28" spans="1:29" x14ac:dyDescent="0.25">
      <c r="A28" s="5"/>
      <c r="B28" s="5"/>
      <c r="C28" s="67" t="s">
        <v>25</v>
      </c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9"/>
      <c r="Q28" s="69"/>
      <c r="R28" s="69"/>
      <c r="S28" s="67"/>
      <c r="T28" s="67"/>
      <c r="U28" s="67"/>
      <c r="V28" s="67"/>
      <c r="W28" s="67"/>
      <c r="X28" s="67"/>
      <c r="Y28" s="67"/>
      <c r="Z28" s="5"/>
      <c r="AA28" s="5"/>
      <c r="AB28" s="5"/>
      <c r="AC28" s="5"/>
    </row>
    <row r="29" spans="1:29" x14ac:dyDescent="0.25">
      <c r="A29" s="5"/>
      <c r="B29" s="5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9"/>
      <c r="Q29" s="69"/>
      <c r="R29" s="69"/>
      <c r="S29" s="67"/>
      <c r="T29" s="67"/>
      <c r="U29" s="67"/>
      <c r="V29" s="67"/>
      <c r="W29" s="67"/>
      <c r="X29" s="67"/>
      <c r="Y29" s="67"/>
      <c r="Z29" s="5"/>
      <c r="AA29" s="5"/>
      <c r="AB29" s="5"/>
      <c r="AC29" s="5"/>
    </row>
    <row r="30" spans="1:29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16"/>
      <c r="Q30" s="16"/>
      <c r="R30" s="16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</row>
    <row r="31" spans="1:29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16"/>
      <c r="Q31" s="16"/>
      <c r="R31" s="16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</row>
    <row r="32" spans="1:29" x14ac:dyDescent="0.25">
      <c r="P32" s="4"/>
      <c r="Q32" s="4"/>
      <c r="R32" s="4"/>
    </row>
    <row r="33" spans="16:18" x14ac:dyDescent="0.25">
      <c r="P33" s="4"/>
      <c r="Q33" s="4"/>
      <c r="R33" s="4"/>
    </row>
    <row r="34" spans="16:18" x14ac:dyDescent="0.25">
      <c r="P34" s="4"/>
      <c r="Q34" s="4"/>
      <c r="R34" s="4"/>
    </row>
  </sheetData>
  <sheetProtection selectLockedCells="1"/>
  <mergeCells count="27">
    <mergeCell ref="T2:W2"/>
    <mergeCell ref="X2:AA2"/>
    <mergeCell ref="D1:AA1"/>
    <mergeCell ref="I22:J22"/>
    <mergeCell ref="I21:J21"/>
    <mergeCell ref="E22:G22"/>
    <mergeCell ref="M21:O21"/>
    <mergeCell ref="M22:O22"/>
    <mergeCell ref="Q21:R21"/>
    <mergeCell ref="B1:C1"/>
    <mergeCell ref="B2:C2"/>
    <mergeCell ref="D2:G2"/>
    <mergeCell ref="K22:L22"/>
    <mergeCell ref="K21:L21"/>
    <mergeCell ref="E21:G21"/>
    <mergeCell ref="X20:Y20"/>
    <mergeCell ref="U21:V21"/>
    <mergeCell ref="U22:V22"/>
    <mergeCell ref="T20:V20"/>
    <mergeCell ref="X21:Y21"/>
    <mergeCell ref="X22:Y22"/>
    <mergeCell ref="H2:K2"/>
    <mergeCell ref="L2:O2"/>
    <mergeCell ref="P2:S2"/>
    <mergeCell ref="C22:D22"/>
    <mergeCell ref="C21:D21"/>
    <mergeCell ref="Q22:R22"/>
  </mergeCells>
  <conditionalFormatting sqref="L24">
    <cfRule type="cellIs" dxfId="1" priority="11" operator="between">
      <formula>$B$5</formula>
      <formula>$C$5</formula>
    </cfRule>
  </conditionalFormatting>
  <conditionalFormatting sqref="A4:A16">
    <cfRule type="containsText" dxfId="0" priority="1" operator="containsText" text="1">
      <formula>NOT(ISERROR(SEARCH("1",A4)))</formula>
    </cfRule>
  </conditionalFormatting>
  <printOptions horizontalCentered="1" verticalCentered="1"/>
  <pageMargins left="0" right="0" top="0" bottom="0" header="0" footer="0"/>
  <pageSetup paperSize="9" scale="88" orientation="landscape" r:id="rId1"/>
  <ignoredErrors>
    <ignoredError sqref="A4 A5:A16 C22 K22 M22 T22:U22 X22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>MPA-BERTIN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Co.Me.P</dc:creator>
  <cp:lastModifiedBy>Jean-Pierre Bontront</cp:lastModifiedBy>
  <cp:lastPrinted>2016-10-27T07:53:58Z</cp:lastPrinted>
  <dcterms:created xsi:type="dcterms:W3CDTF">2016-10-26T06:09:44Z</dcterms:created>
  <dcterms:modified xsi:type="dcterms:W3CDTF">2016-10-27T08:56:27Z</dcterms:modified>
</cp:coreProperties>
</file>