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0490" windowHeight="7815" tabRatio="699" activeTab="4"/>
  </bookViews>
  <sheets>
    <sheet name="Accueil" sheetId="1" r:id="rId1"/>
    <sheet name="ENTREES BDD" sheetId="2" state="hidden" r:id="rId2"/>
    <sheet name="C.A par semaine" sheetId="3" r:id="rId3"/>
    <sheet name="C.A par mois" sheetId="4" r:id="rId4"/>
    <sheet name="Suivi Départements" sheetId="8" r:id="rId5"/>
    <sheet name="DEPOT TP" sheetId="9" r:id="rId6"/>
    <sheet name="Dpt BDD" sheetId="7" r:id="rId7"/>
    <sheet name="BDD" sheetId="6" state="hidden" r:id="rId8"/>
  </sheets>
  <definedNames>
    <definedName name="liste_dates" localSheetId="4">'Suivi Départements'!$B$14:$B$44</definedName>
    <definedName name="liste_pays" localSheetId="4">'Suivi Départements'!$C$12:$DK$13</definedName>
    <definedName name="quantités_pays" localSheetId="4">'Suivi Départements'!$C$14:$DK$44</definedName>
    <definedName name="_xlnm.Print_Area" localSheetId="4">'Suivi Départements'!$A$11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K46" i="8" l="1"/>
  <c r="DJ46" i="8"/>
  <c r="DI46" i="8"/>
  <c r="DH46" i="8"/>
  <c r="DG46" i="8"/>
  <c r="DF46" i="8"/>
  <c r="DE46" i="8"/>
  <c r="DD46" i="8"/>
  <c r="DC46" i="8"/>
  <c r="DB46" i="8"/>
  <c r="DA46" i="8"/>
  <c r="CZ46" i="8"/>
  <c r="CY46" i="8"/>
  <c r="CX46" i="8"/>
  <c r="CW46" i="8"/>
  <c r="CV46" i="8"/>
  <c r="CU46" i="8"/>
  <c r="CT46" i="8"/>
  <c r="CS46" i="8"/>
  <c r="CR46" i="8"/>
  <c r="CQ46" i="8"/>
  <c r="CP46" i="8"/>
  <c r="CO46" i="8"/>
  <c r="CN46" i="8"/>
  <c r="CM46" i="8"/>
  <c r="CL46" i="8"/>
  <c r="CK46" i="8"/>
  <c r="CJ46" i="8"/>
  <c r="CI46" i="8"/>
  <c r="CH46" i="8"/>
  <c r="CG46" i="8"/>
  <c r="CF46" i="8"/>
  <c r="CE46" i="8"/>
  <c r="CD46" i="8"/>
  <c r="CC46" i="8"/>
  <c r="CB46" i="8"/>
  <c r="CA46" i="8"/>
  <c r="BZ46" i="8"/>
  <c r="BY46" i="8"/>
  <c r="BX46" i="8"/>
  <c r="BW46" i="8"/>
  <c r="BV46" i="8"/>
  <c r="BU46" i="8"/>
  <c r="BT46" i="8"/>
  <c r="BS46" i="8"/>
  <c r="BR46" i="8"/>
  <c r="BQ46" i="8"/>
  <c r="BP46" i="8"/>
  <c r="BO46" i="8"/>
  <c r="BN46" i="8"/>
  <c r="BM46" i="8"/>
  <c r="BL46" i="8"/>
  <c r="BK46" i="8"/>
  <c r="BJ46" i="8"/>
  <c r="BI46" i="8"/>
  <c r="BH46" i="8"/>
  <c r="BG46" i="8"/>
  <c r="BF46" i="8"/>
  <c r="BE46" i="8"/>
  <c r="BD46" i="8"/>
  <c r="BC46" i="8"/>
  <c r="BB46" i="8"/>
  <c r="BA46" i="8"/>
  <c r="AZ46" i="8"/>
  <c r="AY46" i="8"/>
  <c r="AX46" i="8"/>
  <c r="AW46" i="8"/>
  <c r="AV46" i="8"/>
  <c r="AU46" i="8"/>
  <c r="AT46" i="8"/>
  <c r="AS46" i="8"/>
  <c r="AR46" i="8"/>
  <c r="AQ46" i="8"/>
  <c r="AP46" i="8"/>
  <c r="AO46" i="8"/>
  <c r="AN46" i="8"/>
  <c r="AM46" i="8"/>
  <c r="AL46" i="8"/>
  <c r="AK46" i="8"/>
  <c r="AJ46" i="8"/>
  <c r="AI46" i="8"/>
  <c r="AH46" i="8"/>
  <c r="AG46" i="8"/>
  <c r="AF46" i="8"/>
  <c r="AE46" i="8"/>
  <c r="AD46" i="8"/>
  <c r="AC46" i="8"/>
  <c r="AB46" i="8"/>
  <c r="AA46" i="8"/>
  <c r="Z46" i="8"/>
  <c r="Y46" i="8"/>
  <c r="X46" i="8"/>
  <c r="W46" i="8"/>
  <c r="V46" i="8"/>
  <c r="U46" i="8"/>
  <c r="T46" i="8"/>
  <c r="S46" i="8"/>
  <c r="R46" i="8"/>
  <c r="Q46" i="8"/>
  <c r="P46" i="8"/>
  <c r="O46" i="8"/>
  <c r="N46" i="8"/>
  <c r="M46" i="8"/>
  <c r="L46" i="8"/>
  <c r="K46" i="8"/>
  <c r="J46" i="8"/>
  <c r="I46" i="8"/>
  <c r="H46" i="8"/>
  <c r="G46" i="8"/>
  <c r="F46" i="8"/>
  <c r="E46" i="8"/>
  <c r="D46" i="8"/>
  <c r="C46" i="8"/>
  <c r="E10" i="8" l="1"/>
  <c r="FR44" i="8" l="1"/>
  <c r="FQ44" i="8"/>
  <c r="FP44" i="8"/>
  <c r="FR43" i="8"/>
  <c r="FQ43" i="8"/>
  <c r="FP43" i="8"/>
  <c r="FR42" i="8"/>
  <c r="FQ42" i="8"/>
  <c r="FP42" i="8"/>
  <c r="FR41" i="8"/>
  <c r="FQ41" i="8"/>
  <c r="FP41" i="8"/>
  <c r="FR40" i="8"/>
  <c r="FQ40" i="8"/>
  <c r="FP40" i="8"/>
  <c r="FR39" i="8"/>
  <c r="FQ39" i="8"/>
  <c r="FP39" i="8"/>
  <c r="FR38" i="8"/>
  <c r="FQ38" i="8"/>
  <c r="FP38" i="8"/>
  <c r="FR37" i="8"/>
  <c r="FQ37" i="8"/>
  <c r="FP37" i="8"/>
  <c r="FR36" i="8"/>
  <c r="FQ36" i="8"/>
  <c r="FP36" i="8"/>
  <c r="FR35" i="8"/>
  <c r="FQ35" i="8"/>
  <c r="FP35" i="8"/>
  <c r="FR34" i="8"/>
  <c r="FQ34" i="8"/>
  <c r="FP34" i="8"/>
  <c r="FR33" i="8"/>
  <c r="FQ33" i="8"/>
  <c r="FP33" i="8"/>
  <c r="FR32" i="8"/>
  <c r="FQ32" i="8"/>
  <c r="FP32" i="8"/>
  <c r="FR31" i="8"/>
  <c r="FQ31" i="8"/>
  <c r="FP31" i="8"/>
  <c r="FR30" i="8"/>
  <c r="FQ30" i="8"/>
  <c r="FP30" i="8"/>
  <c r="FR29" i="8"/>
  <c r="FQ29" i="8"/>
  <c r="FP29" i="8"/>
  <c r="FR28" i="8"/>
  <c r="FQ28" i="8"/>
  <c r="FP28" i="8"/>
  <c r="FR27" i="8"/>
  <c r="FQ27" i="8"/>
  <c r="FP27" i="8"/>
  <c r="FR26" i="8"/>
  <c r="FQ26" i="8"/>
  <c r="FP26" i="8"/>
  <c r="FR25" i="8"/>
  <c r="FQ25" i="8"/>
  <c r="FP25" i="8"/>
  <c r="FR24" i="8"/>
  <c r="FQ24" i="8"/>
  <c r="FP24" i="8"/>
  <c r="FR23" i="8"/>
  <c r="FQ23" i="8"/>
  <c r="FP23" i="8"/>
  <c r="FR22" i="8"/>
  <c r="FQ22" i="8"/>
  <c r="FP22" i="8"/>
  <c r="FR21" i="8"/>
  <c r="FQ21" i="8"/>
  <c r="FP21" i="8"/>
  <c r="FR20" i="8"/>
  <c r="FQ20" i="8"/>
  <c r="FP20" i="8"/>
  <c r="FR19" i="8"/>
  <c r="FQ19" i="8"/>
  <c r="FP19" i="8"/>
  <c r="FR18" i="8"/>
  <c r="FQ18" i="8"/>
  <c r="FP18" i="8"/>
  <c r="FR17" i="8"/>
  <c r="FQ17" i="8"/>
  <c r="FP17" i="8"/>
  <c r="FP46" i="8" s="1"/>
  <c r="FR16" i="8"/>
  <c r="FQ16" i="8"/>
  <c r="FP16" i="8"/>
  <c r="FR15" i="8"/>
  <c r="FQ15" i="8"/>
  <c r="FP15" i="8"/>
  <c r="FC44" i="8"/>
  <c r="FB44" i="8"/>
  <c r="FC43" i="8"/>
  <c r="FB43" i="8"/>
  <c r="FC42" i="8"/>
  <c r="FB42" i="8"/>
  <c r="FC41" i="8"/>
  <c r="FB41" i="8"/>
  <c r="FC40" i="8"/>
  <c r="FB40" i="8"/>
  <c r="FC39" i="8"/>
  <c r="FB39" i="8"/>
  <c r="FC38" i="8"/>
  <c r="FB38" i="8"/>
  <c r="FC37" i="8"/>
  <c r="FB37" i="8"/>
  <c r="FC36" i="8"/>
  <c r="FB36" i="8"/>
  <c r="FC35" i="8"/>
  <c r="FB35" i="8"/>
  <c r="FC34" i="8"/>
  <c r="FB34" i="8"/>
  <c r="FC33" i="8"/>
  <c r="FB33" i="8"/>
  <c r="FC32" i="8"/>
  <c r="FB32" i="8"/>
  <c r="FC31" i="8"/>
  <c r="FB31" i="8"/>
  <c r="FC30" i="8"/>
  <c r="FB30" i="8"/>
  <c r="FC29" i="8"/>
  <c r="FB29" i="8"/>
  <c r="FC28" i="8"/>
  <c r="FB28" i="8"/>
  <c r="FC27" i="8"/>
  <c r="FB27" i="8"/>
  <c r="FC26" i="8"/>
  <c r="FB26" i="8"/>
  <c r="FC25" i="8"/>
  <c r="FB25" i="8"/>
  <c r="FC24" i="8"/>
  <c r="FB24" i="8"/>
  <c r="FC23" i="8"/>
  <c r="FB23" i="8"/>
  <c r="FC22" i="8"/>
  <c r="FB22" i="8"/>
  <c r="FC21" i="8"/>
  <c r="FB21" i="8"/>
  <c r="FC20" i="8"/>
  <c r="FB20" i="8"/>
  <c r="FC19" i="8"/>
  <c r="FB19" i="8"/>
  <c r="FC18" i="8"/>
  <c r="FB18" i="8"/>
  <c r="FC17" i="8"/>
  <c r="FB17" i="8"/>
  <c r="FC16" i="8"/>
  <c r="FB16" i="8"/>
  <c r="FC15" i="8"/>
  <c r="FB15" i="8"/>
  <c r="HH44" i="8"/>
  <c r="HG44" i="8"/>
  <c r="HF44" i="8"/>
  <c r="HE44" i="8"/>
  <c r="HD44" i="8"/>
  <c r="HC44" i="8"/>
  <c r="HB44" i="8"/>
  <c r="HA44" i="8"/>
  <c r="GZ44" i="8"/>
  <c r="GY44" i="8"/>
  <c r="GX44" i="8"/>
  <c r="GW44" i="8"/>
  <c r="GV44" i="8"/>
  <c r="GU44" i="8"/>
  <c r="GT44" i="8"/>
  <c r="GS44" i="8"/>
  <c r="GR44" i="8"/>
  <c r="GQ44" i="8"/>
  <c r="GP44" i="8"/>
  <c r="GO44" i="8"/>
  <c r="GN44" i="8"/>
  <c r="GM44" i="8"/>
  <c r="GL44" i="8"/>
  <c r="GK44" i="8"/>
  <c r="GJ44" i="8"/>
  <c r="GI44" i="8"/>
  <c r="GH44" i="8"/>
  <c r="GG44" i="8"/>
  <c r="GF44" i="8"/>
  <c r="GE44" i="8"/>
  <c r="GD44" i="8"/>
  <c r="GC44" i="8"/>
  <c r="GB44" i="8"/>
  <c r="GA44" i="8"/>
  <c r="FZ44" i="8"/>
  <c r="FY44" i="8"/>
  <c r="FX44" i="8"/>
  <c r="FW44" i="8"/>
  <c r="FV44" i="8"/>
  <c r="FU44" i="8"/>
  <c r="FT44" i="8"/>
  <c r="FS44" i="8"/>
  <c r="FO44" i="8"/>
  <c r="FN44" i="8"/>
  <c r="FM44" i="8"/>
  <c r="FL44" i="8"/>
  <c r="FK44" i="8"/>
  <c r="FJ44" i="8"/>
  <c r="FI44" i="8"/>
  <c r="FH44" i="8"/>
  <c r="FG44" i="8"/>
  <c r="FF44" i="8"/>
  <c r="FE44" i="8"/>
  <c r="FD44" i="8"/>
  <c r="FA44" i="8"/>
  <c r="EZ44" i="8"/>
  <c r="EY44" i="8"/>
  <c r="EX44" i="8"/>
  <c r="EW44" i="8"/>
  <c r="EV44" i="8"/>
  <c r="EU44" i="8"/>
  <c r="ET44" i="8"/>
  <c r="ES44" i="8"/>
  <c r="ER44" i="8"/>
  <c r="HH43" i="8"/>
  <c r="HG43" i="8"/>
  <c r="HF43" i="8"/>
  <c r="HE43" i="8"/>
  <c r="HD43" i="8"/>
  <c r="HC43" i="8"/>
  <c r="HB43" i="8"/>
  <c r="HA43" i="8"/>
  <c r="GZ43" i="8"/>
  <c r="GY43" i="8"/>
  <c r="GX43" i="8"/>
  <c r="GW43" i="8"/>
  <c r="GV43" i="8"/>
  <c r="GU43" i="8"/>
  <c r="GT43" i="8"/>
  <c r="GS43" i="8"/>
  <c r="GR43" i="8"/>
  <c r="GQ43" i="8"/>
  <c r="GP43" i="8"/>
  <c r="GO43" i="8"/>
  <c r="GN43" i="8"/>
  <c r="GM43" i="8"/>
  <c r="GL43" i="8"/>
  <c r="GK43" i="8"/>
  <c r="GJ43" i="8"/>
  <c r="GI43" i="8"/>
  <c r="GH43" i="8"/>
  <c r="GG43" i="8"/>
  <c r="GF43" i="8"/>
  <c r="GE43" i="8"/>
  <c r="GD43" i="8"/>
  <c r="GC43" i="8"/>
  <c r="GB43" i="8"/>
  <c r="GA43" i="8"/>
  <c r="FZ43" i="8"/>
  <c r="FY43" i="8"/>
  <c r="FX43" i="8"/>
  <c r="FW43" i="8"/>
  <c r="FV43" i="8"/>
  <c r="FU43" i="8"/>
  <c r="FT43" i="8"/>
  <c r="FS43" i="8"/>
  <c r="FO43" i="8"/>
  <c r="FN43" i="8"/>
  <c r="FM43" i="8"/>
  <c r="FL43" i="8"/>
  <c r="FK43" i="8"/>
  <c r="FJ43" i="8"/>
  <c r="FI43" i="8"/>
  <c r="FH43" i="8"/>
  <c r="FG43" i="8"/>
  <c r="FF43" i="8"/>
  <c r="FE43" i="8"/>
  <c r="FD43" i="8"/>
  <c r="FA43" i="8"/>
  <c r="EZ43" i="8"/>
  <c r="EY43" i="8"/>
  <c r="EX43" i="8"/>
  <c r="EW43" i="8"/>
  <c r="EV43" i="8"/>
  <c r="EU43" i="8"/>
  <c r="ET43" i="8"/>
  <c r="ES43" i="8"/>
  <c r="ER43" i="8"/>
  <c r="HH42" i="8"/>
  <c r="HG42" i="8"/>
  <c r="HF42" i="8"/>
  <c r="HE42" i="8"/>
  <c r="HD42" i="8"/>
  <c r="HC42" i="8"/>
  <c r="HB42" i="8"/>
  <c r="HA42" i="8"/>
  <c r="GZ42" i="8"/>
  <c r="GY42" i="8"/>
  <c r="GX42" i="8"/>
  <c r="GW42" i="8"/>
  <c r="GV42" i="8"/>
  <c r="GU42" i="8"/>
  <c r="GT42" i="8"/>
  <c r="GS42" i="8"/>
  <c r="GR42" i="8"/>
  <c r="GQ42" i="8"/>
  <c r="GP42" i="8"/>
  <c r="GO42" i="8"/>
  <c r="GN42" i="8"/>
  <c r="GM42" i="8"/>
  <c r="GL42" i="8"/>
  <c r="GK42" i="8"/>
  <c r="GJ42" i="8"/>
  <c r="GI42" i="8"/>
  <c r="GH42" i="8"/>
  <c r="GG42" i="8"/>
  <c r="GF42" i="8"/>
  <c r="GE42" i="8"/>
  <c r="GD42" i="8"/>
  <c r="GC42" i="8"/>
  <c r="GB42" i="8"/>
  <c r="GA42" i="8"/>
  <c r="FZ42" i="8"/>
  <c r="FY42" i="8"/>
  <c r="FX42" i="8"/>
  <c r="FW42" i="8"/>
  <c r="FV42" i="8"/>
  <c r="FU42" i="8"/>
  <c r="FT42" i="8"/>
  <c r="FS42" i="8"/>
  <c r="FO42" i="8"/>
  <c r="FN42" i="8"/>
  <c r="FM42" i="8"/>
  <c r="FL42" i="8"/>
  <c r="FK42" i="8"/>
  <c r="FJ42" i="8"/>
  <c r="FI42" i="8"/>
  <c r="FH42" i="8"/>
  <c r="FG42" i="8"/>
  <c r="FF42" i="8"/>
  <c r="FE42" i="8"/>
  <c r="FD42" i="8"/>
  <c r="FA42" i="8"/>
  <c r="EZ42" i="8"/>
  <c r="EY42" i="8"/>
  <c r="EX42" i="8"/>
  <c r="EW42" i="8"/>
  <c r="EV42" i="8"/>
  <c r="EU42" i="8"/>
  <c r="ET42" i="8"/>
  <c r="ES42" i="8"/>
  <c r="ER42" i="8"/>
  <c r="HH41" i="8"/>
  <c r="HG41" i="8"/>
  <c r="HF41" i="8"/>
  <c r="HE41" i="8"/>
  <c r="HD41" i="8"/>
  <c r="HC41" i="8"/>
  <c r="HB41" i="8"/>
  <c r="HA41" i="8"/>
  <c r="GZ41" i="8"/>
  <c r="GY41" i="8"/>
  <c r="GX41" i="8"/>
  <c r="GW41" i="8"/>
  <c r="GV41" i="8"/>
  <c r="GU41" i="8"/>
  <c r="GT41" i="8"/>
  <c r="GS41" i="8"/>
  <c r="GR41" i="8"/>
  <c r="GQ41" i="8"/>
  <c r="GP41" i="8"/>
  <c r="GO41" i="8"/>
  <c r="GN41" i="8"/>
  <c r="GM41" i="8"/>
  <c r="GL41" i="8"/>
  <c r="GK41" i="8"/>
  <c r="GJ41" i="8"/>
  <c r="GI41" i="8"/>
  <c r="GH41" i="8"/>
  <c r="GG41" i="8"/>
  <c r="GF41" i="8"/>
  <c r="GE41" i="8"/>
  <c r="GD41" i="8"/>
  <c r="GC41" i="8"/>
  <c r="GB41" i="8"/>
  <c r="GA41" i="8"/>
  <c r="FZ41" i="8"/>
  <c r="FY41" i="8"/>
  <c r="FX41" i="8"/>
  <c r="FW41" i="8"/>
  <c r="FV41" i="8"/>
  <c r="FU41" i="8"/>
  <c r="FT41" i="8"/>
  <c r="FS41" i="8"/>
  <c r="FO41" i="8"/>
  <c r="FN41" i="8"/>
  <c r="FM41" i="8"/>
  <c r="FL41" i="8"/>
  <c r="FK41" i="8"/>
  <c r="FJ41" i="8"/>
  <c r="FI41" i="8"/>
  <c r="FH41" i="8"/>
  <c r="FG41" i="8"/>
  <c r="FF41" i="8"/>
  <c r="FE41" i="8"/>
  <c r="FD41" i="8"/>
  <c r="FA41" i="8"/>
  <c r="EZ41" i="8"/>
  <c r="EY41" i="8"/>
  <c r="EX41" i="8"/>
  <c r="EW41" i="8"/>
  <c r="EV41" i="8"/>
  <c r="EU41" i="8"/>
  <c r="ET41" i="8"/>
  <c r="ES41" i="8"/>
  <c r="ER41" i="8"/>
  <c r="HH40" i="8"/>
  <c r="HG40" i="8"/>
  <c r="HF40" i="8"/>
  <c r="HE40" i="8"/>
  <c r="HD40" i="8"/>
  <c r="HC40" i="8"/>
  <c r="HB40" i="8"/>
  <c r="HA40" i="8"/>
  <c r="GZ40" i="8"/>
  <c r="GY40" i="8"/>
  <c r="GX40" i="8"/>
  <c r="GW40" i="8"/>
  <c r="GV40" i="8"/>
  <c r="GU40" i="8"/>
  <c r="GT40" i="8"/>
  <c r="GS40" i="8"/>
  <c r="GR40" i="8"/>
  <c r="GQ40" i="8"/>
  <c r="GP40" i="8"/>
  <c r="GO40" i="8"/>
  <c r="GN40" i="8"/>
  <c r="GM40" i="8"/>
  <c r="GL40" i="8"/>
  <c r="GK40" i="8"/>
  <c r="GJ40" i="8"/>
  <c r="GI40" i="8"/>
  <c r="GH40" i="8"/>
  <c r="GG40" i="8"/>
  <c r="GF40" i="8"/>
  <c r="GE40" i="8"/>
  <c r="GD40" i="8"/>
  <c r="GC40" i="8"/>
  <c r="GB40" i="8"/>
  <c r="GA40" i="8"/>
  <c r="FZ40" i="8"/>
  <c r="FY40" i="8"/>
  <c r="FX40" i="8"/>
  <c r="FW40" i="8"/>
  <c r="FV40" i="8"/>
  <c r="FU40" i="8"/>
  <c r="FT40" i="8"/>
  <c r="FS40" i="8"/>
  <c r="FO40" i="8"/>
  <c r="FN40" i="8"/>
  <c r="FM40" i="8"/>
  <c r="FL40" i="8"/>
  <c r="FK40" i="8"/>
  <c r="FJ40" i="8"/>
  <c r="FI40" i="8"/>
  <c r="FH40" i="8"/>
  <c r="FG40" i="8"/>
  <c r="FF40" i="8"/>
  <c r="FE40" i="8"/>
  <c r="FD40" i="8"/>
  <c r="FA40" i="8"/>
  <c r="EZ40" i="8"/>
  <c r="EY40" i="8"/>
  <c r="EX40" i="8"/>
  <c r="EW40" i="8"/>
  <c r="EV40" i="8"/>
  <c r="EU40" i="8"/>
  <c r="ET40" i="8"/>
  <c r="ES40" i="8"/>
  <c r="ER40" i="8"/>
  <c r="HH39" i="8"/>
  <c r="HG39" i="8"/>
  <c r="HF39" i="8"/>
  <c r="HE39" i="8"/>
  <c r="HD39" i="8"/>
  <c r="HC39" i="8"/>
  <c r="HB39" i="8"/>
  <c r="HA39" i="8"/>
  <c r="GZ39" i="8"/>
  <c r="GY39" i="8"/>
  <c r="GX39" i="8"/>
  <c r="GW39" i="8"/>
  <c r="GV39" i="8"/>
  <c r="GU39" i="8"/>
  <c r="GT39" i="8"/>
  <c r="GS39" i="8"/>
  <c r="GR39" i="8"/>
  <c r="GQ39" i="8"/>
  <c r="GP39" i="8"/>
  <c r="GO39" i="8"/>
  <c r="GN39" i="8"/>
  <c r="GM39" i="8"/>
  <c r="GL39" i="8"/>
  <c r="GK39" i="8"/>
  <c r="GJ39" i="8"/>
  <c r="GI39" i="8"/>
  <c r="GH39" i="8"/>
  <c r="GG39" i="8"/>
  <c r="GF39" i="8"/>
  <c r="GE39" i="8"/>
  <c r="GD39" i="8"/>
  <c r="GC39" i="8"/>
  <c r="GB39" i="8"/>
  <c r="GA39" i="8"/>
  <c r="FZ39" i="8"/>
  <c r="FY39" i="8"/>
  <c r="FX39" i="8"/>
  <c r="FW39" i="8"/>
  <c r="FV39" i="8"/>
  <c r="FU39" i="8"/>
  <c r="FT39" i="8"/>
  <c r="FS39" i="8"/>
  <c r="FO39" i="8"/>
  <c r="FN39" i="8"/>
  <c r="FM39" i="8"/>
  <c r="FL39" i="8"/>
  <c r="FK39" i="8"/>
  <c r="FJ39" i="8"/>
  <c r="FI39" i="8"/>
  <c r="FH39" i="8"/>
  <c r="FG39" i="8"/>
  <c r="FF39" i="8"/>
  <c r="FE39" i="8"/>
  <c r="FD39" i="8"/>
  <c r="FA39" i="8"/>
  <c r="EZ39" i="8"/>
  <c r="EY39" i="8"/>
  <c r="EX39" i="8"/>
  <c r="EW39" i="8"/>
  <c r="EV39" i="8"/>
  <c r="EU39" i="8"/>
  <c r="ET39" i="8"/>
  <c r="ES39" i="8"/>
  <c r="ER39" i="8"/>
  <c r="HH38" i="8"/>
  <c r="HG38" i="8"/>
  <c r="HF38" i="8"/>
  <c r="HE38" i="8"/>
  <c r="HD38" i="8"/>
  <c r="HC38" i="8"/>
  <c r="HB38" i="8"/>
  <c r="HA38" i="8"/>
  <c r="GZ38" i="8"/>
  <c r="GY38" i="8"/>
  <c r="GX38" i="8"/>
  <c r="GW38" i="8"/>
  <c r="GV38" i="8"/>
  <c r="GU38" i="8"/>
  <c r="GT38" i="8"/>
  <c r="GS38" i="8"/>
  <c r="GR38" i="8"/>
  <c r="GQ38" i="8"/>
  <c r="GP38" i="8"/>
  <c r="GO38" i="8"/>
  <c r="GN38" i="8"/>
  <c r="GM38" i="8"/>
  <c r="GL38" i="8"/>
  <c r="GK38" i="8"/>
  <c r="GJ38" i="8"/>
  <c r="GI38" i="8"/>
  <c r="GH38" i="8"/>
  <c r="GG38" i="8"/>
  <c r="GF38" i="8"/>
  <c r="GE38" i="8"/>
  <c r="GD38" i="8"/>
  <c r="GC38" i="8"/>
  <c r="GB38" i="8"/>
  <c r="GA38" i="8"/>
  <c r="FZ38" i="8"/>
  <c r="FY38" i="8"/>
  <c r="FX38" i="8"/>
  <c r="FW38" i="8"/>
  <c r="FV38" i="8"/>
  <c r="FU38" i="8"/>
  <c r="FT38" i="8"/>
  <c r="FS38" i="8"/>
  <c r="FO38" i="8"/>
  <c r="FN38" i="8"/>
  <c r="FM38" i="8"/>
  <c r="FL38" i="8"/>
  <c r="FK38" i="8"/>
  <c r="FJ38" i="8"/>
  <c r="FI38" i="8"/>
  <c r="FH38" i="8"/>
  <c r="FG38" i="8"/>
  <c r="FF38" i="8"/>
  <c r="FE38" i="8"/>
  <c r="FD38" i="8"/>
  <c r="FA38" i="8"/>
  <c r="EZ38" i="8"/>
  <c r="EY38" i="8"/>
  <c r="EX38" i="8"/>
  <c r="EW38" i="8"/>
  <c r="EV38" i="8"/>
  <c r="EU38" i="8"/>
  <c r="ET38" i="8"/>
  <c r="ES38" i="8"/>
  <c r="ER38" i="8"/>
  <c r="HH37" i="8"/>
  <c r="HG37" i="8"/>
  <c r="HF37" i="8"/>
  <c r="HE37" i="8"/>
  <c r="HD37" i="8"/>
  <c r="HC37" i="8"/>
  <c r="HB37" i="8"/>
  <c r="HA37" i="8"/>
  <c r="GZ37" i="8"/>
  <c r="GY37" i="8"/>
  <c r="GX37" i="8"/>
  <c r="GW37" i="8"/>
  <c r="GV37" i="8"/>
  <c r="GU37" i="8"/>
  <c r="GT37" i="8"/>
  <c r="GS37" i="8"/>
  <c r="GR37" i="8"/>
  <c r="GQ37" i="8"/>
  <c r="GP37" i="8"/>
  <c r="GO37" i="8"/>
  <c r="GN37" i="8"/>
  <c r="GM37" i="8"/>
  <c r="GL37" i="8"/>
  <c r="GK37" i="8"/>
  <c r="GJ37" i="8"/>
  <c r="GI37" i="8"/>
  <c r="GH37" i="8"/>
  <c r="GG37" i="8"/>
  <c r="GF37" i="8"/>
  <c r="GE37" i="8"/>
  <c r="GD37" i="8"/>
  <c r="GC37" i="8"/>
  <c r="GB37" i="8"/>
  <c r="GA37" i="8"/>
  <c r="FZ37" i="8"/>
  <c r="FY37" i="8"/>
  <c r="FX37" i="8"/>
  <c r="FW37" i="8"/>
  <c r="FV37" i="8"/>
  <c r="FU37" i="8"/>
  <c r="FT37" i="8"/>
  <c r="FS37" i="8"/>
  <c r="FO37" i="8"/>
  <c r="FN37" i="8"/>
  <c r="FM37" i="8"/>
  <c r="FL37" i="8"/>
  <c r="FK37" i="8"/>
  <c r="FJ37" i="8"/>
  <c r="FI37" i="8"/>
  <c r="FH37" i="8"/>
  <c r="FG37" i="8"/>
  <c r="FF37" i="8"/>
  <c r="FE37" i="8"/>
  <c r="FD37" i="8"/>
  <c r="FA37" i="8"/>
  <c r="EZ37" i="8"/>
  <c r="EY37" i="8"/>
  <c r="EX37" i="8"/>
  <c r="EW37" i="8"/>
  <c r="EV37" i="8"/>
  <c r="EU37" i="8"/>
  <c r="ET37" i="8"/>
  <c r="ES37" i="8"/>
  <c r="ER37" i="8"/>
  <c r="HH36" i="8"/>
  <c r="HG36" i="8"/>
  <c r="HF36" i="8"/>
  <c r="HE36" i="8"/>
  <c r="HD36" i="8"/>
  <c r="HC36" i="8"/>
  <c r="HB36" i="8"/>
  <c r="HA36" i="8"/>
  <c r="GZ36" i="8"/>
  <c r="GY36" i="8"/>
  <c r="GX36" i="8"/>
  <c r="GW36" i="8"/>
  <c r="GV36" i="8"/>
  <c r="GU36" i="8"/>
  <c r="GT36" i="8"/>
  <c r="GS36" i="8"/>
  <c r="GR36" i="8"/>
  <c r="GQ36" i="8"/>
  <c r="GP36" i="8"/>
  <c r="GO36" i="8"/>
  <c r="GN36" i="8"/>
  <c r="GM36" i="8"/>
  <c r="GL36" i="8"/>
  <c r="GK36" i="8"/>
  <c r="GJ36" i="8"/>
  <c r="GI36" i="8"/>
  <c r="GH36" i="8"/>
  <c r="GG36" i="8"/>
  <c r="GF36" i="8"/>
  <c r="GE36" i="8"/>
  <c r="GD36" i="8"/>
  <c r="GC36" i="8"/>
  <c r="GB36" i="8"/>
  <c r="GA36" i="8"/>
  <c r="FZ36" i="8"/>
  <c r="FY36" i="8"/>
  <c r="FX36" i="8"/>
  <c r="FW36" i="8"/>
  <c r="FV36" i="8"/>
  <c r="FU36" i="8"/>
  <c r="FT36" i="8"/>
  <c r="FS36" i="8"/>
  <c r="FO36" i="8"/>
  <c r="FN36" i="8"/>
  <c r="FM36" i="8"/>
  <c r="FL36" i="8"/>
  <c r="FK36" i="8"/>
  <c r="FJ36" i="8"/>
  <c r="FI36" i="8"/>
  <c r="FH36" i="8"/>
  <c r="FG36" i="8"/>
  <c r="FF36" i="8"/>
  <c r="FE36" i="8"/>
  <c r="FD36" i="8"/>
  <c r="FA36" i="8"/>
  <c r="EZ36" i="8"/>
  <c r="EY36" i="8"/>
  <c r="EX36" i="8"/>
  <c r="EW36" i="8"/>
  <c r="EV36" i="8"/>
  <c r="EU36" i="8"/>
  <c r="ET36" i="8"/>
  <c r="ES36" i="8"/>
  <c r="ER36" i="8"/>
  <c r="HH35" i="8"/>
  <c r="HG35" i="8"/>
  <c r="HF35" i="8"/>
  <c r="HE35" i="8"/>
  <c r="HD35" i="8"/>
  <c r="HC35" i="8"/>
  <c r="HB35" i="8"/>
  <c r="HA35" i="8"/>
  <c r="GZ35" i="8"/>
  <c r="GY35" i="8"/>
  <c r="GX35" i="8"/>
  <c r="GW35" i="8"/>
  <c r="GV35" i="8"/>
  <c r="GU35" i="8"/>
  <c r="GT35" i="8"/>
  <c r="GS35" i="8"/>
  <c r="GR35" i="8"/>
  <c r="GQ35" i="8"/>
  <c r="GP35" i="8"/>
  <c r="GO35" i="8"/>
  <c r="GN35" i="8"/>
  <c r="GM35" i="8"/>
  <c r="GL35" i="8"/>
  <c r="GK35" i="8"/>
  <c r="GJ35" i="8"/>
  <c r="GI35" i="8"/>
  <c r="GH35" i="8"/>
  <c r="GG35" i="8"/>
  <c r="GF35" i="8"/>
  <c r="GE35" i="8"/>
  <c r="GD35" i="8"/>
  <c r="GC35" i="8"/>
  <c r="GB35" i="8"/>
  <c r="GA35" i="8"/>
  <c r="FZ35" i="8"/>
  <c r="FY35" i="8"/>
  <c r="FX35" i="8"/>
  <c r="FW35" i="8"/>
  <c r="FV35" i="8"/>
  <c r="FU35" i="8"/>
  <c r="FT35" i="8"/>
  <c r="FS35" i="8"/>
  <c r="FO35" i="8"/>
  <c r="FN35" i="8"/>
  <c r="FM35" i="8"/>
  <c r="FL35" i="8"/>
  <c r="FK35" i="8"/>
  <c r="FJ35" i="8"/>
  <c r="FI35" i="8"/>
  <c r="FH35" i="8"/>
  <c r="FG35" i="8"/>
  <c r="FF35" i="8"/>
  <c r="FE35" i="8"/>
  <c r="FD35" i="8"/>
  <c r="FA35" i="8"/>
  <c r="EZ35" i="8"/>
  <c r="EY35" i="8"/>
  <c r="EX35" i="8"/>
  <c r="EW35" i="8"/>
  <c r="EV35" i="8"/>
  <c r="EU35" i="8"/>
  <c r="ET35" i="8"/>
  <c r="ES35" i="8"/>
  <c r="ER35" i="8"/>
  <c r="HH34" i="8"/>
  <c r="HG34" i="8"/>
  <c r="HF34" i="8"/>
  <c r="HE34" i="8"/>
  <c r="HD34" i="8"/>
  <c r="HC34" i="8"/>
  <c r="HB34" i="8"/>
  <c r="HA34" i="8"/>
  <c r="GZ34" i="8"/>
  <c r="GY34" i="8"/>
  <c r="GX34" i="8"/>
  <c r="GW34" i="8"/>
  <c r="GV34" i="8"/>
  <c r="GU34" i="8"/>
  <c r="GT34" i="8"/>
  <c r="GS34" i="8"/>
  <c r="GR34" i="8"/>
  <c r="GQ34" i="8"/>
  <c r="GP34" i="8"/>
  <c r="GO34" i="8"/>
  <c r="GN34" i="8"/>
  <c r="GM34" i="8"/>
  <c r="GL34" i="8"/>
  <c r="GK34" i="8"/>
  <c r="GJ34" i="8"/>
  <c r="GI34" i="8"/>
  <c r="GH34" i="8"/>
  <c r="GG34" i="8"/>
  <c r="GF34" i="8"/>
  <c r="GE34" i="8"/>
  <c r="GD34" i="8"/>
  <c r="GC34" i="8"/>
  <c r="GB34" i="8"/>
  <c r="GA34" i="8"/>
  <c r="FZ34" i="8"/>
  <c r="FY34" i="8"/>
  <c r="FX34" i="8"/>
  <c r="FW34" i="8"/>
  <c r="FV34" i="8"/>
  <c r="FU34" i="8"/>
  <c r="FT34" i="8"/>
  <c r="FS34" i="8"/>
  <c r="FO34" i="8"/>
  <c r="FN34" i="8"/>
  <c r="FM34" i="8"/>
  <c r="FL34" i="8"/>
  <c r="FK34" i="8"/>
  <c r="FJ34" i="8"/>
  <c r="FI34" i="8"/>
  <c r="FH34" i="8"/>
  <c r="FG34" i="8"/>
  <c r="FF34" i="8"/>
  <c r="FE34" i="8"/>
  <c r="FD34" i="8"/>
  <c r="FA34" i="8"/>
  <c r="EZ34" i="8"/>
  <c r="EY34" i="8"/>
  <c r="EX34" i="8"/>
  <c r="EW34" i="8"/>
  <c r="EV34" i="8"/>
  <c r="EU34" i="8"/>
  <c r="ET34" i="8"/>
  <c r="ES34" i="8"/>
  <c r="ER34" i="8"/>
  <c r="HH33" i="8"/>
  <c r="HG33" i="8"/>
  <c r="HF33" i="8"/>
  <c r="HE33" i="8"/>
  <c r="HD33" i="8"/>
  <c r="HC33" i="8"/>
  <c r="HB33" i="8"/>
  <c r="HA33" i="8"/>
  <c r="GZ33" i="8"/>
  <c r="GY33" i="8"/>
  <c r="GX33" i="8"/>
  <c r="GW33" i="8"/>
  <c r="GV33" i="8"/>
  <c r="GU33" i="8"/>
  <c r="GT33" i="8"/>
  <c r="GS33" i="8"/>
  <c r="GR33" i="8"/>
  <c r="GQ33" i="8"/>
  <c r="GP33" i="8"/>
  <c r="GO33" i="8"/>
  <c r="GN33" i="8"/>
  <c r="GM33" i="8"/>
  <c r="GL33" i="8"/>
  <c r="GK33" i="8"/>
  <c r="GJ33" i="8"/>
  <c r="GI33" i="8"/>
  <c r="GH33" i="8"/>
  <c r="GG33" i="8"/>
  <c r="GF33" i="8"/>
  <c r="GE33" i="8"/>
  <c r="GD33" i="8"/>
  <c r="GC33" i="8"/>
  <c r="GB33" i="8"/>
  <c r="GA33" i="8"/>
  <c r="FZ33" i="8"/>
  <c r="FY33" i="8"/>
  <c r="FX33" i="8"/>
  <c r="FW33" i="8"/>
  <c r="FV33" i="8"/>
  <c r="FU33" i="8"/>
  <c r="FT33" i="8"/>
  <c r="FS33" i="8"/>
  <c r="FO33" i="8"/>
  <c r="FN33" i="8"/>
  <c r="FM33" i="8"/>
  <c r="FL33" i="8"/>
  <c r="FK33" i="8"/>
  <c r="FJ33" i="8"/>
  <c r="FI33" i="8"/>
  <c r="FH33" i="8"/>
  <c r="FG33" i="8"/>
  <c r="FF33" i="8"/>
  <c r="FE33" i="8"/>
  <c r="FD33" i="8"/>
  <c r="FA33" i="8"/>
  <c r="EZ33" i="8"/>
  <c r="EY33" i="8"/>
  <c r="EX33" i="8"/>
  <c r="EW33" i="8"/>
  <c r="EV33" i="8"/>
  <c r="EU33" i="8"/>
  <c r="ET33" i="8"/>
  <c r="ES33" i="8"/>
  <c r="ER33" i="8"/>
  <c r="HH32" i="8"/>
  <c r="HG32" i="8"/>
  <c r="HF32" i="8"/>
  <c r="HE32" i="8"/>
  <c r="HD32" i="8"/>
  <c r="HC32" i="8"/>
  <c r="HB32" i="8"/>
  <c r="HA32" i="8"/>
  <c r="GZ32" i="8"/>
  <c r="GY32" i="8"/>
  <c r="GX32" i="8"/>
  <c r="GW32" i="8"/>
  <c r="GV32" i="8"/>
  <c r="GU32" i="8"/>
  <c r="GT32" i="8"/>
  <c r="GS32" i="8"/>
  <c r="GR32" i="8"/>
  <c r="GQ32" i="8"/>
  <c r="GP32" i="8"/>
  <c r="GO32" i="8"/>
  <c r="GN32" i="8"/>
  <c r="GM32" i="8"/>
  <c r="GL32" i="8"/>
  <c r="GK32" i="8"/>
  <c r="GJ32" i="8"/>
  <c r="GI32" i="8"/>
  <c r="GH32" i="8"/>
  <c r="GG32" i="8"/>
  <c r="GF32" i="8"/>
  <c r="GE32" i="8"/>
  <c r="GD32" i="8"/>
  <c r="GC32" i="8"/>
  <c r="GB32" i="8"/>
  <c r="GA32" i="8"/>
  <c r="FZ32" i="8"/>
  <c r="FY32" i="8"/>
  <c r="FX32" i="8"/>
  <c r="FW32" i="8"/>
  <c r="FV32" i="8"/>
  <c r="FU32" i="8"/>
  <c r="FT32" i="8"/>
  <c r="FS32" i="8"/>
  <c r="FO32" i="8"/>
  <c r="FN32" i="8"/>
  <c r="FM32" i="8"/>
  <c r="FL32" i="8"/>
  <c r="FK32" i="8"/>
  <c r="FJ32" i="8"/>
  <c r="FI32" i="8"/>
  <c r="FH32" i="8"/>
  <c r="FG32" i="8"/>
  <c r="FF32" i="8"/>
  <c r="FE32" i="8"/>
  <c r="FD32" i="8"/>
  <c r="FA32" i="8"/>
  <c r="EZ32" i="8"/>
  <c r="EY32" i="8"/>
  <c r="EX32" i="8"/>
  <c r="EW32" i="8"/>
  <c r="EV32" i="8"/>
  <c r="EU32" i="8"/>
  <c r="ET32" i="8"/>
  <c r="ES32" i="8"/>
  <c r="ER32" i="8"/>
  <c r="HH31" i="8"/>
  <c r="HG31" i="8"/>
  <c r="HF31" i="8"/>
  <c r="HE31" i="8"/>
  <c r="HD31" i="8"/>
  <c r="HC31" i="8"/>
  <c r="HB31" i="8"/>
  <c r="HA31" i="8"/>
  <c r="GZ31" i="8"/>
  <c r="GY31" i="8"/>
  <c r="GX31" i="8"/>
  <c r="GW31" i="8"/>
  <c r="GV31" i="8"/>
  <c r="GU31" i="8"/>
  <c r="GT31" i="8"/>
  <c r="GS31" i="8"/>
  <c r="GR31" i="8"/>
  <c r="GQ31" i="8"/>
  <c r="GP31" i="8"/>
  <c r="GO31" i="8"/>
  <c r="GN31" i="8"/>
  <c r="GM31" i="8"/>
  <c r="GL31" i="8"/>
  <c r="GK31" i="8"/>
  <c r="GJ31" i="8"/>
  <c r="GI31" i="8"/>
  <c r="GH31" i="8"/>
  <c r="GG31" i="8"/>
  <c r="GF31" i="8"/>
  <c r="GE31" i="8"/>
  <c r="GD31" i="8"/>
  <c r="GC31" i="8"/>
  <c r="GB31" i="8"/>
  <c r="GA31" i="8"/>
  <c r="FZ31" i="8"/>
  <c r="FY31" i="8"/>
  <c r="FX31" i="8"/>
  <c r="FW31" i="8"/>
  <c r="FV31" i="8"/>
  <c r="FU31" i="8"/>
  <c r="FT31" i="8"/>
  <c r="FS31" i="8"/>
  <c r="FO31" i="8"/>
  <c r="FN31" i="8"/>
  <c r="FM31" i="8"/>
  <c r="FL31" i="8"/>
  <c r="FK31" i="8"/>
  <c r="FJ31" i="8"/>
  <c r="FI31" i="8"/>
  <c r="FH31" i="8"/>
  <c r="FG31" i="8"/>
  <c r="FF31" i="8"/>
  <c r="FE31" i="8"/>
  <c r="FD31" i="8"/>
  <c r="FA31" i="8"/>
  <c r="EZ31" i="8"/>
  <c r="EY31" i="8"/>
  <c r="EX31" i="8"/>
  <c r="EW31" i="8"/>
  <c r="EV31" i="8"/>
  <c r="EU31" i="8"/>
  <c r="ET31" i="8"/>
  <c r="ES31" i="8"/>
  <c r="ER31" i="8"/>
  <c r="HH30" i="8"/>
  <c r="HG30" i="8"/>
  <c r="HF30" i="8"/>
  <c r="HE30" i="8"/>
  <c r="HD30" i="8"/>
  <c r="HC30" i="8"/>
  <c r="HB30" i="8"/>
  <c r="HA30" i="8"/>
  <c r="GZ30" i="8"/>
  <c r="GY30" i="8"/>
  <c r="GX30" i="8"/>
  <c r="GW30" i="8"/>
  <c r="GV30" i="8"/>
  <c r="GU30" i="8"/>
  <c r="GT30" i="8"/>
  <c r="GS30" i="8"/>
  <c r="GR30" i="8"/>
  <c r="GQ30" i="8"/>
  <c r="GP30" i="8"/>
  <c r="GO30" i="8"/>
  <c r="GN30" i="8"/>
  <c r="GM30" i="8"/>
  <c r="GL30" i="8"/>
  <c r="GK30" i="8"/>
  <c r="GJ30" i="8"/>
  <c r="GI30" i="8"/>
  <c r="GH30" i="8"/>
  <c r="GG30" i="8"/>
  <c r="GF30" i="8"/>
  <c r="GE30" i="8"/>
  <c r="GD30" i="8"/>
  <c r="GC30" i="8"/>
  <c r="GB30" i="8"/>
  <c r="GA30" i="8"/>
  <c r="FZ30" i="8"/>
  <c r="FY30" i="8"/>
  <c r="FX30" i="8"/>
  <c r="FW30" i="8"/>
  <c r="FV30" i="8"/>
  <c r="FU30" i="8"/>
  <c r="FT30" i="8"/>
  <c r="FS30" i="8"/>
  <c r="FO30" i="8"/>
  <c r="FN30" i="8"/>
  <c r="FM30" i="8"/>
  <c r="FL30" i="8"/>
  <c r="FK30" i="8"/>
  <c r="FJ30" i="8"/>
  <c r="FI30" i="8"/>
  <c r="FH30" i="8"/>
  <c r="FG30" i="8"/>
  <c r="FF30" i="8"/>
  <c r="FE30" i="8"/>
  <c r="FD30" i="8"/>
  <c r="FA30" i="8"/>
  <c r="EZ30" i="8"/>
  <c r="EY30" i="8"/>
  <c r="EX30" i="8"/>
  <c r="EW30" i="8"/>
  <c r="EV30" i="8"/>
  <c r="EU30" i="8"/>
  <c r="ET30" i="8"/>
  <c r="ES30" i="8"/>
  <c r="ER30" i="8"/>
  <c r="HH29" i="8"/>
  <c r="HG29" i="8"/>
  <c r="HF29" i="8"/>
  <c r="HE29" i="8"/>
  <c r="HD29" i="8"/>
  <c r="HC29" i="8"/>
  <c r="HB29" i="8"/>
  <c r="HA29" i="8"/>
  <c r="GZ29" i="8"/>
  <c r="GY29" i="8"/>
  <c r="GX29" i="8"/>
  <c r="GW29" i="8"/>
  <c r="GV29" i="8"/>
  <c r="GU29" i="8"/>
  <c r="GT29" i="8"/>
  <c r="GS29" i="8"/>
  <c r="GR29" i="8"/>
  <c r="GQ29" i="8"/>
  <c r="GP29" i="8"/>
  <c r="GO29" i="8"/>
  <c r="GN29" i="8"/>
  <c r="GM29" i="8"/>
  <c r="GL29" i="8"/>
  <c r="GK29" i="8"/>
  <c r="GJ29" i="8"/>
  <c r="GI29" i="8"/>
  <c r="GH29" i="8"/>
  <c r="GG29" i="8"/>
  <c r="GF29" i="8"/>
  <c r="GE29" i="8"/>
  <c r="GD29" i="8"/>
  <c r="GC29" i="8"/>
  <c r="GB29" i="8"/>
  <c r="GA29" i="8"/>
  <c r="FZ29" i="8"/>
  <c r="FY29" i="8"/>
  <c r="FX29" i="8"/>
  <c r="FW29" i="8"/>
  <c r="FV29" i="8"/>
  <c r="FU29" i="8"/>
  <c r="FT29" i="8"/>
  <c r="FS29" i="8"/>
  <c r="FO29" i="8"/>
  <c r="FN29" i="8"/>
  <c r="FM29" i="8"/>
  <c r="FL29" i="8"/>
  <c r="FK29" i="8"/>
  <c r="FJ29" i="8"/>
  <c r="FI29" i="8"/>
  <c r="FH29" i="8"/>
  <c r="FG29" i="8"/>
  <c r="FF29" i="8"/>
  <c r="FE29" i="8"/>
  <c r="FD29" i="8"/>
  <c r="FA29" i="8"/>
  <c r="EZ29" i="8"/>
  <c r="EY29" i="8"/>
  <c r="EX29" i="8"/>
  <c r="EW29" i="8"/>
  <c r="EV29" i="8"/>
  <c r="EU29" i="8"/>
  <c r="ET29" i="8"/>
  <c r="ES29" i="8"/>
  <c r="ER29" i="8"/>
  <c r="HH28" i="8"/>
  <c r="HG28" i="8"/>
  <c r="HF28" i="8"/>
  <c r="HE28" i="8"/>
  <c r="HD28" i="8"/>
  <c r="HC28" i="8"/>
  <c r="HB28" i="8"/>
  <c r="HA28" i="8"/>
  <c r="GZ28" i="8"/>
  <c r="GY28" i="8"/>
  <c r="GX28" i="8"/>
  <c r="GW28" i="8"/>
  <c r="GV28" i="8"/>
  <c r="GU28" i="8"/>
  <c r="GT28" i="8"/>
  <c r="GS28" i="8"/>
  <c r="GR28" i="8"/>
  <c r="GQ28" i="8"/>
  <c r="GP28" i="8"/>
  <c r="GO28" i="8"/>
  <c r="GN28" i="8"/>
  <c r="GM28" i="8"/>
  <c r="GL28" i="8"/>
  <c r="GK28" i="8"/>
  <c r="GJ28" i="8"/>
  <c r="GI28" i="8"/>
  <c r="GH28" i="8"/>
  <c r="GG28" i="8"/>
  <c r="GF28" i="8"/>
  <c r="GE28" i="8"/>
  <c r="GD28" i="8"/>
  <c r="GC28" i="8"/>
  <c r="GB28" i="8"/>
  <c r="GA28" i="8"/>
  <c r="FZ28" i="8"/>
  <c r="FY28" i="8"/>
  <c r="FX28" i="8"/>
  <c r="FW28" i="8"/>
  <c r="FV28" i="8"/>
  <c r="FU28" i="8"/>
  <c r="FT28" i="8"/>
  <c r="FS28" i="8"/>
  <c r="FO28" i="8"/>
  <c r="FN28" i="8"/>
  <c r="FM28" i="8"/>
  <c r="FL28" i="8"/>
  <c r="FK28" i="8"/>
  <c r="FJ28" i="8"/>
  <c r="FI28" i="8"/>
  <c r="FH28" i="8"/>
  <c r="FG28" i="8"/>
  <c r="FF28" i="8"/>
  <c r="FE28" i="8"/>
  <c r="FD28" i="8"/>
  <c r="FA28" i="8"/>
  <c r="EZ28" i="8"/>
  <c r="EY28" i="8"/>
  <c r="EX28" i="8"/>
  <c r="EW28" i="8"/>
  <c r="EV28" i="8"/>
  <c r="EU28" i="8"/>
  <c r="ET28" i="8"/>
  <c r="ES28" i="8"/>
  <c r="ER28" i="8"/>
  <c r="HH27" i="8"/>
  <c r="HG27" i="8"/>
  <c r="HF27" i="8"/>
  <c r="HE27" i="8"/>
  <c r="HD27" i="8"/>
  <c r="HC27" i="8"/>
  <c r="HB27" i="8"/>
  <c r="HA27" i="8"/>
  <c r="GZ27" i="8"/>
  <c r="GY27" i="8"/>
  <c r="GX27" i="8"/>
  <c r="GW27" i="8"/>
  <c r="GV27" i="8"/>
  <c r="GU27" i="8"/>
  <c r="GT27" i="8"/>
  <c r="GS27" i="8"/>
  <c r="GR27" i="8"/>
  <c r="GQ27" i="8"/>
  <c r="GP27" i="8"/>
  <c r="GO27" i="8"/>
  <c r="GN27" i="8"/>
  <c r="GM27" i="8"/>
  <c r="GL27" i="8"/>
  <c r="GK27" i="8"/>
  <c r="GJ27" i="8"/>
  <c r="GI27" i="8"/>
  <c r="GH27" i="8"/>
  <c r="GG27" i="8"/>
  <c r="GF27" i="8"/>
  <c r="GE27" i="8"/>
  <c r="GD27" i="8"/>
  <c r="GC27" i="8"/>
  <c r="GB27" i="8"/>
  <c r="GA27" i="8"/>
  <c r="FZ27" i="8"/>
  <c r="FY27" i="8"/>
  <c r="FX27" i="8"/>
  <c r="FW27" i="8"/>
  <c r="FV27" i="8"/>
  <c r="FU27" i="8"/>
  <c r="FT27" i="8"/>
  <c r="FS27" i="8"/>
  <c r="FO27" i="8"/>
  <c r="FN27" i="8"/>
  <c r="FM27" i="8"/>
  <c r="FL27" i="8"/>
  <c r="FK27" i="8"/>
  <c r="FJ27" i="8"/>
  <c r="FI27" i="8"/>
  <c r="FH27" i="8"/>
  <c r="FG27" i="8"/>
  <c r="FF27" i="8"/>
  <c r="FE27" i="8"/>
  <c r="FD27" i="8"/>
  <c r="FA27" i="8"/>
  <c r="EZ27" i="8"/>
  <c r="EY27" i="8"/>
  <c r="EX27" i="8"/>
  <c r="EW27" i="8"/>
  <c r="EV27" i="8"/>
  <c r="EU27" i="8"/>
  <c r="ET27" i="8"/>
  <c r="ES27" i="8"/>
  <c r="ER27" i="8"/>
  <c r="HH26" i="8"/>
  <c r="HG26" i="8"/>
  <c r="HF26" i="8"/>
  <c r="HE26" i="8"/>
  <c r="HD26" i="8"/>
  <c r="HC26" i="8"/>
  <c r="HB26" i="8"/>
  <c r="HA26" i="8"/>
  <c r="GZ26" i="8"/>
  <c r="GY26" i="8"/>
  <c r="GX26" i="8"/>
  <c r="GW26" i="8"/>
  <c r="GV26" i="8"/>
  <c r="GU26" i="8"/>
  <c r="GT26" i="8"/>
  <c r="GS26" i="8"/>
  <c r="GR26" i="8"/>
  <c r="GQ26" i="8"/>
  <c r="GP26" i="8"/>
  <c r="GO26" i="8"/>
  <c r="GN26" i="8"/>
  <c r="GM26" i="8"/>
  <c r="GL26" i="8"/>
  <c r="GK26" i="8"/>
  <c r="GJ26" i="8"/>
  <c r="GI26" i="8"/>
  <c r="GH26" i="8"/>
  <c r="GG26" i="8"/>
  <c r="GF26" i="8"/>
  <c r="GE26" i="8"/>
  <c r="GD26" i="8"/>
  <c r="GC26" i="8"/>
  <c r="GB26" i="8"/>
  <c r="GA26" i="8"/>
  <c r="FZ26" i="8"/>
  <c r="FY26" i="8"/>
  <c r="FX26" i="8"/>
  <c r="FW26" i="8"/>
  <c r="FV26" i="8"/>
  <c r="FU26" i="8"/>
  <c r="FT26" i="8"/>
  <c r="FS26" i="8"/>
  <c r="FO26" i="8"/>
  <c r="FN26" i="8"/>
  <c r="FM26" i="8"/>
  <c r="FL26" i="8"/>
  <c r="FK26" i="8"/>
  <c r="FJ26" i="8"/>
  <c r="FI26" i="8"/>
  <c r="FH26" i="8"/>
  <c r="FG26" i="8"/>
  <c r="FF26" i="8"/>
  <c r="FE26" i="8"/>
  <c r="FD26" i="8"/>
  <c r="FA26" i="8"/>
  <c r="EZ26" i="8"/>
  <c r="EY26" i="8"/>
  <c r="EX26" i="8"/>
  <c r="EW26" i="8"/>
  <c r="EV26" i="8"/>
  <c r="EU26" i="8"/>
  <c r="ET26" i="8"/>
  <c r="ES26" i="8"/>
  <c r="ER26" i="8"/>
  <c r="HH25" i="8"/>
  <c r="HG25" i="8"/>
  <c r="HF25" i="8"/>
  <c r="HE25" i="8"/>
  <c r="HD25" i="8"/>
  <c r="HC25" i="8"/>
  <c r="HB25" i="8"/>
  <c r="HA25" i="8"/>
  <c r="GZ25" i="8"/>
  <c r="GY25" i="8"/>
  <c r="GX25" i="8"/>
  <c r="GW25" i="8"/>
  <c r="GV25" i="8"/>
  <c r="GU25" i="8"/>
  <c r="GT25" i="8"/>
  <c r="GS25" i="8"/>
  <c r="GR25" i="8"/>
  <c r="GQ25" i="8"/>
  <c r="GP25" i="8"/>
  <c r="GO25" i="8"/>
  <c r="GN25" i="8"/>
  <c r="GM25" i="8"/>
  <c r="GL25" i="8"/>
  <c r="GK25" i="8"/>
  <c r="GJ25" i="8"/>
  <c r="GI25" i="8"/>
  <c r="GH25" i="8"/>
  <c r="GG25" i="8"/>
  <c r="GF25" i="8"/>
  <c r="GE25" i="8"/>
  <c r="GD25" i="8"/>
  <c r="GC25" i="8"/>
  <c r="GB25" i="8"/>
  <c r="GA25" i="8"/>
  <c r="FZ25" i="8"/>
  <c r="FY25" i="8"/>
  <c r="FX25" i="8"/>
  <c r="FW25" i="8"/>
  <c r="FV25" i="8"/>
  <c r="FU25" i="8"/>
  <c r="FT25" i="8"/>
  <c r="FS25" i="8"/>
  <c r="FO25" i="8"/>
  <c r="FN25" i="8"/>
  <c r="FM25" i="8"/>
  <c r="FL25" i="8"/>
  <c r="FK25" i="8"/>
  <c r="FJ25" i="8"/>
  <c r="FI25" i="8"/>
  <c r="FH25" i="8"/>
  <c r="FG25" i="8"/>
  <c r="FF25" i="8"/>
  <c r="FE25" i="8"/>
  <c r="FD25" i="8"/>
  <c r="FA25" i="8"/>
  <c r="EZ25" i="8"/>
  <c r="EY25" i="8"/>
  <c r="EX25" i="8"/>
  <c r="EW25" i="8"/>
  <c r="EV25" i="8"/>
  <c r="EU25" i="8"/>
  <c r="ET25" i="8"/>
  <c r="ES25" i="8"/>
  <c r="ER25" i="8"/>
  <c r="HH24" i="8"/>
  <c r="HG24" i="8"/>
  <c r="HF24" i="8"/>
  <c r="HE24" i="8"/>
  <c r="HD24" i="8"/>
  <c r="HC24" i="8"/>
  <c r="HB24" i="8"/>
  <c r="HA24" i="8"/>
  <c r="GZ24" i="8"/>
  <c r="GY24" i="8"/>
  <c r="GX24" i="8"/>
  <c r="GW24" i="8"/>
  <c r="GV24" i="8"/>
  <c r="GU24" i="8"/>
  <c r="GT24" i="8"/>
  <c r="GS24" i="8"/>
  <c r="GR24" i="8"/>
  <c r="GQ24" i="8"/>
  <c r="GP24" i="8"/>
  <c r="GO24" i="8"/>
  <c r="GN24" i="8"/>
  <c r="GM24" i="8"/>
  <c r="GL24" i="8"/>
  <c r="GK24" i="8"/>
  <c r="GJ24" i="8"/>
  <c r="GI24" i="8"/>
  <c r="GH24" i="8"/>
  <c r="GG24" i="8"/>
  <c r="GF24" i="8"/>
  <c r="GE24" i="8"/>
  <c r="GD24" i="8"/>
  <c r="GC24" i="8"/>
  <c r="GB24" i="8"/>
  <c r="GA24" i="8"/>
  <c r="FZ24" i="8"/>
  <c r="FY24" i="8"/>
  <c r="FX24" i="8"/>
  <c r="FW24" i="8"/>
  <c r="FV24" i="8"/>
  <c r="FU24" i="8"/>
  <c r="FT24" i="8"/>
  <c r="FS24" i="8"/>
  <c r="FO24" i="8"/>
  <c r="FN24" i="8"/>
  <c r="FM24" i="8"/>
  <c r="FL24" i="8"/>
  <c r="FK24" i="8"/>
  <c r="FJ24" i="8"/>
  <c r="FI24" i="8"/>
  <c r="FH24" i="8"/>
  <c r="FG24" i="8"/>
  <c r="FF24" i="8"/>
  <c r="FE24" i="8"/>
  <c r="FD24" i="8"/>
  <c r="FA24" i="8"/>
  <c r="EZ24" i="8"/>
  <c r="EY24" i="8"/>
  <c r="EX24" i="8"/>
  <c r="EW24" i="8"/>
  <c r="EV24" i="8"/>
  <c r="EU24" i="8"/>
  <c r="ET24" i="8"/>
  <c r="ES24" i="8"/>
  <c r="ER24" i="8"/>
  <c r="HH23" i="8"/>
  <c r="HG23" i="8"/>
  <c r="HF23" i="8"/>
  <c r="HE23" i="8"/>
  <c r="HD23" i="8"/>
  <c r="HC23" i="8"/>
  <c r="HB23" i="8"/>
  <c r="HA23" i="8"/>
  <c r="GZ23" i="8"/>
  <c r="GY23" i="8"/>
  <c r="GX23" i="8"/>
  <c r="GW23" i="8"/>
  <c r="GV23" i="8"/>
  <c r="GU23" i="8"/>
  <c r="GT23" i="8"/>
  <c r="GS23" i="8"/>
  <c r="GR23" i="8"/>
  <c r="GQ23" i="8"/>
  <c r="GP23" i="8"/>
  <c r="GO23" i="8"/>
  <c r="GN23" i="8"/>
  <c r="GM23" i="8"/>
  <c r="GL23" i="8"/>
  <c r="GK23" i="8"/>
  <c r="GJ23" i="8"/>
  <c r="GI23" i="8"/>
  <c r="GH23" i="8"/>
  <c r="GG23" i="8"/>
  <c r="GF23" i="8"/>
  <c r="GE23" i="8"/>
  <c r="GD23" i="8"/>
  <c r="GC23" i="8"/>
  <c r="GB23" i="8"/>
  <c r="GA23" i="8"/>
  <c r="FZ23" i="8"/>
  <c r="FY23" i="8"/>
  <c r="FX23" i="8"/>
  <c r="FW23" i="8"/>
  <c r="FV23" i="8"/>
  <c r="FU23" i="8"/>
  <c r="FT23" i="8"/>
  <c r="FS23" i="8"/>
  <c r="FO23" i="8"/>
  <c r="FN23" i="8"/>
  <c r="FM23" i="8"/>
  <c r="FL23" i="8"/>
  <c r="FK23" i="8"/>
  <c r="FJ23" i="8"/>
  <c r="FI23" i="8"/>
  <c r="FH23" i="8"/>
  <c r="FG23" i="8"/>
  <c r="FF23" i="8"/>
  <c r="FE23" i="8"/>
  <c r="FD23" i="8"/>
  <c r="FA23" i="8"/>
  <c r="EZ23" i="8"/>
  <c r="EY23" i="8"/>
  <c r="EX23" i="8"/>
  <c r="EW23" i="8"/>
  <c r="EV23" i="8"/>
  <c r="EU23" i="8"/>
  <c r="ET23" i="8"/>
  <c r="ES23" i="8"/>
  <c r="ER23" i="8"/>
  <c r="HH22" i="8"/>
  <c r="HG22" i="8"/>
  <c r="HF22" i="8"/>
  <c r="HE22" i="8"/>
  <c r="HD22" i="8"/>
  <c r="HC22" i="8"/>
  <c r="HB22" i="8"/>
  <c r="HA22" i="8"/>
  <c r="GZ22" i="8"/>
  <c r="GY22" i="8"/>
  <c r="GX22" i="8"/>
  <c r="GW22" i="8"/>
  <c r="GV22" i="8"/>
  <c r="GU22" i="8"/>
  <c r="GT22" i="8"/>
  <c r="GS22" i="8"/>
  <c r="GR22" i="8"/>
  <c r="GQ22" i="8"/>
  <c r="GP22" i="8"/>
  <c r="GO22" i="8"/>
  <c r="GN22" i="8"/>
  <c r="GM22" i="8"/>
  <c r="GL22" i="8"/>
  <c r="GK22" i="8"/>
  <c r="GJ22" i="8"/>
  <c r="GI22" i="8"/>
  <c r="GH22" i="8"/>
  <c r="GG22" i="8"/>
  <c r="GF22" i="8"/>
  <c r="GE22" i="8"/>
  <c r="GD22" i="8"/>
  <c r="GC22" i="8"/>
  <c r="GB22" i="8"/>
  <c r="GA22" i="8"/>
  <c r="FZ22" i="8"/>
  <c r="FY22" i="8"/>
  <c r="FX22" i="8"/>
  <c r="FW22" i="8"/>
  <c r="FV22" i="8"/>
  <c r="FU22" i="8"/>
  <c r="FT22" i="8"/>
  <c r="FS22" i="8"/>
  <c r="FO22" i="8"/>
  <c r="FN22" i="8"/>
  <c r="FM22" i="8"/>
  <c r="FL22" i="8"/>
  <c r="FK22" i="8"/>
  <c r="FJ22" i="8"/>
  <c r="FI22" i="8"/>
  <c r="FH22" i="8"/>
  <c r="FG22" i="8"/>
  <c r="FF22" i="8"/>
  <c r="FE22" i="8"/>
  <c r="FD22" i="8"/>
  <c r="FA22" i="8"/>
  <c r="EZ22" i="8"/>
  <c r="EY22" i="8"/>
  <c r="EX22" i="8"/>
  <c r="EW22" i="8"/>
  <c r="EV22" i="8"/>
  <c r="EU22" i="8"/>
  <c r="ET22" i="8"/>
  <c r="ES22" i="8"/>
  <c r="ER22" i="8"/>
  <c r="HH21" i="8"/>
  <c r="HG21" i="8"/>
  <c r="HF21" i="8"/>
  <c r="HE21" i="8"/>
  <c r="HD21" i="8"/>
  <c r="HC21" i="8"/>
  <c r="HB21" i="8"/>
  <c r="HA21" i="8"/>
  <c r="GZ21" i="8"/>
  <c r="GY21" i="8"/>
  <c r="GX21" i="8"/>
  <c r="GW21" i="8"/>
  <c r="GV21" i="8"/>
  <c r="GU21" i="8"/>
  <c r="GT21" i="8"/>
  <c r="GS21" i="8"/>
  <c r="GR21" i="8"/>
  <c r="GQ21" i="8"/>
  <c r="GP21" i="8"/>
  <c r="GO21" i="8"/>
  <c r="GN21" i="8"/>
  <c r="GM21" i="8"/>
  <c r="GL21" i="8"/>
  <c r="GK21" i="8"/>
  <c r="GJ21" i="8"/>
  <c r="GI21" i="8"/>
  <c r="GH21" i="8"/>
  <c r="GG21" i="8"/>
  <c r="GF21" i="8"/>
  <c r="GE21" i="8"/>
  <c r="GD21" i="8"/>
  <c r="GC21" i="8"/>
  <c r="GB21" i="8"/>
  <c r="GA21" i="8"/>
  <c r="FZ21" i="8"/>
  <c r="FY21" i="8"/>
  <c r="FX21" i="8"/>
  <c r="FW21" i="8"/>
  <c r="FV21" i="8"/>
  <c r="FU21" i="8"/>
  <c r="FT21" i="8"/>
  <c r="FS21" i="8"/>
  <c r="FO21" i="8"/>
  <c r="FN21" i="8"/>
  <c r="FM21" i="8"/>
  <c r="FL21" i="8"/>
  <c r="FK21" i="8"/>
  <c r="FJ21" i="8"/>
  <c r="FI21" i="8"/>
  <c r="FH21" i="8"/>
  <c r="FG21" i="8"/>
  <c r="FF21" i="8"/>
  <c r="FE21" i="8"/>
  <c r="FD21" i="8"/>
  <c r="FA21" i="8"/>
  <c r="EZ21" i="8"/>
  <c r="EY21" i="8"/>
  <c r="EX21" i="8"/>
  <c r="EW21" i="8"/>
  <c r="EV21" i="8"/>
  <c r="EU21" i="8"/>
  <c r="ET21" i="8"/>
  <c r="ES21" i="8"/>
  <c r="ER21" i="8"/>
  <c r="HH20" i="8"/>
  <c r="HG20" i="8"/>
  <c r="HF20" i="8"/>
  <c r="HE20" i="8"/>
  <c r="HD20" i="8"/>
  <c r="HC20" i="8"/>
  <c r="HB20" i="8"/>
  <c r="HA20" i="8"/>
  <c r="GZ20" i="8"/>
  <c r="GY20" i="8"/>
  <c r="GX20" i="8"/>
  <c r="GW20" i="8"/>
  <c r="GV20" i="8"/>
  <c r="GU20" i="8"/>
  <c r="GT20" i="8"/>
  <c r="GS20" i="8"/>
  <c r="GR20" i="8"/>
  <c r="GQ20" i="8"/>
  <c r="GP20" i="8"/>
  <c r="GO20" i="8"/>
  <c r="GN20" i="8"/>
  <c r="GM20" i="8"/>
  <c r="GL20" i="8"/>
  <c r="GK20" i="8"/>
  <c r="GJ20" i="8"/>
  <c r="GI20" i="8"/>
  <c r="GH20" i="8"/>
  <c r="GG20" i="8"/>
  <c r="GF20" i="8"/>
  <c r="GE20" i="8"/>
  <c r="GD20" i="8"/>
  <c r="GC20" i="8"/>
  <c r="GB20" i="8"/>
  <c r="GA20" i="8"/>
  <c r="FZ20" i="8"/>
  <c r="FY20" i="8"/>
  <c r="FX20" i="8"/>
  <c r="FW20" i="8"/>
  <c r="FV20" i="8"/>
  <c r="FU20" i="8"/>
  <c r="FT20" i="8"/>
  <c r="FS20" i="8"/>
  <c r="FO20" i="8"/>
  <c r="FN20" i="8"/>
  <c r="FM20" i="8"/>
  <c r="FL20" i="8"/>
  <c r="FK20" i="8"/>
  <c r="FJ20" i="8"/>
  <c r="FI20" i="8"/>
  <c r="FH20" i="8"/>
  <c r="FG20" i="8"/>
  <c r="FF20" i="8"/>
  <c r="FE20" i="8"/>
  <c r="FD20" i="8"/>
  <c r="FA20" i="8"/>
  <c r="EZ20" i="8"/>
  <c r="EY20" i="8"/>
  <c r="EX20" i="8"/>
  <c r="EW20" i="8"/>
  <c r="EV20" i="8"/>
  <c r="EU20" i="8"/>
  <c r="ET20" i="8"/>
  <c r="ES20" i="8"/>
  <c r="ER20" i="8"/>
  <c r="HH19" i="8"/>
  <c r="HG19" i="8"/>
  <c r="HF19" i="8"/>
  <c r="HE19" i="8"/>
  <c r="HD19" i="8"/>
  <c r="HC19" i="8"/>
  <c r="HB19" i="8"/>
  <c r="HA19" i="8"/>
  <c r="GZ19" i="8"/>
  <c r="GY19" i="8"/>
  <c r="GX19" i="8"/>
  <c r="GW19" i="8"/>
  <c r="GV19" i="8"/>
  <c r="GU19" i="8"/>
  <c r="GT19" i="8"/>
  <c r="GS19" i="8"/>
  <c r="GR19" i="8"/>
  <c r="GQ19" i="8"/>
  <c r="GP19" i="8"/>
  <c r="GO19" i="8"/>
  <c r="GN19" i="8"/>
  <c r="GM19" i="8"/>
  <c r="GL19" i="8"/>
  <c r="GK19" i="8"/>
  <c r="GJ19" i="8"/>
  <c r="GI19" i="8"/>
  <c r="GH19" i="8"/>
  <c r="GG19" i="8"/>
  <c r="GF19" i="8"/>
  <c r="GE19" i="8"/>
  <c r="GD19" i="8"/>
  <c r="GC19" i="8"/>
  <c r="GB19" i="8"/>
  <c r="GA19" i="8"/>
  <c r="FZ19" i="8"/>
  <c r="FY19" i="8"/>
  <c r="FX19" i="8"/>
  <c r="FW19" i="8"/>
  <c r="FV19" i="8"/>
  <c r="FU19" i="8"/>
  <c r="FT19" i="8"/>
  <c r="FS19" i="8"/>
  <c r="FO19" i="8"/>
  <c r="FN19" i="8"/>
  <c r="FM19" i="8"/>
  <c r="FL19" i="8"/>
  <c r="FK19" i="8"/>
  <c r="FJ19" i="8"/>
  <c r="FI19" i="8"/>
  <c r="FH19" i="8"/>
  <c r="FG19" i="8"/>
  <c r="FF19" i="8"/>
  <c r="FE19" i="8"/>
  <c r="FD19" i="8"/>
  <c r="FA19" i="8"/>
  <c r="EZ19" i="8"/>
  <c r="EY19" i="8"/>
  <c r="EX19" i="8"/>
  <c r="EW19" i="8"/>
  <c r="EV19" i="8"/>
  <c r="EU19" i="8"/>
  <c r="ET19" i="8"/>
  <c r="ES19" i="8"/>
  <c r="ER19" i="8"/>
  <c r="HH18" i="8"/>
  <c r="HG18" i="8"/>
  <c r="HF18" i="8"/>
  <c r="HE18" i="8"/>
  <c r="HD18" i="8"/>
  <c r="HC18" i="8"/>
  <c r="HB18" i="8"/>
  <c r="HA18" i="8"/>
  <c r="GZ18" i="8"/>
  <c r="GY18" i="8"/>
  <c r="GX18" i="8"/>
  <c r="GW18" i="8"/>
  <c r="GV18" i="8"/>
  <c r="GU18" i="8"/>
  <c r="GT18" i="8"/>
  <c r="GS18" i="8"/>
  <c r="GR18" i="8"/>
  <c r="GQ18" i="8"/>
  <c r="GP18" i="8"/>
  <c r="GO18" i="8"/>
  <c r="GN18" i="8"/>
  <c r="GM18" i="8"/>
  <c r="GL18" i="8"/>
  <c r="GK18" i="8"/>
  <c r="GJ18" i="8"/>
  <c r="GI18" i="8"/>
  <c r="GH18" i="8"/>
  <c r="GG18" i="8"/>
  <c r="GF18" i="8"/>
  <c r="GE18" i="8"/>
  <c r="GD18" i="8"/>
  <c r="GC18" i="8"/>
  <c r="GB18" i="8"/>
  <c r="GA18" i="8"/>
  <c r="FZ18" i="8"/>
  <c r="FY18" i="8"/>
  <c r="FX18" i="8"/>
  <c r="FW18" i="8"/>
  <c r="FV18" i="8"/>
  <c r="FU18" i="8"/>
  <c r="FT18" i="8"/>
  <c r="FS18" i="8"/>
  <c r="FO18" i="8"/>
  <c r="FN18" i="8"/>
  <c r="FM18" i="8"/>
  <c r="FL18" i="8"/>
  <c r="FK18" i="8"/>
  <c r="FJ18" i="8"/>
  <c r="FI18" i="8"/>
  <c r="FH18" i="8"/>
  <c r="FG18" i="8"/>
  <c r="FF18" i="8"/>
  <c r="FE18" i="8"/>
  <c r="FD18" i="8"/>
  <c r="FA18" i="8"/>
  <c r="EZ18" i="8"/>
  <c r="EY18" i="8"/>
  <c r="EX18" i="8"/>
  <c r="EW18" i="8"/>
  <c r="EV18" i="8"/>
  <c r="EU18" i="8"/>
  <c r="ET18" i="8"/>
  <c r="ES18" i="8"/>
  <c r="ER18" i="8"/>
  <c r="HH17" i="8"/>
  <c r="HG17" i="8"/>
  <c r="HG46" i="8" s="1"/>
  <c r="HF17" i="8"/>
  <c r="HF46" i="8" s="1"/>
  <c r="HE17" i="8"/>
  <c r="HE46" i="8" s="1"/>
  <c r="HD17" i="8"/>
  <c r="HD46" i="8" s="1"/>
  <c r="HC17" i="8"/>
  <c r="HC46" i="8" s="1"/>
  <c r="HB17" i="8"/>
  <c r="HB46" i="8" s="1"/>
  <c r="HA17" i="8"/>
  <c r="HA46" i="8" s="1"/>
  <c r="GZ17" i="8"/>
  <c r="GZ46" i="8" s="1"/>
  <c r="GY17" i="8"/>
  <c r="GY46" i="8" s="1"/>
  <c r="GX17" i="8"/>
  <c r="GX46" i="8" s="1"/>
  <c r="GW17" i="8"/>
  <c r="GW46" i="8" s="1"/>
  <c r="GV17" i="8"/>
  <c r="GV46" i="8" s="1"/>
  <c r="GU17" i="8"/>
  <c r="GU46" i="8" s="1"/>
  <c r="GT17" i="8"/>
  <c r="GT46" i="8" s="1"/>
  <c r="GS17" i="8"/>
  <c r="GS46" i="8" s="1"/>
  <c r="GR17" i="8"/>
  <c r="GR46" i="8" s="1"/>
  <c r="GQ17" i="8"/>
  <c r="GQ46" i="8" s="1"/>
  <c r="GP17" i="8"/>
  <c r="GP46" i="8" s="1"/>
  <c r="GO17" i="8"/>
  <c r="GO46" i="8" s="1"/>
  <c r="GN17" i="8"/>
  <c r="GN46" i="8" s="1"/>
  <c r="GM17" i="8"/>
  <c r="GM46" i="8" s="1"/>
  <c r="GL17" i="8"/>
  <c r="GL46" i="8" s="1"/>
  <c r="GK17" i="8"/>
  <c r="GK46" i="8" s="1"/>
  <c r="GJ17" i="8"/>
  <c r="GJ46" i="8" s="1"/>
  <c r="GI17" i="8"/>
  <c r="GI46" i="8" s="1"/>
  <c r="GH17" i="8"/>
  <c r="GH46" i="8" s="1"/>
  <c r="GG17" i="8"/>
  <c r="GG46" i="8" s="1"/>
  <c r="GF17" i="8"/>
  <c r="GF46" i="8" s="1"/>
  <c r="GE17" i="8"/>
  <c r="GE46" i="8" s="1"/>
  <c r="GD17" i="8"/>
  <c r="GD46" i="8" s="1"/>
  <c r="GC17" i="8"/>
  <c r="GC46" i="8" s="1"/>
  <c r="GB17" i="8"/>
  <c r="GB46" i="8" s="1"/>
  <c r="GA17" i="8"/>
  <c r="GA46" i="8" s="1"/>
  <c r="FZ17" i="8"/>
  <c r="FZ46" i="8" s="1"/>
  <c r="FY17" i="8"/>
  <c r="FY46" i="8" s="1"/>
  <c r="FX17" i="8"/>
  <c r="FX46" i="8" s="1"/>
  <c r="FW17" i="8"/>
  <c r="FW46" i="8" s="1"/>
  <c r="FV17" i="8"/>
  <c r="FV46" i="8" s="1"/>
  <c r="FU17" i="8"/>
  <c r="FU46" i="8" s="1"/>
  <c r="FT17" i="8"/>
  <c r="FT46" i="8" s="1"/>
  <c r="FS17" i="8"/>
  <c r="FS46" i="8" s="1"/>
  <c r="FO17" i="8"/>
  <c r="FO46" i="8" s="1"/>
  <c r="FN17" i="8"/>
  <c r="FN46" i="8" s="1"/>
  <c r="FM17" i="8"/>
  <c r="FM46" i="8" s="1"/>
  <c r="FL17" i="8"/>
  <c r="FL46" i="8" s="1"/>
  <c r="FK17" i="8"/>
  <c r="FK46" i="8" s="1"/>
  <c r="FJ17" i="8"/>
  <c r="FJ46" i="8" s="1"/>
  <c r="FI17" i="8"/>
  <c r="FI46" i="8" s="1"/>
  <c r="FH17" i="8"/>
  <c r="FH46" i="8" s="1"/>
  <c r="FG17" i="8"/>
  <c r="FG46" i="8" s="1"/>
  <c r="FF17" i="8"/>
  <c r="FF46" i="8" s="1"/>
  <c r="FE17" i="8"/>
  <c r="FE46" i="8" s="1"/>
  <c r="FD17" i="8"/>
  <c r="FD46" i="8" s="1"/>
  <c r="FA17" i="8"/>
  <c r="FA46" i="8" s="1"/>
  <c r="EZ17" i="8"/>
  <c r="EZ46" i="8" s="1"/>
  <c r="EY17" i="8"/>
  <c r="EY46" i="8" s="1"/>
  <c r="EX17" i="8"/>
  <c r="EX46" i="8" s="1"/>
  <c r="EW17" i="8"/>
  <c r="EW46" i="8" s="1"/>
  <c r="EV17" i="8"/>
  <c r="EV46" i="8" s="1"/>
  <c r="EU17" i="8"/>
  <c r="EU46" i="8" s="1"/>
  <c r="ET17" i="8"/>
  <c r="ET46" i="8" s="1"/>
  <c r="ES17" i="8"/>
  <c r="ES46" i="8" s="1"/>
  <c r="ER17" i="8"/>
  <c r="ER46" i="8" s="1"/>
  <c r="HH16" i="8"/>
  <c r="HG16" i="8"/>
  <c r="HF16" i="8"/>
  <c r="HE16" i="8"/>
  <c r="HD16" i="8"/>
  <c r="HC16" i="8"/>
  <c r="HB16" i="8"/>
  <c r="HA16" i="8"/>
  <c r="GZ16" i="8"/>
  <c r="GY16" i="8"/>
  <c r="GX16" i="8"/>
  <c r="GW16" i="8"/>
  <c r="GV16" i="8"/>
  <c r="GU16" i="8"/>
  <c r="GT16" i="8"/>
  <c r="GS16" i="8"/>
  <c r="GR16" i="8"/>
  <c r="GQ16" i="8"/>
  <c r="GP16" i="8"/>
  <c r="GO16" i="8"/>
  <c r="GN16" i="8"/>
  <c r="GM16" i="8"/>
  <c r="GL16" i="8"/>
  <c r="GK16" i="8"/>
  <c r="GJ16" i="8"/>
  <c r="GI16" i="8"/>
  <c r="GH16" i="8"/>
  <c r="GG16" i="8"/>
  <c r="GF16" i="8"/>
  <c r="GE16" i="8"/>
  <c r="GD16" i="8"/>
  <c r="GC16" i="8"/>
  <c r="GB16" i="8"/>
  <c r="GA16" i="8"/>
  <c r="FZ16" i="8"/>
  <c r="FY16" i="8"/>
  <c r="FX16" i="8"/>
  <c r="FW16" i="8"/>
  <c r="FV16" i="8"/>
  <c r="FU16" i="8"/>
  <c r="FT16" i="8"/>
  <c r="FS16" i="8"/>
  <c r="FO16" i="8"/>
  <c r="FN16" i="8"/>
  <c r="FM16" i="8"/>
  <c r="FL16" i="8"/>
  <c r="FK16" i="8"/>
  <c r="FJ16" i="8"/>
  <c r="FI16" i="8"/>
  <c r="FH16" i="8"/>
  <c r="FG16" i="8"/>
  <c r="FF16" i="8"/>
  <c r="FE16" i="8"/>
  <c r="FD16" i="8"/>
  <c r="FA16" i="8"/>
  <c r="EZ16" i="8"/>
  <c r="EY16" i="8"/>
  <c r="EX16" i="8"/>
  <c r="EW16" i="8"/>
  <c r="EV16" i="8"/>
  <c r="EU16" i="8"/>
  <c r="ET16" i="8"/>
  <c r="ES16" i="8"/>
  <c r="ER16" i="8"/>
  <c r="HH15" i="8"/>
  <c r="HG15" i="8"/>
  <c r="HB15" i="8"/>
  <c r="HA15" i="8"/>
  <c r="GZ15" i="8"/>
  <c r="GY15" i="8"/>
  <c r="GX15" i="8"/>
  <c r="GW15" i="8"/>
  <c r="GV15" i="8"/>
  <c r="GU15" i="8"/>
  <c r="GT15" i="8"/>
  <c r="GS15" i="8"/>
  <c r="GR15" i="8"/>
  <c r="GQ15" i="8"/>
  <c r="GP15" i="8"/>
  <c r="GO15" i="8"/>
  <c r="GN15" i="8"/>
  <c r="GM15" i="8"/>
  <c r="GI15" i="8"/>
  <c r="GH15" i="8"/>
  <c r="GG15" i="8"/>
  <c r="GF15" i="8"/>
  <c r="GE15" i="8"/>
  <c r="GD15" i="8"/>
  <c r="GC15" i="8"/>
  <c r="FW15" i="8"/>
  <c r="FV15" i="8"/>
  <c r="FU15" i="8"/>
  <c r="FO15" i="8"/>
  <c r="FN15" i="8"/>
  <c r="FM15" i="8"/>
  <c r="FL15" i="8"/>
  <c r="FK15" i="8"/>
  <c r="FJ15" i="8"/>
  <c r="FI15" i="8"/>
  <c r="FH15" i="8"/>
  <c r="FG15" i="8"/>
  <c r="FF15" i="8"/>
  <c r="FE15" i="8"/>
  <c r="FA15" i="8"/>
  <c r="EZ15" i="8"/>
  <c r="EY15" i="8"/>
  <c r="EX15" i="8"/>
  <c r="EW15" i="8"/>
  <c r="EV15" i="8"/>
  <c r="EU15" i="8"/>
  <c r="ET15" i="8"/>
  <c r="HH14" i="8"/>
  <c r="HG14" i="8"/>
  <c r="HB14" i="8"/>
  <c r="HA14" i="8"/>
  <c r="GZ14" i="8"/>
  <c r="GY14" i="8"/>
  <c r="GX14" i="8"/>
  <c r="GW14" i="8"/>
  <c r="GV14" i="8"/>
  <c r="GU14" i="8"/>
  <c r="GT14" i="8"/>
  <c r="GS14" i="8"/>
  <c r="GR14" i="8"/>
  <c r="GQ14" i="8"/>
  <c r="GP14" i="8"/>
  <c r="GO14" i="8"/>
  <c r="GN14" i="8"/>
  <c r="GM14" i="8"/>
  <c r="GI14" i="8"/>
  <c r="GH14" i="8"/>
  <c r="GG14" i="8"/>
  <c r="GF14" i="8"/>
  <c r="GE14" i="8"/>
  <c r="GD14" i="8"/>
  <c r="GC14" i="8"/>
  <c r="FW14" i="8"/>
  <c r="FV14" i="8"/>
  <c r="FU14" i="8"/>
  <c r="FO14" i="8"/>
  <c r="FN14" i="8"/>
  <c r="FM14" i="8"/>
  <c r="FL14" i="8"/>
  <c r="FK14" i="8"/>
  <c r="FJ14" i="8"/>
  <c r="FI14" i="8"/>
  <c r="FH14" i="8"/>
  <c r="FG14" i="8"/>
  <c r="FF14" i="8"/>
  <c r="FE14" i="8"/>
  <c r="FA14" i="8"/>
  <c r="EZ14" i="8"/>
  <c r="EY14" i="8"/>
  <c r="EX14" i="8"/>
  <c r="EW14" i="8"/>
  <c r="EV14" i="8"/>
  <c r="EU14" i="8"/>
  <c r="ET14" i="8"/>
  <c r="EO44" i="8"/>
  <c r="EN44" i="8"/>
  <c r="EM44" i="8"/>
  <c r="EL44" i="8"/>
  <c r="EK44" i="8"/>
  <c r="EJ44" i="8"/>
  <c r="EI44" i="8"/>
  <c r="EH44" i="8"/>
  <c r="EG44" i="8"/>
  <c r="EF44" i="8"/>
  <c r="EE44" i="8"/>
  <c r="ED44" i="8"/>
  <c r="EC44" i="8"/>
  <c r="EB44" i="8"/>
  <c r="EA44" i="8"/>
  <c r="DZ44" i="8"/>
  <c r="DY44" i="8"/>
  <c r="DX44" i="8"/>
  <c r="DW44" i="8"/>
  <c r="DV44" i="8"/>
  <c r="DU44" i="8"/>
  <c r="DT44" i="8"/>
  <c r="DS44" i="8"/>
  <c r="DR44" i="8"/>
  <c r="DQ44" i="8"/>
  <c r="DO44" i="8"/>
  <c r="DN44" i="8"/>
  <c r="DM44" i="8"/>
  <c r="DL44" i="8"/>
  <c r="EO43" i="8"/>
  <c r="EN43" i="8"/>
  <c r="EM43" i="8"/>
  <c r="EL43" i="8"/>
  <c r="EK43" i="8"/>
  <c r="EJ43" i="8"/>
  <c r="EI43" i="8"/>
  <c r="EH43" i="8"/>
  <c r="EG43" i="8"/>
  <c r="EF43" i="8"/>
  <c r="EE43" i="8"/>
  <c r="ED43" i="8"/>
  <c r="EC43" i="8"/>
  <c r="EB43" i="8"/>
  <c r="EA43" i="8"/>
  <c r="DZ43" i="8"/>
  <c r="DY43" i="8"/>
  <c r="DX43" i="8"/>
  <c r="DW43" i="8"/>
  <c r="DV43" i="8"/>
  <c r="DU43" i="8"/>
  <c r="DT43" i="8"/>
  <c r="DS43" i="8"/>
  <c r="DR43" i="8"/>
  <c r="DQ43" i="8"/>
  <c r="DO43" i="8"/>
  <c r="DN43" i="8"/>
  <c r="DM43" i="8"/>
  <c r="DL43" i="8"/>
  <c r="EO42" i="8"/>
  <c r="EN42" i="8"/>
  <c r="EM42" i="8"/>
  <c r="EL42" i="8"/>
  <c r="EK42" i="8"/>
  <c r="EJ42" i="8"/>
  <c r="EI42" i="8"/>
  <c r="EH42" i="8"/>
  <c r="EG42" i="8"/>
  <c r="EF42" i="8"/>
  <c r="EE42" i="8"/>
  <c r="ED42" i="8"/>
  <c r="EC42" i="8"/>
  <c r="EB42" i="8"/>
  <c r="EA42" i="8"/>
  <c r="DZ42" i="8"/>
  <c r="DY42" i="8"/>
  <c r="DX42" i="8"/>
  <c r="DW42" i="8"/>
  <c r="DV42" i="8"/>
  <c r="DU42" i="8"/>
  <c r="DT42" i="8"/>
  <c r="DS42" i="8"/>
  <c r="DR42" i="8"/>
  <c r="DQ42" i="8"/>
  <c r="DO42" i="8"/>
  <c r="DN42" i="8"/>
  <c r="DM42" i="8"/>
  <c r="DL42" i="8"/>
  <c r="EO41" i="8"/>
  <c r="EN41" i="8"/>
  <c r="EM41" i="8"/>
  <c r="EL41" i="8"/>
  <c r="EK41" i="8"/>
  <c r="EJ41" i="8"/>
  <c r="EI41" i="8"/>
  <c r="EH41" i="8"/>
  <c r="EG41" i="8"/>
  <c r="EF41" i="8"/>
  <c r="EE41" i="8"/>
  <c r="ED41" i="8"/>
  <c r="EC41" i="8"/>
  <c r="EB41" i="8"/>
  <c r="EA41" i="8"/>
  <c r="DZ41" i="8"/>
  <c r="DY41" i="8"/>
  <c r="DX41" i="8"/>
  <c r="DW41" i="8"/>
  <c r="DV41" i="8"/>
  <c r="DU41" i="8"/>
  <c r="DT41" i="8"/>
  <c r="DS41" i="8"/>
  <c r="DR41" i="8"/>
  <c r="DQ41" i="8"/>
  <c r="DO41" i="8"/>
  <c r="DN41" i="8"/>
  <c r="DM41" i="8"/>
  <c r="DL41" i="8"/>
  <c r="EO40" i="8"/>
  <c r="EN40" i="8"/>
  <c r="EM40" i="8"/>
  <c r="EL40" i="8"/>
  <c r="EK40" i="8"/>
  <c r="EJ40" i="8"/>
  <c r="EI40" i="8"/>
  <c r="EH40" i="8"/>
  <c r="EG40" i="8"/>
  <c r="EF40" i="8"/>
  <c r="EE40" i="8"/>
  <c r="ED40" i="8"/>
  <c r="EC40" i="8"/>
  <c r="EB40" i="8"/>
  <c r="EA40" i="8"/>
  <c r="DZ40" i="8"/>
  <c r="DY40" i="8"/>
  <c r="DX40" i="8"/>
  <c r="DW40" i="8"/>
  <c r="DV40" i="8"/>
  <c r="DU40" i="8"/>
  <c r="DT40" i="8"/>
  <c r="DS40" i="8"/>
  <c r="DR40" i="8"/>
  <c r="DQ40" i="8"/>
  <c r="DO40" i="8"/>
  <c r="DN40" i="8"/>
  <c r="DM40" i="8"/>
  <c r="DL40" i="8"/>
  <c r="EO39" i="8"/>
  <c r="EN39" i="8"/>
  <c r="EM39" i="8"/>
  <c r="EL39" i="8"/>
  <c r="EK39" i="8"/>
  <c r="EJ39" i="8"/>
  <c r="EI39" i="8"/>
  <c r="EH39" i="8"/>
  <c r="EG39" i="8"/>
  <c r="EF39" i="8"/>
  <c r="EE39" i="8"/>
  <c r="ED39" i="8"/>
  <c r="EC39" i="8"/>
  <c r="EB39" i="8"/>
  <c r="EA39" i="8"/>
  <c r="DZ39" i="8"/>
  <c r="DY39" i="8"/>
  <c r="DX39" i="8"/>
  <c r="DW39" i="8"/>
  <c r="DV39" i="8"/>
  <c r="DU39" i="8"/>
  <c r="DT39" i="8"/>
  <c r="DS39" i="8"/>
  <c r="DR39" i="8"/>
  <c r="DQ39" i="8"/>
  <c r="DO39" i="8"/>
  <c r="DN39" i="8"/>
  <c r="DM39" i="8"/>
  <c r="DL39" i="8"/>
  <c r="EO38" i="8"/>
  <c r="EN38" i="8"/>
  <c r="EM38" i="8"/>
  <c r="EL38" i="8"/>
  <c r="EK38" i="8"/>
  <c r="EJ38" i="8"/>
  <c r="EI38" i="8"/>
  <c r="EH38" i="8"/>
  <c r="EG38" i="8"/>
  <c r="EF38" i="8"/>
  <c r="EE38" i="8"/>
  <c r="ED38" i="8"/>
  <c r="EC38" i="8"/>
  <c r="EB38" i="8"/>
  <c r="EA38" i="8"/>
  <c r="DZ38" i="8"/>
  <c r="DY38" i="8"/>
  <c r="DX38" i="8"/>
  <c r="DW38" i="8"/>
  <c r="DV38" i="8"/>
  <c r="DU38" i="8"/>
  <c r="DT38" i="8"/>
  <c r="DS38" i="8"/>
  <c r="DR38" i="8"/>
  <c r="DQ38" i="8"/>
  <c r="DO38" i="8"/>
  <c r="DN38" i="8"/>
  <c r="DM38" i="8"/>
  <c r="DL38" i="8"/>
  <c r="EO37" i="8"/>
  <c r="EN37" i="8"/>
  <c r="EM37" i="8"/>
  <c r="EL37" i="8"/>
  <c r="EK37" i="8"/>
  <c r="EJ37" i="8"/>
  <c r="EI37" i="8"/>
  <c r="EH37" i="8"/>
  <c r="EG37" i="8"/>
  <c r="EF37" i="8"/>
  <c r="EE37" i="8"/>
  <c r="ED37" i="8"/>
  <c r="EC37" i="8"/>
  <c r="EB37" i="8"/>
  <c r="EA37" i="8"/>
  <c r="DZ37" i="8"/>
  <c r="DY37" i="8"/>
  <c r="DX37" i="8"/>
  <c r="DW37" i="8"/>
  <c r="DV37" i="8"/>
  <c r="DU37" i="8"/>
  <c r="DT37" i="8"/>
  <c r="DS37" i="8"/>
  <c r="DR37" i="8"/>
  <c r="DQ37" i="8"/>
  <c r="DO37" i="8"/>
  <c r="DN37" i="8"/>
  <c r="DM37" i="8"/>
  <c r="DL37" i="8"/>
  <c r="EO36" i="8"/>
  <c r="EN36" i="8"/>
  <c r="EM36" i="8"/>
  <c r="EL36" i="8"/>
  <c r="EK36" i="8"/>
  <c r="EJ36" i="8"/>
  <c r="EI36" i="8"/>
  <c r="EH36" i="8"/>
  <c r="EG36" i="8"/>
  <c r="EF36" i="8"/>
  <c r="EE36" i="8"/>
  <c r="ED36" i="8"/>
  <c r="EC36" i="8"/>
  <c r="EB36" i="8"/>
  <c r="EA36" i="8"/>
  <c r="DZ36" i="8"/>
  <c r="DY36" i="8"/>
  <c r="DX36" i="8"/>
  <c r="DW36" i="8"/>
  <c r="DV36" i="8"/>
  <c r="DU36" i="8"/>
  <c r="DT36" i="8"/>
  <c r="DS36" i="8"/>
  <c r="DR36" i="8"/>
  <c r="DQ36" i="8"/>
  <c r="DO36" i="8"/>
  <c r="DN36" i="8"/>
  <c r="DM36" i="8"/>
  <c r="DL36" i="8"/>
  <c r="EO35" i="8"/>
  <c r="EN35" i="8"/>
  <c r="EM35" i="8"/>
  <c r="EL35" i="8"/>
  <c r="EK35" i="8"/>
  <c r="EJ35" i="8"/>
  <c r="EI35" i="8"/>
  <c r="EH35" i="8"/>
  <c r="EG35" i="8"/>
  <c r="EF35" i="8"/>
  <c r="EE35" i="8"/>
  <c r="ED35" i="8"/>
  <c r="EC35" i="8"/>
  <c r="EB35" i="8"/>
  <c r="EA35" i="8"/>
  <c r="DZ35" i="8"/>
  <c r="DY35" i="8"/>
  <c r="DX35" i="8"/>
  <c r="DW35" i="8"/>
  <c r="DV35" i="8"/>
  <c r="DU35" i="8"/>
  <c r="DT35" i="8"/>
  <c r="DS35" i="8"/>
  <c r="DR35" i="8"/>
  <c r="DQ35" i="8"/>
  <c r="DO35" i="8"/>
  <c r="DN35" i="8"/>
  <c r="DM35" i="8"/>
  <c r="DL35" i="8"/>
  <c r="EO34" i="8"/>
  <c r="EN34" i="8"/>
  <c r="EM34" i="8"/>
  <c r="EL34" i="8"/>
  <c r="EK34" i="8"/>
  <c r="EJ34" i="8"/>
  <c r="EI34" i="8"/>
  <c r="EH34" i="8"/>
  <c r="EG34" i="8"/>
  <c r="EF34" i="8"/>
  <c r="EE34" i="8"/>
  <c r="ED34" i="8"/>
  <c r="EC34" i="8"/>
  <c r="EB34" i="8"/>
  <c r="EA34" i="8"/>
  <c r="DZ34" i="8"/>
  <c r="DY34" i="8"/>
  <c r="DX34" i="8"/>
  <c r="DW34" i="8"/>
  <c r="DV34" i="8"/>
  <c r="DU34" i="8"/>
  <c r="DT34" i="8"/>
  <c r="DS34" i="8"/>
  <c r="DR34" i="8"/>
  <c r="DQ34" i="8"/>
  <c r="DO34" i="8"/>
  <c r="DN34" i="8"/>
  <c r="DM34" i="8"/>
  <c r="DL34" i="8"/>
  <c r="EO33" i="8"/>
  <c r="EN33" i="8"/>
  <c r="EM33" i="8"/>
  <c r="EL33" i="8"/>
  <c r="EK33" i="8"/>
  <c r="EJ33" i="8"/>
  <c r="EI33" i="8"/>
  <c r="EH33" i="8"/>
  <c r="EG33" i="8"/>
  <c r="EF33" i="8"/>
  <c r="EE33" i="8"/>
  <c r="ED33" i="8"/>
  <c r="EC33" i="8"/>
  <c r="EB33" i="8"/>
  <c r="EA33" i="8"/>
  <c r="DZ33" i="8"/>
  <c r="DY33" i="8"/>
  <c r="DX33" i="8"/>
  <c r="DW33" i="8"/>
  <c r="DV33" i="8"/>
  <c r="DU33" i="8"/>
  <c r="DT33" i="8"/>
  <c r="DS33" i="8"/>
  <c r="DR33" i="8"/>
  <c r="DQ33" i="8"/>
  <c r="DO33" i="8"/>
  <c r="DN33" i="8"/>
  <c r="DM33" i="8"/>
  <c r="DL33" i="8"/>
  <c r="EO32" i="8"/>
  <c r="EN32" i="8"/>
  <c r="EM32" i="8"/>
  <c r="EL32" i="8"/>
  <c r="EK32" i="8"/>
  <c r="EJ32" i="8"/>
  <c r="EI32" i="8"/>
  <c r="EH32" i="8"/>
  <c r="EG32" i="8"/>
  <c r="EF32" i="8"/>
  <c r="EE32" i="8"/>
  <c r="ED32" i="8"/>
  <c r="EC32" i="8"/>
  <c r="EB32" i="8"/>
  <c r="EA32" i="8"/>
  <c r="DZ32" i="8"/>
  <c r="DY32" i="8"/>
  <c r="DX32" i="8"/>
  <c r="DW32" i="8"/>
  <c r="DV32" i="8"/>
  <c r="DU32" i="8"/>
  <c r="DT32" i="8"/>
  <c r="DS32" i="8"/>
  <c r="DR32" i="8"/>
  <c r="DQ32" i="8"/>
  <c r="DO32" i="8"/>
  <c r="DN32" i="8"/>
  <c r="DM32" i="8"/>
  <c r="DL32" i="8"/>
  <c r="EO31" i="8"/>
  <c r="EN31" i="8"/>
  <c r="EM31" i="8"/>
  <c r="EL31" i="8"/>
  <c r="EK31" i="8"/>
  <c r="EJ31" i="8"/>
  <c r="EI31" i="8"/>
  <c r="EH31" i="8"/>
  <c r="EG31" i="8"/>
  <c r="EF31" i="8"/>
  <c r="EE31" i="8"/>
  <c r="ED31" i="8"/>
  <c r="EC31" i="8"/>
  <c r="EB31" i="8"/>
  <c r="EA31" i="8"/>
  <c r="DZ31" i="8"/>
  <c r="DY31" i="8"/>
  <c r="DX31" i="8"/>
  <c r="DW31" i="8"/>
  <c r="DV31" i="8"/>
  <c r="DU31" i="8"/>
  <c r="DT31" i="8"/>
  <c r="DS31" i="8"/>
  <c r="DR31" i="8"/>
  <c r="DQ31" i="8"/>
  <c r="DO31" i="8"/>
  <c r="DN31" i="8"/>
  <c r="DM31" i="8"/>
  <c r="DL31" i="8"/>
  <c r="EO30" i="8"/>
  <c r="EN30" i="8"/>
  <c r="EM30" i="8"/>
  <c r="EL30" i="8"/>
  <c r="EK30" i="8"/>
  <c r="EJ30" i="8"/>
  <c r="EI30" i="8"/>
  <c r="EH30" i="8"/>
  <c r="EG30" i="8"/>
  <c r="EF30" i="8"/>
  <c r="EE30" i="8"/>
  <c r="ED30" i="8"/>
  <c r="EC30" i="8"/>
  <c r="EB30" i="8"/>
  <c r="EA30" i="8"/>
  <c r="DZ30" i="8"/>
  <c r="DY30" i="8"/>
  <c r="DX30" i="8"/>
  <c r="DW30" i="8"/>
  <c r="DV30" i="8"/>
  <c r="DU30" i="8"/>
  <c r="DT30" i="8"/>
  <c r="DS30" i="8"/>
  <c r="DR30" i="8"/>
  <c r="DQ30" i="8"/>
  <c r="DO30" i="8"/>
  <c r="DN30" i="8"/>
  <c r="DM30" i="8"/>
  <c r="DL30" i="8"/>
  <c r="EO29" i="8"/>
  <c r="EN29" i="8"/>
  <c r="EM29" i="8"/>
  <c r="EL29" i="8"/>
  <c r="EK29" i="8"/>
  <c r="EJ29" i="8"/>
  <c r="EI29" i="8"/>
  <c r="EH29" i="8"/>
  <c r="EG29" i="8"/>
  <c r="EF29" i="8"/>
  <c r="EE29" i="8"/>
  <c r="ED29" i="8"/>
  <c r="EC29" i="8"/>
  <c r="EB29" i="8"/>
  <c r="EA29" i="8"/>
  <c r="DZ29" i="8"/>
  <c r="DY29" i="8"/>
  <c r="DX29" i="8"/>
  <c r="DW29" i="8"/>
  <c r="DV29" i="8"/>
  <c r="DU29" i="8"/>
  <c r="DT29" i="8"/>
  <c r="DS29" i="8"/>
  <c r="DR29" i="8"/>
  <c r="DQ29" i="8"/>
  <c r="DO29" i="8"/>
  <c r="DN29" i="8"/>
  <c r="DM29" i="8"/>
  <c r="DL29" i="8"/>
  <c r="EO28" i="8"/>
  <c r="EN28" i="8"/>
  <c r="EM28" i="8"/>
  <c r="EL28" i="8"/>
  <c r="EK28" i="8"/>
  <c r="EJ28" i="8"/>
  <c r="EI28" i="8"/>
  <c r="EH28" i="8"/>
  <c r="EG28" i="8"/>
  <c r="EF28" i="8"/>
  <c r="EE28" i="8"/>
  <c r="ED28" i="8"/>
  <c r="EC28" i="8"/>
  <c r="EB28" i="8"/>
  <c r="EA28" i="8"/>
  <c r="DZ28" i="8"/>
  <c r="DY28" i="8"/>
  <c r="DX28" i="8"/>
  <c r="DW28" i="8"/>
  <c r="DV28" i="8"/>
  <c r="DU28" i="8"/>
  <c r="DT28" i="8"/>
  <c r="DS28" i="8"/>
  <c r="DR28" i="8"/>
  <c r="DQ28" i="8"/>
  <c r="DO28" i="8"/>
  <c r="DN28" i="8"/>
  <c r="DM28" i="8"/>
  <c r="DL28" i="8"/>
  <c r="EO27" i="8"/>
  <c r="EN27" i="8"/>
  <c r="EM27" i="8"/>
  <c r="EL27" i="8"/>
  <c r="EK27" i="8"/>
  <c r="EJ27" i="8"/>
  <c r="EI27" i="8"/>
  <c r="EH27" i="8"/>
  <c r="EG27" i="8"/>
  <c r="EF27" i="8"/>
  <c r="EE27" i="8"/>
  <c r="ED27" i="8"/>
  <c r="EC27" i="8"/>
  <c r="EB27" i="8"/>
  <c r="EA27" i="8"/>
  <c r="DZ27" i="8"/>
  <c r="DY27" i="8"/>
  <c r="DX27" i="8"/>
  <c r="DW27" i="8"/>
  <c r="DV27" i="8"/>
  <c r="DU27" i="8"/>
  <c r="DT27" i="8"/>
  <c r="DS27" i="8"/>
  <c r="DR27" i="8"/>
  <c r="DQ27" i="8"/>
  <c r="DO27" i="8"/>
  <c r="DN27" i="8"/>
  <c r="DM27" i="8"/>
  <c r="DL27" i="8"/>
  <c r="EO26" i="8"/>
  <c r="EN26" i="8"/>
  <c r="EM26" i="8"/>
  <c r="EL26" i="8"/>
  <c r="EK26" i="8"/>
  <c r="EJ26" i="8"/>
  <c r="EI26" i="8"/>
  <c r="EH26" i="8"/>
  <c r="EG26" i="8"/>
  <c r="EF26" i="8"/>
  <c r="EE26" i="8"/>
  <c r="ED26" i="8"/>
  <c r="EC26" i="8"/>
  <c r="EB26" i="8"/>
  <c r="EA26" i="8"/>
  <c r="DZ26" i="8"/>
  <c r="DY26" i="8"/>
  <c r="DX26" i="8"/>
  <c r="DW26" i="8"/>
  <c r="DV26" i="8"/>
  <c r="DU26" i="8"/>
  <c r="DT26" i="8"/>
  <c r="DS26" i="8"/>
  <c r="DR26" i="8"/>
  <c r="DQ26" i="8"/>
  <c r="DO26" i="8"/>
  <c r="DN26" i="8"/>
  <c r="DM26" i="8"/>
  <c r="DL26" i="8"/>
  <c r="EO25" i="8"/>
  <c r="EN25" i="8"/>
  <c r="EM25" i="8"/>
  <c r="EL25" i="8"/>
  <c r="EK25" i="8"/>
  <c r="EJ25" i="8"/>
  <c r="EI25" i="8"/>
  <c r="EH25" i="8"/>
  <c r="EG25" i="8"/>
  <c r="EF25" i="8"/>
  <c r="EE25" i="8"/>
  <c r="ED25" i="8"/>
  <c r="EC25" i="8"/>
  <c r="EB25" i="8"/>
  <c r="EA25" i="8"/>
  <c r="DZ25" i="8"/>
  <c r="DY25" i="8"/>
  <c r="DX25" i="8"/>
  <c r="DW25" i="8"/>
  <c r="DV25" i="8"/>
  <c r="DU25" i="8"/>
  <c r="DT25" i="8"/>
  <c r="DS25" i="8"/>
  <c r="DR25" i="8"/>
  <c r="DQ25" i="8"/>
  <c r="DO25" i="8"/>
  <c r="DN25" i="8"/>
  <c r="DM25" i="8"/>
  <c r="DL25" i="8"/>
  <c r="EO24" i="8"/>
  <c r="EN24" i="8"/>
  <c r="EM24" i="8"/>
  <c r="EL24" i="8"/>
  <c r="EK24" i="8"/>
  <c r="EJ24" i="8"/>
  <c r="EI24" i="8"/>
  <c r="EH24" i="8"/>
  <c r="EG24" i="8"/>
  <c r="EF24" i="8"/>
  <c r="EE24" i="8"/>
  <c r="ED24" i="8"/>
  <c r="EC24" i="8"/>
  <c r="EB24" i="8"/>
  <c r="EA24" i="8"/>
  <c r="DZ24" i="8"/>
  <c r="DY24" i="8"/>
  <c r="DX24" i="8"/>
  <c r="DW24" i="8"/>
  <c r="DV24" i="8"/>
  <c r="DU24" i="8"/>
  <c r="DT24" i="8"/>
  <c r="DS24" i="8"/>
  <c r="DR24" i="8"/>
  <c r="DQ24" i="8"/>
  <c r="DO24" i="8"/>
  <c r="DN24" i="8"/>
  <c r="DM24" i="8"/>
  <c r="DL24" i="8"/>
  <c r="EO23" i="8"/>
  <c r="EN23" i="8"/>
  <c r="EM23" i="8"/>
  <c r="EL23" i="8"/>
  <c r="EK23" i="8"/>
  <c r="EJ23" i="8"/>
  <c r="EI23" i="8"/>
  <c r="EH23" i="8"/>
  <c r="EG23" i="8"/>
  <c r="EF23" i="8"/>
  <c r="EE23" i="8"/>
  <c r="ED23" i="8"/>
  <c r="EC23" i="8"/>
  <c r="EB23" i="8"/>
  <c r="EA23" i="8"/>
  <c r="DZ23" i="8"/>
  <c r="DY23" i="8"/>
  <c r="DX23" i="8"/>
  <c r="DW23" i="8"/>
  <c r="DV23" i="8"/>
  <c r="DU23" i="8"/>
  <c r="DT23" i="8"/>
  <c r="DS23" i="8"/>
  <c r="DR23" i="8"/>
  <c r="DQ23" i="8"/>
  <c r="DO23" i="8"/>
  <c r="DN23" i="8"/>
  <c r="DM23" i="8"/>
  <c r="DL23" i="8"/>
  <c r="EO22" i="8"/>
  <c r="EN22" i="8"/>
  <c r="EM22" i="8"/>
  <c r="EL22" i="8"/>
  <c r="EK22" i="8"/>
  <c r="EJ22" i="8"/>
  <c r="EI22" i="8"/>
  <c r="EH22" i="8"/>
  <c r="EG22" i="8"/>
  <c r="EF22" i="8"/>
  <c r="EE22" i="8"/>
  <c r="ED22" i="8"/>
  <c r="EC22" i="8"/>
  <c r="EB22" i="8"/>
  <c r="EA22" i="8"/>
  <c r="DZ22" i="8"/>
  <c r="DY22" i="8"/>
  <c r="DX22" i="8"/>
  <c r="DW22" i="8"/>
  <c r="DV22" i="8"/>
  <c r="DU22" i="8"/>
  <c r="DT22" i="8"/>
  <c r="DS22" i="8"/>
  <c r="DR22" i="8"/>
  <c r="DQ22" i="8"/>
  <c r="DO22" i="8"/>
  <c r="DN22" i="8"/>
  <c r="DM22" i="8"/>
  <c r="DL22" i="8"/>
  <c r="EO21" i="8"/>
  <c r="EN21" i="8"/>
  <c r="EM21" i="8"/>
  <c r="EL21" i="8"/>
  <c r="EK21" i="8"/>
  <c r="EJ21" i="8"/>
  <c r="EI21" i="8"/>
  <c r="EH21" i="8"/>
  <c r="EG21" i="8"/>
  <c r="EF21" i="8"/>
  <c r="EE21" i="8"/>
  <c r="ED21" i="8"/>
  <c r="EC21" i="8"/>
  <c r="EB21" i="8"/>
  <c r="EA21" i="8"/>
  <c r="DZ21" i="8"/>
  <c r="DY21" i="8"/>
  <c r="DX21" i="8"/>
  <c r="DW21" i="8"/>
  <c r="DV21" i="8"/>
  <c r="DU21" i="8"/>
  <c r="DT21" i="8"/>
  <c r="DS21" i="8"/>
  <c r="DR21" i="8"/>
  <c r="DQ21" i="8"/>
  <c r="DO21" i="8"/>
  <c r="DN21" i="8"/>
  <c r="DM21" i="8"/>
  <c r="DL21" i="8"/>
  <c r="EO20" i="8"/>
  <c r="EN20" i="8"/>
  <c r="EM20" i="8"/>
  <c r="EL20" i="8"/>
  <c r="EK20" i="8"/>
  <c r="EJ20" i="8"/>
  <c r="EI20" i="8"/>
  <c r="EH20" i="8"/>
  <c r="EG20" i="8"/>
  <c r="EF20" i="8"/>
  <c r="EE20" i="8"/>
  <c r="ED20" i="8"/>
  <c r="EC20" i="8"/>
  <c r="EB20" i="8"/>
  <c r="EA20" i="8"/>
  <c r="DZ20" i="8"/>
  <c r="DY20" i="8"/>
  <c r="DX20" i="8"/>
  <c r="DW20" i="8"/>
  <c r="DV20" i="8"/>
  <c r="DU20" i="8"/>
  <c r="DT20" i="8"/>
  <c r="DS20" i="8"/>
  <c r="DR20" i="8"/>
  <c r="DQ20" i="8"/>
  <c r="DO20" i="8"/>
  <c r="DN20" i="8"/>
  <c r="DM20" i="8"/>
  <c r="DL20" i="8"/>
  <c r="EO19" i="8"/>
  <c r="EN19" i="8"/>
  <c r="EM19" i="8"/>
  <c r="EL19" i="8"/>
  <c r="EK19" i="8"/>
  <c r="EJ19" i="8"/>
  <c r="EI19" i="8"/>
  <c r="EH19" i="8"/>
  <c r="EG19" i="8"/>
  <c r="EF19" i="8"/>
  <c r="EE19" i="8"/>
  <c r="ED19" i="8"/>
  <c r="EC19" i="8"/>
  <c r="EB19" i="8"/>
  <c r="EA19" i="8"/>
  <c r="DZ19" i="8"/>
  <c r="DY19" i="8"/>
  <c r="DX19" i="8"/>
  <c r="DW19" i="8"/>
  <c r="DV19" i="8"/>
  <c r="DU19" i="8"/>
  <c r="DT19" i="8"/>
  <c r="DS19" i="8"/>
  <c r="DR19" i="8"/>
  <c r="DQ19" i="8"/>
  <c r="DO19" i="8"/>
  <c r="DN19" i="8"/>
  <c r="DM19" i="8"/>
  <c r="DL19" i="8"/>
  <c r="EO18" i="8"/>
  <c r="EN18" i="8"/>
  <c r="EM18" i="8"/>
  <c r="EL18" i="8"/>
  <c r="EK18" i="8"/>
  <c r="EJ18" i="8"/>
  <c r="EI18" i="8"/>
  <c r="EH18" i="8"/>
  <c r="EG18" i="8"/>
  <c r="EF18" i="8"/>
  <c r="EE18" i="8"/>
  <c r="ED18" i="8"/>
  <c r="EC18" i="8"/>
  <c r="EB18" i="8"/>
  <c r="EA18" i="8"/>
  <c r="DZ18" i="8"/>
  <c r="DY18" i="8"/>
  <c r="DX18" i="8"/>
  <c r="DW18" i="8"/>
  <c r="DV18" i="8"/>
  <c r="DU18" i="8"/>
  <c r="DT18" i="8"/>
  <c r="DS18" i="8"/>
  <c r="DR18" i="8"/>
  <c r="DQ18" i="8"/>
  <c r="DO18" i="8"/>
  <c r="DN18" i="8"/>
  <c r="DM18" i="8"/>
  <c r="DL18" i="8"/>
  <c r="EO17" i="8"/>
  <c r="EN17" i="8"/>
  <c r="EM17" i="8"/>
  <c r="EL17" i="8"/>
  <c r="EL46" i="8" s="1"/>
  <c r="EK17" i="8"/>
  <c r="EJ17" i="8"/>
  <c r="EI17" i="8"/>
  <c r="EH17" i="8"/>
  <c r="EG17" i="8"/>
  <c r="EF17" i="8"/>
  <c r="EE17" i="8"/>
  <c r="ED17" i="8"/>
  <c r="ED46" i="8" s="1"/>
  <c r="EC17" i="8"/>
  <c r="EB17" i="8"/>
  <c r="EA17" i="8"/>
  <c r="DZ17" i="8"/>
  <c r="DY17" i="8"/>
  <c r="DX17" i="8"/>
  <c r="DW17" i="8"/>
  <c r="DV17" i="8"/>
  <c r="DV46" i="8" s="1"/>
  <c r="DU17" i="8"/>
  <c r="DT17" i="8"/>
  <c r="DS17" i="8"/>
  <c r="DR17" i="8"/>
  <c r="DQ17" i="8"/>
  <c r="DO17" i="8"/>
  <c r="DN17" i="8"/>
  <c r="DM17" i="8"/>
  <c r="DM46" i="8" s="1"/>
  <c r="DL17" i="8"/>
  <c r="EO16" i="8"/>
  <c r="EN16" i="8"/>
  <c r="EM16" i="8"/>
  <c r="EL16" i="8"/>
  <c r="EK16" i="8"/>
  <c r="EJ16" i="8"/>
  <c r="EI16" i="8"/>
  <c r="EH16" i="8"/>
  <c r="EG16" i="8"/>
  <c r="EF16" i="8"/>
  <c r="EE16" i="8"/>
  <c r="ED16" i="8"/>
  <c r="EC16" i="8"/>
  <c r="EB16" i="8"/>
  <c r="EA16" i="8"/>
  <c r="DZ16" i="8"/>
  <c r="DY16" i="8"/>
  <c r="DX16" i="8"/>
  <c r="DW16" i="8"/>
  <c r="DV16" i="8"/>
  <c r="DU16" i="8"/>
  <c r="DT16" i="8"/>
  <c r="DS16" i="8"/>
  <c r="DR16" i="8"/>
  <c r="DQ16" i="8"/>
  <c r="DO16" i="8"/>
  <c r="DN16" i="8"/>
  <c r="DM16" i="8"/>
  <c r="DL16" i="8"/>
  <c r="EO15" i="8"/>
  <c r="EN15" i="8"/>
  <c r="EM15" i="8"/>
  <c r="EL15" i="8"/>
  <c r="EI15" i="8"/>
  <c r="EH15" i="8"/>
  <c r="EE15" i="8"/>
  <c r="ED15" i="8"/>
  <c r="EC15" i="8"/>
  <c r="EB15" i="8"/>
  <c r="EA15" i="8"/>
  <c r="DZ15" i="8"/>
  <c r="DW15" i="8"/>
  <c r="DV15" i="8"/>
  <c r="DU15" i="8"/>
  <c r="DT15" i="8"/>
  <c r="DS15" i="8"/>
  <c r="DR15" i="8"/>
  <c r="DQ15" i="8"/>
  <c r="EO14" i="8"/>
  <c r="EN14" i="8"/>
  <c r="EM14" i="8"/>
  <c r="EL14" i="8"/>
  <c r="EI14" i="8"/>
  <c r="EH14" i="8"/>
  <c r="EE14" i="8"/>
  <c r="ED14" i="8"/>
  <c r="EC14" i="8"/>
  <c r="EB14" i="8"/>
  <c r="EA14" i="8"/>
  <c r="DZ14" i="8"/>
  <c r="DW14" i="8"/>
  <c r="DV14" i="8"/>
  <c r="DU14" i="8"/>
  <c r="DT14" i="8"/>
  <c r="DS14" i="8"/>
  <c r="DR14" i="8"/>
  <c r="DQ14" i="8"/>
  <c r="DP44" i="8"/>
  <c r="DP43" i="8"/>
  <c r="DP42" i="8"/>
  <c r="DP41" i="8"/>
  <c r="DP40" i="8"/>
  <c r="DP39" i="8"/>
  <c r="DP38" i="8"/>
  <c r="DP37" i="8"/>
  <c r="DP36" i="8"/>
  <c r="DP35" i="8"/>
  <c r="DP34" i="8"/>
  <c r="DP33" i="8"/>
  <c r="DP32" i="8"/>
  <c r="DP31" i="8"/>
  <c r="DP30" i="8"/>
  <c r="DP29" i="8"/>
  <c r="DP28" i="8"/>
  <c r="DP27" i="8"/>
  <c r="DP26" i="8"/>
  <c r="DP25" i="8"/>
  <c r="DP24" i="8"/>
  <c r="DP23" i="8"/>
  <c r="DP22" i="8"/>
  <c r="DP21" i="8"/>
  <c r="DP20" i="8"/>
  <c r="DP19" i="8"/>
  <c r="DP18" i="8"/>
  <c r="DP17" i="8"/>
  <c r="DP46" i="8" s="1"/>
  <c r="EQ44" i="8"/>
  <c r="EP44" i="8"/>
  <c r="EQ43" i="8"/>
  <c r="EP43" i="8"/>
  <c r="EQ42" i="8"/>
  <c r="EP42" i="8"/>
  <c r="EQ41" i="8"/>
  <c r="EP41" i="8"/>
  <c r="EQ40" i="8"/>
  <c r="EP40" i="8"/>
  <c r="EQ39" i="8"/>
  <c r="EP39" i="8"/>
  <c r="EQ38" i="8"/>
  <c r="EP38" i="8"/>
  <c r="EQ37" i="8"/>
  <c r="EP37" i="8"/>
  <c r="EQ36" i="8"/>
  <c r="EP36" i="8"/>
  <c r="EQ35" i="8"/>
  <c r="EP35" i="8"/>
  <c r="EQ34" i="8"/>
  <c r="EP34" i="8"/>
  <c r="EQ33" i="8"/>
  <c r="EP33" i="8"/>
  <c r="EQ32" i="8"/>
  <c r="EP32" i="8"/>
  <c r="EQ31" i="8"/>
  <c r="EP31" i="8"/>
  <c r="EQ30" i="8"/>
  <c r="EP30" i="8"/>
  <c r="EQ29" i="8"/>
  <c r="EP29" i="8"/>
  <c r="EQ28" i="8"/>
  <c r="EP28" i="8"/>
  <c r="EQ27" i="8"/>
  <c r="EP27" i="8"/>
  <c r="EQ26" i="8"/>
  <c r="EP26" i="8"/>
  <c r="EQ25" i="8"/>
  <c r="EP25" i="8"/>
  <c r="EQ24" i="8"/>
  <c r="EP24" i="8"/>
  <c r="EQ23" i="8"/>
  <c r="EP23" i="8"/>
  <c r="EQ22" i="8"/>
  <c r="EP22" i="8"/>
  <c r="EQ21" i="8"/>
  <c r="EP21" i="8"/>
  <c r="EQ20" i="8"/>
  <c r="EP20" i="8"/>
  <c r="EQ19" i="8"/>
  <c r="EP19" i="8"/>
  <c r="EQ18" i="8"/>
  <c r="EP18" i="8"/>
  <c r="EQ17" i="8"/>
  <c r="EQ46" i="8" s="1"/>
  <c r="EP17" i="8"/>
  <c r="EQ16" i="8"/>
  <c r="EP16" i="8"/>
  <c r="HH46" i="8" l="1"/>
  <c r="EB46" i="8"/>
  <c r="DL46" i="8"/>
  <c r="DU46" i="8"/>
  <c r="EC46" i="8"/>
  <c r="EK46" i="8"/>
  <c r="DN46" i="8"/>
  <c r="DW46" i="8"/>
  <c r="EE46" i="8"/>
  <c r="EM46" i="8"/>
  <c r="EP46" i="8"/>
  <c r="DO46" i="8"/>
  <c r="DX46" i="8"/>
  <c r="EF46" i="8"/>
  <c r="EN46" i="8"/>
  <c r="DQ46" i="8"/>
  <c r="DY46" i="8"/>
  <c r="EG46" i="8"/>
  <c r="EO46" i="8"/>
  <c r="DR46" i="8"/>
  <c r="DZ46" i="8"/>
  <c r="EH46" i="8"/>
  <c r="FQ46" i="8"/>
  <c r="DS46" i="8"/>
  <c r="EA46" i="8"/>
  <c r="EI46" i="8"/>
  <c r="FB46" i="8"/>
  <c r="FR46" i="8"/>
  <c r="DT46" i="8"/>
  <c r="EJ46" i="8"/>
  <c r="FC46" i="8"/>
  <c r="EF15" i="8"/>
  <c r="GA15" i="8"/>
  <c r="GB15" i="8"/>
  <c r="HF14" i="8"/>
  <c r="DN15" i="8"/>
  <c r="HE14" i="8"/>
  <c r="FS14" i="8"/>
  <c r="ER15" i="8"/>
  <c r="DN14" i="8"/>
  <c r="EF14" i="8"/>
  <c r="DL15" i="8"/>
  <c r="DY15" i="8"/>
  <c r="DL14" i="8"/>
  <c r="GJ14" i="8"/>
  <c r="FY14" i="8"/>
  <c r="GB14" i="8"/>
  <c r="DM15" i="8"/>
  <c r="GK15" i="8"/>
  <c r="FD14" i="8"/>
  <c r="ES14" i="8"/>
  <c r="EJ14" i="8"/>
  <c r="DY14" i="8"/>
  <c r="HC15" i="8"/>
  <c r="GL15" i="8"/>
  <c r="EP15" i="8"/>
  <c r="FT15" i="8"/>
  <c r="EK14" i="8"/>
  <c r="EG14" i="8"/>
  <c r="GJ15" i="8"/>
  <c r="DP16" i="8"/>
  <c r="ER14" i="8"/>
  <c r="GA14" i="8"/>
  <c r="EJ15" i="8"/>
  <c r="FZ15" i="8"/>
  <c r="DM14" i="8"/>
  <c r="GK14" i="8"/>
  <c r="FZ14" i="8"/>
  <c r="DP14" i="8"/>
  <c r="HD15" i="8"/>
  <c r="HF15" i="8"/>
  <c r="EQ15" i="8"/>
  <c r="EK15" i="8"/>
  <c r="HD14" i="8"/>
  <c r="EQ14" i="8"/>
  <c r="DO15" i="8"/>
  <c r="DX14" i="8"/>
  <c r="FX15" i="8"/>
  <c r="DO14" i="8"/>
  <c r="FY15" i="8"/>
  <c r="FX14" i="8"/>
  <c r="FD15" i="8"/>
  <c r="ES15" i="8"/>
  <c r="DP15" i="8"/>
  <c r="HC14" i="8"/>
  <c r="GL14" i="8"/>
  <c r="EP14" i="8"/>
  <c r="FT14" i="8"/>
  <c r="HE15" i="8"/>
  <c r="FS15" i="8"/>
  <c r="DX15" i="8"/>
  <c r="EG15" i="8"/>
  <c r="FC14" i="8"/>
  <c r="FQ14" i="8"/>
  <c r="FP14" i="8"/>
  <c r="FB14" i="8"/>
  <c r="FR14" i="8"/>
  <c r="AI3" i="2"/>
  <c r="AH3" i="2"/>
  <c r="AG3" i="2"/>
  <c r="AE3" i="2"/>
  <c r="AC3" i="2"/>
  <c r="AA3" i="2"/>
  <c r="Y3" i="2"/>
  <c r="W3" i="2"/>
  <c r="U3" i="2"/>
  <c r="S3" i="2"/>
  <c r="Q3" i="2"/>
  <c r="O3" i="2"/>
  <c r="M3" i="2"/>
  <c r="K3" i="2"/>
  <c r="I3" i="2"/>
  <c r="G3" i="2"/>
  <c r="E3" i="2"/>
  <c r="C3" i="2"/>
  <c r="Q99" i="6"/>
  <c r="Q100" i="6"/>
  <c r="Q101" i="6"/>
  <c r="Q102" i="6"/>
  <c r="Q98" i="6"/>
  <c r="Q12" i="6"/>
  <c r="Q13" i="6"/>
  <c r="Q14" i="6"/>
  <c r="Q15" i="6"/>
  <c r="Q16" i="6"/>
  <c r="Q17" i="6"/>
  <c r="Q18" i="6"/>
  <c r="Q19" i="6"/>
  <c r="Q20" i="6"/>
  <c r="Q21" i="6"/>
  <c r="Q22" i="6"/>
  <c r="Q23" i="6"/>
  <c r="Q24" i="6"/>
  <c r="Q25" i="6"/>
  <c r="Q26" i="6"/>
  <c r="Q27" i="6"/>
  <c r="Q28" i="6"/>
  <c r="Q29" i="6"/>
  <c r="Q30" i="6"/>
  <c r="Q31" i="6"/>
  <c r="Q32" i="6"/>
  <c r="Q33" i="6"/>
  <c r="Q34" i="6"/>
  <c r="Q35" i="6"/>
  <c r="Q36" i="6"/>
  <c r="Q37" i="6"/>
  <c r="Q38" i="6"/>
  <c r="Q39" i="6"/>
  <c r="Q40" i="6"/>
  <c r="Q41" i="6"/>
  <c r="Q42" i="6"/>
  <c r="Q43" i="6"/>
  <c r="Q44" i="6"/>
  <c r="Q45" i="6"/>
  <c r="Q46" i="6"/>
  <c r="Q47" i="6"/>
  <c r="Q48" i="6"/>
  <c r="Q49" i="6"/>
  <c r="Q50" i="6"/>
  <c r="Q51" i="6"/>
  <c r="Q52" i="6"/>
  <c r="Q53" i="6"/>
  <c r="Q54" i="6"/>
  <c r="Q55" i="6"/>
  <c r="Q56" i="6"/>
  <c r="Q57" i="6"/>
  <c r="Q58" i="6"/>
  <c r="Q59" i="6"/>
  <c r="Q60" i="6"/>
  <c r="Q61" i="6"/>
  <c r="Q62" i="6"/>
  <c r="Q63" i="6"/>
  <c r="Q64" i="6"/>
  <c r="Q65" i="6"/>
  <c r="Q66" i="6"/>
  <c r="Q67" i="6"/>
  <c r="Q68" i="6"/>
  <c r="Q69" i="6"/>
  <c r="Q70" i="6"/>
  <c r="Q71" i="6"/>
  <c r="Q72" i="6"/>
  <c r="Q73" i="6"/>
  <c r="Q74" i="6"/>
  <c r="Q75" i="6"/>
  <c r="Q76" i="6"/>
  <c r="Q77" i="6"/>
  <c r="Q78" i="6"/>
  <c r="Q79" i="6"/>
  <c r="Q80" i="6"/>
  <c r="Q81" i="6"/>
  <c r="Q82" i="6"/>
  <c r="Q83" i="6"/>
  <c r="Q84" i="6"/>
  <c r="Q85" i="6"/>
  <c r="Q86" i="6"/>
  <c r="Q87" i="6"/>
  <c r="Q88" i="6"/>
  <c r="Q89" i="6"/>
  <c r="Q90" i="6"/>
  <c r="Q91" i="6"/>
  <c r="Q92" i="6"/>
  <c r="Q93" i="6"/>
  <c r="Q94" i="6"/>
  <c r="Q95" i="6"/>
  <c r="Q96" i="6"/>
  <c r="Q97" i="6"/>
  <c r="Q11" i="6"/>
  <c r="Q3" i="6"/>
  <c r="Q4" i="6"/>
  <c r="Q5" i="6"/>
  <c r="Q6" i="6"/>
  <c r="Q7" i="6"/>
  <c r="Q8" i="6"/>
  <c r="Q9" i="6"/>
  <c r="Q10" i="6"/>
  <c r="Q2" i="6"/>
  <c r="C41" i="9"/>
  <c r="I12" i="6"/>
  <c r="I11" i="6"/>
  <c r="I10" i="6"/>
  <c r="I9" i="6"/>
  <c r="I8" i="6"/>
  <c r="I7" i="6"/>
  <c r="I6" i="6"/>
  <c r="I5" i="6"/>
  <c r="I4" i="6"/>
  <c r="I3" i="6"/>
  <c r="I2" i="6"/>
  <c r="I1" i="6"/>
  <c r="F5" i="8" s="1"/>
  <c r="B14" i="8" l="1"/>
  <c r="F12" i="6"/>
  <c r="F11" i="6"/>
  <c r="F10" i="6"/>
  <c r="F9" i="6"/>
  <c r="F8" i="6"/>
  <c r="F7" i="6"/>
  <c r="F6" i="6"/>
  <c r="G3" i="9" s="1"/>
  <c r="G4" i="9" s="1"/>
  <c r="F5" i="6"/>
  <c r="F4" i="6"/>
  <c r="F3" i="6"/>
  <c r="F2" i="6"/>
  <c r="F1" i="6"/>
  <c r="H10" i="9" l="1"/>
  <c r="H12" i="9" s="1"/>
  <c r="B9" i="9"/>
  <c r="B10" i="9" s="1"/>
  <c r="B11" i="9" s="1"/>
  <c r="B12" i="9" s="1"/>
  <c r="B13" i="9" s="1"/>
  <c r="B14" i="9" s="1"/>
  <c r="B15" i="9" s="1"/>
  <c r="B16" i="9" s="1"/>
  <c r="B17" i="9" s="1"/>
  <c r="B18" i="9" s="1"/>
  <c r="B19" i="9" s="1"/>
  <c r="B20" i="9" s="1"/>
  <c r="B21" i="9" s="1"/>
  <c r="B22" i="9" s="1"/>
  <c r="B23" i="9" s="1"/>
  <c r="B24" i="9" s="1"/>
  <c r="B25" i="9" s="1"/>
  <c r="B26" i="9" s="1"/>
  <c r="B27" i="9" s="1"/>
  <c r="B28" i="9" s="1"/>
  <c r="B29" i="9" s="1"/>
  <c r="B30" i="9" s="1"/>
  <c r="B31" i="9" s="1"/>
  <c r="B32" i="9" s="1"/>
  <c r="B33" i="9" s="1"/>
  <c r="B34" i="9" s="1"/>
  <c r="B35" i="9" s="1"/>
  <c r="B36" i="9" s="1"/>
  <c r="B37" i="9" s="1"/>
  <c r="B38" i="9" s="1"/>
  <c r="B39" i="9" s="1"/>
  <c r="J10" i="8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4" i="6"/>
  <c r="E12" i="6" l="1"/>
  <c r="E11" i="6"/>
  <c r="E10" i="6"/>
  <c r="E9" i="6"/>
  <c r="E8" i="6"/>
  <c r="E7" i="6"/>
  <c r="E6" i="6"/>
  <c r="E5" i="6"/>
  <c r="E4" i="6"/>
  <c r="E3" i="6"/>
  <c r="E2" i="6"/>
  <c r="E1" i="6"/>
  <c r="F6" i="8" l="1"/>
  <c r="B15" i="8" s="1"/>
  <c r="G3" i="4"/>
  <c r="G4" i="4"/>
  <c r="H1" i="6" s="1"/>
  <c r="I41" i="3"/>
  <c r="H41" i="3"/>
  <c r="G41" i="3"/>
  <c r="F41" i="3"/>
  <c r="E41" i="3"/>
  <c r="D41" i="3"/>
  <c r="C41" i="3"/>
  <c r="I40" i="3"/>
  <c r="H40" i="3"/>
  <c r="G40" i="3"/>
  <c r="F40" i="3"/>
  <c r="E40" i="3"/>
  <c r="D40" i="3"/>
  <c r="C40" i="3"/>
  <c r="I39" i="3"/>
  <c r="H39" i="3"/>
  <c r="G39" i="3"/>
  <c r="F39" i="3"/>
  <c r="E39" i="3"/>
  <c r="D39" i="3"/>
  <c r="C39" i="3"/>
  <c r="I38" i="3"/>
  <c r="H38" i="3"/>
  <c r="G38" i="3"/>
  <c r="F38" i="3"/>
  <c r="E38" i="3"/>
  <c r="D38" i="3"/>
  <c r="C38" i="3"/>
  <c r="I37" i="3"/>
  <c r="H37" i="3"/>
  <c r="G37" i="3"/>
  <c r="F37" i="3"/>
  <c r="E37" i="3"/>
  <c r="D37" i="3"/>
  <c r="C37" i="3"/>
  <c r="I36" i="3"/>
  <c r="H36" i="3"/>
  <c r="G36" i="3"/>
  <c r="F36" i="3"/>
  <c r="E36" i="3"/>
  <c r="D36" i="3"/>
  <c r="C36" i="3"/>
  <c r="I35" i="3"/>
  <c r="H35" i="3"/>
  <c r="G35" i="3"/>
  <c r="F35" i="3"/>
  <c r="E35" i="3"/>
  <c r="D35" i="3"/>
  <c r="C35" i="3"/>
  <c r="I34" i="3"/>
  <c r="H34" i="3"/>
  <c r="G34" i="3"/>
  <c r="F34" i="3"/>
  <c r="E34" i="3"/>
  <c r="D34" i="3"/>
  <c r="C34" i="3"/>
  <c r="I33" i="3"/>
  <c r="H33" i="3"/>
  <c r="G33" i="3"/>
  <c r="F33" i="3"/>
  <c r="E33" i="3"/>
  <c r="D33" i="3"/>
  <c r="C33" i="3"/>
  <c r="I32" i="3"/>
  <c r="H32" i="3"/>
  <c r="G32" i="3"/>
  <c r="F32" i="3"/>
  <c r="E32" i="3"/>
  <c r="D32" i="3"/>
  <c r="C32" i="3"/>
  <c r="I31" i="3"/>
  <c r="H31" i="3"/>
  <c r="G31" i="3"/>
  <c r="F31" i="3"/>
  <c r="E31" i="3"/>
  <c r="D31" i="3"/>
  <c r="C31" i="3"/>
  <c r="I30" i="3"/>
  <c r="H30" i="3"/>
  <c r="G30" i="3"/>
  <c r="F30" i="3"/>
  <c r="E30" i="3"/>
  <c r="D30" i="3"/>
  <c r="C30" i="3"/>
  <c r="I29" i="3"/>
  <c r="H29" i="3"/>
  <c r="G29" i="3"/>
  <c r="F29" i="3"/>
  <c r="E29" i="3"/>
  <c r="D29" i="3"/>
  <c r="C29" i="3"/>
  <c r="I28" i="3"/>
  <c r="H28" i="3"/>
  <c r="G28" i="3"/>
  <c r="F28" i="3"/>
  <c r="E28" i="3"/>
  <c r="D28" i="3"/>
  <c r="C28" i="3"/>
  <c r="I27" i="3"/>
  <c r="H27" i="3"/>
  <c r="G27" i="3"/>
  <c r="F27" i="3"/>
  <c r="E27" i="3"/>
  <c r="D27" i="3"/>
  <c r="C27" i="3"/>
  <c r="I26" i="3"/>
  <c r="H26" i="3"/>
  <c r="G26" i="3"/>
  <c r="F26" i="3"/>
  <c r="E26" i="3"/>
  <c r="D26" i="3"/>
  <c r="C26" i="3"/>
  <c r="I25" i="3"/>
  <c r="H25" i="3"/>
  <c r="G25" i="3"/>
  <c r="F25" i="3"/>
  <c r="E25" i="3"/>
  <c r="D25" i="3"/>
  <c r="C25" i="3"/>
  <c r="I24" i="3"/>
  <c r="H24" i="3"/>
  <c r="G24" i="3"/>
  <c r="F24" i="3"/>
  <c r="E24" i="3"/>
  <c r="D24" i="3"/>
  <c r="C24" i="3"/>
  <c r="I23" i="3"/>
  <c r="H23" i="3"/>
  <c r="G23" i="3"/>
  <c r="F23" i="3"/>
  <c r="E23" i="3"/>
  <c r="D23" i="3"/>
  <c r="C23" i="3"/>
  <c r="I22" i="3"/>
  <c r="H22" i="3"/>
  <c r="G22" i="3"/>
  <c r="F22" i="3"/>
  <c r="E22" i="3"/>
  <c r="D22" i="3"/>
  <c r="C22" i="3"/>
  <c r="I21" i="3"/>
  <c r="H21" i="3"/>
  <c r="G21" i="3"/>
  <c r="F21" i="3"/>
  <c r="E21" i="3"/>
  <c r="D21" i="3"/>
  <c r="C21" i="3"/>
  <c r="I20" i="3"/>
  <c r="H20" i="3"/>
  <c r="G20" i="3"/>
  <c r="F20" i="3"/>
  <c r="E20" i="3"/>
  <c r="D20" i="3"/>
  <c r="C20" i="3"/>
  <c r="I19" i="3"/>
  <c r="H19" i="3"/>
  <c r="G19" i="3"/>
  <c r="F19" i="3"/>
  <c r="E19" i="3"/>
  <c r="D19" i="3"/>
  <c r="C19" i="3"/>
  <c r="I18" i="3"/>
  <c r="H18" i="3"/>
  <c r="G18" i="3"/>
  <c r="F18" i="3"/>
  <c r="E18" i="3"/>
  <c r="D18" i="3"/>
  <c r="C18" i="3"/>
  <c r="I17" i="3"/>
  <c r="H17" i="3"/>
  <c r="G17" i="3"/>
  <c r="F17" i="3"/>
  <c r="E17" i="3"/>
  <c r="D17" i="3"/>
  <c r="C17" i="3"/>
  <c r="I16" i="3"/>
  <c r="H16" i="3"/>
  <c r="G16" i="3"/>
  <c r="F16" i="3"/>
  <c r="E16" i="3"/>
  <c r="D16" i="3"/>
  <c r="C16" i="3"/>
  <c r="I15" i="3"/>
  <c r="H15" i="3"/>
  <c r="G15" i="3"/>
  <c r="F15" i="3"/>
  <c r="E15" i="3"/>
  <c r="D15" i="3"/>
  <c r="C15" i="3"/>
  <c r="I14" i="3"/>
  <c r="H14" i="3"/>
  <c r="G14" i="3"/>
  <c r="F14" i="3"/>
  <c r="E14" i="3"/>
  <c r="D14" i="3"/>
  <c r="C14" i="3"/>
  <c r="I13" i="3"/>
  <c r="H13" i="3"/>
  <c r="G13" i="3"/>
  <c r="F13" i="3"/>
  <c r="E13" i="3"/>
  <c r="D13" i="3"/>
  <c r="C13" i="3"/>
  <c r="I12" i="3"/>
  <c r="H12" i="3"/>
  <c r="G12" i="3"/>
  <c r="F12" i="3"/>
  <c r="E12" i="3"/>
  <c r="D12" i="3"/>
  <c r="C12" i="3"/>
  <c r="C10" i="3"/>
  <c r="H9" i="4" l="1"/>
  <c r="H38" i="4" s="1"/>
  <c r="G9" i="4"/>
  <c r="F9" i="4"/>
  <c r="F32" i="4" s="1"/>
  <c r="I9" i="4"/>
  <c r="I31" i="4" s="1"/>
  <c r="E9" i="4"/>
  <c r="E40" i="4" s="1"/>
  <c r="D9" i="4"/>
  <c r="F36" i="4"/>
  <c r="J14" i="3"/>
  <c r="J18" i="3"/>
  <c r="J22" i="3"/>
  <c r="J26" i="3"/>
  <c r="J30" i="3"/>
  <c r="J34" i="3"/>
  <c r="J38" i="3"/>
  <c r="J33" i="3"/>
  <c r="J37" i="3"/>
  <c r="J41" i="3"/>
  <c r="J12" i="3"/>
  <c r="J15" i="3"/>
  <c r="J19" i="3"/>
  <c r="J23" i="3"/>
  <c r="J27" i="3"/>
  <c r="J31" i="3"/>
  <c r="J35" i="3"/>
  <c r="J39" i="3"/>
  <c r="J17" i="3"/>
  <c r="J21" i="3"/>
  <c r="J25" i="3"/>
  <c r="J29" i="3"/>
  <c r="C42" i="3"/>
  <c r="J13" i="3"/>
  <c r="J16" i="3"/>
  <c r="J20" i="3"/>
  <c r="J24" i="3"/>
  <c r="J28" i="3"/>
  <c r="J32" i="3"/>
  <c r="J36" i="3"/>
  <c r="J40" i="3"/>
  <c r="I11" i="3"/>
  <c r="I43" i="3" s="1"/>
  <c r="I10" i="3"/>
  <c r="I42" i="3" s="1"/>
  <c r="H11" i="3"/>
  <c r="H43" i="3" s="1"/>
  <c r="H10" i="3"/>
  <c r="H42" i="3" s="1"/>
  <c r="G11" i="3"/>
  <c r="G43" i="3" s="1"/>
  <c r="G10" i="3"/>
  <c r="G42" i="3" s="1"/>
  <c r="F11" i="3"/>
  <c r="F43" i="3" s="1"/>
  <c r="F10" i="3"/>
  <c r="F42" i="3" s="1"/>
  <c r="E11" i="3"/>
  <c r="E43" i="3" s="1"/>
  <c r="E10" i="3"/>
  <c r="E42" i="3" s="1"/>
  <c r="D11" i="3"/>
  <c r="D43" i="3" s="1"/>
  <c r="D10" i="3"/>
  <c r="D42" i="3" s="1"/>
  <c r="C11" i="3"/>
  <c r="G4" i="3"/>
  <c r="G3" i="3"/>
  <c r="D40" i="4" l="1"/>
  <c r="D10" i="4"/>
  <c r="H24" i="4"/>
  <c r="E26" i="4"/>
  <c r="F11" i="4"/>
  <c r="F27" i="4"/>
  <c r="F20" i="4"/>
  <c r="F22" i="4"/>
  <c r="H30" i="4"/>
  <c r="E34" i="4"/>
  <c r="B16" i="8"/>
  <c r="E10" i="4"/>
  <c r="F13" i="4"/>
  <c r="F41" i="4"/>
  <c r="H40" i="4"/>
  <c r="I36" i="4"/>
  <c r="I23" i="4"/>
  <c r="F29" i="4"/>
  <c r="F28" i="4"/>
  <c r="E24" i="4"/>
  <c r="H20" i="4"/>
  <c r="E22" i="4"/>
  <c r="E38" i="4"/>
  <c r="H27" i="4"/>
  <c r="H37" i="4"/>
  <c r="E19" i="4"/>
  <c r="D31" i="4"/>
  <c r="F25" i="4"/>
  <c r="F15" i="4"/>
  <c r="F31" i="4"/>
  <c r="H15" i="4"/>
  <c r="H35" i="4"/>
  <c r="D38" i="4"/>
  <c r="E21" i="4"/>
  <c r="E33" i="4"/>
  <c r="D16" i="4"/>
  <c r="D11" i="4"/>
  <c r="D12" i="4"/>
  <c r="D24" i="4"/>
  <c r="E12" i="4"/>
  <c r="E30" i="4"/>
  <c r="E27" i="4"/>
  <c r="E37" i="4"/>
  <c r="E36" i="4"/>
  <c r="D23" i="4"/>
  <c r="D39" i="4"/>
  <c r="E29" i="4"/>
  <c r="E17" i="4"/>
  <c r="E31" i="4"/>
  <c r="E39" i="4"/>
  <c r="H11" i="4"/>
  <c r="I12" i="4"/>
  <c r="H31" i="4"/>
  <c r="H17" i="4"/>
  <c r="H28" i="4"/>
  <c r="H14" i="4"/>
  <c r="H22" i="4"/>
  <c r="H39" i="4"/>
  <c r="H34" i="4"/>
  <c r="I34" i="4"/>
  <c r="I10" i="4"/>
  <c r="H10" i="4"/>
  <c r="I18" i="4"/>
  <c r="F14" i="4"/>
  <c r="F24" i="4"/>
  <c r="F21" i="4"/>
  <c r="F40" i="4"/>
  <c r="F35" i="4"/>
  <c r="F38" i="4"/>
  <c r="H12" i="4"/>
  <c r="H21" i="4"/>
  <c r="H25" i="4"/>
  <c r="H16" i="4"/>
  <c r="H26" i="4"/>
  <c r="H41" i="4"/>
  <c r="H36" i="4"/>
  <c r="D15" i="4"/>
  <c r="D20" i="4"/>
  <c r="D29" i="4"/>
  <c r="D33" i="4"/>
  <c r="I35" i="4"/>
  <c r="F10" i="4"/>
  <c r="E11" i="4"/>
  <c r="I13" i="4"/>
  <c r="F16" i="4"/>
  <c r="F12" i="4"/>
  <c r="F23" i="4"/>
  <c r="F34" i="4"/>
  <c r="F39" i="4"/>
  <c r="H19" i="4"/>
  <c r="H13" i="4"/>
  <c r="H23" i="4"/>
  <c r="H29" i="4"/>
  <c r="H18" i="4"/>
  <c r="H32" i="4"/>
  <c r="H33" i="4"/>
  <c r="D21" i="4"/>
  <c r="D14" i="4"/>
  <c r="D37" i="4"/>
  <c r="D34" i="4"/>
  <c r="E16" i="4"/>
  <c r="E13" i="4"/>
  <c r="E25" i="4"/>
  <c r="E28" i="4"/>
  <c r="E41" i="4"/>
  <c r="I30" i="4"/>
  <c r="G30" i="4"/>
  <c r="G28" i="4"/>
  <c r="G29" i="4"/>
  <c r="G39" i="4"/>
  <c r="G40" i="4"/>
  <c r="G33" i="4"/>
  <c r="G18" i="4"/>
  <c r="G26" i="4"/>
  <c r="G15" i="4"/>
  <c r="G13" i="4"/>
  <c r="G37" i="4"/>
  <c r="G36" i="4"/>
  <c r="G12" i="4"/>
  <c r="G20" i="4"/>
  <c r="G19" i="4"/>
  <c r="G11" i="4"/>
  <c r="G17" i="4"/>
  <c r="G23" i="4"/>
  <c r="G35" i="4"/>
  <c r="G34" i="4"/>
  <c r="G14" i="4"/>
  <c r="G22" i="4"/>
  <c r="G27" i="4"/>
  <c r="G10" i="4"/>
  <c r="G25" i="4"/>
  <c r="G21" i="4"/>
  <c r="G41" i="4"/>
  <c r="G32" i="4"/>
  <c r="G38" i="4"/>
  <c r="G16" i="4"/>
  <c r="G24" i="4"/>
  <c r="G31" i="4"/>
  <c r="I14" i="4"/>
  <c r="I42" i="4" s="1"/>
  <c r="I26" i="4"/>
  <c r="I15" i="4"/>
  <c r="I24" i="4"/>
  <c r="I38" i="4"/>
  <c r="I40" i="4"/>
  <c r="I39" i="4"/>
  <c r="I22" i="4"/>
  <c r="I16" i="4"/>
  <c r="I17" i="4"/>
  <c r="I25" i="4"/>
  <c r="D17" i="4"/>
  <c r="D26" i="4"/>
  <c r="D28" i="4"/>
  <c r="D18" i="4"/>
  <c r="D30" i="4"/>
  <c r="D41" i="4"/>
  <c r="D36" i="4"/>
  <c r="I33" i="4"/>
  <c r="I43" i="4" s="1"/>
  <c r="I28" i="4"/>
  <c r="I29" i="4"/>
  <c r="I27" i="4"/>
  <c r="I11" i="4"/>
  <c r="I20" i="4"/>
  <c r="I19" i="4"/>
  <c r="I21" i="4"/>
  <c r="F19" i="4"/>
  <c r="F18" i="4"/>
  <c r="F26" i="4"/>
  <c r="F17" i="4"/>
  <c r="F33" i="4"/>
  <c r="F30" i="4"/>
  <c r="F37" i="4"/>
  <c r="D25" i="4"/>
  <c r="D19" i="4"/>
  <c r="D27" i="4"/>
  <c r="D13" i="4"/>
  <c r="D22" i="4"/>
  <c r="D35" i="4"/>
  <c r="D32" i="4"/>
  <c r="E18" i="4"/>
  <c r="E14" i="4"/>
  <c r="E15" i="4"/>
  <c r="E23" i="4"/>
  <c r="E20" i="4"/>
  <c r="E35" i="4"/>
  <c r="E32" i="4"/>
  <c r="I41" i="4"/>
  <c r="I32" i="4"/>
  <c r="I37" i="4"/>
  <c r="E6" i="3"/>
  <c r="C43" i="3"/>
  <c r="G6" i="3" s="1"/>
  <c r="J11" i="3"/>
  <c r="J10" i="3"/>
  <c r="J26" i="4" l="1"/>
  <c r="B17" i="8"/>
  <c r="J16" i="4"/>
  <c r="J13" i="4"/>
  <c r="J14" i="4"/>
  <c r="J15" i="4"/>
  <c r="J37" i="4"/>
  <c r="J19" i="4"/>
  <c r="J24" i="4"/>
  <c r="J31" i="4"/>
  <c r="J22" i="4"/>
  <c r="F43" i="4"/>
  <c r="J27" i="4"/>
  <c r="J38" i="4"/>
  <c r="J12" i="4"/>
  <c r="J40" i="4"/>
  <c r="J11" i="4"/>
  <c r="J29" i="4"/>
  <c r="J41" i="4"/>
  <c r="H42" i="4"/>
  <c r="H43" i="4"/>
  <c r="J39" i="4"/>
  <c r="J21" i="4"/>
  <c r="J34" i="4"/>
  <c r="E42" i="4"/>
  <c r="J23" i="4"/>
  <c r="J32" i="4"/>
  <c r="J30" i="4"/>
  <c r="F42" i="4"/>
  <c r="J20" i="4"/>
  <c r="J36" i="4"/>
  <c r="J28" i="4"/>
  <c r="J25" i="4"/>
  <c r="J17" i="4"/>
  <c r="J18" i="4"/>
  <c r="E43" i="4"/>
  <c r="J35" i="4"/>
  <c r="J33" i="4"/>
  <c r="D42" i="4"/>
  <c r="G42" i="4"/>
  <c r="D43" i="4"/>
  <c r="G43" i="4"/>
  <c r="J10" i="4"/>
  <c r="B18" i="8" l="1"/>
  <c r="G6" i="4"/>
  <c r="E6" i="4"/>
  <c r="B19" i="8" l="1"/>
  <c r="B20" i="8" l="1"/>
  <c r="B21" i="8" l="1"/>
  <c r="B22" i="8" l="1"/>
  <c r="B23" i="8" l="1"/>
  <c r="B24" i="8" l="1"/>
  <c r="B25" i="8" l="1"/>
  <c r="B26" i="8" l="1"/>
  <c r="B27" i="8" l="1"/>
  <c r="B28" i="8" l="1"/>
  <c r="B29" i="8" l="1"/>
  <c r="B30" i="8" l="1"/>
  <c r="B31" i="8" l="1"/>
  <c r="B32" i="8" l="1"/>
  <c r="B33" i="8" l="1"/>
  <c r="B34" i="8" l="1"/>
  <c r="B35" i="8" l="1"/>
  <c r="B36" i="8" l="1"/>
  <c r="B37" i="8" l="1"/>
  <c r="B38" i="8" l="1"/>
  <c r="B39" i="8" l="1"/>
  <c r="B40" i="8" l="1"/>
  <c r="B41" i="8" l="1"/>
  <c r="B42" i="8" l="1"/>
  <c r="B43" i="8" l="1"/>
  <c r="B44" i="8" l="1"/>
</calcChain>
</file>

<file path=xl/sharedStrings.xml><?xml version="1.0" encoding="utf-8"?>
<sst xmlns="http://schemas.openxmlformats.org/spreadsheetml/2006/main" count="967" uniqueCount="326">
  <si>
    <t>Date</t>
  </si>
  <si>
    <t>Tarif plein</t>
  </si>
  <si>
    <t>Tarif réduit</t>
  </si>
  <si>
    <t>Groupe adulte</t>
  </si>
  <si>
    <t>Qté</t>
  </si>
  <si>
    <t>Montant</t>
  </si>
  <si>
    <t>Groupe scolaire</t>
  </si>
  <si>
    <t>Pass famille</t>
  </si>
  <si>
    <t>Pass 3 sites tarif plein</t>
  </si>
  <si>
    <t>Pass 3 sites tarif réduit</t>
  </si>
  <si>
    <t>Pass 3 sites tarif famille</t>
  </si>
  <si>
    <t>- de 8 ans</t>
  </si>
  <si>
    <t>gratuits</t>
  </si>
  <si>
    <t>Groupe SEP</t>
  </si>
  <si>
    <t>Groupe scolaire Dinan</t>
  </si>
  <si>
    <t>Visites nocturnes</t>
  </si>
  <si>
    <t>Pass médiéval plein</t>
  </si>
  <si>
    <t>Pass médiéval réduit</t>
  </si>
  <si>
    <t>Pass médiéval famille</t>
  </si>
  <si>
    <t>XX</t>
  </si>
  <si>
    <t>Choisir la semaine :</t>
  </si>
  <si>
    <t>Lundi</t>
  </si>
  <si>
    <t>Mardi</t>
  </si>
  <si>
    <t>Mercredi</t>
  </si>
  <si>
    <t>Jeudi</t>
  </si>
  <si>
    <t>Vendredi</t>
  </si>
  <si>
    <t>Samedi</t>
  </si>
  <si>
    <t>Dimanche</t>
  </si>
  <si>
    <t>Individuels</t>
  </si>
  <si>
    <t>- 8 ans</t>
  </si>
  <si>
    <t>Adultes gratuits</t>
  </si>
  <si>
    <t>Groupes</t>
  </si>
  <si>
    <t>Adultes</t>
  </si>
  <si>
    <t>Scolaires</t>
  </si>
  <si>
    <t>Dinan</t>
  </si>
  <si>
    <t>SEP</t>
  </si>
  <si>
    <t>PASS Famille</t>
  </si>
  <si>
    <t>Tarif unique</t>
  </si>
  <si>
    <t>3 sites</t>
  </si>
  <si>
    <t>Tarif famille</t>
  </si>
  <si>
    <t>Médiéval</t>
  </si>
  <si>
    <t>Nocturne</t>
  </si>
  <si>
    <t>Nbre de personnes</t>
  </si>
  <si>
    <t>du</t>
  </si>
  <si>
    <t>au</t>
  </si>
  <si>
    <t>AnnéeMois</t>
  </si>
  <si>
    <t>Année :</t>
  </si>
  <si>
    <t>Choisir le mois :</t>
  </si>
  <si>
    <t>Octobre</t>
  </si>
  <si>
    <t>Total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</si>
  <si>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</si>
  <si>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</si>
  <si>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</si>
  <si>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</si>
  <si>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</si>
  <si>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</si>
  <si>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</si>
  <si>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</si>
  <si>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</si>
  <si>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Novembre</t>
  </si>
  <si>
    <t>Décembre</t>
  </si>
  <si>
    <t xml:space="preserve">Ne pas toucher : </t>
  </si>
  <si>
    <t>C.A par semaine</t>
  </si>
  <si>
    <t>C.A par mois</t>
  </si>
  <si>
    <t>Total semaine :</t>
  </si>
  <si>
    <t>Nombre d'entrées :</t>
  </si>
  <si>
    <t>C.A :</t>
  </si>
  <si>
    <t>Total mois :</t>
  </si>
  <si>
    <t>Sélectionner le suivi à réaliser</t>
  </si>
  <si>
    <t>N° département</t>
  </si>
  <si>
    <t>Pays</t>
  </si>
  <si>
    <t>Quantité</t>
  </si>
  <si>
    <t>Départements</t>
  </si>
  <si>
    <t>France</t>
  </si>
  <si>
    <t>Angleterre</t>
  </si>
  <si>
    <t>Espagne</t>
  </si>
  <si>
    <t>Allemagne</t>
  </si>
  <si>
    <t>Belgique</t>
  </si>
  <si>
    <t>Italie</t>
  </si>
  <si>
    <t>Portugual</t>
  </si>
  <si>
    <t>Suisse</t>
  </si>
  <si>
    <t>Pays-Bas</t>
  </si>
  <si>
    <t>Russie</t>
  </si>
  <si>
    <t>Pays de l'Est</t>
  </si>
  <si>
    <t>Pays Nordiques</t>
  </si>
  <si>
    <t>Asie</t>
  </si>
  <si>
    <t>Grand Est</t>
  </si>
  <si>
    <t>Occitanie</t>
  </si>
  <si>
    <t>Normandie</t>
  </si>
  <si>
    <t>2A</t>
  </si>
  <si>
    <t>Corse</t>
  </si>
  <si>
    <t>2B</t>
  </si>
  <si>
    <t>Bretagne</t>
  </si>
  <si>
    <t>Vienne</t>
  </si>
  <si>
    <t>Pays de la Loire</t>
  </si>
  <si>
    <t>Mayenne</t>
  </si>
  <si>
    <t xml:space="preserve"> </t>
  </si>
  <si>
    <t>Guadeloupe</t>
  </si>
  <si>
    <t>Martinique</t>
  </si>
  <si>
    <t>Guyane</t>
  </si>
  <si>
    <t>La Réunion</t>
  </si>
  <si>
    <t>Paris</t>
  </si>
  <si>
    <t>Ain</t>
  </si>
  <si>
    <t>Aisne</t>
  </si>
  <si>
    <t>Allier</t>
  </si>
  <si>
    <t>Alpes-de-Haute-Provence</t>
  </si>
  <si>
    <t>Hautes-Alpes</t>
  </si>
  <si>
    <t>Alpes-Maritimes</t>
  </si>
  <si>
    <t>Ardèche</t>
  </si>
  <si>
    <t>Ardennes</t>
  </si>
  <si>
    <t>Ariège</t>
  </si>
  <si>
    <t>Aube</t>
  </si>
  <si>
    <t>Aude</t>
  </si>
  <si>
    <t>Aveyron</t>
  </si>
  <si>
    <t>Bouches-du-Rhône</t>
  </si>
  <si>
    <t>Calvados</t>
  </si>
  <si>
    <t>Cantal</t>
  </si>
  <si>
    <t>Charente</t>
  </si>
  <si>
    <t>Charente-Maritime</t>
  </si>
  <si>
    <t>Cher</t>
  </si>
  <si>
    <t>Corrèze</t>
  </si>
  <si>
    <t>Corse-du-Sud</t>
  </si>
  <si>
    <t>Haute-Corse</t>
  </si>
  <si>
    <t>Côte-d'Or</t>
  </si>
  <si>
    <t>Côtes-d'Armor</t>
  </si>
  <si>
    <t>Creuse</t>
  </si>
  <si>
    <t>Dordogne</t>
  </si>
  <si>
    <t>Doubs</t>
  </si>
  <si>
    <t>Drôme</t>
  </si>
  <si>
    <t>Eure</t>
  </si>
  <si>
    <t>Eure-et-Loir</t>
  </si>
  <si>
    <t>Finistère</t>
  </si>
  <si>
    <t>Gard</t>
  </si>
  <si>
    <t>Haute-Garonne</t>
  </si>
  <si>
    <t>Gers</t>
  </si>
  <si>
    <t>Gironde</t>
  </si>
  <si>
    <t>Hérault</t>
  </si>
  <si>
    <t>Ille-et-Vilaine</t>
  </si>
  <si>
    <t>Indre</t>
  </si>
  <si>
    <t>Indre-et-Loire</t>
  </si>
  <si>
    <t>Isère</t>
  </si>
  <si>
    <t>Jura</t>
  </si>
  <si>
    <t>Landes</t>
  </si>
  <si>
    <t>Loir-et-Cher</t>
  </si>
  <si>
    <t>Loire</t>
  </si>
  <si>
    <t>Haute-Loire</t>
  </si>
  <si>
    <t>Loire-Atlantique</t>
  </si>
  <si>
    <t>Loiret</t>
  </si>
  <si>
    <t>Lot</t>
  </si>
  <si>
    <t>Lot-et-Garonne</t>
  </si>
  <si>
    <t>Lozère</t>
  </si>
  <si>
    <t>Maine-et-Loire</t>
  </si>
  <si>
    <t>Manche</t>
  </si>
  <si>
    <t>Marne</t>
  </si>
  <si>
    <t>Haute-Marne</t>
  </si>
  <si>
    <t>Meurthe-et-Moselle</t>
  </si>
  <si>
    <t>Meuse</t>
  </si>
  <si>
    <t>Morbihan</t>
  </si>
  <si>
    <t>Moselle</t>
  </si>
  <si>
    <t>Nièvre</t>
  </si>
  <si>
    <t>Nord</t>
  </si>
  <si>
    <t>Oise</t>
  </si>
  <si>
    <t>Orne</t>
  </si>
  <si>
    <t>Pas-de-Calais</t>
  </si>
  <si>
    <t>Puy-de-Dôme</t>
  </si>
  <si>
    <t>Pyrénées-Atlantiques</t>
  </si>
  <si>
    <t>Hautes-Pyrénées</t>
  </si>
  <si>
    <t>Pyrénées-Orientales</t>
  </si>
  <si>
    <t>Bas-Rhin</t>
  </si>
  <si>
    <t>Haut-Rhin</t>
  </si>
  <si>
    <t>Haute-Saône</t>
  </si>
  <si>
    <t>Saône-et-Loire</t>
  </si>
  <si>
    <t>Sarthe</t>
  </si>
  <si>
    <t>Savoie</t>
  </si>
  <si>
    <t>Haute-Savoie</t>
  </si>
  <si>
    <t>Seine-Maritime</t>
  </si>
  <si>
    <t>Seine-et-Marne</t>
  </si>
  <si>
    <t>Yvelines</t>
  </si>
  <si>
    <t>Deux-Sèvres</t>
  </si>
  <si>
    <t>Somme</t>
  </si>
  <si>
    <t>Tarn</t>
  </si>
  <si>
    <t>Tarn-et-Garonne</t>
  </si>
  <si>
    <t>Var</t>
  </si>
  <si>
    <t>Vaucluse</t>
  </si>
  <si>
    <t>Vendée</t>
  </si>
  <si>
    <t>Haute-Vienne</t>
  </si>
  <si>
    <t>Vosges</t>
  </si>
  <si>
    <t>Yonne</t>
  </si>
  <si>
    <t>Territoire de Belfort</t>
  </si>
  <si>
    <t>Essonne</t>
  </si>
  <si>
    <t>Hauts-de-Seine</t>
  </si>
  <si>
    <t>Seine-Saint-Denis</t>
  </si>
  <si>
    <t>Val-de-Marne</t>
  </si>
  <si>
    <t>Val-d'Oise</t>
  </si>
  <si>
    <t>Mayotte</t>
  </si>
  <si>
    <t>Région</t>
  </si>
  <si>
    <t>Département par mois</t>
  </si>
  <si>
    <t>Choisir une région :</t>
  </si>
  <si>
    <t>---------------------------------</t>
  </si>
  <si>
    <t>Par département</t>
  </si>
  <si>
    <t>Auvergne Rhône Alpes</t>
  </si>
  <si>
    <t>Hauts de France</t>
  </si>
  <si>
    <t xml:space="preserve">Provence Alpes Côte d'Azur </t>
  </si>
  <si>
    <t>Nouvelle Aquitaine</t>
  </si>
  <si>
    <t>Centre Val de Loire</t>
  </si>
  <si>
    <t xml:space="preserve">Bourgogne Franche Comté </t>
  </si>
  <si>
    <t xml:space="preserve">Nouvelle Aquitaine </t>
  </si>
  <si>
    <t xml:space="preserve">Auvergne Rhône Alpes </t>
  </si>
  <si>
    <t>Île de France</t>
  </si>
  <si>
    <t>N° colonne</t>
  </si>
  <si>
    <t>N° colonne suivante</t>
  </si>
  <si>
    <t>Dépôt réalisé</t>
  </si>
  <si>
    <t>Fond de caisse début mois :</t>
  </si>
  <si>
    <t>Fond de caisse actuel :</t>
  </si>
  <si>
    <t>Dépôt à réaliser :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</si>
  <si>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</si>
  <si>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</si>
  <si>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</si>
  <si>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</si>
  <si>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</si>
  <si>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</si>
  <si>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</si>
  <si>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</si>
  <si>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</si>
  <si>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022</t>
  </si>
  <si>
    <t>000</t>
  </si>
  <si>
    <t>011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</si>
  <si>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</si>
  <si>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</si>
  <si>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</si>
  <si>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</si>
  <si>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</si>
  <si>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</si>
  <si>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</si>
  <si>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</si>
  <si>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</si>
  <si>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</si>
  <si>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012</t>
  </si>
  <si>
    <t>013</t>
  </si>
  <si>
    <t>014</t>
  </si>
  <si>
    <t>015</t>
  </si>
  <si>
    <t>016</t>
  </si>
  <si>
    <t>017</t>
  </si>
  <si>
    <t>018</t>
  </si>
  <si>
    <t>019</t>
  </si>
  <si>
    <t>021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</si>
  <si>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</si>
  <si>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</si>
  <si>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</si>
  <si>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</si>
  <si>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</si>
  <si>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</si>
  <si>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</si>
  <si>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</si>
  <si>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</si>
  <si>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</si>
  <si>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</si>
  <si>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</si>
  <si>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</si>
  <si>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</si>
  <si>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</si>
  <si>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</si>
  <si>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</si>
  <si>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</si>
  <si>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</si>
  <si>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</si>
  <si>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</si>
  <si>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</si>
  <si>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</si>
  <si>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</si>
  <si>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</si>
  <si>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</si>
  <si>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</si>
  <si>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</si>
  <si>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</si>
  <si>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</si>
  <si>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</si>
  <si>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</si>
  <si>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</si>
  <si>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</si>
  <si>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</si>
  <si>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</si>
  <si>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</si>
  <si>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</si>
  <si>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</si>
  <si>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</si>
  <si>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</si>
  <si>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</si>
  <si>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</si>
  <si>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</si>
  <si>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</si>
  <si>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</si>
  <si>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</si>
  <si>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</si>
  <si>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</si>
  <si>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</si>
  <si>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</si>
  <si>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</si>
  <si>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</si>
  <si>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</si>
  <si>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</si>
  <si>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</si>
  <si>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</si>
  <si>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</si>
  <si>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</si>
  <si>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</si>
  <si>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</si>
  <si>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</si>
  <si>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</si>
  <si>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</si>
  <si>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</si>
  <si>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</si>
  <si>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</si>
  <si>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</si>
  <si>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</si>
  <si>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</si>
  <si>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</si>
  <si>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</si>
  <si>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</si>
  <si>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971</t>
  </si>
  <si>
    <t>972</t>
  </si>
  <si>
    <t>973</t>
  </si>
  <si>
    <t>974</t>
  </si>
  <si>
    <t>976</t>
  </si>
  <si>
    <t>02A</t>
  </si>
  <si>
    <t>02B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</si>
</sst>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164" formatCode="[$-F800]dddd\,\ mmmm\ dd\,\ yyyy"/>
    <numFmt numFmtId="165" formatCode="[$-40C]mmmmm;@"/>
    <numFmt numFmtId="166" formatCode="#,##0.00\ &quot;€&quot;"/>
    <numFmt numFmtId="168" formatCode="#"/>
  </numFmts>
  <fonts count="17" x14ac:knownFonts="1">
    <font>
      <sz val="9"/>
      <color theme="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0"/>
      <color theme="1"/>
      <name val="Verdana"/>
      <family val="2"/>
    </font>
    <font>
      <sz val="11"/>
      <color theme="1"/>
      <name val="Verdana"/>
      <family val="2"/>
    </font>
    <font>
      <b/>
      <sz val="11"/>
      <color theme="0"/>
      <name val="Verdana"/>
      <family val="2"/>
    </font>
    <font>
      <sz val="11"/>
      <color theme="0"/>
      <name val="Verdana"/>
      <family val="2"/>
    </font>
    <font>
      <sz val="11"/>
      <color theme="1" tint="0.499984740745262"/>
      <name val="Verdana"/>
      <family val="2"/>
    </font>
    <font>
      <sz val="9"/>
      <color rgb="FFFFFF00"/>
      <name val="Verdana"/>
      <family val="2"/>
    </font>
    <font>
      <b/>
      <sz val="16"/>
      <color theme="0"/>
      <name val="Verdana"/>
      <family val="2"/>
    </font>
    <font>
      <b/>
      <sz val="9"/>
      <color theme="0"/>
      <name val="Verdana"/>
      <family val="2"/>
    </font>
    <font>
      <sz val="9"/>
      <color theme="0"/>
      <name val="Verdana"/>
      <family val="2"/>
    </font>
    <font>
      <sz val="9"/>
      <name val="Verdana"/>
      <family val="2"/>
    </font>
    <font>
      <b/>
      <sz val="10"/>
      <color theme="0"/>
      <name val="Verdana"/>
      <family val="2"/>
    </font>
    <font>
      <sz val="10"/>
      <color theme="1" tint="0.499984740745262"/>
      <name val="Verdana"/>
      <family val="2"/>
    </font>
    <font>
      <sz val="9"/>
      <color theme="1" tint="0.499984740745262"/>
      <name val="Verdana"/>
      <family val="2"/>
    </font>
    <font>
      <b/>
      <sz val="9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indexed="64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42">
    <xf numFmtId="0" fontId="0" fillId="0" borderId="0" xfId="0"/>
    <xf numFmtId="44" fontId="0" fillId="0" borderId="0" xfId="1" applyFont="1"/>
    <xf numFmtId="14" fontId="0" fillId="0" borderId="0" xfId="0" applyNumberFormat="1"/>
    <xf numFmtId="14" fontId="0" fillId="0" borderId="0" xfId="0" applyNumberFormat="1" applyAlignment="1"/>
    <xf numFmtId="0" fontId="0" fillId="0" borderId="0" xfId="0" applyAlignment="1">
      <alignment horizontal="right"/>
    </xf>
    <xf numFmtId="164" fontId="0" fillId="0" borderId="0" xfId="0" applyNumberFormat="1"/>
    <xf numFmtId="165" fontId="0" fillId="0" borderId="0" xfId="0" applyNumberFormat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8" fillId="2" borderId="1" xfId="0" applyFont="1" applyFill="1" applyBorder="1" applyAlignment="1">
      <alignment horizontal="right" vertical="center"/>
    </xf>
    <xf numFmtId="44" fontId="8" fillId="2" borderId="1" xfId="1" applyFont="1" applyFill="1" applyBorder="1" applyAlignment="1">
      <alignment horizontal="right" vertical="center"/>
    </xf>
    <xf numFmtId="0" fontId="0" fillId="4" borderId="1" xfId="0" applyFill="1" applyBorder="1" applyAlignment="1">
      <alignment horizontal="right" vertical="center"/>
    </xf>
    <xf numFmtId="44" fontId="0" fillId="4" borderId="1" xfId="1" applyFont="1" applyFill="1" applyBorder="1" applyAlignment="1">
      <alignment horizontal="right" vertical="center"/>
    </xf>
    <xf numFmtId="0" fontId="0" fillId="5" borderId="1" xfId="0" applyFill="1" applyBorder="1" applyAlignment="1">
      <alignment horizontal="right" vertical="center"/>
    </xf>
    <xf numFmtId="44" fontId="0" fillId="5" borderId="1" xfId="1" applyFont="1" applyFill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0" fillId="0" borderId="0" xfId="0" applyBorder="1"/>
    <xf numFmtId="44" fontId="8" fillId="2" borderId="1" xfId="0" applyNumberFormat="1" applyFont="1" applyFill="1" applyBorder="1" applyAlignment="1">
      <alignment horizontal="right" vertical="center"/>
    </xf>
    <xf numFmtId="0" fontId="0" fillId="3" borderId="0" xfId="0" applyFill="1"/>
    <xf numFmtId="0" fontId="10" fillId="3" borderId="11" xfId="0" applyFont="1" applyFill="1" applyBorder="1" applyAlignment="1">
      <alignment horizontal="right" vertical="center"/>
    </xf>
    <xf numFmtId="0" fontId="10" fillId="3" borderId="12" xfId="0" applyFont="1" applyFill="1" applyBorder="1" applyAlignment="1">
      <alignment horizontal="right" vertical="center"/>
    </xf>
    <xf numFmtId="0" fontId="10" fillId="3" borderId="11" xfId="0" applyFont="1" applyFill="1" applyBorder="1" applyAlignment="1">
      <alignment horizontal="center" vertical="center"/>
    </xf>
    <xf numFmtId="0" fontId="0" fillId="0" borderId="15" xfId="0" applyBorder="1"/>
    <xf numFmtId="0" fontId="0" fillId="0" borderId="0" xfId="0" applyAlignment="1">
      <alignment horizontal="center"/>
    </xf>
    <xf numFmtId="0" fontId="2" fillId="0" borderId="0" xfId="0" applyFont="1" applyBorder="1" applyAlignment="1">
      <alignment horizontal="right" vertical="center"/>
    </xf>
    <xf numFmtId="3" fontId="0" fillId="0" borderId="0" xfId="0" applyNumberFormat="1"/>
    <xf numFmtId="0" fontId="0" fillId="0" borderId="0" xfId="0" applyAlignment="1">
      <alignment textRotation="90"/>
    </xf>
    <xf numFmtId="0" fontId="0" fillId="0" borderId="0" xfId="0" applyAlignment="1"/>
    <xf numFmtId="0" fontId="0" fillId="0" borderId="0" xfId="0" quotePrefix="1"/>
    <xf numFmtId="0" fontId="0" fillId="0" borderId="0" xfId="0" applyAlignment="1">
      <alignment horizontal="center"/>
    </xf>
    <xf numFmtId="0" fontId="11" fillId="3" borderId="0" xfId="0" applyFont="1" applyFill="1" applyAlignment="1">
      <alignment horizontal="right"/>
    </xf>
    <xf numFmtId="0" fontId="0" fillId="3" borderId="0" xfId="0" applyFill="1" applyAlignment="1">
      <alignment textRotation="90"/>
    </xf>
    <xf numFmtId="0" fontId="11" fillId="0" borderId="0" xfId="0" applyFont="1" applyAlignment="1">
      <alignment horizontal="center"/>
    </xf>
    <xf numFmtId="0" fontId="0" fillId="0" borderId="0" xfId="0" applyFill="1" applyAlignment="1">
      <alignment textRotation="90"/>
    </xf>
    <xf numFmtId="0" fontId="0" fillId="0" borderId="0" xfId="0" applyFill="1"/>
    <xf numFmtId="0" fontId="7" fillId="0" borderId="0" xfId="0" applyFont="1" applyFill="1" applyBorder="1" applyAlignment="1">
      <alignment horizontal="center" vertical="center"/>
    </xf>
    <xf numFmtId="164" fontId="6" fillId="0" borderId="0" xfId="0" applyNumberFormat="1" applyFont="1" applyFill="1" applyBorder="1" applyAlignment="1"/>
    <xf numFmtId="164" fontId="6" fillId="0" borderId="0" xfId="0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0" fontId="5" fillId="3" borderId="3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44" fontId="0" fillId="0" borderId="0" xfId="0" applyNumberFormat="1"/>
    <xf numFmtId="0" fontId="11" fillId="3" borderId="0" xfId="0" applyFont="1" applyFill="1"/>
    <xf numFmtId="14" fontId="11" fillId="3" borderId="0" xfId="0" applyNumberFormat="1" applyFont="1" applyFill="1"/>
    <xf numFmtId="0" fontId="16" fillId="3" borderId="0" xfId="0" applyFont="1" applyFill="1"/>
    <xf numFmtId="49" fontId="0" fillId="0" borderId="0" xfId="0" applyNumberFormat="1" applyAlignment="1">
      <alignment horizontal="center"/>
    </xf>
    <xf numFmtId="0" fontId="0" fillId="0" borderId="0" xfId="0" applyNumberFormat="1"/>
    <xf numFmtId="14" fontId="0" fillId="4" borderId="0" xfId="0" applyNumberFormat="1" applyFill="1"/>
    <xf numFmtId="14" fontId="0" fillId="5" borderId="0" xfId="0" applyNumberFormat="1" applyFill="1"/>
    <xf numFmtId="0" fontId="8" fillId="2" borderId="0" xfId="0" applyFont="1" applyFill="1" applyAlignment="1">
      <alignment horizontal="right"/>
    </xf>
    <xf numFmtId="0" fontId="0" fillId="4" borderId="17" xfId="0" applyFill="1" applyBorder="1" applyAlignment="1">
      <alignment horizontal="center"/>
    </xf>
    <xf numFmtId="0" fontId="0" fillId="5" borderId="17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5" borderId="10" xfId="0" applyFill="1" applyBorder="1" applyAlignment="1">
      <alignment horizontal="center"/>
    </xf>
    <xf numFmtId="14" fontId="0" fillId="4" borderId="17" xfId="0" applyNumberFormat="1" applyFill="1" applyBorder="1"/>
    <xf numFmtId="14" fontId="0" fillId="5" borderId="17" xfId="0" applyNumberFormat="1" applyFill="1" applyBorder="1"/>
    <xf numFmtId="49" fontId="0" fillId="0" borderId="17" xfId="0" applyNumberFormat="1" applyFont="1" applyBorder="1" applyAlignment="1">
      <alignment wrapText="1"/>
    </xf>
    <xf numFmtId="49" fontId="0" fillId="0" borderId="17" xfId="0" applyNumberFormat="1" applyFont="1" applyBorder="1" applyAlignment="1">
      <alignment horizontal="right" wrapText="1"/>
    </xf>
    <xf numFmtId="0" fontId="0" fillId="0" borderId="18" xfId="0" applyFont="1" applyBorder="1" applyAlignment="1">
      <alignment textRotation="90" wrapText="1"/>
    </xf>
    <xf numFmtId="3" fontId="0" fillId="0" borderId="18" xfId="0" applyNumberFormat="1" applyFont="1" applyBorder="1" applyAlignment="1">
      <alignment textRotation="90" wrapText="1"/>
    </xf>
    <xf numFmtId="0" fontId="7" fillId="3" borderId="0" xfId="0" applyFont="1" applyFill="1" applyBorder="1" applyAlignment="1">
      <alignment horizontal="center" vertical="center"/>
    </xf>
    <xf numFmtId="164" fontId="6" fillId="3" borderId="0" xfId="0" applyNumberFormat="1" applyFont="1" applyFill="1" applyBorder="1" applyAlignment="1"/>
    <xf numFmtId="164" fontId="6" fillId="3" borderId="0" xfId="0" applyNumberFormat="1" applyFont="1" applyFill="1" applyBorder="1" applyAlignment="1">
      <alignment vertical="center"/>
    </xf>
    <xf numFmtId="0" fontId="0" fillId="4" borderId="17" xfId="0" applyNumberFormat="1" applyFill="1" applyBorder="1" applyAlignment="1">
      <alignment horizontal="center"/>
    </xf>
    <xf numFmtId="0" fontId="5" fillId="3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quotePrefix="1" applyAlignment="1">
      <alignment horizontal="center"/>
    </xf>
    <xf numFmtId="0" fontId="3" fillId="0" borderId="8" xfId="0" applyFont="1" applyBorder="1" applyAlignment="1">
      <alignment horizontal="right" vertical="center"/>
    </xf>
    <xf numFmtId="0" fontId="3" fillId="0" borderId="9" xfId="0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3" fillId="0" borderId="10" xfId="0" applyFont="1" applyBorder="1" applyAlignment="1">
      <alignment horizontal="right" vertical="center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left" vertical="center"/>
    </xf>
    <xf numFmtId="0" fontId="0" fillId="5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left" vertical="center"/>
    </xf>
    <xf numFmtId="0" fontId="0" fillId="5" borderId="1" xfId="0" quotePrefix="1" applyFill="1" applyBorder="1" applyAlignment="1">
      <alignment horizontal="center" vertical="center"/>
    </xf>
    <xf numFmtId="0" fontId="0" fillId="4" borderId="1" xfId="0" quotePrefix="1" applyFill="1" applyBorder="1" applyAlignment="1">
      <alignment horizontal="center" vertical="center"/>
    </xf>
    <xf numFmtId="0" fontId="9" fillId="6" borderId="0" xfId="0" applyFont="1" applyFill="1" applyAlignment="1">
      <alignment horizontal="center" vertical="center"/>
    </xf>
    <xf numFmtId="0" fontId="10" fillId="3" borderId="11" xfId="0" applyFont="1" applyFill="1" applyBorder="1" applyAlignment="1">
      <alignment horizontal="right" vertical="center"/>
    </xf>
    <xf numFmtId="0" fontId="0" fillId="0" borderId="0" xfId="0" applyBorder="1" applyAlignment="1">
      <alignment horizontal="center"/>
    </xf>
    <xf numFmtId="164" fontId="6" fillId="3" borderId="3" xfId="0" applyNumberFormat="1" applyFont="1" applyFill="1" applyBorder="1" applyAlignment="1">
      <alignment horizontal="left" vertical="center"/>
    </xf>
    <xf numFmtId="164" fontId="6" fillId="3" borderId="4" xfId="0" applyNumberFormat="1" applyFont="1" applyFill="1" applyBorder="1" applyAlignment="1">
      <alignment horizontal="left" vertical="center"/>
    </xf>
    <xf numFmtId="164" fontId="6" fillId="3" borderId="6" xfId="0" applyNumberFormat="1" applyFont="1" applyFill="1" applyBorder="1" applyAlignment="1">
      <alignment horizontal="left" vertical="center"/>
    </xf>
    <xf numFmtId="164" fontId="6" fillId="3" borderId="7" xfId="0" applyNumberFormat="1" applyFont="1" applyFill="1" applyBorder="1" applyAlignment="1">
      <alignment horizontal="left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7" borderId="6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166" fontId="10" fillId="3" borderId="11" xfId="0" applyNumberFormat="1" applyFont="1" applyFill="1" applyBorder="1" applyAlignment="1">
      <alignment horizontal="left" vertical="center"/>
    </xf>
    <xf numFmtId="166" fontId="10" fillId="3" borderId="13" xfId="0" applyNumberFormat="1" applyFont="1" applyFill="1" applyBorder="1" applyAlignment="1">
      <alignment horizontal="left" vertical="center"/>
    </xf>
    <xf numFmtId="0" fontId="0" fillId="5" borderId="16" xfId="0" applyFill="1" applyBorder="1" applyAlignment="1">
      <alignment horizontal="right" vertical="center"/>
    </xf>
    <xf numFmtId="0" fontId="0" fillId="5" borderId="14" xfId="0" applyFill="1" applyBorder="1" applyAlignment="1">
      <alignment horizontal="right" vertical="center"/>
    </xf>
    <xf numFmtId="0" fontId="0" fillId="4" borderId="16" xfId="0" quotePrefix="1" applyFill="1" applyBorder="1" applyAlignment="1">
      <alignment horizontal="right" vertical="center"/>
    </xf>
    <xf numFmtId="0" fontId="0" fillId="4" borderId="14" xfId="0" quotePrefix="1" applyFill="1" applyBorder="1" applyAlignment="1">
      <alignment horizontal="right" vertical="center"/>
    </xf>
    <xf numFmtId="0" fontId="0" fillId="5" borderId="16" xfId="0" quotePrefix="1" applyFill="1" applyBorder="1" applyAlignment="1">
      <alignment horizontal="right" vertical="center"/>
    </xf>
    <xf numFmtId="0" fontId="0" fillId="5" borderId="14" xfId="0" quotePrefix="1" applyFill="1" applyBorder="1" applyAlignment="1">
      <alignment horizontal="right" vertical="center"/>
    </xf>
    <xf numFmtId="0" fontId="0" fillId="4" borderId="16" xfId="0" applyFill="1" applyBorder="1" applyAlignment="1">
      <alignment horizontal="right" vertical="center"/>
    </xf>
    <xf numFmtId="0" fontId="0" fillId="4" borderId="14" xfId="0" applyFill="1" applyBorder="1" applyAlignment="1">
      <alignment horizontal="right" vertical="center"/>
    </xf>
    <xf numFmtId="0" fontId="0" fillId="4" borderId="14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165" fontId="7" fillId="0" borderId="3" xfId="0" applyNumberFormat="1" applyFont="1" applyBorder="1" applyAlignment="1">
      <alignment horizontal="center" vertical="center"/>
    </xf>
    <xf numFmtId="165" fontId="7" fillId="0" borderId="6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0" fillId="0" borderId="18" xfId="0" applyFont="1" applyBorder="1" applyAlignment="1">
      <alignment horizontal="center" textRotation="90" wrapText="1"/>
    </xf>
    <xf numFmtId="3" fontId="0" fillId="0" borderId="18" xfId="0" applyNumberFormat="1" applyFont="1" applyBorder="1" applyAlignment="1">
      <alignment horizontal="center" textRotation="90" wrapText="1"/>
    </xf>
    <xf numFmtId="165" fontId="14" fillId="0" borderId="0" xfId="0" applyNumberFormat="1" applyFont="1" applyBorder="1" applyAlignment="1">
      <alignment horizontal="center" vertical="center"/>
    </xf>
    <xf numFmtId="0" fontId="13" fillId="3" borderId="0" xfId="0" applyFont="1" applyFill="1" applyBorder="1" applyAlignment="1">
      <alignment horizontal="right" vertical="center"/>
    </xf>
    <xf numFmtId="0" fontId="5" fillId="3" borderId="0" xfId="0" applyFont="1" applyFill="1" applyBorder="1" applyAlignment="1">
      <alignment horizontal="right"/>
    </xf>
    <xf numFmtId="0" fontId="5" fillId="3" borderId="0" xfId="0" applyFont="1" applyFill="1" applyBorder="1" applyAlignment="1">
      <alignment horizontal="right" vertical="center"/>
    </xf>
    <xf numFmtId="0" fontId="0" fillId="0" borderId="17" xfId="0" applyFont="1" applyBorder="1" applyAlignment="1">
      <alignment horizontal="center" textRotation="90" wrapText="1"/>
    </xf>
    <xf numFmtId="0" fontId="15" fillId="3" borderId="0" xfId="0" applyFont="1" applyFill="1" applyAlignment="1">
      <alignment horizontal="center"/>
    </xf>
    <xf numFmtId="0" fontId="14" fillId="0" borderId="0" xfId="0" applyFont="1" applyBorder="1" applyAlignment="1">
      <alignment horizontal="center" vertical="center"/>
    </xf>
    <xf numFmtId="0" fontId="0" fillId="0" borderId="18" xfId="0" applyFont="1" applyBorder="1" applyAlignment="1">
      <alignment horizontal="center"/>
    </xf>
    <xf numFmtId="0" fontId="0" fillId="0" borderId="17" xfId="0" applyFont="1" applyBorder="1" applyAlignment="1">
      <alignment horizontal="center"/>
    </xf>
    <xf numFmtId="0" fontId="13" fillId="3" borderId="0" xfId="0" applyFont="1" applyFill="1" applyBorder="1" applyAlignment="1">
      <alignment horizontal="center" vertical="center"/>
    </xf>
    <xf numFmtId="0" fontId="10" fillId="3" borderId="0" xfId="0" applyFont="1" applyFill="1" applyAlignment="1">
      <alignment horizontal="right"/>
    </xf>
    <xf numFmtId="164" fontId="6" fillId="3" borderId="0" xfId="0" applyNumberFormat="1" applyFont="1" applyFill="1" applyBorder="1" applyAlignment="1">
      <alignment horizontal="left"/>
    </xf>
    <xf numFmtId="164" fontId="6" fillId="3" borderId="0" xfId="0" applyNumberFormat="1" applyFont="1" applyFill="1" applyBorder="1" applyAlignment="1">
      <alignment horizontal="left" vertical="center"/>
    </xf>
    <xf numFmtId="0" fontId="12" fillId="0" borderId="0" xfId="0" applyFont="1" applyFill="1" applyAlignment="1">
      <alignment horizontal="center"/>
    </xf>
    <xf numFmtId="44" fontId="15" fillId="7" borderId="0" xfId="1" applyFont="1" applyFill="1" applyAlignment="1">
      <alignment horizontal="center"/>
    </xf>
    <xf numFmtId="44" fontId="11" fillId="3" borderId="0" xfId="1" applyFont="1" applyFill="1" applyAlignment="1">
      <alignment horizontal="center"/>
    </xf>
    <xf numFmtId="44" fontId="0" fillId="4" borderId="19" xfId="1" applyFont="1" applyFill="1" applyBorder="1" applyAlignment="1">
      <alignment horizontal="center"/>
    </xf>
    <xf numFmtId="44" fontId="0" fillId="4" borderId="10" xfId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44" fontId="0" fillId="4" borderId="19" xfId="1" applyFont="1" applyFill="1" applyBorder="1" applyAlignment="1">
      <alignment horizontal="center" vertical="center"/>
    </xf>
    <xf numFmtId="44" fontId="0" fillId="4" borderId="10" xfId="1" applyFont="1" applyFill="1" applyBorder="1" applyAlignment="1">
      <alignment horizontal="center" vertical="center"/>
    </xf>
    <xf numFmtId="44" fontId="0" fillId="5" borderId="19" xfId="1" applyFont="1" applyFill="1" applyBorder="1" applyAlignment="1">
      <alignment horizontal="center"/>
    </xf>
    <xf numFmtId="44" fontId="0" fillId="5" borderId="10" xfId="1" applyFont="1" applyFill="1" applyBorder="1" applyAlignment="1">
      <alignment horizontal="center"/>
    </xf>
    <xf numFmtId="44" fontId="8" fillId="2" borderId="0" xfId="1" applyFont="1" applyFill="1" applyAlignment="1">
      <alignment horizontal="center"/>
    </xf>
    <xf numFmtId="0" fontId="11" fillId="3" borderId="0" xfId="0" applyFont="1" applyFill="1" applyAlignment="1">
      <alignment horizontal="center"/>
    </xf>
    <xf numFmtId="0" fontId="11" fillId="3" borderId="0" xfId="0" applyFont="1" applyFill="1" applyAlignment="1">
      <alignment horizontal="right"/>
    </xf>
    <xf numFmtId="168" fontId="0" fillId="5" borderId="17" xfId="0" applyNumberFormat="1" applyFill="1" applyBorder="1" applyAlignment="1">
      <alignment horizontal="center"/>
    </xf>
    <xf numFmtId="168" fontId="0" fillId="4" borderId="17" xfId="0" applyNumberFormat="1" applyFill="1" applyBorder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800100</xdr:colOff>
      <xdr:row>5</xdr:row>
      <xdr:rowOff>38100</xdr:rowOff>
    </xdr:from>
    <xdr:to>
      <xdr:col>4</xdr:col>
      <xdr:colOff>57150</xdr:colOff>
      <xdr:row>10</xdr:row>
      <xdr:rowOff>38100</xdr:rowOff>
    </xdr:to>
    <xdr:sp macro="[0]!userform" textlink="">
      <xdr:nvSpPr>
        <xdr:cNvPr id="2" name="Rectangle 1"/>
        <xdr:cNvSpPr/>
      </xdr:nvSpPr>
      <xdr:spPr>
        <a:xfrm>
          <a:off x="1638300" y="752475"/>
          <a:ext cx="1771650" cy="714375"/>
        </a:xfrm>
        <a:prstGeom prst="rect">
          <a:avLst/>
        </a:prstGeom>
        <a:solidFill>
          <a:schemeClr val="bg1">
            <a:lumMod val="85000"/>
          </a:schemeClr>
        </a:solidFill>
        <a:ln>
          <a:noFill/>
        </a:ln>
        <a:effectLst>
          <a:outerShdw blurRad="50800" dist="38100" dir="5400000" algn="t" rotWithShape="0">
            <a:prstClr val="black">
              <a:alpha val="40000"/>
            </a:prstClr>
          </a:outerShdw>
        </a:effectLst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600">
              <a:solidFill>
                <a:schemeClr val="tx1"/>
              </a:solidFill>
            </a:rPr>
            <a:t>C.A du jour</a:t>
          </a:r>
        </a:p>
      </xdr:txBody>
    </xdr:sp>
    <xdr:clientData/>
  </xdr:twoCellAnchor>
  <xdr:twoCellAnchor>
    <xdr:from>
      <xdr:col>1</xdr:col>
      <xdr:colOff>781050</xdr:colOff>
      <xdr:row>13</xdr:row>
      <xdr:rowOff>123825</xdr:rowOff>
    </xdr:from>
    <xdr:to>
      <xdr:col>4</xdr:col>
      <xdr:colOff>38100</xdr:colOff>
      <xdr:row>18</xdr:row>
      <xdr:rowOff>123825</xdr:rowOff>
    </xdr:to>
    <xdr:sp macro="[0]!UserForm_dpt" textlink="">
      <xdr:nvSpPr>
        <xdr:cNvPr id="3" name="Rectangle 2"/>
        <xdr:cNvSpPr/>
      </xdr:nvSpPr>
      <xdr:spPr>
        <a:xfrm>
          <a:off x="1619250" y="1981200"/>
          <a:ext cx="1771650" cy="714375"/>
        </a:xfrm>
        <a:prstGeom prst="rect">
          <a:avLst/>
        </a:prstGeom>
        <a:solidFill>
          <a:schemeClr val="bg1">
            <a:lumMod val="85000"/>
          </a:schemeClr>
        </a:solidFill>
        <a:ln>
          <a:noFill/>
        </a:ln>
        <a:effectLst>
          <a:outerShdw blurRad="50800" dist="38100" dir="5400000" algn="t" rotWithShape="0">
            <a:prstClr val="black">
              <a:alpha val="40000"/>
            </a:prstClr>
          </a:outerShdw>
        </a:effectLst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600">
              <a:solidFill>
                <a:schemeClr val="tx1"/>
              </a:solidFill>
            </a:rPr>
            <a:t>Enquête départements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95250</xdr:colOff>
      <xdr:row>1</xdr:row>
      <xdr:rowOff>123825</xdr:rowOff>
    </xdr:from>
    <xdr:to>
      <xdr:col>9</xdr:col>
      <xdr:colOff>838200</xdr:colOff>
      <xdr:row>6</xdr:row>
      <xdr:rowOff>19050</xdr:rowOff>
    </xdr:to>
    <xdr:sp macro="[0]!ImprimerSemaine" textlink="">
      <xdr:nvSpPr>
        <xdr:cNvPr id="2" name="Rectangle 1"/>
        <xdr:cNvSpPr/>
      </xdr:nvSpPr>
      <xdr:spPr>
        <a:xfrm>
          <a:off x="8458200" y="419100"/>
          <a:ext cx="742950" cy="800100"/>
        </a:xfrm>
        <a:prstGeom prst="rect">
          <a:avLst/>
        </a:prstGeom>
        <a:solidFill>
          <a:schemeClr val="bg1">
            <a:lumMod val="7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800" b="1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Imprimer</a:t>
          </a:r>
          <a:r>
            <a:rPr lang="en-GB" sz="800" b="1" baseline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le C.A</a:t>
          </a:r>
          <a:endParaRPr lang="en-GB" sz="800" b="1">
            <a:latin typeface="Verdana" panose="020B0604030504040204" pitchFamily="34" charset="0"/>
            <a:ea typeface="Verdana" panose="020B0604030504040204" pitchFamily="34" charset="0"/>
            <a:cs typeface="Verdana" panose="020B0604030504040204" pitchFamily="34" charset="0"/>
          </a:endParaRP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66675</xdr:colOff>
      <xdr:row>1</xdr:row>
      <xdr:rowOff>95250</xdr:rowOff>
    </xdr:from>
    <xdr:to>
      <xdr:col>9</xdr:col>
      <xdr:colOff>809625</xdr:colOff>
      <xdr:row>6</xdr:row>
      <xdr:rowOff>66675</xdr:rowOff>
    </xdr:to>
    <xdr:sp macro="[0]!ImprimerMois" textlink="">
      <xdr:nvSpPr>
        <xdr:cNvPr id="2" name="Rectangle 1"/>
        <xdr:cNvSpPr/>
      </xdr:nvSpPr>
      <xdr:spPr>
        <a:xfrm>
          <a:off x="7734300" y="390525"/>
          <a:ext cx="742950" cy="800100"/>
        </a:xfrm>
        <a:prstGeom prst="rect">
          <a:avLst/>
        </a:prstGeom>
        <a:solidFill>
          <a:schemeClr val="bg1">
            <a:lumMod val="7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800" b="1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Imprimer</a:t>
          </a:r>
          <a:r>
            <a:rPr lang="en-GB" sz="800" b="1" baseline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le C.A</a:t>
          </a:r>
          <a:endParaRPr lang="en-GB" sz="800" b="1">
            <a:latin typeface="Verdana" panose="020B0604030504040204" pitchFamily="34" charset="0"/>
            <a:ea typeface="Verdana" panose="020B0604030504040204" pitchFamily="34" charset="0"/>
            <a:cs typeface="Verdana" panose="020B0604030504040204" pitchFamily="34" charset="0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46464</xdr:colOff>
      <xdr:row>0</xdr:row>
      <xdr:rowOff>23232</xdr:rowOff>
    </xdr:from>
    <xdr:to>
      <xdr:col>0</xdr:col>
      <xdr:colOff>789414</xdr:colOff>
      <xdr:row>3</xdr:row>
      <xdr:rowOff>45070</xdr:rowOff>
    </xdr:to>
    <xdr:sp macro="[0]!ImprimerDpt" textlink="">
      <xdr:nvSpPr>
        <xdr:cNvPr id="2" name="Rectangle 1"/>
        <xdr:cNvSpPr/>
      </xdr:nvSpPr>
      <xdr:spPr>
        <a:xfrm>
          <a:off x="46464" y="23232"/>
          <a:ext cx="742950" cy="800100"/>
        </a:xfrm>
        <a:prstGeom prst="rect">
          <a:avLst/>
        </a:prstGeom>
        <a:solidFill>
          <a:schemeClr val="bg1">
            <a:lumMod val="7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800" b="1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Imprimer</a:t>
          </a:r>
          <a:r>
            <a:rPr lang="en-GB" sz="800" b="1" baseline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le suivi</a:t>
          </a:r>
          <a:endParaRPr lang="en-GB" sz="800" b="1">
            <a:latin typeface="Verdana" panose="020B0604030504040204" pitchFamily="34" charset="0"/>
            <a:ea typeface="Verdana" panose="020B0604030504040204" pitchFamily="34" charset="0"/>
            <a:cs typeface="Verdana" panose="020B0604030504040204" pitchFamily="34" charset="0"/>
          </a:endParaRP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66675</xdr:colOff>
      <xdr:row>1</xdr:row>
      <xdr:rowOff>95250</xdr:rowOff>
    </xdr:from>
    <xdr:to>
      <xdr:col>9</xdr:col>
      <xdr:colOff>809625</xdr:colOff>
      <xdr:row>5</xdr:row>
      <xdr:rowOff>66675</xdr:rowOff>
    </xdr:to>
    <xdr:sp macro="[0]!ImprimerMois" textlink="">
      <xdr:nvSpPr>
        <xdr:cNvPr id="2" name="Rectangle 1"/>
        <xdr:cNvSpPr/>
      </xdr:nvSpPr>
      <xdr:spPr>
        <a:xfrm>
          <a:off x="8572500" y="390525"/>
          <a:ext cx="742950" cy="800100"/>
        </a:xfrm>
        <a:prstGeom prst="rect">
          <a:avLst/>
        </a:prstGeom>
        <a:solidFill>
          <a:schemeClr val="bg1">
            <a:lumMod val="75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800" b="1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Imprimer</a:t>
          </a:r>
          <a:r>
            <a:rPr lang="en-GB" sz="800" b="1" baseline="0">
              <a:latin typeface="Verdana" panose="020B0604030504040204" pitchFamily="34" charset="0"/>
              <a:ea typeface="Verdana" panose="020B0604030504040204" pitchFamily="34" charset="0"/>
              <a:cs typeface="Verdana" panose="020B0604030504040204" pitchFamily="34" charset="0"/>
            </a:rPr>
            <a:t> le C.A</a:t>
          </a:r>
          <a:endParaRPr lang="en-GB" sz="800" b="1">
            <a:latin typeface="Verdana" panose="020B0604030504040204" pitchFamily="34" charset="0"/>
            <a:ea typeface="Verdana" panose="020B0604030504040204" pitchFamily="34" charset="0"/>
            <a:cs typeface="Verdana" panose="020B0604030504040204" pitchFamily="34" charset="0"/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E21"/>
  <sheetViews>
    <sheetView showGridLines="0" workbookViewId="0">
      <selection activeCell="H16" sqref="H16"/>
    </sheetView>
  </sheetViews>
  <sheetFormatPr baseColWidth="10" defaultRowHeight="11.25" x14ac:dyDescent="0.15"/>
  <sheetData>
    <row r="3" spans="2:5" x14ac:dyDescent="0.15">
      <c r="B3" s="69" t="s">
        <v>68</v>
      </c>
      <c r="C3" s="69"/>
      <c r="D3" s="69"/>
      <c r="E3" s="69"/>
    </row>
    <row r="4" spans="2:5" x14ac:dyDescent="0.15">
      <c r="B4" s="69"/>
      <c r="C4" s="69"/>
      <c r="D4" s="69"/>
      <c r="E4" s="69"/>
    </row>
    <row r="5" spans="2:5" x14ac:dyDescent="0.15">
      <c r="B5" s="23"/>
      <c r="C5" s="23"/>
      <c r="D5" s="23"/>
      <c r="E5" s="23"/>
    </row>
    <row r="6" spans="2:5" x14ac:dyDescent="0.15">
      <c r="B6" s="23"/>
      <c r="C6" s="23"/>
      <c r="D6" s="23"/>
      <c r="E6" s="23"/>
    </row>
    <row r="7" spans="2:5" x14ac:dyDescent="0.15">
      <c r="B7" s="23"/>
      <c r="C7" s="23"/>
      <c r="D7" s="23"/>
      <c r="E7" s="23"/>
    </row>
    <row r="8" spans="2:5" x14ac:dyDescent="0.15">
      <c r="B8" s="23"/>
      <c r="C8" s="23"/>
      <c r="D8" s="23"/>
      <c r="E8" s="23"/>
    </row>
    <row r="9" spans="2:5" x14ac:dyDescent="0.15">
      <c r="B9" s="23"/>
      <c r="C9" s="23"/>
      <c r="D9" s="23"/>
      <c r="E9" s="23"/>
    </row>
    <row r="10" spans="2:5" x14ac:dyDescent="0.15">
      <c r="B10" s="23"/>
      <c r="C10" s="23"/>
      <c r="D10" s="23"/>
      <c r="E10" s="23"/>
    </row>
    <row r="11" spans="2:5" x14ac:dyDescent="0.15">
      <c r="B11" s="23"/>
      <c r="C11" s="23"/>
      <c r="D11" s="23"/>
      <c r="E11" s="23"/>
    </row>
    <row r="12" spans="2:5" x14ac:dyDescent="0.15">
      <c r="B12" s="23"/>
      <c r="C12" s="23"/>
      <c r="D12" s="23"/>
      <c r="E12" s="23"/>
    </row>
    <row r="13" spans="2:5" x14ac:dyDescent="0.15">
      <c r="B13" s="23"/>
      <c r="C13" s="23"/>
      <c r="D13" s="23"/>
      <c r="E13" s="23"/>
    </row>
    <row r="14" spans="2:5" x14ac:dyDescent="0.15">
      <c r="B14" s="23"/>
      <c r="C14" s="23"/>
      <c r="D14" s="23"/>
      <c r="E14" s="23"/>
    </row>
    <row r="15" spans="2:5" x14ac:dyDescent="0.15">
      <c r="B15" s="23"/>
      <c r="C15" s="23"/>
      <c r="D15" s="23"/>
      <c r="E15" s="23"/>
    </row>
    <row r="16" spans="2:5" x14ac:dyDescent="0.15">
      <c r="B16" s="23"/>
      <c r="C16" s="23"/>
      <c r="D16" s="23"/>
      <c r="E16" s="23"/>
    </row>
    <row r="17" spans="2:5" x14ac:dyDescent="0.15">
      <c r="B17" s="23"/>
      <c r="C17" s="23"/>
      <c r="D17" s="23"/>
      <c r="E17" s="23"/>
    </row>
    <row r="18" spans="2:5" x14ac:dyDescent="0.15">
      <c r="B18" s="23"/>
      <c r="C18" s="23"/>
      <c r="D18" s="23"/>
      <c r="E18" s="23"/>
    </row>
    <row r="19" spans="2:5" x14ac:dyDescent="0.15">
      <c r="B19" s="23"/>
      <c r="C19" s="23"/>
      <c r="D19" s="23"/>
      <c r="E19" s="23"/>
    </row>
    <row r="20" spans="2:5" x14ac:dyDescent="0.15">
      <c r="B20" s="23"/>
      <c r="C20" s="23"/>
      <c r="D20" s="23"/>
      <c r="E20" s="23"/>
    </row>
    <row r="21" spans="2:5" x14ac:dyDescent="0.15">
      <c r="B21" s="23"/>
      <c r="C21" s="23"/>
      <c r="D21" s="23"/>
      <c r="E21" s="23"/>
    </row>
  </sheetData>
  <mergeCells count="1">
    <mergeCell ref="B3:E4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I22"/>
  <sheetViews>
    <sheetView workbookViewId="0">
      <selection activeCell="A3" sqref="A3:AI22"/>
    </sheetView>
  </sheetViews>
  <sheetFormatPr baseColWidth="10" defaultRowHeight="11.25" x14ac:dyDescent="0.15"/>
  <cols>
    <col min="1" max="1" width="23.25" style="2" bestFit="1" customWidth="1"/>
    <col min="3" max="3" width="11" style="1"/>
    <col min="5" max="5" width="11" style="1"/>
    <col min="7" max="7" width="11" style="1"/>
    <col min="9" max="9" width="11" style="1"/>
    <col min="11" max="11" width="11" style="1"/>
    <col min="13" max="13" width="11" style="1"/>
    <col min="15" max="15" width="11" style="1"/>
    <col min="17" max="17" width="11" style="1"/>
    <col min="19" max="19" width="11" style="1"/>
    <col min="21" max="21" width="11" style="1"/>
    <col min="23" max="23" width="11" style="1"/>
    <col min="25" max="25" width="11" style="1"/>
    <col min="27" max="27" width="11" style="1"/>
    <col min="29" max="29" width="11" style="1"/>
    <col min="31" max="31" width="11" style="1"/>
    <col min="33" max="33" width="11" style="1"/>
  </cols>
  <sheetData>
    <row r="1" spans="1:35" x14ac:dyDescent="0.15">
      <c r="A1" s="3" t="s">
        <v>19</v>
      </c>
      <c r="B1" s="70" t="s">
        <v>1</v>
      </c>
      <c r="C1" s="70"/>
      <c r="D1" s="70" t="s">
        <v>2</v>
      </c>
      <c r="E1" s="70"/>
      <c r="F1" s="70" t="s">
        <v>3</v>
      </c>
      <c r="G1" s="70"/>
      <c r="H1" s="70" t="s">
        <v>6</v>
      </c>
      <c r="I1" s="70"/>
      <c r="J1" s="70" t="s">
        <v>7</v>
      </c>
      <c r="K1" s="70"/>
      <c r="L1" s="70" t="s">
        <v>8</v>
      </c>
      <c r="M1" s="70"/>
      <c r="N1" s="70" t="s">
        <v>9</v>
      </c>
      <c r="O1" s="70"/>
      <c r="P1" s="70" t="s">
        <v>10</v>
      </c>
      <c r="Q1" s="70"/>
      <c r="R1" s="71" t="s">
        <v>11</v>
      </c>
      <c r="S1" s="70"/>
      <c r="T1" s="71" t="s">
        <v>12</v>
      </c>
      <c r="U1" s="70"/>
      <c r="V1" s="71" t="s">
        <v>13</v>
      </c>
      <c r="W1" s="70"/>
      <c r="X1" s="71" t="s">
        <v>14</v>
      </c>
      <c r="Y1" s="70"/>
      <c r="Z1" s="71" t="s">
        <v>15</v>
      </c>
      <c r="AA1" s="70"/>
      <c r="AB1" s="71" t="s">
        <v>16</v>
      </c>
      <c r="AC1" s="70"/>
      <c r="AD1" s="71" t="s">
        <v>17</v>
      </c>
      <c r="AE1" s="70"/>
      <c r="AF1" s="71" t="s">
        <v>18</v>
      </c>
      <c r="AG1" s="70"/>
      <c r="AH1" t="s">
        <v>19</v>
      </c>
      <c r="AI1" t="s">
        <v>19</v>
      </c>
    </row>
    <row r="2" spans="1:35" x14ac:dyDescent="0.15">
      <c r="A2" s="3" t="s">
        <v>0</v>
      </c>
      <c r="B2" t="s">
        <v>4</v>
      </c>
      <c r="C2" s="1" t="s">
        <v>5</v>
      </c>
      <c r="D2" t="s">
        <v>4</v>
      </c>
      <c r="E2" s="1" t="s">
        <v>5</v>
      </c>
      <c r="F2" t="s">
        <v>4</v>
      </c>
      <c r="G2" s="1" t="s">
        <v>5</v>
      </c>
      <c r="H2" t="s">
        <v>4</v>
      </c>
      <c r="I2" s="1" t="s">
        <v>5</v>
      </c>
      <c r="J2" t="s">
        <v>4</v>
      </c>
      <c r="K2" s="1" t="s">
        <v>5</v>
      </c>
      <c r="L2" t="s">
        <v>4</v>
      </c>
      <c r="M2" s="1" t="s">
        <v>5</v>
      </c>
      <c r="N2" t="s">
        <v>4</v>
      </c>
      <c r="O2" s="1" t="s">
        <v>5</v>
      </c>
      <c r="P2" t="s">
        <v>4</v>
      </c>
      <c r="Q2" s="1" t="s">
        <v>5</v>
      </c>
      <c r="R2" t="s">
        <v>4</v>
      </c>
      <c r="S2" s="1" t="s">
        <v>5</v>
      </c>
      <c r="T2" t="s">
        <v>4</v>
      </c>
      <c r="U2" s="1" t="s">
        <v>5</v>
      </c>
      <c r="V2" t="s">
        <v>4</v>
      </c>
      <c r="W2" s="1" t="s">
        <v>5</v>
      </c>
      <c r="X2" t="s">
        <v>4</v>
      </c>
      <c r="Y2" s="1" t="s">
        <v>5</v>
      </c>
      <c r="Z2" t="s">
        <v>4</v>
      </c>
      <c r="AA2" s="1" t="s">
        <v>5</v>
      </c>
      <c r="AB2" t="s">
        <v>4</v>
      </c>
      <c r="AC2" s="1" t="s">
        <v>5</v>
      </c>
      <c r="AD2" t="s">
        <v>4</v>
      </c>
      <c r="AE2" s="1" t="s">
        <v>5</v>
      </c>
      <c r="AF2" t="s">
        <v>4</v>
      </c>
      <c r="AG2" s="1" t="s">
        <v>5</v>
      </c>
      <c r="AH2" t="s">
        <v>45</v>
      </c>
      <c r="AI2" s="1" t="s">
        <v>179</v>
      </c>
    </row>
    <row r="3" spans="1:35" x14ac:dyDescent="0.15">
      <c r="A3" s="2">
        <v>43128</v>
      </c>
      <c r="B3">
        <v>10</v>
      </c>
      <c r="C3" s="1">
        <f>B3*5.3</f>
        <v>53</v>
      </c>
      <c r="D3">
        <v>5</v>
      </c>
      <c r="E3" s="1">
        <f>D3*2.9</f>
        <v>14.5</v>
      </c>
      <c r="F3">
        <v>15</v>
      </c>
      <c r="G3" s="1">
        <f>F3*3.5</f>
        <v>52.5</v>
      </c>
      <c r="H3">
        <v>30</v>
      </c>
      <c r="I3" s="1">
        <f>H3*2</f>
        <v>60</v>
      </c>
      <c r="J3">
        <v>20</v>
      </c>
      <c r="K3" s="1">
        <f>(J3*13.5)/4</f>
        <v>67.5</v>
      </c>
      <c r="L3">
        <v>0</v>
      </c>
      <c r="M3" s="1">
        <f>L3*0</f>
        <v>0</v>
      </c>
      <c r="N3">
        <v>0</v>
      </c>
      <c r="O3" s="1">
        <f>N3*0</f>
        <v>0</v>
      </c>
      <c r="P3">
        <v>0</v>
      </c>
      <c r="Q3" s="1">
        <f>P3*0</f>
        <v>0</v>
      </c>
      <c r="R3">
        <v>3</v>
      </c>
      <c r="S3" s="1">
        <f>R3*0</f>
        <v>0</v>
      </c>
      <c r="T3">
        <v>1</v>
      </c>
      <c r="U3" s="1">
        <f>T3*0</f>
        <v>0</v>
      </c>
      <c r="V3">
        <v>60</v>
      </c>
      <c r="W3" s="1">
        <f>V3*0</f>
        <v>0</v>
      </c>
      <c r="X3">
        <v>25</v>
      </c>
      <c r="Y3" s="1">
        <f>X3*0</f>
        <v>0</v>
      </c>
      <c r="Z3">
        <v>0</v>
      </c>
      <c r="AA3" s="1">
        <f>Z3*0</f>
        <v>0</v>
      </c>
      <c r="AB3">
        <v>0</v>
      </c>
      <c r="AC3" s="1">
        <f>AB3*15</f>
        <v>0</v>
      </c>
      <c r="AD3">
        <v>0</v>
      </c>
      <c r="AE3" s="1">
        <f>AD3*10</f>
        <v>0</v>
      </c>
      <c r="AF3">
        <v>0</v>
      </c>
      <c r="AG3" s="1">
        <f>(AF3*35)/4</f>
        <v>0</v>
      </c>
      <c r="AH3" t="str">
        <f>(YEAR(A3))&amp;(WEEKNUM(A3))</f>
        <v>20185</v>
      </c>
      <c r="AI3" s="46">
        <f>C3+E3+G3+I3+K3+M3+O3+Q3+S3+U3+W3+Y3+AA3+AC3+AE3+AG3</f>
        <v>247.5</v>
      </c>
    </row>
    <row r="4" spans="1:35" x14ac:dyDescent="0.15">
      <c r="AI4" s="46"/>
    </row>
    <row r="5" spans="1:35" x14ac:dyDescent="0.15">
      <c r="AI5" s="46"/>
    </row>
    <row r="6" spans="1:35" x14ac:dyDescent="0.15">
      <c r="AI6" s="46"/>
    </row>
    <row r="7" spans="1:35" x14ac:dyDescent="0.15">
      <c r="AI7" s="46"/>
    </row>
    <row r="8" spans="1:35" x14ac:dyDescent="0.15">
      <c r="AI8" s="46"/>
    </row>
    <row r="9" spans="1:35" x14ac:dyDescent="0.15">
      <c r="AI9" s="46"/>
    </row>
    <row r="10" spans="1:35" x14ac:dyDescent="0.15">
      <c r="D10" s="1"/>
      <c r="F10" s="1"/>
      <c r="H10" s="1"/>
      <c r="J10" s="1"/>
      <c r="L10" s="1"/>
      <c r="N10" s="1"/>
      <c r="P10" s="1"/>
      <c r="R10" s="1"/>
      <c r="T10" s="1"/>
      <c r="V10" s="1"/>
      <c r="X10" s="1"/>
      <c r="Z10" s="1"/>
      <c r="AB10" s="1"/>
      <c r="AD10" s="1"/>
      <c r="AF10" s="1"/>
      <c r="AH10" s="1"/>
      <c r="AI10" s="46"/>
    </row>
    <row r="11" spans="1:35" x14ac:dyDescent="0.15">
      <c r="AI11" s="46"/>
    </row>
    <row r="12" spans="1:35" x14ac:dyDescent="0.15">
      <c r="AI12" s="46"/>
    </row>
    <row r="13" spans="1:35" x14ac:dyDescent="0.15">
      <c r="AI13" s="46"/>
    </row>
    <row r="14" spans="1:35" x14ac:dyDescent="0.15">
      <c r="AI14" s="46"/>
    </row>
    <row r="15" spans="1:35" x14ac:dyDescent="0.15">
      <c r="AI15" s="46"/>
    </row>
    <row r="16" spans="1:35" x14ac:dyDescent="0.15">
      <c r="AI16" s="46"/>
    </row>
    <row r="17" spans="35:35" x14ac:dyDescent="0.15">
      <c r="AI17" s="46"/>
    </row>
    <row r="18" spans="35:35" x14ac:dyDescent="0.15">
      <c r="AI18" s="46"/>
    </row>
    <row r="19" spans="35:35" x14ac:dyDescent="0.15">
      <c r="AI19" s="46"/>
    </row>
    <row r="20" spans="35:35" x14ac:dyDescent="0.15">
      <c r="AI20" s="46"/>
    </row>
    <row r="21" spans="35:35" x14ac:dyDescent="0.15">
      <c r="AI21" s="46"/>
    </row>
    <row r="22" spans="35:35" x14ac:dyDescent="0.15">
      <c r="AI22" s="46"/>
    </row>
  </sheetData>
  <mergeCells count="16">
    <mergeCell ref="Z1:AA1"/>
    <mergeCell ref="AB1:AC1"/>
    <mergeCell ref="AD1:AE1"/>
    <mergeCell ref="AF1:AG1"/>
    <mergeCell ref="N1:O1"/>
    <mergeCell ref="P1:Q1"/>
    <mergeCell ref="R1:S1"/>
    <mergeCell ref="T1:U1"/>
    <mergeCell ref="V1:W1"/>
    <mergeCell ref="X1:Y1"/>
    <mergeCell ref="L1:M1"/>
    <mergeCell ref="B1:C1"/>
    <mergeCell ref="D1:E1"/>
    <mergeCell ref="F1:G1"/>
    <mergeCell ref="H1:I1"/>
    <mergeCell ref="J1:K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J43"/>
  <sheetViews>
    <sheetView showGridLines="0" topLeftCell="A15" zoomScaleNormal="100" workbookViewId="0">
      <selection activeCell="I42" sqref="I42"/>
    </sheetView>
  </sheetViews>
  <sheetFormatPr baseColWidth="10" defaultRowHeight="11.25" x14ac:dyDescent="0.15"/>
  <cols>
    <col min="1" max="1" width="10.75" bestFit="1" customWidth="1"/>
    <col min="2" max="2" width="21.125" bestFit="1" customWidth="1"/>
    <col min="3" max="10" width="11.125" customWidth="1"/>
  </cols>
  <sheetData>
    <row r="1" spans="1:10" ht="23.25" customHeight="1" x14ac:dyDescent="0.15">
      <c r="A1" s="82" t="s">
        <v>62</v>
      </c>
      <c r="B1" s="82"/>
      <c r="C1" s="82"/>
      <c r="D1" s="82"/>
      <c r="E1" s="82"/>
      <c r="F1" s="82"/>
      <c r="G1" s="82"/>
      <c r="H1" s="82"/>
      <c r="I1" s="82"/>
      <c r="J1" s="82"/>
    </row>
    <row r="2" spans="1:10" ht="12" thickBot="1" x14ac:dyDescent="0.2"/>
    <row r="3" spans="1:10" s="9" customFormat="1" ht="14.25" x14ac:dyDescent="0.15">
      <c r="B3" s="89" t="s">
        <v>20</v>
      </c>
      <c r="C3" s="91">
        <v>4</v>
      </c>
      <c r="D3" s="93" t="s">
        <v>46</v>
      </c>
      <c r="E3" s="91">
        <v>2018</v>
      </c>
      <c r="F3" s="18" t="s">
        <v>43</v>
      </c>
      <c r="G3" s="85">
        <f>7*C3+DATE(E3,1,3)-WEEKDAY(DATE(E3,1,3))-5</f>
        <v>43122</v>
      </c>
      <c r="H3" s="85"/>
      <c r="I3" s="86"/>
    </row>
    <row r="4" spans="1:10" s="9" customFormat="1" ht="15" thickBot="1" x14ac:dyDescent="0.2">
      <c r="B4" s="90"/>
      <c r="C4" s="92"/>
      <c r="D4" s="94"/>
      <c r="E4" s="92"/>
      <c r="F4" s="19" t="s">
        <v>44</v>
      </c>
      <c r="G4" s="87">
        <f>7*C3+DATE(E3,1,3)-WEEKDAY(DATE(E3,1,3))+1</f>
        <v>43128</v>
      </c>
      <c r="H4" s="87"/>
      <c r="I4" s="88"/>
    </row>
    <row r="5" spans="1:10" s="9" customFormat="1" ht="15" thickBot="1" x14ac:dyDescent="0.2"/>
    <row r="6" spans="1:10" s="9" customFormat="1" ht="15" thickBot="1" x14ac:dyDescent="0.2">
      <c r="B6" s="25" t="s">
        <v>64</v>
      </c>
      <c r="C6" s="83" t="s">
        <v>65</v>
      </c>
      <c r="D6" s="83"/>
      <c r="E6" s="26">
        <f>SUM(C42:I42)</f>
        <v>169</v>
      </c>
      <c r="F6" s="24" t="s">
        <v>66</v>
      </c>
      <c r="G6" s="95">
        <f>SUM(C43:I43)</f>
        <v>247.5</v>
      </c>
      <c r="H6" s="95"/>
      <c r="I6" s="96"/>
    </row>
    <row r="7" spans="1:10" x14ac:dyDescent="0.15">
      <c r="C7" s="84"/>
      <c r="D7" s="84"/>
      <c r="I7" s="2"/>
    </row>
    <row r="9" spans="1:10" ht="12.75" x14ac:dyDescent="0.2">
      <c r="C9" s="10" t="s">
        <v>21</v>
      </c>
      <c r="D9" s="10" t="s">
        <v>22</v>
      </c>
      <c r="E9" s="10" t="s">
        <v>23</v>
      </c>
      <c r="F9" s="10" t="s">
        <v>24</v>
      </c>
      <c r="G9" s="10" t="s">
        <v>25</v>
      </c>
      <c r="H9" s="10" t="s">
        <v>26</v>
      </c>
      <c r="I9" s="10" t="s">
        <v>27</v>
      </c>
      <c r="J9" s="10" t="s">
        <v>49</v>
      </c>
    </row>
    <row r="10" spans="1:10" x14ac:dyDescent="0.15">
      <c r="A10" s="76" t="s">
        <v>28</v>
      </c>
      <c r="B10" s="77" t="s">
        <v>1</v>
      </c>
      <c r="C10" s="13">
        <f>IF(ISERROR(VLOOKUP((7*$C$3+DATE($E$3,1,3)-WEEKDAY(DATE($E$3,1,3))-5),'ENTREES BDD'!$A:$AH,2,FALSE)),0,VLOOKUP((7*$C$3+DATE($E$3,1,3)-WEEKDAY(DATE($E$3,1,3))-5),'ENTREES BDD'!$A:$AH,2,FALSE))</f>
        <v>0</v>
      </c>
      <c r="D10" s="13">
        <f>IF(ISERROR(VLOOKUP((7*$C$3+DATE($E$3,1,3)-WEEKDAY(DATE($E$3,1,3))-4),'ENTREES BDD'!$A:$AH,2,FALSE)),0,VLOOKUP((7*$C$3+DATE($E$3,1,3)-WEEKDAY(DATE($E$3,1,3))-4),'ENTREES BDD'!$A:$AH,2,FALSE))</f>
        <v>0</v>
      </c>
      <c r="E10" s="13">
        <f>IF(ISERROR(VLOOKUP((7*$C$3+DATE($E$3,1,3)-WEEKDAY(DATE($E$3,1,3))-3),'ENTREES BDD'!$A:$AH,2,FALSE)),0,VLOOKUP((7*$C$3+DATE($E$3,1,3)-WEEKDAY(DATE($E$3,1,3))-3),'ENTREES BDD'!$A:$AH,2,FALSE))</f>
        <v>0</v>
      </c>
      <c r="F10" s="13">
        <f>IF(ISERROR(VLOOKUP((7*$C$3+DATE($E$3,1,3)-WEEKDAY(DATE($E$3,1,3))-2),'ENTREES BDD'!$A:$AH,2,FALSE)),0,VLOOKUP((7*$C$3+DATE($E$3,1,3)-WEEKDAY(DATE($E$3,1,3))-2),'ENTREES BDD'!$A:$AH,2,FALSE))</f>
        <v>0</v>
      </c>
      <c r="G10" s="13">
        <f>IF(ISERROR(VLOOKUP((7*$C$3+DATE($E$3,1,3)-WEEKDAY(DATE($E$3,1,3))-1),'ENTREES BDD'!$A:$AH,2,FALSE)),0,VLOOKUP((7*$C$3+DATE($E$3,1,3)-WEEKDAY(DATE($E$3,1,3))-1),'ENTREES BDD'!$A:$AH,2,FALSE))</f>
        <v>0</v>
      </c>
      <c r="H10" s="13">
        <f>IF(ISERROR(VLOOKUP((7*$C$3+DATE($E$3,1,3)-WEEKDAY(DATE($E$3,1,3))),'ENTREES BDD'!$A:$AH,2,FALSE)),0,VLOOKUP((7*$C$3+DATE($E$3,1,3)-WEEKDAY(DATE($E$3,1,3))),'ENTREES BDD'!$A:$AH,2,FALSE))</f>
        <v>0</v>
      </c>
      <c r="I10" s="13">
        <f>IF(ISERROR(VLOOKUP((7*$C$3+DATE($E$3,1,3)-WEEKDAY(DATE($E$3,1,3))+1),'ENTREES BDD'!$A:$AH,2,FALSE)),0,VLOOKUP((7*$C$3+DATE($E$3,1,3)-WEEKDAY(DATE($E$3,1,3))+1),'ENTREES BDD'!$A:$AH,2,FALSE))</f>
        <v>10</v>
      </c>
      <c r="J10" s="11">
        <f>SUM(C10:I10)</f>
        <v>10</v>
      </c>
    </row>
    <row r="11" spans="1:10" x14ac:dyDescent="0.15">
      <c r="A11" s="76"/>
      <c r="B11" s="77"/>
      <c r="C11" s="14">
        <f>IF(ISERROR(VLOOKUP((7*$C$3+DATE($E$3,1,3)-WEEKDAY(DATE($E$3,1,3))-5),'ENTREES BDD'!$A:$AH,3,FALSE)),0,VLOOKUP((7*$C$3+DATE($E$3,1,3)-WEEKDAY(DATE($E$3,1,3))-5),'ENTREES BDD'!$A:$AH,3,FALSE))</f>
        <v>0</v>
      </c>
      <c r="D11" s="14">
        <f>IF(ISERROR(VLOOKUP((7*$C$3+DATE($E$3,1,3)-WEEKDAY(DATE($E$3,1,3))-4),'ENTREES BDD'!$A:$AH,3,FALSE)),0,VLOOKUP((7*$C$3+DATE($E$3,1,3)-WEEKDAY(DATE($E$3,1,3))-4),'ENTREES BDD'!$A:$AH,3,FALSE))</f>
        <v>0</v>
      </c>
      <c r="E11" s="14">
        <f>IF(ISERROR(VLOOKUP((7*$C$3+DATE($E$3,1,3)-WEEKDAY(DATE($E$3,1,3))-3),'ENTREES BDD'!$A:$AH,3,FALSE)),0,VLOOKUP((7*$C$3+DATE($E$3,1,3)-WEEKDAY(DATE($E$3,1,3))-3),'ENTREES BDD'!$A:$AH,3,FALSE))</f>
        <v>0</v>
      </c>
      <c r="F11" s="14">
        <f>IF(ISERROR(VLOOKUP((7*$C$3+DATE($E$3,1,3)-WEEKDAY(DATE($E$3,1,3))-2),'ENTREES BDD'!$A:$AH,3,FALSE)),0,VLOOKUP((7*$C$3+DATE($E$3,1,3)-WEEKDAY(DATE($E$3,1,3))-2),'ENTREES BDD'!$A:$AH,3,FALSE))</f>
        <v>0</v>
      </c>
      <c r="G11" s="14">
        <f>IF(ISERROR(VLOOKUP((7*$C$3+DATE($E$3,1,3)-WEEKDAY(DATE($E$3,1,3))-1),'ENTREES BDD'!$A:$AH,3,FALSE)),0,VLOOKUP((7*$C$3+DATE($E$3,1,3)-WEEKDAY(DATE($E$3,1,3))-1),'ENTREES BDD'!$A:$AH,3,FALSE))</f>
        <v>0</v>
      </c>
      <c r="H11" s="14">
        <f>IF(ISERROR(VLOOKUP((7*$C$3+DATE($E$3,1,3)-WEEKDAY(DATE($E$3,1,3))),'ENTREES BDD'!$A:$AH,3,FALSE)),0,VLOOKUP((7*$C$3+DATE($E$3,1,3)-WEEKDAY(DATE($E$3,1,3))),'ENTREES BDD'!$A:$AH,3,FALSE))</f>
        <v>0</v>
      </c>
      <c r="I11" s="14">
        <f>IF(ISERROR(VLOOKUP((7*$C$3+DATE($E$3,1,3)-WEEKDAY(DATE($E$3,1,3))+1),'ENTREES BDD'!$A:$AH,3,FALSE)),0,VLOOKUP((7*$C$3+DATE($E$3,1,3)-WEEKDAY(DATE($E$3,1,3))+1),'ENTREES BDD'!$A:$AH,3,FALSE))</f>
        <v>53</v>
      </c>
      <c r="J11" s="12">
        <f t="shared" ref="J11:J41" si="0">SUM(C11:I11)</f>
        <v>53</v>
      </c>
    </row>
    <row r="12" spans="1:10" x14ac:dyDescent="0.15">
      <c r="A12" s="76"/>
      <c r="B12" s="77" t="s">
        <v>2</v>
      </c>
      <c r="C12" s="13">
        <f>IF(ISERROR(VLOOKUP((7*$C$3+DATE($E$3,1,3)-WEEKDAY(DATE($E$3,1,3))-5),'ENTREES BDD'!$A:$AH,4,FALSE)),0,VLOOKUP((7*$C$3+DATE($E$3,1,3)-WEEKDAY(DATE($E$3,1,3))-5),'ENTREES BDD'!$A:$AH,4,FALSE))</f>
        <v>0</v>
      </c>
      <c r="D12" s="13">
        <f>IF(ISERROR(VLOOKUP((7*$C$3+DATE($E$3,1,3)-WEEKDAY(DATE($E$3,1,3))-4),'ENTREES BDD'!$A:$AH,4,FALSE)),0,VLOOKUP((7*$C$3+DATE($E$3,1,3)-WEEKDAY(DATE($E$3,1,3))-4),'ENTREES BDD'!$A:$AH,4,FALSE))</f>
        <v>0</v>
      </c>
      <c r="E12" s="13">
        <f>IF(ISERROR(VLOOKUP((7*$C$3+DATE($E$3,1,3)-WEEKDAY(DATE($E$3,1,3))-3),'ENTREES BDD'!$A:$AH,4,FALSE)),0,VLOOKUP((7*$C$3+DATE($E$3,1,3)-WEEKDAY(DATE($E$3,1,3))-3),'ENTREES BDD'!$A:$AH,4,FALSE))</f>
        <v>0</v>
      </c>
      <c r="F12" s="13">
        <f>IF(ISERROR(VLOOKUP((7*$C$3+DATE($E$3,1,3)-WEEKDAY(DATE($E$3,1,3))-2),'ENTREES BDD'!$A:$AH,4,FALSE)),0,VLOOKUP((7*$C$3+DATE($E$3,1,3)-WEEKDAY(DATE($E$3,1,3))-2),'ENTREES BDD'!$A:$AH,4,FALSE))</f>
        <v>0</v>
      </c>
      <c r="G12" s="13">
        <f>IF(ISERROR(VLOOKUP((7*$C$3+DATE($E$3,1,3)-WEEKDAY(DATE($E$3,1,3))-1),'ENTREES BDD'!$A:$AH,4,FALSE)),0,VLOOKUP((7*$C$3+DATE($E$3,1,3)-WEEKDAY(DATE($E$3,1,3))-1),'ENTREES BDD'!$A:$AH,4,FALSE))</f>
        <v>0</v>
      </c>
      <c r="H12" s="13">
        <f>IF(ISERROR(VLOOKUP((7*$C$3+DATE($E$3,1,3)-WEEKDAY(DATE($E$3,1,3))),'ENTREES BDD'!$A:$AH,4,FALSE)),0,VLOOKUP((7*$C$3+DATE($E$3,1,3)-WEEKDAY(DATE($E$3,1,3))),'ENTREES BDD'!$A:$AH,4,FALSE))</f>
        <v>0</v>
      </c>
      <c r="I12" s="13">
        <f>IF(ISERROR(VLOOKUP((7*$C$3+DATE($E$3,1,3)-WEEKDAY(DATE($E$3,1,3))+1),'ENTREES BDD'!$A:$AH,4,FALSE)),0,VLOOKUP((7*$C$3+DATE($E$3,1,3)-WEEKDAY(DATE($E$3,1,3))+1),'ENTREES BDD'!$A:$AH,4,FALSE))</f>
        <v>5</v>
      </c>
      <c r="J12" s="11">
        <f t="shared" si="0"/>
        <v>5</v>
      </c>
    </row>
    <row r="13" spans="1:10" x14ac:dyDescent="0.15">
      <c r="A13" s="76"/>
      <c r="B13" s="77"/>
      <c r="C13" s="14">
        <f>IF(ISERROR(VLOOKUP((7*$C$3+DATE($E$3,1,3)-WEEKDAY(DATE($E$3,1,3))-5),'ENTREES BDD'!$A:$AH,5,FALSE)),0,VLOOKUP((7*$C$3+DATE($E$3,1,3)-WEEKDAY(DATE($E$3,1,3))-5),'ENTREES BDD'!$A:$AH,5,FALSE))</f>
        <v>0</v>
      </c>
      <c r="D13" s="14">
        <f>IF(ISERROR(VLOOKUP((7*$C$3+DATE($E$3,1,3)-WEEKDAY(DATE($E$3,1,3))-4),'ENTREES BDD'!$A:$AH,5,FALSE)),0,VLOOKUP((7*$C$3+DATE($E$3,1,3)-WEEKDAY(DATE($E$3,1,3))-4),'ENTREES BDD'!$A:$AH,5,FALSE))</f>
        <v>0</v>
      </c>
      <c r="E13" s="14">
        <f>IF(ISERROR(VLOOKUP((7*$C$3+DATE($E$3,1,3)-WEEKDAY(DATE($E$3,1,3))-3),'ENTREES BDD'!$A:$AH,5,FALSE)),0,VLOOKUP((7*$C$3+DATE($E$3,1,3)-WEEKDAY(DATE($E$3,1,3))-3),'ENTREES BDD'!$A:$AH,5,FALSE))</f>
        <v>0</v>
      </c>
      <c r="F13" s="14">
        <f>IF(ISERROR(VLOOKUP((7*$C$3+DATE($E$3,1,3)-WEEKDAY(DATE($E$3,1,3))-2),'ENTREES BDD'!$A:$AH,5,FALSE)),0,VLOOKUP((7*$C$3+DATE($E$3,1,3)-WEEKDAY(DATE($E$3,1,3))-2),'ENTREES BDD'!$A:$AH,5,FALSE))</f>
        <v>0</v>
      </c>
      <c r="G13" s="14">
        <f>IF(ISERROR(VLOOKUP((7*$C$3+DATE($E$3,1,3)-WEEKDAY(DATE($E$3,1,3))-1),'ENTREES BDD'!$A:$AH,5,FALSE)),0,VLOOKUP((7*$C$3+DATE($E$3,1,3)-WEEKDAY(DATE($E$3,1,3))-1),'ENTREES BDD'!$A:$AH,5,FALSE))</f>
        <v>0</v>
      </c>
      <c r="H13" s="14">
        <f>IF(ISERROR(VLOOKUP((7*$C$3+DATE($E$3,1,3)-WEEKDAY(DATE($E$3,1,3))),'ENTREES BDD'!$A:$AH,5,FALSE)),0,VLOOKUP((7*$C$3+DATE($E$3,1,3)-WEEKDAY(DATE($E$3,1,3))),'ENTREES BDD'!$A:$AH,5,FALSE))</f>
        <v>0</v>
      </c>
      <c r="I13" s="14">
        <f>IF(ISERROR(VLOOKUP((7*$C$3+DATE($E$3,1,3)-WEEKDAY(DATE($E$3,1,3))+1),'ENTREES BDD'!$A:$AH,5,FALSE)),0,VLOOKUP((7*$C$3+DATE($E$3,1,3)-WEEKDAY(DATE($E$3,1,3))+1),'ENTREES BDD'!$A:$AH,5,FALSE))</f>
        <v>14.5</v>
      </c>
      <c r="J13" s="12">
        <f t="shared" si="0"/>
        <v>14.5</v>
      </c>
    </row>
    <row r="14" spans="1:10" x14ac:dyDescent="0.15">
      <c r="A14" s="76"/>
      <c r="B14" s="77" t="s">
        <v>29</v>
      </c>
      <c r="C14" s="13">
        <f>IF(ISERROR(VLOOKUP((7*$C$3+DATE($E$3,1,3)-WEEKDAY(DATE($E$3,1,3))-5),'ENTREES BDD'!$A:$AH,18,FALSE)),0,VLOOKUP((7*$C$3+DATE($E$3,1,3)-WEEKDAY(DATE($E$3,1,3))-5),'ENTREES BDD'!$A:$AH,18,FALSE))</f>
        <v>0</v>
      </c>
      <c r="D14" s="13">
        <f>IF(ISERROR(VLOOKUP((7*$C$3+DATE($E$3,1,3)-WEEKDAY(DATE($E$3,1,3))-4),'ENTREES BDD'!$A:$AH,18,FALSE)),0,VLOOKUP((7*$C$3+DATE($E$3,1,3)-WEEKDAY(DATE($E$3,1,3))-4),'ENTREES BDD'!$A:$AH,18,FALSE))</f>
        <v>0</v>
      </c>
      <c r="E14" s="13">
        <f>IF(ISERROR(VLOOKUP((7*$C$3+DATE($E$3,1,3)-WEEKDAY(DATE($E$3,1,3))-3),'ENTREES BDD'!$A:$AH,18,FALSE)),0,VLOOKUP((7*$C$3+DATE($E$3,1,3)-WEEKDAY(DATE($E$3,1,3))-3),'ENTREES BDD'!$A:$AH,18,FALSE))</f>
        <v>0</v>
      </c>
      <c r="F14" s="13">
        <f>IF(ISERROR(VLOOKUP((7*$C$3+DATE($E$3,1,3)-WEEKDAY(DATE($E$3,1,3))-2),'ENTREES BDD'!$A:$AH,18,FALSE)),0,VLOOKUP((7*$C$3+DATE($E$3,1,3)-WEEKDAY(DATE($E$3,1,3))-2),'ENTREES BDD'!$A:$AH,18,FALSE))</f>
        <v>0</v>
      </c>
      <c r="G14" s="13">
        <f>IF(ISERROR(VLOOKUP((7*$C$3+DATE($E$3,1,3)-WEEKDAY(DATE($E$3,1,3))-1),'ENTREES BDD'!$A:$AH,18,FALSE)),0,VLOOKUP((7*$C$3+DATE($E$3,1,3)-WEEKDAY(DATE($E$3,1,3))-1),'ENTREES BDD'!$A:$AH,18,FALSE))</f>
        <v>0</v>
      </c>
      <c r="H14" s="13">
        <f>IF(ISERROR(VLOOKUP((7*$C$3+DATE($E$3,1,3)-WEEKDAY(DATE($E$3,1,3))),'ENTREES BDD'!$A:$AH,18,FALSE)),0,VLOOKUP((7*$C$3+DATE($E$3,1,3)-WEEKDAY(DATE($E$3,1,3))),'ENTREES BDD'!$A:$AH,18,FALSE))</f>
        <v>0</v>
      </c>
      <c r="I14" s="13">
        <f>IF(ISERROR(VLOOKUP((7*$C$3+DATE($E$3,1,3)-WEEKDAY(DATE($E$3,1,3))+1),'ENTREES BDD'!$A:$AH,18,FALSE)),0,VLOOKUP((7*$C$3+DATE($E$3,1,3)-WEEKDAY(DATE($E$3,1,3))+1),'ENTREES BDD'!$A:$AH,18,FALSE))</f>
        <v>3</v>
      </c>
      <c r="J14" s="11">
        <f t="shared" si="0"/>
        <v>3</v>
      </c>
    </row>
    <row r="15" spans="1:10" x14ac:dyDescent="0.15">
      <c r="A15" s="76"/>
      <c r="B15" s="77"/>
      <c r="C15" s="14">
        <f>IF(ISERROR(VLOOKUP((7*$C$3+DATE($E$3,1,3)-WEEKDAY(DATE($E$3,1,3))-5),'ENTREES BDD'!$A:$AH,19,FALSE)),0,VLOOKUP((7*$C$3+DATE($E$3,1,3)-WEEKDAY(DATE($E$3,1,3))-5),'ENTREES BDD'!$A:$AH,19,FALSE))</f>
        <v>0</v>
      </c>
      <c r="D15" s="14">
        <f>IF(ISERROR(VLOOKUP((7*$C$3+DATE($E$3,1,3)-WEEKDAY(DATE($E$3,1,3))-4),'ENTREES BDD'!$A:$AH,19,FALSE)),0,VLOOKUP((7*$C$3+DATE($E$3,1,3)-WEEKDAY(DATE($E$3,1,3))-4),'ENTREES BDD'!$A:$AH,19,FALSE))</f>
        <v>0</v>
      </c>
      <c r="E15" s="14">
        <f>IF(ISERROR(VLOOKUP((7*$C$3+DATE($E$3,1,3)-WEEKDAY(DATE($E$3,1,3))-3),'ENTREES BDD'!$A:$AH,19,FALSE)),0,VLOOKUP((7*$C$3+DATE($E$3,1,3)-WEEKDAY(DATE($E$3,1,3))-3),'ENTREES BDD'!$A:$AH,19,FALSE))</f>
        <v>0</v>
      </c>
      <c r="F15" s="14">
        <f>IF(ISERROR(VLOOKUP((7*$C$3+DATE($E$3,1,3)-WEEKDAY(DATE($E$3,1,3))-2),'ENTREES BDD'!$A:$AH,19,FALSE)),0,VLOOKUP((7*$C$3+DATE($E$3,1,3)-WEEKDAY(DATE($E$3,1,3))-2),'ENTREES BDD'!$A:$AH,19,FALSE))</f>
        <v>0</v>
      </c>
      <c r="G15" s="14">
        <f>IF(ISERROR(VLOOKUP((7*$C$3+DATE($E$3,1,3)-WEEKDAY(DATE($E$3,1,3))-1),'ENTREES BDD'!$A:$AH,19,FALSE)),0,VLOOKUP((7*$C$3+DATE($E$3,1,3)-WEEKDAY(DATE($E$3,1,3))-1),'ENTREES BDD'!$A:$AH,19,FALSE))</f>
        <v>0</v>
      </c>
      <c r="H15" s="14">
        <f>IF(ISERROR(VLOOKUP((7*$C$3+DATE($E$3,1,3)-WEEKDAY(DATE($E$3,1,3))),'ENTREES BDD'!$A:$AH,19,FALSE)),0,VLOOKUP((7*$C$3+DATE($E$3,1,3)-WEEKDAY(DATE($E$3,1,3))),'ENTREES BDD'!$A:$AH,19,FALSE))</f>
        <v>0</v>
      </c>
      <c r="I15" s="14">
        <f>IF(ISERROR(VLOOKUP((7*$C$3+DATE($E$3,1,3)-WEEKDAY(DATE($E$3,1,3))+1),'ENTREES BDD'!$A:$AH,19,FALSE)),0,VLOOKUP((7*$C$3+DATE($E$3,1,3)-WEEKDAY(DATE($E$3,1,3))+1),'ENTREES BDD'!$A:$AH,19,FALSE))</f>
        <v>0</v>
      </c>
      <c r="J15" s="12">
        <f t="shared" si="0"/>
        <v>0</v>
      </c>
    </row>
    <row r="16" spans="1:10" x14ac:dyDescent="0.15">
      <c r="A16" s="76"/>
      <c r="B16" s="77" t="s">
        <v>30</v>
      </c>
      <c r="C16" s="13">
        <f>IF(ISERROR(VLOOKUP((7*$C$3+DATE($E$3,1,3)-WEEKDAY(DATE($E$3,1,3))-5),'ENTREES BDD'!$A:$AH,20,FALSE)),0,VLOOKUP((7*$C$3+DATE($E$3,1,3)-WEEKDAY(DATE($E$3,1,3))-5),'ENTREES BDD'!$A:$AH,20,FALSE))</f>
        <v>0</v>
      </c>
      <c r="D16" s="13">
        <f>IF(ISERROR(VLOOKUP((7*$C$3+DATE($E$3,1,3)-WEEKDAY(DATE($E$3,1,3))-4),'ENTREES BDD'!$A:$AH,20,FALSE)),0,VLOOKUP((7*$C$3+DATE($E$3,1,3)-WEEKDAY(DATE($E$3,1,3))-4),'ENTREES BDD'!$A:$AH,20,FALSE))</f>
        <v>0</v>
      </c>
      <c r="E16" s="13">
        <f>IF(ISERROR(VLOOKUP((7*$C$3+DATE($E$3,1,3)-WEEKDAY(DATE($E$3,1,3))-3),'ENTREES BDD'!$A:$AH,20,FALSE)),0,VLOOKUP((7*$C$3+DATE($E$3,1,3)-WEEKDAY(DATE($E$3,1,3))-3),'ENTREES BDD'!$A:$AH,20,FALSE))</f>
        <v>0</v>
      </c>
      <c r="F16" s="13">
        <f>IF(ISERROR(VLOOKUP((7*$C$3+DATE($E$3,1,3)-WEEKDAY(DATE($E$3,1,3))-2),'ENTREES BDD'!$A:$AH,20,FALSE)),0,VLOOKUP((7*$C$3+DATE($E$3,1,3)-WEEKDAY(DATE($E$3,1,3))-2),'ENTREES BDD'!$A:$AH,20,FALSE))</f>
        <v>0</v>
      </c>
      <c r="G16" s="13">
        <f>IF(ISERROR(VLOOKUP((7*$C$3+DATE($E$3,1,3)-WEEKDAY(DATE($E$3,1,3))-1),'ENTREES BDD'!$A:$AH,20,FALSE)),0,VLOOKUP((7*$C$3+DATE($E$3,1,3)-WEEKDAY(DATE($E$3,1,3))-1),'ENTREES BDD'!$A:$AH,20,FALSE))</f>
        <v>0</v>
      </c>
      <c r="H16" s="13">
        <f>IF(ISERROR(VLOOKUP((7*$C$3+DATE($E$3,1,3)-WEEKDAY(DATE($E$3,1,3))),'ENTREES BDD'!$A:$AH,20,FALSE)),0,VLOOKUP((7*$C$3+DATE($E$3,1,3)-WEEKDAY(DATE($E$3,1,3))),'ENTREES BDD'!$A:$AH,20,FALSE))</f>
        <v>0</v>
      </c>
      <c r="I16" s="13">
        <f>IF(ISERROR(VLOOKUP((7*$C$3+DATE($E$3,1,3)-WEEKDAY(DATE($E$3,1,3))+1),'ENTREES BDD'!$A:$AH,20,FALSE)),0,VLOOKUP((7*$C$3+DATE($E$3,1,3)-WEEKDAY(DATE($E$3,1,3))+1),'ENTREES BDD'!$A:$AH,20,FALSE))</f>
        <v>1</v>
      </c>
      <c r="J16" s="11">
        <f t="shared" si="0"/>
        <v>1</v>
      </c>
    </row>
    <row r="17" spans="1:10" x14ac:dyDescent="0.15">
      <c r="A17" s="76"/>
      <c r="B17" s="77"/>
      <c r="C17" s="14">
        <f>IF(ISERROR(VLOOKUP((7*$C$3+DATE($E$3,1,3)-WEEKDAY(DATE($E$3,1,3))-5),'ENTREES BDD'!$A:$AH,21,FALSE)),0,VLOOKUP((7*$C$3+DATE($E$3,1,3)-WEEKDAY(DATE($E$3,1,3))-5),'ENTREES BDD'!$A:$AH,21,FALSE))</f>
        <v>0</v>
      </c>
      <c r="D17" s="14">
        <f>IF(ISERROR(VLOOKUP((7*$C$3+DATE($E$3,1,3)-WEEKDAY(DATE($E$3,1,3))-4),'ENTREES BDD'!$A:$AH,21,FALSE)),0,VLOOKUP((7*$C$3+DATE($E$3,1,3)-WEEKDAY(DATE($E$3,1,3))-4),'ENTREES BDD'!$A:$AH,21,FALSE))</f>
        <v>0</v>
      </c>
      <c r="E17" s="14">
        <f>IF(ISERROR(VLOOKUP((7*$C$3+DATE($E$3,1,3)-WEEKDAY(DATE($E$3,1,3))-3),'ENTREES BDD'!$A:$AH,21,FALSE)),0,VLOOKUP((7*$C$3+DATE($E$3,1,3)-WEEKDAY(DATE($E$3,1,3))-3),'ENTREES BDD'!$A:$AH,21,FALSE))</f>
        <v>0</v>
      </c>
      <c r="F17" s="14">
        <f>IF(ISERROR(VLOOKUP((7*$C$3+DATE($E$3,1,3)-WEEKDAY(DATE($E$3,1,3))-2),'ENTREES BDD'!$A:$AH,21,FALSE)),0,VLOOKUP((7*$C$3+DATE($E$3,1,3)-WEEKDAY(DATE($E$3,1,3))-2),'ENTREES BDD'!$A:$AH,21,FALSE))</f>
        <v>0</v>
      </c>
      <c r="G17" s="14">
        <f>IF(ISERROR(VLOOKUP((7*$C$3+DATE($E$3,1,3)-WEEKDAY(DATE($E$3,1,3))-1),'ENTREES BDD'!$A:$AH,21,FALSE)),0,VLOOKUP((7*$C$3+DATE($E$3,1,3)-WEEKDAY(DATE($E$3,1,3))-1),'ENTREES BDD'!$A:$AH,21,FALSE))</f>
        <v>0</v>
      </c>
      <c r="H17" s="14">
        <f>IF(ISERROR(VLOOKUP((7*$C$3+DATE($E$3,1,3)-WEEKDAY(DATE($E$3,1,3))),'ENTREES BDD'!$A:$AH,21,FALSE)),0,VLOOKUP((7*$C$3+DATE($E$3,1,3)-WEEKDAY(DATE($E$3,1,3))),'ENTREES BDD'!$A:$AH,21,FALSE))</f>
        <v>0</v>
      </c>
      <c r="I17" s="14">
        <f>IF(ISERROR(VLOOKUP((7*$C$3+DATE($E$3,1,3)-WEEKDAY(DATE($E$3,1,3))+1),'ENTREES BDD'!$A:$AH,21,FALSE)),0,VLOOKUP((7*$C$3+DATE($E$3,1,3)-WEEKDAY(DATE($E$3,1,3))+1),'ENTREES BDD'!$A:$AH,21,FALSE))</f>
        <v>0</v>
      </c>
      <c r="J17" s="12">
        <f t="shared" si="0"/>
        <v>0</v>
      </c>
    </row>
    <row r="18" spans="1:10" x14ac:dyDescent="0.15">
      <c r="A18" s="78" t="s">
        <v>31</v>
      </c>
      <c r="B18" s="79" t="s">
        <v>32</v>
      </c>
      <c r="C18" s="15">
        <f>IF(ISERROR(VLOOKUP((7*$C$3+DATE($E$3,1,3)-WEEKDAY(DATE($E$3,1,3))-5),'ENTREES BDD'!$A:$AH,6,FALSE)),0,VLOOKUP((7*$C$3+DATE($E$3,1,3)-WEEKDAY(DATE($E$3,1,3))-5),'ENTREES BDD'!$A:$AH,6,FALSE))</f>
        <v>0</v>
      </c>
      <c r="D18" s="15">
        <f>IF(ISERROR(VLOOKUP((7*$C$3+DATE($E$3,1,3)-WEEKDAY(DATE($E$3,1,3))-4),'ENTREES BDD'!$A:$AH,6,FALSE)),0,VLOOKUP((7*$C$3+DATE($E$3,1,3)-WEEKDAY(DATE($E$3,1,3))-4),'ENTREES BDD'!$A:$AH,6,FALSE))</f>
        <v>0</v>
      </c>
      <c r="E18" s="15">
        <f>IF(ISERROR(VLOOKUP((7*$C$3+DATE($E$3,1,3)-WEEKDAY(DATE($E$3,1,3))-3),'ENTREES BDD'!$A:$AH,6,FALSE)),0,VLOOKUP((7*$C$3+DATE($E$3,1,3)-WEEKDAY(DATE($E$3,1,3))-3),'ENTREES BDD'!$A:$AH,6,FALSE))</f>
        <v>0</v>
      </c>
      <c r="F18" s="15">
        <f>IF(ISERROR(VLOOKUP((7*$C$3+DATE($E$3,1,3)-WEEKDAY(DATE($E$3,1,3))-2),'ENTREES BDD'!$A:$AH,6,FALSE)),0,VLOOKUP((7*$C$3+DATE($E$3,1,3)-WEEKDAY(DATE($E$3,1,3))-2),'ENTREES BDD'!$A:$AH,6,FALSE))</f>
        <v>0</v>
      </c>
      <c r="G18" s="15">
        <f>IF(ISERROR(VLOOKUP((7*$C$3+DATE($E$3,1,3)-WEEKDAY(DATE($E$3,1,3))-1),'ENTREES BDD'!$A:$AH,6,FALSE)),0,VLOOKUP((7*$C$3+DATE($E$3,1,3)-WEEKDAY(DATE($E$3,1,3))-1),'ENTREES BDD'!$A:$AH,6,FALSE))</f>
        <v>0</v>
      </c>
      <c r="H18" s="15">
        <f>IF(ISERROR(VLOOKUP((7*$C$3+DATE($E$3,1,3)-WEEKDAY(DATE($E$3,1,3))),'ENTREES BDD'!$A:$AH,6,FALSE)),0,VLOOKUP((7*$C$3+DATE($E$3,1,3)-WEEKDAY(DATE($E$3,1,3))),'ENTREES BDD'!$A:$AH,6,FALSE))</f>
        <v>0</v>
      </c>
      <c r="I18" s="15">
        <f>IF(ISERROR(VLOOKUP((7*$C$3+DATE($E$3,1,3)-WEEKDAY(DATE($E$3,1,3))+1),'ENTREES BDD'!$A:$AH,6,FALSE)),0,VLOOKUP((7*$C$3+DATE($E$3,1,3)-WEEKDAY(DATE($E$3,1,3))+1),'ENTREES BDD'!$A:$AH,6,FALSE))</f>
        <v>15</v>
      </c>
      <c r="J18" s="11">
        <f t="shared" si="0"/>
        <v>15</v>
      </c>
    </row>
    <row r="19" spans="1:10" x14ac:dyDescent="0.15">
      <c r="A19" s="78"/>
      <c r="B19" s="79"/>
      <c r="C19" s="16">
        <f>IF(ISERROR(VLOOKUP((7*$C$3+DATE($E$3,1,3)-WEEKDAY(DATE($E$3,1,3))-5),'ENTREES BDD'!$A:$AH,7,FALSE)),0,VLOOKUP((7*$C$3+DATE($E$3,1,3)-WEEKDAY(DATE($E$3,1,3))-5),'ENTREES BDD'!$A:$AH,7,FALSE))</f>
        <v>0</v>
      </c>
      <c r="D19" s="16">
        <f>IF(ISERROR(VLOOKUP((7*$C$3+DATE($E$3,1,3)-WEEKDAY(DATE($E$3,1,3))-4),'ENTREES BDD'!$A:$AH,7,FALSE)),0,VLOOKUP((7*$C$3+DATE($E$3,1,3)-WEEKDAY(DATE($E$3,1,3))-4),'ENTREES BDD'!$A:$AH,7,FALSE))</f>
        <v>0</v>
      </c>
      <c r="E19" s="16">
        <f>IF(ISERROR(VLOOKUP((7*$C$3+DATE($E$3,1,3)-WEEKDAY(DATE($E$3,1,3))-3),'ENTREES BDD'!$A:$AH,7,FALSE)),0,VLOOKUP((7*$C$3+DATE($E$3,1,3)-WEEKDAY(DATE($E$3,1,3))-3),'ENTREES BDD'!$A:$AH,7,FALSE))</f>
        <v>0</v>
      </c>
      <c r="F19" s="16">
        <f>IF(ISERROR(VLOOKUP((7*$C$3+DATE($E$3,1,3)-WEEKDAY(DATE($E$3,1,3))-2),'ENTREES BDD'!$A:$AH,7,FALSE)),0,VLOOKUP((7*$C$3+DATE($E$3,1,3)-WEEKDAY(DATE($E$3,1,3))-2),'ENTREES BDD'!$A:$AH,7,FALSE))</f>
        <v>0</v>
      </c>
      <c r="G19" s="16">
        <f>IF(ISERROR(VLOOKUP((7*$C$3+DATE($E$3,1,3)-WEEKDAY(DATE($E$3,1,3))-1),'ENTREES BDD'!$A:$AH,7,FALSE)),0,VLOOKUP((7*$C$3+DATE($E$3,1,3)-WEEKDAY(DATE($E$3,1,3))-1),'ENTREES BDD'!$A:$AH,7,FALSE))</f>
        <v>0</v>
      </c>
      <c r="H19" s="16">
        <f>IF(ISERROR(VLOOKUP((7*$C$3+DATE($E$3,1,3)-WEEKDAY(DATE($E$3,1,3))),'ENTREES BDD'!$A:$AH,7,FALSE)),0,VLOOKUP((7*$C$3+DATE($E$3,1,3)-WEEKDAY(DATE($E$3,1,3))),'ENTREES BDD'!$A:$AH,7,FALSE))</f>
        <v>0</v>
      </c>
      <c r="I19" s="16">
        <f>IF(ISERROR(VLOOKUP((7*$C$3+DATE($E$3,1,3)-WEEKDAY(DATE($E$3,1,3))+1),'ENTREES BDD'!$A:$AH,7,FALSE)),0,VLOOKUP((7*$C$3+DATE($E$3,1,3)-WEEKDAY(DATE($E$3,1,3))+1),'ENTREES BDD'!$A:$AH,7,FALSE))</f>
        <v>52.5</v>
      </c>
      <c r="J19" s="12">
        <f t="shared" si="0"/>
        <v>52.5</v>
      </c>
    </row>
    <row r="20" spans="1:10" x14ac:dyDescent="0.15">
      <c r="A20" s="78"/>
      <c r="B20" s="79" t="s">
        <v>33</v>
      </c>
      <c r="C20" s="15">
        <f>IF(ISERROR(VLOOKUP((7*$C$3+DATE($E$3,1,3)-WEEKDAY(DATE($E$3,1,3))-5),'ENTREES BDD'!$A:$AH,8,FALSE)),0,VLOOKUP((7*$C$3+DATE($E$3,1,3)-WEEKDAY(DATE($E$3,1,3))-5),'ENTREES BDD'!$A:$AH,8,FALSE))</f>
        <v>0</v>
      </c>
      <c r="D20" s="15">
        <f>IF(ISERROR(VLOOKUP((7*$C$3+DATE($E$3,1,3)-WEEKDAY(DATE($E$3,1,3))-4),'ENTREES BDD'!$A:$AH,8,FALSE)),0,VLOOKUP((7*$C$3+DATE($E$3,1,3)-WEEKDAY(DATE($E$3,1,3))-4),'ENTREES BDD'!$A:$AH,8,FALSE))</f>
        <v>0</v>
      </c>
      <c r="E20" s="15">
        <f>IF(ISERROR(VLOOKUP((7*$C$3+DATE($E$3,1,3)-WEEKDAY(DATE($E$3,1,3))-3),'ENTREES BDD'!$A:$AH,8,FALSE)),0,VLOOKUP((7*$C$3+DATE($E$3,1,3)-WEEKDAY(DATE($E$3,1,3))-3),'ENTREES BDD'!$A:$AH,8,FALSE))</f>
        <v>0</v>
      </c>
      <c r="F20" s="15">
        <f>IF(ISERROR(VLOOKUP((7*$C$3+DATE($E$3,1,3)-WEEKDAY(DATE($E$3,1,3))-2),'ENTREES BDD'!$A:$AH,8,FALSE)),0,VLOOKUP((7*$C$3+DATE($E$3,1,3)-WEEKDAY(DATE($E$3,1,3))-2),'ENTREES BDD'!$A:$AH,8,FALSE))</f>
        <v>0</v>
      </c>
      <c r="G20" s="15">
        <f>IF(ISERROR(VLOOKUP((7*$C$3+DATE($E$3,1,3)-WEEKDAY(DATE($E$3,1,3))-1),'ENTREES BDD'!$A:$AH,8,FALSE)),0,VLOOKUP((7*$C$3+DATE($E$3,1,3)-WEEKDAY(DATE($E$3,1,3))-1),'ENTREES BDD'!$A:$AH,8,FALSE))</f>
        <v>0</v>
      </c>
      <c r="H20" s="15">
        <f>IF(ISERROR(VLOOKUP((7*$C$3+DATE($E$3,1,3)-WEEKDAY(DATE($E$3,1,3))),'ENTREES BDD'!$A:$AH,8,FALSE)),0,VLOOKUP((7*$C$3+DATE($E$3,1,3)-WEEKDAY(DATE($E$3,1,3))),'ENTREES BDD'!$A:$AH,8,FALSE))</f>
        <v>0</v>
      </c>
      <c r="I20" s="15">
        <f>IF(ISERROR(VLOOKUP((7*$C$3+DATE($E$3,1,3)-WEEKDAY(DATE($E$3,1,3))+1),'ENTREES BDD'!$A:$AH,8,FALSE)),0,VLOOKUP((7*$C$3+DATE($E$3,1,3)-WEEKDAY(DATE($E$3,1,3))+1),'ENTREES BDD'!$A:$AH,8,FALSE))</f>
        <v>30</v>
      </c>
      <c r="J20" s="11">
        <f t="shared" si="0"/>
        <v>30</v>
      </c>
    </row>
    <row r="21" spans="1:10" x14ac:dyDescent="0.15">
      <c r="A21" s="78"/>
      <c r="B21" s="79"/>
      <c r="C21" s="16">
        <f>IF(ISERROR(VLOOKUP((7*$C$3+DATE($E$3,1,3)-WEEKDAY(DATE($E$3,1,3))-5),'ENTREES BDD'!$A:$AH,9,FALSE)),0,VLOOKUP((7*$C$3+DATE($E$3,1,3)-WEEKDAY(DATE($E$3,1,3))-5),'ENTREES BDD'!$A:$AH,9,FALSE))</f>
        <v>0</v>
      </c>
      <c r="D21" s="16">
        <f>IF(ISERROR(VLOOKUP((7*$C$3+DATE($E$3,1,3)-WEEKDAY(DATE($E$3,1,3))-4),'ENTREES BDD'!$A:$AH,9,FALSE)),0,VLOOKUP((7*$C$3+DATE($E$3,1,3)-WEEKDAY(DATE($E$3,1,3))-4),'ENTREES BDD'!$A:$AH,9,FALSE))</f>
        <v>0</v>
      </c>
      <c r="E21" s="16">
        <f>IF(ISERROR(VLOOKUP((7*$C$3+DATE($E$3,1,3)-WEEKDAY(DATE($E$3,1,3))-3),'ENTREES BDD'!$A:$AH,9,FALSE)),0,VLOOKUP((7*$C$3+DATE($E$3,1,3)-WEEKDAY(DATE($E$3,1,3))-3),'ENTREES BDD'!$A:$AH,9,FALSE))</f>
        <v>0</v>
      </c>
      <c r="F21" s="16">
        <f>IF(ISERROR(VLOOKUP((7*$C$3+DATE($E$3,1,3)-WEEKDAY(DATE($E$3,1,3))-2),'ENTREES BDD'!$A:$AH,9,FALSE)),0,VLOOKUP((7*$C$3+DATE($E$3,1,3)-WEEKDAY(DATE($E$3,1,3))-2),'ENTREES BDD'!$A:$AH,9,FALSE))</f>
        <v>0</v>
      </c>
      <c r="G21" s="16">
        <f>IF(ISERROR(VLOOKUP((7*$C$3+DATE($E$3,1,3)-WEEKDAY(DATE($E$3,1,3))-1),'ENTREES BDD'!$A:$AH,9,FALSE)),0,VLOOKUP((7*$C$3+DATE($E$3,1,3)-WEEKDAY(DATE($E$3,1,3))-1),'ENTREES BDD'!$A:$AH,9,FALSE))</f>
        <v>0</v>
      </c>
      <c r="H21" s="16">
        <f>IF(ISERROR(VLOOKUP((7*$C$3+DATE($E$3,1,3)-WEEKDAY(DATE($E$3,1,3))),'ENTREES BDD'!$A:$AH,9,FALSE)),0,VLOOKUP((7*$C$3+DATE($E$3,1,3)-WEEKDAY(DATE($E$3,1,3))),'ENTREES BDD'!$A:$AH,9,FALSE))</f>
        <v>0</v>
      </c>
      <c r="I21" s="16">
        <f>IF(ISERROR(VLOOKUP((7*$C$3+DATE($E$3,1,3)-WEEKDAY(DATE($E$3,1,3))+1),'ENTREES BDD'!$A:$AH,9,FALSE)),0,VLOOKUP((7*$C$3+DATE($E$3,1,3)-WEEKDAY(DATE($E$3,1,3))+1),'ENTREES BDD'!$A:$AH,9,FALSE))</f>
        <v>60</v>
      </c>
      <c r="J21" s="12">
        <f t="shared" si="0"/>
        <v>60</v>
      </c>
    </row>
    <row r="22" spans="1:10" x14ac:dyDescent="0.15">
      <c r="A22" s="78"/>
      <c r="B22" s="79" t="s">
        <v>34</v>
      </c>
      <c r="C22" s="15">
        <f>IF(ISERROR(VLOOKUP((7*$C$3+DATE($E$3,1,3)-WEEKDAY(DATE($E$3,1,3))-5),'ENTREES BDD'!$A:$AH,24,FALSE)),0,VLOOKUP((7*$C$3+DATE($E$3,1,3)-WEEKDAY(DATE($E$3,1,3))-5),'ENTREES BDD'!$A:$AH,24,FALSE))</f>
        <v>0</v>
      </c>
      <c r="D22" s="15">
        <f>IF(ISERROR(VLOOKUP((7*$C$3+DATE($E$3,1,3)-WEEKDAY(DATE($E$3,1,3))-4),'ENTREES BDD'!$A:$AH,24,FALSE)),0,VLOOKUP((7*$C$3+DATE($E$3,1,3)-WEEKDAY(DATE($E$3,1,3))-4),'ENTREES BDD'!$A:$AH,24,FALSE))</f>
        <v>0</v>
      </c>
      <c r="E22" s="15">
        <f>IF(ISERROR(VLOOKUP((7*$C$3+DATE($E$3,1,3)-WEEKDAY(DATE($E$3,1,3))-3),'ENTREES BDD'!$A:$AH,24,FALSE)),0,VLOOKUP((7*$C$3+DATE($E$3,1,3)-WEEKDAY(DATE($E$3,1,3))-3),'ENTREES BDD'!$A:$AH,24,FALSE))</f>
        <v>0</v>
      </c>
      <c r="F22" s="15">
        <f>IF(ISERROR(VLOOKUP((7*$C$3+DATE($E$3,1,3)-WEEKDAY(DATE($E$3,1,3))-2),'ENTREES BDD'!$A:$AH,24,FALSE)),0,VLOOKUP((7*$C$3+DATE($E$3,1,3)-WEEKDAY(DATE($E$3,1,3))-2),'ENTREES BDD'!$A:$AH,24,FALSE))</f>
        <v>0</v>
      </c>
      <c r="G22" s="15">
        <f>IF(ISERROR(VLOOKUP((7*$C$3+DATE($E$3,1,3)-WEEKDAY(DATE($E$3,1,3))-1),'ENTREES BDD'!$A:$AH,24,FALSE)),0,VLOOKUP((7*$C$3+DATE($E$3,1,3)-WEEKDAY(DATE($E$3,1,3))-1),'ENTREES BDD'!$A:$AH,24,FALSE))</f>
        <v>0</v>
      </c>
      <c r="H22" s="15">
        <f>IF(ISERROR(VLOOKUP((7*$C$3+DATE($E$3,1,3)-WEEKDAY(DATE($E$3,1,3))),'ENTREES BDD'!$A:$AH,24,FALSE)),0,VLOOKUP((7*$C$3+DATE($E$3,1,3)-WEEKDAY(DATE($E$3,1,3))),'ENTREES BDD'!$A:$AH,24,FALSE))</f>
        <v>0</v>
      </c>
      <c r="I22" s="15">
        <f>IF(ISERROR(VLOOKUP((7*$C$3+DATE($E$3,1,3)-WEEKDAY(DATE($E$3,1,3))+1),'ENTREES BDD'!$A:$AH,24,FALSE)),0,VLOOKUP((7*$C$3+DATE($E$3,1,3)-WEEKDAY(DATE($E$3,1,3))+1),'ENTREES BDD'!$A:$AH,24,FALSE))</f>
        <v>25</v>
      </c>
      <c r="J22" s="11">
        <f t="shared" si="0"/>
        <v>25</v>
      </c>
    </row>
    <row r="23" spans="1:10" x14ac:dyDescent="0.15">
      <c r="A23" s="78"/>
      <c r="B23" s="79"/>
      <c r="C23" s="16">
        <f>IF(ISERROR(VLOOKUP((7*$C$3+DATE($E$3,1,3)-WEEKDAY(DATE($E$3,1,3))-5),'ENTREES BDD'!$A:$AH,25,FALSE)),0,VLOOKUP((7*$C$3+DATE($E$3,1,3)-WEEKDAY(DATE($E$3,1,3))-5),'ENTREES BDD'!$A:$AH,25,FALSE))</f>
        <v>0</v>
      </c>
      <c r="D23" s="16">
        <f>IF(ISERROR(VLOOKUP((7*$C$3+DATE($E$3,1,3)-WEEKDAY(DATE($E$3,1,3))-4),'ENTREES BDD'!$A:$AH,25,FALSE)),0,VLOOKUP((7*$C$3+DATE($E$3,1,3)-WEEKDAY(DATE($E$3,1,3))-4),'ENTREES BDD'!$A:$AH,25,FALSE))</f>
        <v>0</v>
      </c>
      <c r="E23" s="16">
        <f>IF(ISERROR(VLOOKUP((7*$C$3+DATE($E$3,1,3)-WEEKDAY(DATE($E$3,1,3))-3),'ENTREES BDD'!$A:$AH,25,FALSE)),0,VLOOKUP((7*$C$3+DATE($E$3,1,3)-WEEKDAY(DATE($E$3,1,3))-3),'ENTREES BDD'!$A:$AH,25,FALSE))</f>
        <v>0</v>
      </c>
      <c r="F23" s="16">
        <f>IF(ISERROR(VLOOKUP((7*$C$3+DATE($E$3,1,3)-WEEKDAY(DATE($E$3,1,3))-2),'ENTREES BDD'!$A:$AH,25,FALSE)),0,VLOOKUP((7*$C$3+DATE($E$3,1,3)-WEEKDAY(DATE($E$3,1,3))-2),'ENTREES BDD'!$A:$AH,25,FALSE))</f>
        <v>0</v>
      </c>
      <c r="G23" s="16">
        <f>IF(ISERROR(VLOOKUP((7*$C$3+DATE($E$3,1,3)-WEEKDAY(DATE($E$3,1,3))-1),'ENTREES BDD'!$A:$AH,25,FALSE)),0,VLOOKUP((7*$C$3+DATE($E$3,1,3)-WEEKDAY(DATE($E$3,1,3))-1),'ENTREES BDD'!$A:$AH,25,FALSE))</f>
        <v>0</v>
      </c>
      <c r="H23" s="16">
        <f>IF(ISERROR(VLOOKUP((7*$C$3+DATE($E$3,1,3)-WEEKDAY(DATE($E$3,1,3))),'ENTREES BDD'!$A:$AH,25,FALSE)),0,VLOOKUP((7*$C$3+DATE($E$3,1,3)-WEEKDAY(DATE($E$3,1,3))),'ENTREES BDD'!$A:$AH,25,FALSE))</f>
        <v>0</v>
      </c>
      <c r="I23" s="16">
        <f>IF(ISERROR(VLOOKUP((7*$C$3+DATE($E$3,1,3)-WEEKDAY(DATE($E$3,1,3))+1),'ENTREES BDD'!$A:$AH,25,FALSE)),0,VLOOKUP((7*$C$3+DATE($E$3,1,3)-WEEKDAY(DATE($E$3,1,3))+1),'ENTREES BDD'!$A:$AH,25,FALSE))</f>
        <v>0</v>
      </c>
      <c r="J23" s="12">
        <f t="shared" si="0"/>
        <v>0</v>
      </c>
    </row>
    <row r="24" spans="1:10" x14ac:dyDescent="0.15">
      <c r="A24" s="78"/>
      <c r="B24" s="79" t="s">
        <v>35</v>
      </c>
      <c r="C24" s="15">
        <f>IF(ISERROR(VLOOKUP((7*$C$3+DATE($E$3,1,3)-WEEKDAY(DATE($E$3,1,3))-5),'ENTREES BDD'!$A:$AH,22,FALSE)),0,VLOOKUP((7*$C$3+DATE($E$3,1,3)-WEEKDAY(DATE($E$3,1,3))-5),'ENTREES BDD'!$A:$AH,22,FALSE))</f>
        <v>0</v>
      </c>
      <c r="D24" s="15">
        <f>IF(ISERROR(VLOOKUP((7*$C$3+DATE($E$3,1,3)-WEEKDAY(DATE($E$3,1,3))-4),'ENTREES BDD'!$A:$AH,22,FALSE)),0,VLOOKUP((7*$C$3+DATE($E$3,1,3)-WEEKDAY(DATE($E$3,1,3))-4),'ENTREES BDD'!$A:$AH,22,FALSE))</f>
        <v>0</v>
      </c>
      <c r="E24" s="15">
        <f>IF(ISERROR(VLOOKUP((7*$C$3+DATE($E$3,1,3)-WEEKDAY(DATE($E$3,1,3))-3),'ENTREES BDD'!$A:$AH,22,FALSE)),0,VLOOKUP((7*$C$3+DATE($E$3,1,3)-WEEKDAY(DATE($E$3,1,3))-3),'ENTREES BDD'!$A:$AH,22,FALSE))</f>
        <v>0</v>
      </c>
      <c r="F24" s="15">
        <f>IF(ISERROR(VLOOKUP((7*$C$3+DATE($E$3,1,3)-WEEKDAY(DATE($E$3,1,3))-2),'ENTREES BDD'!$A:$AH,22,FALSE)),0,VLOOKUP((7*$C$3+DATE($E$3,1,3)-WEEKDAY(DATE($E$3,1,3))-2),'ENTREES BDD'!$A:$AH,22,FALSE))</f>
        <v>0</v>
      </c>
      <c r="G24" s="15">
        <f>IF(ISERROR(VLOOKUP((7*$C$3+DATE($E$3,1,3)-WEEKDAY(DATE($E$3,1,3))-1),'ENTREES BDD'!$A:$AH,22,FALSE)),0,VLOOKUP((7*$C$3+DATE($E$3,1,3)-WEEKDAY(DATE($E$3,1,3))-1),'ENTREES BDD'!$A:$AH,22,FALSE))</f>
        <v>0</v>
      </c>
      <c r="H24" s="15">
        <f>IF(ISERROR(VLOOKUP((7*$C$3+DATE($E$3,1,3)-WEEKDAY(DATE($E$3,1,3))),'ENTREES BDD'!$A:$AH,22,FALSE)),0,VLOOKUP((7*$C$3+DATE($E$3,1,3)-WEEKDAY(DATE($E$3,1,3))),'ENTREES BDD'!$A:$AH,22,FALSE))</f>
        <v>0</v>
      </c>
      <c r="I24" s="15">
        <f>IF(ISERROR(VLOOKUP((7*$C$3+DATE($E$3,1,3)-WEEKDAY(DATE($E$3,1,3))+1),'ENTREES BDD'!$A:$AH,22,FALSE)),0,VLOOKUP((7*$C$3+DATE($E$3,1,3)-WEEKDAY(DATE($E$3,1,3))+1),'ENTREES BDD'!$A:$AH,22,FALSE))</f>
        <v>60</v>
      </c>
      <c r="J24" s="11">
        <f t="shared" si="0"/>
        <v>60</v>
      </c>
    </row>
    <row r="25" spans="1:10" x14ac:dyDescent="0.15">
      <c r="A25" s="78"/>
      <c r="B25" s="79"/>
      <c r="C25" s="16">
        <f>IF(ISERROR(VLOOKUP((7*$C$3+DATE($E$3,1,3)-WEEKDAY(DATE($E$3,1,3))-5),'ENTREES BDD'!$A:$AH,23,FALSE)),0,VLOOKUP((7*$C$3+DATE($E$3,1,3)-WEEKDAY(DATE($E$3,1,3))-5),'ENTREES BDD'!$A:$AH,23,FALSE))</f>
        <v>0</v>
      </c>
      <c r="D25" s="16">
        <f>IF(ISERROR(VLOOKUP((7*$C$3+DATE($E$3,1,3)-WEEKDAY(DATE($E$3,1,3))-4),'ENTREES BDD'!$A:$AH,23,FALSE)),0,VLOOKUP((7*$C$3+DATE($E$3,1,3)-WEEKDAY(DATE($E$3,1,3))-4),'ENTREES BDD'!$A:$AH,23,FALSE))</f>
        <v>0</v>
      </c>
      <c r="E25" s="16">
        <f>IF(ISERROR(VLOOKUP((7*$C$3+DATE($E$3,1,3)-WEEKDAY(DATE($E$3,1,3))-3),'ENTREES BDD'!$A:$AH,23,FALSE)),0,VLOOKUP((7*$C$3+DATE($E$3,1,3)-WEEKDAY(DATE($E$3,1,3))-3),'ENTREES BDD'!$A:$AH,23,FALSE))</f>
        <v>0</v>
      </c>
      <c r="F25" s="16">
        <f>IF(ISERROR(VLOOKUP((7*$C$3+DATE($E$3,1,3)-WEEKDAY(DATE($E$3,1,3))-2),'ENTREES BDD'!$A:$AH,23,FALSE)),0,VLOOKUP((7*$C$3+DATE($E$3,1,3)-WEEKDAY(DATE($E$3,1,3))-2),'ENTREES BDD'!$A:$AH,23,FALSE))</f>
        <v>0</v>
      </c>
      <c r="G25" s="16">
        <f>IF(ISERROR(VLOOKUP((7*$C$3+DATE($E$3,1,3)-WEEKDAY(DATE($E$3,1,3))-1),'ENTREES BDD'!$A:$AH,23,FALSE)),0,VLOOKUP((7*$C$3+DATE($E$3,1,3)-WEEKDAY(DATE($E$3,1,3))-1),'ENTREES BDD'!$A:$AH,23,FALSE))</f>
        <v>0</v>
      </c>
      <c r="H25" s="16">
        <f>IF(ISERROR(VLOOKUP((7*$C$3+DATE($E$3,1,3)-WEEKDAY(DATE($E$3,1,3))),'ENTREES BDD'!$A:$AH,23,FALSE)),0,VLOOKUP((7*$C$3+DATE($E$3,1,3)-WEEKDAY(DATE($E$3,1,3))),'ENTREES BDD'!$A:$AH,23,FALSE))</f>
        <v>0</v>
      </c>
      <c r="I25" s="16">
        <f>IF(ISERROR(VLOOKUP((7*$C$3+DATE($E$3,1,3)-WEEKDAY(DATE($E$3,1,3))+1),'ENTREES BDD'!$A:$AH,23,FALSE)),0,VLOOKUP((7*$C$3+DATE($E$3,1,3)-WEEKDAY(DATE($E$3,1,3))+1),'ENTREES BDD'!$A:$AH,23,FALSE))</f>
        <v>0</v>
      </c>
      <c r="J25" s="12">
        <f t="shared" si="0"/>
        <v>0</v>
      </c>
    </row>
    <row r="26" spans="1:10" x14ac:dyDescent="0.15">
      <c r="A26" s="76" t="s">
        <v>36</v>
      </c>
      <c r="B26" s="77" t="s">
        <v>37</v>
      </c>
      <c r="C26" s="13">
        <f>IF(ISERROR(VLOOKUP((7*$C$3+DATE($E$3,1,3)-WEEKDAY(DATE($E$3,1,3))-5),'ENTREES BDD'!$A:$AH,10,FALSE)),0,VLOOKUP((7*$C$3+DATE($E$3,1,3)-WEEKDAY(DATE($E$3,1,3))-5),'ENTREES BDD'!$A:$AH,10,FALSE))</f>
        <v>0</v>
      </c>
      <c r="D26" s="13">
        <f>IF(ISERROR(VLOOKUP((7*$C$3+DATE($E$3,1,3)-WEEKDAY(DATE($E$3,1,3))-4),'ENTREES BDD'!$A:$AH,10,FALSE)),0,VLOOKUP((7*$C$3+DATE($E$3,1,3)-WEEKDAY(DATE($E$3,1,3))-4),'ENTREES BDD'!$A:$AH,10,FALSE))</f>
        <v>0</v>
      </c>
      <c r="E26" s="13">
        <f>IF(ISERROR(VLOOKUP((7*$C$3+DATE($E$3,1,3)-WEEKDAY(DATE($E$3,1,3))-3),'ENTREES BDD'!$A:$AH,10,FALSE)),0,VLOOKUP((7*$C$3+DATE($E$3,1,3)-WEEKDAY(DATE($E$3,1,3))-3),'ENTREES BDD'!$A:$AH,10,FALSE))</f>
        <v>0</v>
      </c>
      <c r="F26" s="13">
        <f>IF(ISERROR(VLOOKUP((7*$C$3+DATE($E$3,1,3)-WEEKDAY(DATE($E$3,1,3))-2),'ENTREES BDD'!$A:$AH,10,FALSE)),0,VLOOKUP((7*$C$3+DATE($E$3,1,3)-WEEKDAY(DATE($E$3,1,3))-2),'ENTREES BDD'!$A:$AH,10,FALSE))</f>
        <v>0</v>
      </c>
      <c r="G26" s="13">
        <f>IF(ISERROR(VLOOKUP((7*$C$3+DATE($E$3,1,3)-WEEKDAY(DATE($E$3,1,3))-1),'ENTREES BDD'!$A:$AH,10,FALSE)),0,VLOOKUP((7*$C$3+DATE($E$3,1,3)-WEEKDAY(DATE($E$3,1,3))-1),'ENTREES BDD'!$A:$AH,10,FALSE))</f>
        <v>0</v>
      </c>
      <c r="H26" s="13">
        <f>IF(ISERROR(VLOOKUP((7*$C$3+DATE($E$3,1,3)-WEEKDAY(DATE($E$3,1,3))),'ENTREES BDD'!$A:$AH,10,FALSE)),0,VLOOKUP((7*$C$3+DATE($E$3,1,3)-WEEKDAY(DATE($E$3,1,3))),'ENTREES BDD'!$A:$AH,10,FALSE))</f>
        <v>0</v>
      </c>
      <c r="I26" s="13">
        <f>IF(ISERROR(VLOOKUP((7*$C$3+DATE($E$3,1,3)-WEEKDAY(DATE($E$3,1,3))+1),'ENTREES BDD'!$A:$AH,10,FALSE)),0,VLOOKUP((7*$C$3+DATE($E$3,1,3)-WEEKDAY(DATE($E$3,1,3))+1),'ENTREES BDD'!$A:$AH,10,FALSE))</f>
        <v>20</v>
      </c>
      <c r="J26" s="11">
        <f t="shared" si="0"/>
        <v>20</v>
      </c>
    </row>
    <row r="27" spans="1:10" x14ac:dyDescent="0.15">
      <c r="A27" s="76"/>
      <c r="B27" s="77"/>
      <c r="C27" s="14">
        <f>IF(ISERROR(VLOOKUP((7*$C$3+DATE($E$3,1,3)-WEEKDAY(DATE($E$3,1,3))-5),'ENTREES BDD'!$A:$AH,11,FALSE)),0,VLOOKUP((7*$C$3+DATE($E$3,1,3)-WEEKDAY(DATE($E$3,1,3))-5),'ENTREES BDD'!$A:$AH,11,FALSE))</f>
        <v>0</v>
      </c>
      <c r="D27" s="14">
        <f>IF(ISERROR(VLOOKUP((7*$C$3+DATE($E$3,1,3)-WEEKDAY(DATE($E$3,1,3))-4),'ENTREES BDD'!$A:$AH,11,FALSE)),0,VLOOKUP((7*$C$3+DATE($E$3,1,3)-WEEKDAY(DATE($E$3,1,3))-4),'ENTREES BDD'!$A:$AH,11,FALSE))</f>
        <v>0</v>
      </c>
      <c r="E27" s="14">
        <f>IF(ISERROR(VLOOKUP((7*$C$3+DATE($E$3,1,3)-WEEKDAY(DATE($E$3,1,3))-3),'ENTREES BDD'!$A:$AH,11,FALSE)),0,VLOOKUP((7*$C$3+DATE($E$3,1,3)-WEEKDAY(DATE($E$3,1,3))-3),'ENTREES BDD'!$A:$AH,11,FALSE))</f>
        <v>0</v>
      </c>
      <c r="F27" s="14">
        <f>IF(ISERROR(VLOOKUP((7*$C$3+DATE($E$3,1,3)-WEEKDAY(DATE($E$3,1,3))-2),'ENTREES BDD'!$A:$AH,11,FALSE)),0,VLOOKUP((7*$C$3+DATE($E$3,1,3)-WEEKDAY(DATE($E$3,1,3))-2),'ENTREES BDD'!$A:$AH,11,FALSE))</f>
        <v>0</v>
      </c>
      <c r="G27" s="14">
        <f>IF(ISERROR(VLOOKUP((7*$C$3+DATE($E$3,1,3)-WEEKDAY(DATE($E$3,1,3))-1),'ENTREES BDD'!$A:$AH,11,FALSE)),0,VLOOKUP((7*$C$3+DATE($E$3,1,3)-WEEKDAY(DATE($E$3,1,3))-1),'ENTREES BDD'!$A:$AH,11,FALSE))</f>
        <v>0</v>
      </c>
      <c r="H27" s="14">
        <f>IF(ISERROR(VLOOKUP((7*$C$3+DATE($E$3,1,3)-WEEKDAY(DATE($E$3,1,3))),'ENTREES BDD'!$A:$AH,11,FALSE)),0,VLOOKUP((7*$C$3+DATE($E$3,1,3)-WEEKDAY(DATE($E$3,1,3))),'ENTREES BDD'!$A:$AH,11,FALSE))</f>
        <v>0</v>
      </c>
      <c r="I27" s="14">
        <f>IF(ISERROR(VLOOKUP((7*$C$3+DATE($E$3,1,3)-WEEKDAY(DATE($E$3,1,3))+1),'ENTREES BDD'!$A:$AH,11,FALSE)),0,VLOOKUP((7*$C$3+DATE($E$3,1,3)-WEEKDAY(DATE($E$3,1,3))+1),'ENTREES BDD'!$A:$AH,11,FALSE))</f>
        <v>67.5</v>
      </c>
      <c r="J27" s="12">
        <f t="shared" si="0"/>
        <v>67.5</v>
      </c>
    </row>
    <row r="28" spans="1:10" x14ac:dyDescent="0.15">
      <c r="A28" s="80" t="s">
        <v>38</v>
      </c>
      <c r="B28" s="79" t="s">
        <v>1</v>
      </c>
      <c r="C28" s="15">
        <f>IF(ISERROR(VLOOKUP((7*$C$3+DATE($E$3,1,3)-WEEKDAY(DATE($E$3,1,3))-5),'ENTREES BDD'!$A:$AH,12,FALSE)),0,VLOOKUP((7*$C$3+DATE($E$3,1,3)-WEEKDAY(DATE($E$3,1,3))-5),'ENTREES BDD'!$A:$AH,12,FALSE))</f>
        <v>0</v>
      </c>
      <c r="D28" s="15">
        <f>IF(ISERROR(VLOOKUP((7*$C$3+DATE($E$3,1,3)-WEEKDAY(DATE($E$3,1,3))-4),'ENTREES BDD'!$A:$AH,12,FALSE)),0,VLOOKUP((7*$C$3+DATE($E$3,1,3)-WEEKDAY(DATE($E$3,1,3))-4),'ENTREES BDD'!$A:$AH,12,FALSE))</f>
        <v>0</v>
      </c>
      <c r="E28" s="15">
        <f>IF(ISERROR(VLOOKUP((7*$C$3+DATE($E$3,1,3)-WEEKDAY(DATE($E$3,1,3))-3),'ENTREES BDD'!$A:$AH,12,FALSE)),0,VLOOKUP((7*$C$3+DATE($E$3,1,3)-WEEKDAY(DATE($E$3,1,3))-3),'ENTREES BDD'!$A:$AH,12,FALSE))</f>
        <v>0</v>
      </c>
      <c r="F28" s="15">
        <f>IF(ISERROR(VLOOKUP((7*$C$3+DATE($E$3,1,3)-WEEKDAY(DATE($E$3,1,3))-2),'ENTREES BDD'!$A:$AH,12,FALSE)),0,VLOOKUP((7*$C$3+DATE($E$3,1,3)-WEEKDAY(DATE($E$3,1,3))-2),'ENTREES BDD'!$A:$AH,12,FALSE))</f>
        <v>0</v>
      </c>
      <c r="G28" s="15">
        <f>IF(ISERROR(VLOOKUP((7*$C$3+DATE($E$3,1,3)-WEEKDAY(DATE($E$3,1,3))-1),'ENTREES BDD'!$A:$AH,12,FALSE)),0,VLOOKUP((7*$C$3+DATE($E$3,1,3)-WEEKDAY(DATE($E$3,1,3))-1),'ENTREES BDD'!$A:$AH,12,FALSE))</f>
        <v>0</v>
      </c>
      <c r="H28" s="15">
        <f>IF(ISERROR(VLOOKUP((7*$C$3+DATE($E$3,1,3)-WEEKDAY(DATE($E$3,1,3))),'ENTREES BDD'!$A:$AH,12,FALSE)),0,VLOOKUP((7*$C$3+DATE($E$3,1,3)-WEEKDAY(DATE($E$3,1,3))),'ENTREES BDD'!$A:$AH,12,FALSE))</f>
        <v>0</v>
      </c>
      <c r="I28" s="15">
        <f>IF(ISERROR(VLOOKUP((7*$C$3+DATE($E$3,1,3)-WEEKDAY(DATE($E$3,1,3))+1),'ENTREES BDD'!$A:$AH,12,FALSE)),0,VLOOKUP((7*$C$3+DATE($E$3,1,3)-WEEKDAY(DATE($E$3,1,3))+1),'ENTREES BDD'!$A:$AH,12,FALSE))</f>
        <v>0</v>
      </c>
      <c r="J28" s="11">
        <f t="shared" si="0"/>
        <v>0</v>
      </c>
    </row>
    <row r="29" spans="1:10" x14ac:dyDescent="0.15">
      <c r="A29" s="80"/>
      <c r="B29" s="79"/>
      <c r="C29" s="16">
        <f>IF(ISERROR(VLOOKUP((7*$C$3+DATE($E$3,1,3)-WEEKDAY(DATE($E$3,1,3))-5),'ENTREES BDD'!$A:$AH,13,FALSE)),0,VLOOKUP((7*$C$3+DATE($E$3,1,3)-WEEKDAY(DATE($E$3,1,3))-5),'ENTREES BDD'!$A:$AH,13,FALSE))</f>
        <v>0</v>
      </c>
      <c r="D29" s="16">
        <f>IF(ISERROR(VLOOKUP((7*$C$3+DATE($E$3,1,3)-WEEKDAY(DATE($E$3,1,3))-4),'ENTREES BDD'!$A:$AH,13,FALSE)),0,VLOOKUP((7*$C$3+DATE($E$3,1,3)-WEEKDAY(DATE($E$3,1,3))-4),'ENTREES BDD'!$A:$AH,13,FALSE))</f>
        <v>0</v>
      </c>
      <c r="E29" s="16">
        <f>IF(ISERROR(VLOOKUP((7*$C$3+DATE($E$3,1,3)-WEEKDAY(DATE($E$3,1,3))-3),'ENTREES BDD'!$A:$AH,13,FALSE)),0,VLOOKUP((7*$C$3+DATE($E$3,1,3)-WEEKDAY(DATE($E$3,1,3))-3),'ENTREES BDD'!$A:$AH,13,FALSE))</f>
        <v>0</v>
      </c>
      <c r="F29" s="16">
        <f>IF(ISERROR(VLOOKUP((7*$C$3+DATE($E$3,1,3)-WEEKDAY(DATE($E$3,1,3))-2),'ENTREES BDD'!$A:$AH,13,FALSE)),0,VLOOKUP((7*$C$3+DATE($E$3,1,3)-WEEKDAY(DATE($E$3,1,3))-2),'ENTREES BDD'!$A:$AH,13,FALSE))</f>
        <v>0</v>
      </c>
      <c r="G29" s="16">
        <f>IF(ISERROR(VLOOKUP((7*$C$3+DATE($E$3,1,3)-WEEKDAY(DATE($E$3,1,3))-1),'ENTREES BDD'!$A:$AH,13,FALSE)),0,VLOOKUP((7*$C$3+DATE($E$3,1,3)-WEEKDAY(DATE($E$3,1,3))-1),'ENTREES BDD'!$A:$AH,13,FALSE))</f>
        <v>0</v>
      </c>
      <c r="H29" s="16">
        <f>IF(ISERROR(VLOOKUP((7*$C$3+DATE($E$3,1,3)-WEEKDAY(DATE($E$3,1,3))),'ENTREES BDD'!$A:$AH,13,FALSE)),0,VLOOKUP((7*$C$3+DATE($E$3,1,3)-WEEKDAY(DATE($E$3,1,3))),'ENTREES BDD'!$A:$AH,13,FALSE))</f>
        <v>0</v>
      </c>
      <c r="I29" s="16">
        <f>IF(ISERROR(VLOOKUP((7*$C$3+DATE($E$3,1,3)-WEEKDAY(DATE($E$3,1,3))+1),'ENTREES BDD'!$A:$AH,13,FALSE)),0,VLOOKUP((7*$C$3+DATE($E$3,1,3)-WEEKDAY(DATE($E$3,1,3))+1),'ENTREES BDD'!$A:$AH,13,FALSE))</f>
        <v>0</v>
      </c>
      <c r="J29" s="12">
        <f t="shared" si="0"/>
        <v>0</v>
      </c>
    </row>
    <row r="30" spans="1:10" x14ac:dyDescent="0.15">
      <c r="A30" s="80"/>
      <c r="B30" s="79" t="s">
        <v>2</v>
      </c>
      <c r="C30" s="15">
        <f>IF(ISERROR(VLOOKUP((7*$C$3+DATE($E$3,1,3)-WEEKDAY(DATE($E$3,1,3))-5),'ENTREES BDD'!$A:$AH,14,FALSE)),0,VLOOKUP((7*$C$3+DATE($E$3,1,3)-WEEKDAY(DATE($E$3,1,3))-5),'ENTREES BDD'!$A:$AH,14,FALSE))</f>
        <v>0</v>
      </c>
      <c r="D30" s="15">
        <f>IF(ISERROR(VLOOKUP((7*$C$3+DATE($E$3,1,3)-WEEKDAY(DATE($E$3,1,3))-4),'ENTREES BDD'!$A:$AH,14,FALSE)),0,VLOOKUP((7*$C$3+DATE($E$3,1,3)-WEEKDAY(DATE($E$3,1,3))-4),'ENTREES BDD'!$A:$AH,14,FALSE))</f>
        <v>0</v>
      </c>
      <c r="E30" s="15">
        <f>IF(ISERROR(VLOOKUP((7*$C$3+DATE($E$3,1,3)-WEEKDAY(DATE($E$3,1,3))-3),'ENTREES BDD'!$A:$AH,14,FALSE)),0,VLOOKUP((7*$C$3+DATE($E$3,1,3)-WEEKDAY(DATE($E$3,1,3))-3),'ENTREES BDD'!$A:$AH,14,FALSE))</f>
        <v>0</v>
      </c>
      <c r="F30" s="15">
        <f>IF(ISERROR(VLOOKUP((7*$C$3+DATE($E$3,1,3)-WEEKDAY(DATE($E$3,1,3))-2),'ENTREES BDD'!$A:$AH,14,FALSE)),0,VLOOKUP((7*$C$3+DATE($E$3,1,3)-WEEKDAY(DATE($E$3,1,3))-2),'ENTREES BDD'!$A:$AH,14,FALSE))</f>
        <v>0</v>
      </c>
      <c r="G30" s="15">
        <f>IF(ISERROR(VLOOKUP((7*$C$3+DATE($E$3,1,3)-WEEKDAY(DATE($E$3,1,3))-1),'ENTREES BDD'!$A:$AH,14,FALSE)),0,VLOOKUP((7*$C$3+DATE($E$3,1,3)-WEEKDAY(DATE($E$3,1,3))-1),'ENTREES BDD'!$A:$AH,14,FALSE))</f>
        <v>0</v>
      </c>
      <c r="H30" s="15">
        <f>IF(ISERROR(VLOOKUP((7*$C$3+DATE($E$3,1,3)-WEEKDAY(DATE($E$3,1,3))),'ENTREES BDD'!$A:$AH,14,FALSE)),0,VLOOKUP((7*$C$3+DATE($E$3,1,3)-WEEKDAY(DATE($E$3,1,3))),'ENTREES BDD'!$A:$AH,14,FALSE))</f>
        <v>0</v>
      </c>
      <c r="I30" s="15">
        <f>IF(ISERROR(VLOOKUP((7*$C$3+DATE($E$3,1,3)-WEEKDAY(DATE($E$3,1,3))+1),'ENTREES BDD'!$A:$AH,14,FALSE)),0,VLOOKUP((7*$C$3+DATE($E$3,1,3)-WEEKDAY(DATE($E$3,1,3))+1),'ENTREES BDD'!$A:$AH,14,FALSE))</f>
        <v>0</v>
      </c>
      <c r="J30" s="11">
        <f t="shared" si="0"/>
        <v>0</v>
      </c>
    </row>
    <row r="31" spans="1:10" x14ac:dyDescent="0.15">
      <c r="A31" s="80"/>
      <c r="B31" s="79"/>
      <c r="C31" s="16">
        <f>IF(ISERROR(VLOOKUP((7*$C$3+DATE($E$3,1,3)-WEEKDAY(DATE($E$3,1,3))-5),'ENTREES BDD'!$A:$AH,15,FALSE)),0,VLOOKUP((7*$C$3+DATE($E$3,1,3)-WEEKDAY(DATE($E$3,1,3))-5),'ENTREES BDD'!$A:$AH,15,FALSE))</f>
        <v>0</v>
      </c>
      <c r="D31" s="16">
        <f>IF(ISERROR(VLOOKUP((7*$C$3+DATE($E$3,1,3)-WEEKDAY(DATE($E$3,1,3))-4),'ENTREES BDD'!$A:$AH,15,FALSE)),0,VLOOKUP((7*$C$3+DATE($E$3,1,3)-WEEKDAY(DATE($E$3,1,3))-4),'ENTREES BDD'!$A:$AH,15,FALSE))</f>
        <v>0</v>
      </c>
      <c r="E31" s="16">
        <f>IF(ISERROR(VLOOKUP((7*$C$3+DATE($E$3,1,3)-WEEKDAY(DATE($E$3,1,3))-3),'ENTREES BDD'!$A:$AH,15,FALSE)),0,VLOOKUP((7*$C$3+DATE($E$3,1,3)-WEEKDAY(DATE($E$3,1,3))-3),'ENTREES BDD'!$A:$AH,15,FALSE))</f>
        <v>0</v>
      </c>
      <c r="F31" s="16">
        <f>IF(ISERROR(VLOOKUP((7*$C$3+DATE($E$3,1,3)-WEEKDAY(DATE($E$3,1,3))-2),'ENTREES BDD'!$A:$AH,15,FALSE)),0,VLOOKUP((7*$C$3+DATE($E$3,1,3)-WEEKDAY(DATE($E$3,1,3))-2),'ENTREES BDD'!$A:$AH,15,FALSE))</f>
        <v>0</v>
      </c>
      <c r="G31" s="16">
        <f>IF(ISERROR(VLOOKUP((7*$C$3+DATE($E$3,1,3)-WEEKDAY(DATE($E$3,1,3))-1),'ENTREES BDD'!$A:$AH,15,FALSE)),0,VLOOKUP((7*$C$3+DATE($E$3,1,3)-WEEKDAY(DATE($E$3,1,3))-1),'ENTREES BDD'!$A:$AH,15,FALSE))</f>
        <v>0</v>
      </c>
      <c r="H31" s="16">
        <f>IF(ISERROR(VLOOKUP((7*$C$3+DATE($E$3,1,3)-WEEKDAY(DATE($E$3,1,3))),'ENTREES BDD'!$A:$AH,15,FALSE)),0,VLOOKUP((7*$C$3+DATE($E$3,1,3)-WEEKDAY(DATE($E$3,1,3))),'ENTREES BDD'!$A:$AH,15,FALSE))</f>
        <v>0</v>
      </c>
      <c r="I31" s="16">
        <f>IF(ISERROR(VLOOKUP((7*$C$3+DATE($E$3,1,3)-WEEKDAY(DATE($E$3,1,3))+1),'ENTREES BDD'!$A:$AH,15,FALSE)),0,VLOOKUP((7*$C$3+DATE($E$3,1,3)-WEEKDAY(DATE($E$3,1,3))+1),'ENTREES BDD'!$A:$AH,15,FALSE))</f>
        <v>0</v>
      </c>
      <c r="J31" s="12">
        <f t="shared" si="0"/>
        <v>0</v>
      </c>
    </row>
    <row r="32" spans="1:10" x14ac:dyDescent="0.15">
      <c r="A32" s="80"/>
      <c r="B32" s="79" t="s">
        <v>39</v>
      </c>
      <c r="C32" s="15">
        <f>IF(ISERROR(VLOOKUP((7*$C$3+DATE($E$3,1,3)-WEEKDAY(DATE($E$3,1,3))-5),'ENTREES BDD'!$A:$AH,16,FALSE)),0,VLOOKUP((7*$C$3+DATE($E$3,1,3)-WEEKDAY(DATE($E$3,1,3))-5),'ENTREES BDD'!$A:$AH,16,FALSE))</f>
        <v>0</v>
      </c>
      <c r="D32" s="15">
        <f>IF(ISERROR(VLOOKUP((7*$C$3+DATE($E$3,1,3)-WEEKDAY(DATE($E$3,1,3))-4),'ENTREES BDD'!$A:$AH,16,FALSE)),0,VLOOKUP((7*$C$3+DATE($E$3,1,3)-WEEKDAY(DATE($E$3,1,3))-4),'ENTREES BDD'!$A:$AH,16,FALSE))</f>
        <v>0</v>
      </c>
      <c r="E32" s="15">
        <f>IF(ISERROR(VLOOKUP((7*$C$3+DATE($E$3,1,3)-WEEKDAY(DATE($E$3,1,3))-3),'ENTREES BDD'!$A:$AH,16,FALSE)),0,VLOOKUP((7*$C$3+DATE($E$3,1,3)-WEEKDAY(DATE($E$3,1,3))-3),'ENTREES BDD'!$A:$AH,16,FALSE))</f>
        <v>0</v>
      </c>
      <c r="F32" s="15">
        <f>IF(ISERROR(VLOOKUP((7*$C$3+DATE($E$3,1,3)-WEEKDAY(DATE($E$3,1,3))-2),'ENTREES BDD'!$A:$AH,16,FALSE)),0,VLOOKUP((7*$C$3+DATE($E$3,1,3)-WEEKDAY(DATE($E$3,1,3))-2),'ENTREES BDD'!$A:$AH,16,FALSE))</f>
        <v>0</v>
      </c>
      <c r="G32" s="15">
        <f>IF(ISERROR(VLOOKUP((7*$C$3+DATE($E$3,1,3)-WEEKDAY(DATE($E$3,1,3))-1),'ENTREES BDD'!$A:$AH,16,FALSE)),0,VLOOKUP((7*$C$3+DATE($E$3,1,3)-WEEKDAY(DATE($E$3,1,3))-1),'ENTREES BDD'!$A:$AH,16,FALSE))</f>
        <v>0</v>
      </c>
      <c r="H32" s="15">
        <f>IF(ISERROR(VLOOKUP((7*$C$3+DATE($E$3,1,3)-WEEKDAY(DATE($E$3,1,3))),'ENTREES BDD'!$A:$AH,16,FALSE)),0,VLOOKUP((7*$C$3+DATE($E$3,1,3)-WEEKDAY(DATE($E$3,1,3))),'ENTREES BDD'!$A:$AH,16,FALSE))</f>
        <v>0</v>
      </c>
      <c r="I32" s="15">
        <f>IF(ISERROR(VLOOKUP((7*$C$3+DATE($E$3,1,3)-WEEKDAY(DATE($E$3,1,3))+1),'ENTREES BDD'!$A:$AH,16,FALSE)),0,VLOOKUP((7*$C$3+DATE($E$3,1,3)-WEEKDAY(DATE($E$3,1,3))+1),'ENTREES BDD'!$A:$AH,16,FALSE))</f>
        <v>0</v>
      </c>
      <c r="J32" s="11">
        <f t="shared" si="0"/>
        <v>0</v>
      </c>
    </row>
    <row r="33" spans="1:10" x14ac:dyDescent="0.15">
      <c r="A33" s="80"/>
      <c r="B33" s="79"/>
      <c r="C33" s="16">
        <f>IF(ISERROR(VLOOKUP((7*$C$3+DATE($E$3,1,3)-WEEKDAY(DATE($E$3,1,3))-5),'ENTREES BDD'!$A:$AH,17,FALSE)),0,VLOOKUP((7*$C$3+DATE($E$3,1,3)-WEEKDAY(DATE($E$3,1,3))-5),'ENTREES BDD'!$A:$AH,17,FALSE))</f>
        <v>0</v>
      </c>
      <c r="D33" s="16">
        <f>IF(ISERROR(VLOOKUP((7*$C$3+DATE($E$3,1,3)-WEEKDAY(DATE($E$3,1,3))-4),'ENTREES BDD'!$A:$AH,17,FALSE)),0,VLOOKUP((7*$C$3+DATE($E$3,1,3)-WEEKDAY(DATE($E$3,1,3))-4),'ENTREES BDD'!$A:$AH,17,FALSE))</f>
        <v>0</v>
      </c>
      <c r="E33" s="16">
        <f>IF(ISERROR(VLOOKUP((7*$C$3+DATE($E$3,1,3)-WEEKDAY(DATE($E$3,1,3))-3),'ENTREES BDD'!$A:$AH,17,FALSE)),0,VLOOKUP((7*$C$3+DATE($E$3,1,3)-WEEKDAY(DATE($E$3,1,3))-3),'ENTREES BDD'!$A:$AH,17,FALSE))</f>
        <v>0</v>
      </c>
      <c r="F33" s="16">
        <f>IF(ISERROR(VLOOKUP((7*$C$3+DATE($E$3,1,3)-WEEKDAY(DATE($E$3,1,3))-2),'ENTREES BDD'!$A:$AH,17,FALSE)),0,VLOOKUP((7*$C$3+DATE($E$3,1,3)-WEEKDAY(DATE($E$3,1,3))-2),'ENTREES BDD'!$A:$AH,17,FALSE))</f>
        <v>0</v>
      </c>
      <c r="G33" s="16">
        <f>IF(ISERROR(VLOOKUP((7*$C$3+DATE($E$3,1,3)-WEEKDAY(DATE($E$3,1,3))-1),'ENTREES BDD'!$A:$AH,17,FALSE)),0,VLOOKUP((7*$C$3+DATE($E$3,1,3)-WEEKDAY(DATE($E$3,1,3))-1),'ENTREES BDD'!$A:$AH,17,FALSE))</f>
        <v>0</v>
      </c>
      <c r="H33" s="16">
        <f>IF(ISERROR(VLOOKUP((7*$C$3+DATE($E$3,1,3)-WEEKDAY(DATE($E$3,1,3))),'ENTREES BDD'!$A:$AH,17,FALSE)),0,VLOOKUP((7*$C$3+DATE($E$3,1,3)-WEEKDAY(DATE($E$3,1,3))),'ENTREES BDD'!$A:$AH,17,FALSE))</f>
        <v>0</v>
      </c>
      <c r="I33" s="16">
        <f>IF(ISERROR(VLOOKUP((7*$C$3+DATE($E$3,1,3)-WEEKDAY(DATE($E$3,1,3))+1),'ENTREES BDD'!$A:$AH,17,FALSE)),0,VLOOKUP((7*$C$3+DATE($E$3,1,3)-WEEKDAY(DATE($E$3,1,3))+1),'ENTREES BDD'!$A:$AH,17,FALSE))</f>
        <v>0</v>
      </c>
      <c r="J33" s="12">
        <f t="shared" si="0"/>
        <v>0</v>
      </c>
    </row>
    <row r="34" spans="1:10" x14ac:dyDescent="0.15">
      <c r="A34" s="81" t="s">
        <v>40</v>
      </c>
      <c r="B34" s="77" t="s">
        <v>1</v>
      </c>
      <c r="C34" s="13">
        <f>IF(ISERROR(VLOOKUP((7*$C$3+DATE($E$3,1,3)-WEEKDAY(DATE($E$3,1,3))-5),'ENTREES BDD'!$A:$AH,28,FALSE)),0,VLOOKUP((7*$C$3+DATE($E$3,1,3)-WEEKDAY(DATE($E$3,1,3))-5),'ENTREES BDD'!$A:$AH,28,FALSE))</f>
        <v>0</v>
      </c>
      <c r="D34" s="13">
        <f>IF(ISERROR(VLOOKUP((7*$C$3+DATE($E$3,1,3)-WEEKDAY(DATE($E$3,1,3))-4),'ENTREES BDD'!$A:$AH,28,FALSE)),0,VLOOKUP((7*$C$3+DATE($E$3,1,3)-WEEKDAY(DATE($E$3,1,3))-4),'ENTREES BDD'!$A:$AH,28,FALSE))</f>
        <v>0</v>
      </c>
      <c r="E34" s="13">
        <f>IF(ISERROR(VLOOKUP((7*$C$3+DATE($E$3,1,3)-WEEKDAY(DATE($E$3,1,3))-3),'ENTREES BDD'!$A:$AH,28,FALSE)),0,VLOOKUP((7*$C$3+DATE($E$3,1,3)-WEEKDAY(DATE($E$3,1,3))-3),'ENTREES BDD'!$A:$AH,28,FALSE))</f>
        <v>0</v>
      </c>
      <c r="F34" s="13">
        <f>IF(ISERROR(VLOOKUP((7*$C$3+DATE($E$3,1,3)-WEEKDAY(DATE($E$3,1,3))-2),'ENTREES BDD'!$A:$AH,28,FALSE)),0,VLOOKUP((7*$C$3+DATE($E$3,1,3)-WEEKDAY(DATE($E$3,1,3))-2),'ENTREES BDD'!$A:$AH,28,FALSE))</f>
        <v>0</v>
      </c>
      <c r="G34" s="13">
        <f>IF(ISERROR(VLOOKUP((7*$C$3+DATE($E$3,1,3)-WEEKDAY(DATE($E$3,1,3))-1),'ENTREES BDD'!$A:$AH,28,FALSE)),0,VLOOKUP((7*$C$3+DATE($E$3,1,3)-WEEKDAY(DATE($E$3,1,3))-1),'ENTREES BDD'!$A:$AH,28,FALSE))</f>
        <v>0</v>
      </c>
      <c r="H34" s="13">
        <f>IF(ISERROR(VLOOKUP((7*$C$3+DATE($E$3,1,3)-WEEKDAY(DATE($E$3,1,3))),'ENTREES BDD'!$A:$AH,28,FALSE)),0,VLOOKUP((7*$C$3+DATE($E$3,1,3)-WEEKDAY(DATE($E$3,1,3))),'ENTREES BDD'!$A:$AH,28,FALSE))</f>
        <v>0</v>
      </c>
      <c r="I34" s="13">
        <f>IF(ISERROR(VLOOKUP((7*$C$3+DATE($E$3,1,3)-WEEKDAY(DATE($E$3,1,3))+1),'ENTREES BDD'!$A:$AH,28,FALSE)),0,VLOOKUP((7*$C$3+DATE($E$3,1,3)-WEEKDAY(DATE($E$3,1,3))+1),'ENTREES BDD'!$A:$AH,28,FALSE))</f>
        <v>0</v>
      </c>
      <c r="J34" s="11">
        <f t="shared" si="0"/>
        <v>0</v>
      </c>
    </row>
    <row r="35" spans="1:10" x14ac:dyDescent="0.15">
      <c r="A35" s="81"/>
      <c r="B35" s="77"/>
      <c r="C35" s="14">
        <f>IF(ISERROR(VLOOKUP((7*$C$3+DATE($E$3,1,3)-WEEKDAY(DATE($E$3,1,3))-5),'ENTREES BDD'!$A:$AH,29,FALSE)),0,VLOOKUP((7*$C$3+DATE($E$3,1,3)-WEEKDAY(DATE($E$3,1,3))-5),'ENTREES BDD'!$A:$AH,29,FALSE))</f>
        <v>0</v>
      </c>
      <c r="D35" s="14">
        <f>IF(ISERROR(VLOOKUP((7*$C$3+DATE($E$3,1,3)-WEEKDAY(DATE($E$3,1,3))-4),'ENTREES BDD'!$A:$AH,29,FALSE)),0,VLOOKUP((7*$C$3+DATE($E$3,1,3)-WEEKDAY(DATE($E$3,1,3))-4),'ENTREES BDD'!$A:$AH,29,FALSE))</f>
        <v>0</v>
      </c>
      <c r="E35" s="14">
        <f>IF(ISERROR(VLOOKUP((7*$C$3+DATE($E$3,1,3)-WEEKDAY(DATE($E$3,1,3))-3),'ENTREES BDD'!$A:$AH,29,FALSE)),0,VLOOKUP((7*$C$3+DATE($E$3,1,3)-WEEKDAY(DATE($E$3,1,3))-3),'ENTREES BDD'!$A:$AH,29,FALSE))</f>
        <v>0</v>
      </c>
      <c r="F35" s="14">
        <f>IF(ISERROR(VLOOKUP((7*$C$3+DATE($E$3,1,3)-WEEKDAY(DATE($E$3,1,3))-2),'ENTREES BDD'!$A:$AH,29,FALSE)),0,VLOOKUP((7*$C$3+DATE($E$3,1,3)-WEEKDAY(DATE($E$3,1,3))-2),'ENTREES BDD'!$A:$AH,29,FALSE))</f>
        <v>0</v>
      </c>
      <c r="G35" s="14">
        <f>IF(ISERROR(VLOOKUP((7*$C$3+DATE($E$3,1,3)-WEEKDAY(DATE($E$3,1,3))-1),'ENTREES BDD'!$A:$AH,29,FALSE)),0,VLOOKUP((7*$C$3+DATE($E$3,1,3)-WEEKDAY(DATE($E$3,1,3))-1),'ENTREES BDD'!$A:$AH,29,FALSE))</f>
        <v>0</v>
      </c>
      <c r="H35" s="14">
        <f>IF(ISERROR(VLOOKUP((7*$C$3+DATE($E$3,1,3)-WEEKDAY(DATE($E$3,1,3))),'ENTREES BDD'!$A:$AH,29,FALSE)),0,VLOOKUP((7*$C$3+DATE($E$3,1,3)-WEEKDAY(DATE($E$3,1,3))),'ENTREES BDD'!$A:$AH,29,FALSE))</f>
        <v>0</v>
      </c>
      <c r="I35" s="14">
        <f>IF(ISERROR(VLOOKUP((7*$C$3+DATE($E$3,1,3)-WEEKDAY(DATE($E$3,1,3))+1),'ENTREES BDD'!$A:$AH,29,FALSE)),0,VLOOKUP((7*$C$3+DATE($E$3,1,3)-WEEKDAY(DATE($E$3,1,3))+1),'ENTREES BDD'!$A:$AH,29,FALSE))</f>
        <v>0</v>
      </c>
      <c r="J35" s="12">
        <f t="shared" si="0"/>
        <v>0</v>
      </c>
    </row>
    <row r="36" spans="1:10" x14ac:dyDescent="0.15">
      <c r="A36" s="81"/>
      <c r="B36" s="77" t="s">
        <v>2</v>
      </c>
      <c r="C36" s="13">
        <f>IF(ISERROR(VLOOKUP((7*$C$3+DATE($E$3,1,3)-WEEKDAY(DATE($E$3,1,3))-5),'ENTREES BDD'!$A:$AH,30,FALSE)),0,VLOOKUP((7*$C$3+DATE($E$3,1,3)-WEEKDAY(DATE($E$3,1,3))-5),'ENTREES BDD'!$A:$AH,30,FALSE))</f>
        <v>0</v>
      </c>
      <c r="D36" s="13">
        <f>IF(ISERROR(VLOOKUP((7*$C$3+DATE($E$3,1,3)-WEEKDAY(DATE($E$3,1,3))-4),'ENTREES BDD'!$A:$AH,30,FALSE)),0,VLOOKUP((7*$C$3+DATE($E$3,1,3)-WEEKDAY(DATE($E$3,1,3))-4),'ENTREES BDD'!$A:$AH,30,FALSE))</f>
        <v>0</v>
      </c>
      <c r="E36" s="13">
        <f>IF(ISERROR(VLOOKUP((7*$C$3+DATE($E$3,1,3)-WEEKDAY(DATE($E$3,1,3))-3),'ENTREES BDD'!$A:$AH,30,FALSE)),0,VLOOKUP((7*$C$3+DATE($E$3,1,3)-WEEKDAY(DATE($E$3,1,3))-3),'ENTREES BDD'!$A:$AH,30,FALSE))</f>
        <v>0</v>
      </c>
      <c r="F36" s="13">
        <f>IF(ISERROR(VLOOKUP((7*$C$3+DATE($E$3,1,3)-WEEKDAY(DATE($E$3,1,3))-2),'ENTREES BDD'!$A:$AH,30,FALSE)),0,VLOOKUP((7*$C$3+DATE($E$3,1,3)-WEEKDAY(DATE($E$3,1,3))-2),'ENTREES BDD'!$A:$AH,30,FALSE))</f>
        <v>0</v>
      </c>
      <c r="G36" s="13">
        <f>IF(ISERROR(VLOOKUP((7*$C$3+DATE($E$3,1,3)-WEEKDAY(DATE($E$3,1,3))-1),'ENTREES BDD'!$A:$AH,30,FALSE)),0,VLOOKUP((7*$C$3+DATE($E$3,1,3)-WEEKDAY(DATE($E$3,1,3))-1),'ENTREES BDD'!$A:$AH,30,FALSE))</f>
        <v>0</v>
      </c>
      <c r="H36" s="13">
        <f>IF(ISERROR(VLOOKUP((7*$C$3+DATE($E$3,1,3)-WEEKDAY(DATE($E$3,1,3))),'ENTREES BDD'!$A:$AH,30,FALSE)),0,VLOOKUP((7*$C$3+DATE($E$3,1,3)-WEEKDAY(DATE($E$3,1,3))),'ENTREES BDD'!$A:$AH,30,FALSE))</f>
        <v>0</v>
      </c>
      <c r="I36" s="13">
        <f>IF(ISERROR(VLOOKUP((7*$C$3+DATE($E$3,1,3)-WEEKDAY(DATE($E$3,1,3))+1),'ENTREES BDD'!$A:$AH,30,FALSE)),0,VLOOKUP((7*$C$3+DATE($E$3,1,3)-WEEKDAY(DATE($E$3,1,3))+1),'ENTREES BDD'!$A:$AH,30,FALSE))</f>
        <v>0</v>
      </c>
      <c r="J36" s="11">
        <f t="shared" si="0"/>
        <v>0</v>
      </c>
    </row>
    <row r="37" spans="1:10" x14ac:dyDescent="0.15">
      <c r="A37" s="81"/>
      <c r="B37" s="77"/>
      <c r="C37" s="14">
        <f>IF(ISERROR(VLOOKUP((7*$C$3+DATE($E$3,1,3)-WEEKDAY(DATE($E$3,1,3))-5),'ENTREES BDD'!$A:$AH,31,FALSE)),0,VLOOKUP((7*$C$3+DATE($E$3,1,3)-WEEKDAY(DATE($E$3,1,3))-5),'ENTREES BDD'!$A:$AH,31,FALSE))</f>
        <v>0</v>
      </c>
      <c r="D37" s="14">
        <f>IF(ISERROR(VLOOKUP((7*$C$3+DATE($E$3,1,3)-WEEKDAY(DATE($E$3,1,3))-4),'ENTREES BDD'!$A:$AH,31,FALSE)),0,VLOOKUP((7*$C$3+DATE($E$3,1,3)-WEEKDAY(DATE($E$3,1,3))-4),'ENTREES BDD'!$A:$AH,31,FALSE))</f>
        <v>0</v>
      </c>
      <c r="E37" s="14">
        <f>IF(ISERROR(VLOOKUP((7*$C$3+DATE($E$3,1,3)-WEEKDAY(DATE($E$3,1,3))-3),'ENTREES BDD'!$A:$AH,31,FALSE)),0,VLOOKUP((7*$C$3+DATE($E$3,1,3)-WEEKDAY(DATE($E$3,1,3))-3),'ENTREES BDD'!$A:$AH,31,FALSE))</f>
        <v>0</v>
      </c>
      <c r="F37" s="14">
        <f>IF(ISERROR(VLOOKUP((7*$C$3+DATE($E$3,1,3)-WEEKDAY(DATE($E$3,1,3))-2),'ENTREES BDD'!$A:$AH,31,FALSE)),0,VLOOKUP((7*$C$3+DATE($E$3,1,3)-WEEKDAY(DATE($E$3,1,3))-2),'ENTREES BDD'!$A:$AH,31,FALSE))</f>
        <v>0</v>
      </c>
      <c r="G37" s="14">
        <f>IF(ISERROR(VLOOKUP((7*$C$3+DATE($E$3,1,3)-WEEKDAY(DATE($E$3,1,3))-1),'ENTREES BDD'!$A:$AH,31,FALSE)),0,VLOOKUP((7*$C$3+DATE($E$3,1,3)-WEEKDAY(DATE($E$3,1,3))-1),'ENTREES BDD'!$A:$AH,31,FALSE))</f>
        <v>0</v>
      </c>
      <c r="H37" s="14">
        <f>IF(ISERROR(VLOOKUP((7*$C$3+DATE($E$3,1,3)-WEEKDAY(DATE($E$3,1,3))),'ENTREES BDD'!$A:$AH,31,FALSE)),0,VLOOKUP((7*$C$3+DATE($E$3,1,3)-WEEKDAY(DATE($E$3,1,3))),'ENTREES BDD'!$A:$AH,31,FALSE))</f>
        <v>0</v>
      </c>
      <c r="I37" s="14">
        <f>IF(ISERROR(VLOOKUP((7*$C$3+DATE($E$3,1,3)-WEEKDAY(DATE($E$3,1,3))+1),'ENTREES BDD'!$A:$AH,31,FALSE)),0,VLOOKUP((7*$C$3+DATE($E$3,1,3)-WEEKDAY(DATE($E$3,1,3))+1),'ENTREES BDD'!$A:$AH,31,FALSE))</f>
        <v>0</v>
      </c>
      <c r="J37" s="12">
        <f t="shared" si="0"/>
        <v>0</v>
      </c>
    </row>
    <row r="38" spans="1:10" x14ac:dyDescent="0.15">
      <c r="A38" s="81"/>
      <c r="B38" s="77" t="s">
        <v>39</v>
      </c>
      <c r="C38" s="13">
        <f>IF(ISERROR(VLOOKUP((7*$C$3+DATE($E$3,1,3)-WEEKDAY(DATE($E$3,1,3))-5),'ENTREES BDD'!$A:$AH,32,FALSE)),0,VLOOKUP((7*$C$3+DATE($E$3,1,3)-WEEKDAY(DATE($E$3,1,3))-5),'ENTREES BDD'!$A:$AH,32,FALSE))</f>
        <v>0</v>
      </c>
      <c r="D38" s="13">
        <f>IF(ISERROR(VLOOKUP((7*$C$3+DATE($E$3,1,3)-WEEKDAY(DATE($E$3,1,3))-4),'ENTREES BDD'!$A:$AH,32,FALSE)),0,VLOOKUP((7*$C$3+DATE($E$3,1,3)-WEEKDAY(DATE($E$3,1,3))-4),'ENTREES BDD'!$A:$AH,32,FALSE))</f>
        <v>0</v>
      </c>
      <c r="E38" s="13">
        <f>IF(ISERROR(VLOOKUP((7*$C$3+DATE($E$3,1,3)-WEEKDAY(DATE($E$3,1,3))-3),'ENTREES BDD'!$A:$AH,32,FALSE)),0,VLOOKUP((7*$C$3+DATE($E$3,1,3)-WEEKDAY(DATE($E$3,1,3))-3),'ENTREES BDD'!$A:$AH,32,FALSE))</f>
        <v>0</v>
      </c>
      <c r="F38" s="13">
        <f>IF(ISERROR(VLOOKUP((7*$C$3+DATE($E$3,1,3)-WEEKDAY(DATE($E$3,1,3))-2),'ENTREES BDD'!$A:$AH,32,FALSE)),0,VLOOKUP((7*$C$3+DATE($E$3,1,3)-WEEKDAY(DATE($E$3,1,3))-2),'ENTREES BDD'!$A:$AH,32,FALSE))</f>
        <v>0</v>
      </c>
      <c r="G38" s="13">
        <f>IF(ISERROR(VLOOKUP((7*$C$3+DATE($E$3,1,3)-WEEKDAY(DATE($E$3,1,3))-1),'ENTREES BDD'!$A:$AH,32,FALSE)),0,VLOOKUP((7*$C$3+DATE($E$3,1,3)-WEEKDAY(DATE($E$3,1,3))-1),'ENTREES BDD'!$A:$AH,32,FALSE))</f>
        <v>0</v>
      </c>
      <c r="H38" s="13">
        <f>IF(ISERROR(VLOOKUP((7*$C$3+DATE($E$3,1,3)-WEEKDAY(DATE($E$3,1,3))),'ENTREES BDD'!$A:$AH,32,FALSE)),0,VLOOKUP((7*$C$3+DATE($E$3,1,3)-WEEKDAY(DATE($E$3,1,3))),'ENTREES BDD'!$A:$AH,32,FALSE))</f>
        <v>0</v>
      </c>
      <c r="I38" s="13">
        <f>IF(ISERROR(VLOOKUP((7*$C$3+DATE($E$3,1,3)-WEEKDAY(DATE($E$3,1,3))+1),'ENTREES BDD'!$A:$AH,32,FALSE)),0,VLOOKUP((7*$C$3+DATE($E$3,1,3)-WEEKDAY(DATE($E$3,1,3))+1),'ENTREES BDD'!$A:$AH,32,FALSE))</f>
        <v>0</v>
      </c>
      <c r="J38" s="11">
        <f t="shared" si="0"/>
        <v>0</v>
      </c>
    </row>
    <row r="39" spans="1:10" x14ac:dyDescent="0.15">
      <c r="A39" s="81"/>
      <c r="B39" s="77"/>
      <c r="C39" s="14">
        <f>IF(ISERROR(VLOOKUP((7*$C$3+DATE($E$3,1,3)-WEEKDAY(DATE($E$3,1,3))-5),'ENTREES BDD'!$A:$AH,33,FALSE)),0,VLOOKUP((7*$C$3+DATE($E$3,1,3)-WEEKDAY(DATE($E$3,1,3))-5),'ENTREES BDD'!$A:$AH,33,FALSE))</f>
        <v>0</v>
      </c>
      <c r="D39" s="14">
        <f>IF(ISERROR(VLOOKUP((7*$C$3+DATE($E$3,1,3)-WEEKDAY(DATE($E$3,1,3))-4),'ENTREES BDD'!$A:$AH,33,FALSE)),0,VLOOKUP((7*$C$3+DATE($E$3,1,3)-WEEKDAY(DATE($E$3,1,3))-4),'ENTREES BDD'!$A:$AH,33,FALSE))</f>
        <v>0</v>
      </c>
      <c r="E39" s="14">
        <f>IF(ISERROR(VLOOKUP((7*$C$3+DATE($E$3,1,3)-WEEKDAY(DATE($E$3,1,3))-3),'ENTREES BDD'!$A:$AH,33,FALSE)),0,VLOOKUP((7*$C$3+DATE($E$3,1,3)-WEEKDAY(DATE($E$3,1,3))-3),'ENTREES BDD'!$A:$AH,33,FALSE))</f>
        <v>0</v>
      </c>
      <c r="F39" s="14">
        <f>IF(ISERROR(VLOOKUP((7*$C$3+DATE($E$3,1,3)-WEEKDAY(DATE($E$3,1,3))-2),'ENTREES BDD'!$A:$AH,33,FALSE)),0,VLOOKUP((7*$C$3+DATE($E$3,1,3)-WEEKDAY(DATE($E$3,1,3))-2),'ENTREES BDD'!$A:$AH,33,FALSE))</f>
        <v>0</v>
      </c>
      <c r="G39" s="14">
        <f>IF(ISERROR(VLOOKUP((7*$C$3+DATE($E$3,1,3)-WEEKDAY(DATE($E$3,1,3))-1),'ENTREES BDD'!$A:$AH,33,FALSE)),0,VLOOKUP((7*$C$3+DATE($E$3,1,3)-WEEKDAY(DATE($E$3,1,3))-1),'ENTREES BDD'!$A:$AH,33,FALSE))</f>
        <v>0</v>
      </c>
      <c r="H39" s="14">
        <f>IF(ISERROR(VLOOKUP((7*$C$3+DATE($E$3,1,3)-WEEKDAY(DATE($E$3,1,3))),'ENTREES BDD'!$A:$AH,33,FALSE)),0,VLOOKUP((7*$C$3+DATE($E$3,1,3)-WEEKDAY(DATE($E$3,1,3))),'ENTREES BDD'!$A:$AH,33,FALSE))</f>
        <v>0</v>
      </c>
      <c r="I39" s="14">
        <f>IF(ISERROR(VLOOKUP((7*$C$3+DATE($E$3,1,3)-WEEKDAY(DATE($E$3,1,3))+1),'ENTREES BDD'!$A:$AH,33,FALSE)),0,VLOOKUP((7*$C$3+DATE($E$3,1,3)-WEEKDAY(DATE($E$3,1,3))+1),'ENTREES BDD'!$A:$AH,33,FALSE))</f>
        <v>0</v>
      </c>
      <c r="J39" s="12">
        <f t="shared" si="0"/>
        <v>0</v>
      </c>
    </row>
    <row r="40" spans="1:10" x14ac:dyDescent="0.15">
      <c r="A40" s="78" t="s">
        <v>41</v>
      </c>
      <c r="B40" s="79" t="s">
        <v>42</v>
      </c>
      <c r="C40" s="15">
        <f>IF(ISERROR(VLOOKUP((7*$C$3+DATE($E$3,1,3)-WEEKDAY(DATE($E$3,1,3))-5),'ENTREES BDD'!$A:$AH,26,FALSE)),0,VLOOKUP((7*$C$3+DATE($E$3,1,3)-WEEKDAY(DATE($E$3,1,3))-5),'ENTREES BDD'!$A:$AH,26,FALSE))</f>
        <v>0</v>
      </c>
      <c r="D40" s="15">
        <f>IF(ISERROR(VLOOKUP((7*$C$3+DATE($E$3,1,3)-WEEKDAY(DATE($E$3,1,3))-4),'ENTREES BDD'!$A:$AH,26,FALSE)),0,VLOOKUP((7*$C$3+DATE($E$3,1,3)-WEEKDAY(DATE($E$3,1,3))-4),'ENTREES BDD'!$A:$AH,26,FALSE))</f>
        <v>0</v>
      </c>
      <c r="E40" s="15">
        <f>IF(ISERROR(VLOOKUP((7*$C$3+DATE($E$3,1,3)-WEEKDAY(DATE($E$3,1,3))-3),'ENTREES BDD'!$A:$AH,26,FALSE)),0,VLOOKUP((7*$C$3+DATE($E$3,1,3)-WEEKDAY(DATE($E$3,1,3))-3),'ENTREES BDD'!$A:$AH,26,FALSE))</f>
        <v>0</v>
      </c>
      <c r="F40" s="15">
        <f>IF(ISERROR(VLOOKUP((7*$C$3+DATE($E$3,1,3)-WEEKDAY(DATE($E$3,1,3))-2),'ENTREES BDD'!$A:$AH,26,FALSE)),0,VLOOKUP((7*$C$3+DATE($E$3,1,3)-WEEKDAY(DATE($E$3,1,3))-2),'ENTREES BDD'!$A:$AH,26,FALSE))</f>
        <v>0</v>
      </c>
      <c r="G40" s="15">
        <f>IF(ISERROR(VLOOKUP((7*$C$3+DATE($E$3,1,3)-WEEKDAY(DATE($E$3,1,3))-1),'ENTREES BDD'!$A:$AH,26,FALSE)),0,VLOOKUP((7*$C$3+DATE($E$3,1,3)-WEEKDAY(DATE($E$3,1,3))-1),'ENTREES BDD'!$A:$AH,26,FALSE))</f>
        <v>0</v>
      </c>
      <c r="H40" s="15">
        <f>IF(ISERROR(VLOOKUP((7*$C$3+DATE($E$3,1,3)-WEEKDAY(DATE($E$3,1,3))),'ENTREES BDD'!$A:$AH,26,FALSE)),0,VLOOKUP((7*$C$3+DATE($E$3,1,3)-WEEKDAY(DATE($E$3,1,3))),'ENTREES BDD'!$A:$AH,26,FALSE))</f>
        <v>0</v>
      </c>
      <c r="I40" s="15">
        <f>IF(ISERROR(VLOOKUP((7*$C$3+DATE($E$3,1,3)-WEEKDAY(DATE($E$3,1,3))+1),'ENTREES BDD'!$A:$AH,26,FALSE)),0,VLOOKUP((7*$C$3+DATE($E$3,1,3)-WEEKDAY(DATE($E$3,1,3))+1),'ENTREES BDD'!$A:$AH,26,FALSE))</f>
        <v>0</v>
      </c>
      <c r="J40" s="11">
        <f t="shared" si="0"/>
        <v>0</v>
      </c>
    </row>
    <row r="41" spans="1:10" x14ac:dyDescent="0.15">
      <c r="A41" s="78"/>
      <c r="B41" s="79"/>
      <c r="C41" s="16">
        <f>IF(ISERROR(VLOOKUP((7*$C$3+DATE($E$3,1,3)-WEEKDAY(DATE($E$3,1,3))-5),'ENTREES BDD'!$A:$AH,27,FALSE)),0,VLOOKUP((7*$C$3+DATE($E$3,1,3)-WEEKDAY(DATE($E$3,1,3))-5),'ENTREES BDD'!$A:$AH,27,FALSE))</f>
        <v>0</v>
      </c>
      <c r="D41" s="16">
        <f>IF(ISERROR(VLOOKUP((7*$C$3+DATE($E$3,1,3)-WEEKDAY(DATE($E$3,1,3))-4),'ENTREES BDD'!$A:$AH,27,FALSE)),0,VLOOKUP((7*$C$3+DATE($E$3,1,3)-WEEKDAY(DATE($E$3,1,3))-4),'ENTREES BDD'!$A:$AH,27,FALSE))</f>
        <v>0</v>
      </c>
      <c r="E41" s="16">
        <f>IF(ISERROR(VLOOKUP((7*$C$3+DATE($E$3,1,3)-WEEKDAY(DATE($E$3,1,3))-3),'ENTREES BDD'!$A:$AH,27,FALSE)),0,VLOOKUP((7*$C$3+DATE($E$3,1,3)-WEEKDAY(DATE($E$3,1,3))-3),'ENTREES BDD'!$A:$AH,27,FALSE))</f>
        <v>0</v>
      </c>
      <c r="F41" s="16">
        <f>IF(ISERROR(VLOOKUP((7*$C$3+DATE($E$3,1,3)-WEEKDAY(DATE($E$3,1,3))-2),'ENTREES BDD'!$A:$AH,27,FALSE)),0,VLOOKUP((7*$C$3+DATE($E$3,1,3)-WEEKDAY(DATE($E$3,1,3))-2),'ENTREES BDD'!$A:$AH,27,FALSE))</f>
        <v>0</v>
      </c>
      <c r="G41" s="16">
        <f>IF(ISERROR(VLOOKUP((7*$C$3+DATE($E$3,1,3)-WEEKDAY(DATE($E$3,1,3))-1),'ENTREES BDD'!$A:$AH,27,FALSE)),0,VLOOKUP((7*$C$3+DATE($E$3,1,3)-WEEKDAY(DATE($E$3,1,3))-1),'ENTREES BDD'!$A:$AH,27,FALSE))</f>
        <v>0</v>
      </c>
      <c r="H41" s="16">
        <f>IF(ISERROR(VLOOKUP((7*$C$3+DATE($E$3,1,3)-WEEKDAY(DATE($E$3,1,3))),'ENTREES BDD'!$A:$AH,27,FALSE)),0,VLOOKUP((7*$C$3+DATE($E$3,1,3)-WEEKDAY(DATE($E$3,1,3))),'ENTREES BDD'!$A:$AH,27,FALSE))</f>
        <v>0</v>
      </c>
      <c r="I41" s="16">
        <f>IF(ISERROR(VLOOKUP((7*$C$3+DATE($E$3,1,3)-WEEKDAY(DATE($E$3,1,3))+1),'ENTREES BDD'!$A:$AH,27,FALSE)),0,VLOOKUP((7*$C$3+DATE($E$3,1,3)-WEEKDAY(DATE($E$3,1,3))+1),'ENTREES BDD'!$A:$AH,27,FALSE))</f>
        <v>0</v>
      </c>
      <c r="J41" s="12">
        <f t="shared" si="0"/>
        <v>0</v>
      </c>
    </row>
    <row r="42" spans="1:10" ht="11.25" customHeight="1" x14ac:dyDescent="0.15">
      <c r="A42" s="72" t="s">
        <v>49</v>
      </c>
      <c r="B42" s="73"/>
      <c r="C42" s="11">
        <f>C10+C12+C14+C16+C18+C20+C22+C24+C26+C28+C30+C32+C34+C36+C38+C40</f>
        <v>0</v>
      </c>
      <c r="D42" s="11">
        <f t="shared" ref="D42:I43" si="1">D10+D12+D14+D16+D18+D20+D22+D24+D26+D28+D30+D32+D34+D36+D38+D40</f>
        <v>0</v>
      </c>
      <c r="E42" s="11">
        <f t="shared" si="1"/>
        <v>0</v>
      </c>
      <c r="F42" s="11">
        <f t="shared" si="1"/>
        <v>0</v>
      </c>
      <c r="G42" s="11">
        <f t="shared" si="1"/>
        <v>0</v>
      </c>
      <c r="H42" s="11">
        <f t="shared" si="1"/>
        <v>0</v>
      </c>
      <c r="I42" s="11">
        <f t="shared" si="1"/>
        <v>169</v>
      </c>
      <c r="J42" s="17"/>
    </row>
    <row r="43" spans="1:10" ht="11.25" customHeight="1" x14ac:dyDescent="0.15">
      <c r="A43" s="74"/>
      <c r="B43" s="75"/>
      <c r="C43" s="12">
        <f>C11+C13+C15+C17+C19+C21+C23+C25+C27+C29+C31+C33+C35+C37+C39+C41</f>
        <v>0</v>
      </c>
      <c r="D43" s="12">
        <f t="shared" si="1"/>
        <v>0</v>
      </c>
      <c r="E43" s="12">
        <f t="shared" si="1"/>
        <v>0</v>
      </c>
      <c r="F43" s="12">
        <f t="shared" si="1"/>
        <v>0</v>
      </c>
      <c r="G43" s="12">
        <f t="shared" si="1"/>
        <v>0</v>
      </c>
      <c r="H43" s="12">
        <f t="shared" si="1"/>
        <v>0</v>
      </c>
      <c r="I43" s="12">
        <f>I11+I13+I15+I17+I19+I21+I23+I25+I27+I29+I31+I33+I35+I37+I39+I41</f>
        <v>247.5</v>
      </c>
      <c r="J43" s="17"/>
    </row>
  </sheetData>
  <mergeCells count="33">
    <mergeCell ref="A1:J1"/>
    <mergeCell ref="C6:D6"/>
    <mergeCell ref="C7:D7"/>
    <mergeCell ref="G3:I3"/>
    <mergeCell ref="G4:I4"/>
    <mergeCell ref="B3:B4"/>
    <mergeCell ref="C3:C4"/>
    <mergeCell ref="D3:D4"/>
    <mergeCell ref="E3:E4"/>
    <mergeCell ref="G6:I6"/>
    <mergeCell ref="B28:B29"/>
    <mergeCell ref="B30:B31"/>
    <mergeCell ref="B32:B33"/>
    <mergeCell ref="B34:B35"/>
    <mergeCell ref="A28:A33"/>
    <mergeCell ref="A34:A39"/>
    <mergeCell ref="B36:B37"/>
    <mergeCell ref="A42:B43"/>
    <mergeCell ref="A10:A17"/>
    <mergeCell ref="B10:B11"/>
    <mergeCell ref="B12:B13"/>
    <mergeCell ref="B14:B15"/>
    <mergeCell ref="B16:B17"/>
    <mergeCell ref="A18:A25"/>
    <mergeCell ref="B18:B19"/>
    <mergeCell ref="B20:B21"/>
    <mergeCell ref="B22:B23"/>
    <mergeCell ref="B24:B25"/>
    <mergeCell ref="B38:B39"/>
    <mergeCell ref="A40:A41"/>
    <mergeCell ref="B40:B41"/>
    <mergeCell ref="A26:A27"/>
    <mergeCell ref="B26:B27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9" orientation="landscape" horizontalDpi="1200" verticalDpi="12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Erreur" error="Merci d'utiliser la liste déroulante">
          <x14:formula1>
            <xm:f>BDD!$B$1:$B$14</xm:f>
          </x14:formula1>
          <xm:sqref>E3</xm:sqref>
        </x14:dataValidation>
        <x14:dataValidation type="list" allowBlank="1" showInputMessage="1" showErrorMessage="1" errorTitle="Erreur" error="Merci d'utiliser la liste déroulante">
          <x14:formula1>
            <xm:f>BDD!$A$1:$A$53</xm:f>
          </x14:formula1>
          <xm:sqref>C3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L43"/>
  <sheetViews>
    <sheetView showGridLines="0" topLeftCell="A28" workbookViewId="0">
      <selection activeCell="C20" sqref="C20:C21"/>
    </sheetView>
  </sheetViews>
  <sheetFormatPr baseColWidth="10" defaultRowHeight="11.25" x14ac:dyDescent="0.15"/>
  <cols>
    <col min="2" max="2" width="17.375" bestFit="1" customWidth="1"/>
    <col min="3" max="3" width="16.5" bestFit="1" customWidth="1"/>
    <col min="4" max="10" width="11.125" customWidth="1"/>
    <col min="12" max="12" width="21.125" bestFit="1" customWidth="1"/>
  </cols>
  <sheetData>
    <row r="1" spans="1:12" ht="23.25" customHeight="1" x14ac:dyDescent="0.15">
      <c r="B1" s="82" t="s">
        <v>63</v>
      </c>
      <c r="C1" s="82"/>
      <c r="D1" s="82"/>
      <c r="E1" s="82"/>
      <c r="F1" s="82"/>
      <c r="G1" s="82"/>
      <c r="H1" s="82"/>
      <c r="I1" s="82"/>
      <c r="J1" s="82"/>
      <c r="K1" s="20"/>
    </row>
    <row r="2" spans="1:12" ht="12" thickBot="1" x14ac:dyDescent="0.2">
      <c r="A2" s="21"/>
    </row>
    <row r="3" spans="1:12" ht="14.25" x14ac:dyDescent="0.15">
      <c r="A3" s="27"/>
      <c r="B3" s="89" t="s">
        <v>47</v>
      </c>
      <c r="C3" s="108" t="s">
        <v>50</v>
      </c>
      <c r="D3" s="93" t="s">
        <v>46</v>
      </c>
      <c r="E3" s="110">
        <v>2018</v>
      </c>
      <c r="F3" s="18" t="s">
        <v>43</v>
      </c>
      <c r="G3" s="85">
        <f>VLOOKUP($C$3,BDD!$D:$E,2,FALSE)</f>
        <v>43101</v>
      </c>
      <c r="H3" s="85"/>
      <c r="I3" s="86"/>
    </row>
    <row r="4" spans="1:12" ht="15" thickBot="1" x14ac:dyDescent="0.2">
      <c r="B4" s="90"/>
      <c r="C4" s="109"/>
      <c r="D4" s="94"/>
      <c r="E4" s="111"/>
      <c r="F4" s="19" t="s">
        <v>44</v>
      </c>
      <c r="G4" s="87">
        <f>EOMONTH(G3,0)</f>
        <v>43131</v>
      </c>
      <c r="H4" s="87"/>
      <c r="I4" s="88"/>
    </row>
    <row r="5" spans="1:12" ht="12" thickBot="1" x14ac:dyDescent="0.2">
      <c r="B5" s="4"/>
      <c r="C5" s="6"/>
      <c r="D5" s="4"/>
      <c r="F5" s="4"/>
      <c r="G5" s="5"/>
      <c r="H5" s="7"/>
      <c r="I5" s="5"/>
    </row>
    <row r="6" spans="1:12" ht="12" thickBot="1" x14ac:dyDescent="0.2">
      <c r="B6" s="25" t="s">
        <v>67</v>
      </c>
      <c r="C6" s="83" t="s">
        <v>65</v>
      </c>
      <c r="D6" s="83"/>
      <c r="E6" s="26">
        <f>SUM(D42:I42)</f>
        <v>169</v>
      </c>
      <c r="F6" s="24" t="s">
        <v>66</v>
      </c>
      <c r="G6" s="95">
        <f>SUM(D43:I43)</f>
        <v>247.5</v>
      </c>
      <c r="H6" s="95"/>
      <c r="I6" s="96"/>
      <c r="J6" s="2"/>
    </row>
    <row r="7" spans="1:12" x14ac:dyDescent="0.15">
      <c r="J7" s="2"/>
    </row>
    <row r="9" spans="1:12" x14ac:dyDescent="0.15">
      <c r="D9" s="8" t="str">
        <f>IF((WEEKNUM($G$4,21))&gt;BDD!$H$1,"","Sem. "&amp;WEEKNUM($G$3,21))</f>
        <v>Sem. 1</v>
      </c>
      <c r="E9" s="8" t="str">
        <f>IF(WEEKNUM('C.A par mois'!$G$3+7,21)&gt;BDD!$H$1,"","Sem. "&amp;WEEKNUM('C.A par mois'!$G$3+7,21))</f>
        <v>Sem. 2</v>
      </c>
      <c r="F9" s="8" t="str">
        <f>IF(WEEKNUM('C.A par mois'!$G$3+14,21)&gt;BDD!$H$1,"","Sem. "&amp;WEEKNUM('C.A par mois'!$G$3+14,21))</f>
        <v>Sem. 3</v>
      </c>
      <c r="G9" s="8" t="str">
        <f>IF(WEEKNUM('C.A par mois'!$G$3+21,21)&gt;BDD!$H$1,"","Sem. "&amp;WEEKNUM('C.A par mois'!$G$3+21,21))</f>
        <v>Sem. 4</v>
      </c>
      <c r="H9" s="8" t="str">
        <f>IF(WEEKNUM('C.A par mois'!$G$3+28,21)&gt;BDD!$H$1,"","Sem. "&amp;WEEKNUM('C.A par mois'!$G$3+28,21))</f>
        <v>Sem. 5</v>
      </c>
      <c r="I9" s="8" t="str">
        <f>IF(WEEKNUM('C.A par mois'!$G$3+35,21)&gt;BDD!$H$1,"","Sem. "&amp;WEEKNUM('C.A par mois'!$G$3+35,21))</f>
        <v/>
      </c>
      <c r="J9" s="8" t="s">
        <v>49</v>
      </c>
    </row>
    <row r="10" spans="1:12" x14ac:dyDescent="0.15">
      <c r="A10" s="103" t="s">
        <v>28</v>
      </c>
      <c r="B10" s="104"/>
      <c r="C10" s="105" t="s">
        <v>1</v>
      </c>
      <c r="D10" s="13">
        <f>IF(D9="","",SUMIFS('ENTREES BDD'!B3:B1048576,'ENTREES BDD'!$A$3:$A$1048576,"&gt;="&amp;G3,'ENTREES BDD'!$A$3:$A$1048576,"&lt;="&amp;TEXT(G3+7-WEEKDAY(G3,2),"jj/mm/aaaa")))</f>
        <v>0</v>
      </c>
      <c r="E10" s="13">
        <f>IF(E9="","",SUMIFS('ENTREES BDD'!$B$3:$B$1048576,'ENTREES BDD'!$A$3:$A$1048576,"&gt;="&amp;(TEXT((G3+7)+1-WEEKDAY(G3+7,2),"jj/mm/aaaa")),'ENTREES BDD'!$A$3:$A$1048576,"&lt;="&amp;TEXT((G3+7)+7-WEEKDAY(G3+7,2),"jj/mm/aaaa")))</f>
        <v>0</v>
      </c>
      <c r="F10" s="13">
        <f>IF(F9="","",SUMIFS('ENTREES BDD'!$B$3:$B$1048576,'ENTREES BDD'!$A$3:$A$1048576,"&gt;="&amp;(TEXT((G3+14)+1-WEEKDAY(G3+14,2),"jj/mm/aaaa")),'ENTREES BDD'!$A$3:$A$1048576,"&lt;="&amp;TEXT((G3+14)+7-WEEKDAY(G3+14,2),"jj/mm/aaaa")))</f>
        <v>0</v>
      </c>
      <c r="G10" s="13">
        <f>IF(G9="","",SUMIFS('ENTREES BDD'!$B$3:$B$1048576,'ENTREES BDD'!$A$3:$A$1048576,"&gt;="&amp;(TEXT((G3+21)+1-WEEKDAY(G3+21,2),"jj/mm/aaaa")),'ENTREES BDD'!$A$3:$A$1048576,"&lt;="&amp;TEXT((G3+21)+7-WEEKDAY(G3+21,2),"jj/mm/aaaa")))</f>
        <v>10</v>
      </c>
      <c r="H10" s="13">
        <f>IF(H9="","",SUMIFS('ENTREES BDD'!$B$3:$B$1048576,'ENTREES BDD'!$A$3:$A$1048576,"&gt;="&amp;(TEXT((G3+28)+1-WEEKDAY(G3+28,2),"jj/mm/aaaa")),'ENTREES BDD'!$A$3:$A$1048576,"&lt;="&amp;TEXT((G3+28)+7-WEEKDAY(G3+28,2),"jj/mm/aaaa")))</f>
        <v>0</v>
      </c>
      <c r="I10" s="13" t="str">
        <f>IF(I9="","",SUMIFS('ENTREES BDD'!$B$3:$B$1048576,'ENTREES BDD'!$A$3:$A$1048576,"&gt;="&amp;(TEXT((G3+35)+1-WEEKDAY(G3+35,2),"jj/mm/aaaa")),'ENTREES BDD'!$A$3:$A$1048576,"&lt;="&amp;G4))</f>
        <v/>
      </c>
      <c r="J10" s="11">
        <f>SUM(D10:I10)</f>
        <v>10</v>
      </c>
      <c r="L10" s="5"/>
    </row>
    <row r="11" spans="1:12" x14ac:dyDescent="0.15">
      <c r="A11" s="103"/>
      <c r="B11" s="104"/>
      <c r="C11" s="105"/>
      <c r="D11" s="14">
        <f>IF(D9="","",SUMIFS('ENTREES BDD'!C3:C1048576,'ENTREES BDD'!$A$3:$A$1048576,"&gt;="&amp;$G$3,'ENTREES BDD'!$A$3:$A$1048576,"&lt;="&amp;TEXT($G$3+7-WEEKDAY($G$3,2),"jj/mm/aaaa")))</f>
        <v>0</v>
      </c>
      <c r="E11" s="14">
        <f>IF(E9="","",SUMIFS('ENTREES BDD'!$C$3:$C$1048576,'ENTREES BDD'!$A$3:$A$1048576,"&gt;="&amp;(TEXT((G3+7)+1-WEEKDAY(G3+7,2),"jj/mm/aaaa")),'ENTREES BDD'!$A$3:$A$1048576,"&lt;="&amp;TEXT((G3+7)+7-WEEKDAY(G3+7,2),"jj/mm/aaaa")))</f>
        <v>0</v>
      </c>
      <c r="F11" s="14">
        <f>IF(F9="","",SUMIFS('ENTREES BDD'!$C$3:$C$1048576,'ENTREES BDD'!$A$3:$A$1048576,"&gt;="&amp;(TEXT((G3+14)+1-WEEKDAY(G3+14,2),"jj/mm/aaaa")),'ENTREES BDD'!$A$3:$A$1048576,"&lt;="&amp;TEXT((G3+14)+7-WEEKDAY(G3+14,2),"jj/mm/aaaa")))</f>
        <v>0</v>
      </c>
      <c r="G11" s="14">
        <f>IF(G9="","",SUMIFS('ENTREES BDD'!$C$3:$C$1048576,'ENTREES BDD'!$A$3:$A$1048576,"&gt;="&amp;(TEXT((G3+21)+1-WEEKDAY(G3+21,2),"jj/mm/aaaa")),'ENTREES BDD'!$A$3:$A$1048576,"&lt;="&amp;TEXT((G3+21)+7-WEEKDAY(G3+21,2),"jj/mm/aaaa")))</f>
        <v>53</v>
      </c>
      <c r="H11" s="14">
        <f>IF(H9="","",SUMIFS('ENTREES BDD'!$C$3:$C$1048576,'ENTREES BDD'!$A$3:$A$1048576,"&gt;="&amp;(TEXT((G3+28)+1-WEEKDAY(G3+28,2),"jj/mm/aaaa")),'ENTREES BDD'!$A$3:$A$1048576,"&lt;="&amp;TEXT((G3+28)+7-WEEKDAY(G3+28,2),"jj/mm/aaaa")))</f>
        <v>0</v>
      </c>
      <c r="I11" s="14" t="str">
        <f>IF(I9="","",SUMIFS('ENTREES BDD'!$C$3:$C$1048576,'ENTREES BDD'!$A$3:$A$1048576,"&gt;="&amp;(TEXT((G3+35)+1-WEEKDAY(G3+35,2),"jj/mm/aaaa")),'ENTREES BDD'!$A$3:$A$1048576,"&lt;="&amp;G4))</f>
        <v/>
      </c>
      <c r="J11" s="12">
        <f t="shared" ref="J11:J40" si="0">SUM(D11:I11)</f>
        <v>53</v>
      </c>
    </row>
    <row r="12" spans="1:12" x14ac:dyDescent="0.15">
      <c r="A12" s="103"/>
      <c r="B12" s="104"/>
      <c r="C12" s="105" t="s">
        <v>2</v>
      </c>
      <c r="D12" s="13">
        <f>IF(D9="","",SUMIFS('ENTREES BDD'!D3:D1048576,'ENTREES BDD'!$A$3:$A$1048576,"&gt;="&amp;$G$3,'ENTREES BDD'!$A$3:$A$1048576,"&lt;="&amp;TEXT($G$3+7-WEEKDAY($G$3,2),"jj/mm/aaaa")))</f>
        <v>0</v>
      </c>
      <c r="E12" s="13">
        <f>IF(E9="","",SUMIFS('ENTREES BDD'!$D$3:$D$1048576,'ENTREES BDD'!$A$3:$A$1048576,"&gt;="&amp;(TEXT((G3+7)+1-WEEKDAY(G3+7,2),"jj/mm/aaaa")),'ENTREES BDD'!$A$3:$A$1048576,"&lt;="&amp;TEXT((G3+7)+7-WEEKDAY(G3+7,2),"jj/mm/aaaa")))</f>
        <v>0</v>
      </c>
      <c r="F12" s="13">
        <f>IF(F9="","",SUMIFS('ENTREES BDD'!$D$3:$D$1048576,'ENTREES BDD'!$A$3:$A$1048576,"&gt;="&amp;(TEXT((G3+14)+1-WEEKDAY(G3+14,2),"jj/mm/aaaa")),'ENTREES BDD'!$A$3:$A$1048576,"&lt;="&amp;TEXT((G3+14)+7-WEEKDAY(G3+14,2),"jj/mm/aaaa")))</f>
        <v>0</v>
      </c>
      <c r="G12" s="13">
        <f>IF(G9="","",SUMIFS('ENTREES BDD'!$D$3:$D$1048576,'ENTREES BDD'!$A$3:$A$1048576,"&gt;="&amp;(TEXT((G3+21)+1-WEEKDAY(G3+21,2),"jj/mm/aaaa")),'ENTREES BDD'!$A$3:$A$1048576,"&lt;="&amp;TEXT((G3+21)+7-WEEKDAY(G3+21,2),"jj/mm/aaaa")))</f>
        <v>5</v>
      </c>
      <c r="H12" s="13">
        <f>IF(H9="","",SUMIFS('ENTREES BDD'!$D$3:$D$1048576,'ENTREES BDD'!$A$3:$A$1048576,"&gt;="&amp;(TEXT((G3+28)+1-WEEKDAY(G3+28,2),"jj/mm/aaaa")),'ENTREES BDD'!$A$3:$A$1048576,"&lt;="&amp;TEXT((G3+28)+7-WEEKDAY(G3+28,2),"jj/mm/aaaa")))</f>
        <v>0</v>
      </c>
      <c r="I12" s="13" t="str">
        <f>IF(I9="","",SUMIFS('ENTREES BDD'!$D$3:$D$1048576,'ENTREES BDD'!$A$3:$A$1048576,"&gt;="&amp;(TEXT((G3+35)+1-WEEKDAY(G3+35,2),"jj/mm/aaaa")),'ENTREES BDD'!$A$3:$A$1048576,"&lt;="&amp;G4))</f>
        <v/>
      </c>
      <c r="J12" s="11">
        <f t="shared" si="0"/>
        <v>5</v>
      </c>
    </row>
    <row r="13" spans="1:12" x14ac:dyDescent="0.15">
      <c r="A13" s="103"/>
      <c r="B13" s="104"/>
      <c r="C13" s="105"/>
      <c r="D13" s="14">
        <f>IF(D9="","",SUMIFS('ENTREES BDD'!E3:E1048576,'ENTREES BDD'!$A$3:$A$1048576,"&gt;="&amp;$G$3,'ENTREES BDD'!$A$3:$A$1048576,"&lt;="&amp;TEXT($G$3+7-WEEKDAY($G$3,2),"jj/mm/aaaa")))</f>
        <v>0</v>
      </c>
      <c r="E13" s="14">
        <f>IF(E9="","",SUMIFS('ENTREES BDD'!$E$3:$E$1048576,'ENTREES BDD'!$A$3:$A$1048576,"&gt;="&amp;(TEXT((G3+7)+1-WEEKDAY(G3+7,2),"jj/mm/aaaa")),'ENTREES BDD'!$A$3:$A$1048576,"&lt;="&amp;TEXT((G3+7)+7-WEEKDAY(G3+7,2),"jj/mm/aaaa")))</f>
        <v>0</v>
      </c>
      <c r="F13" s="14">
        <f>IF(F9="","",SUMIFS('ENTREES BDD'!$E$3:$E$1048576,'ENTREES BDD'!$A$3:$A$1048576,"&gt;="&amp;(TEXT((G3+14)+1-WEEKDAY(G3+14,2),"jj/mm/aaaa")),'ENTREES BDD'!$A$3:$A$1048576,"&lt;="&amp;TEXT((G3+14)+7-WEEKDAY(G3+14,2),"jj/mm/aaaa")))</f>
        <v>0</v>
      </c>
      <c r="G13" s="14">
        <f>IF(G9="","",SUMIFS('ENTREES BDD'!$E$3:$E$1048576,'ENTREES BDD'!$A$3:$A$1048576,"&gt;="&amp;(TEXT((G3+21)+1-WEEKDAY(G3+21,2),"jj/mm/aaaa")),'ENTREES BDD'!$A$3:$A$1048576,"&lt;="&amp;TEXT((G3+21)+7-WEEKDAY(G3+21,2),"jj/mm/aaaa")))</f>
        <v>14.5</v>
      </c>
      <c r="H13" s="14">
        <f>IF(H9="","",SUMIFS('ENTREES BDD'!$E$3:$E$1048576,'ENTREES BDD'!$A$3:$A$1048576,"&gt;="&amp;(TEXT((G3+28)+1-WEEKDAY(G3+28,2),"jj/mm/aaaa")),'ENTREES BDD'!$A$3:$A$1048576,"&lt;="&amp;TEXT((G3+28)+7-WEEKDAY(G3+28,2),"jj/mm/aaaa")))</f>
        <v>0</v>
      </c>
      <c r="I13" s="14" t="str">
        <f>IF(I9="","",SUMIFS('ENTREES BDD'!$E$3:$E$1048576,'ENTREES BDD'!$A$3:$A$1048576,"&gt;="&amp;(TEXT((G3+35)+1-WEEKDAY(G3+35,2),"jj/mm/aaaa")),'ENTREES BDD'!$A$3:$A$1048576,"&lt;="&amp;G4))</f>
        <v/>
      </c>
      <c r="J13" s="12">
        <f t="shared" si="0"/>
        <v>14.5</v>
      </c>
    </row>
    <row r="14" spans="1:12" x14ac:dyDescent="0.15">
      <c r="A14" s="103"/>
      <c r="B14" s="104"/>
      <c r="C14" s="105" t="s">
        <v>29</v>
      </c>
      <c r="D14" s="13">
        <f>IF(D9="","",SUMIFS('ENTREES BDD'!R3:R1048576,'ENTREES BDD'!$A$3:$A$1048576,"&gt;="&amp;$G$3,'ENTREES BDD'!$A$3:$A$1048576,"&lt;="&amp;TEXT($G$3+7-WEEKDAY($G$3,2),"jj/mm/aaaa")))</f>
        <v>0</v>
      </c>
      <c r="E14" s="13">
        <f>IF(E9="","",SUMIFS('ENTREES BDD'!$R$3:$R$1048576,'ENTREES BDD'!$A$3:$A$1048576,"&gt;="&amp;(TEXT((G3+7)+1-WEEKDAY(G3+7,2),"jj/mm/aaaa")),'ENTREES BDD'!$A$3:$A$1048576,"&lt;="&amp;TEXT((G3+7)+7-WEEKDAY(G3+7,2),"jj/mm/aaaa")))</f>
        <v>0</v>
      </c>
      <c r="F14" s="13">
        <f>IF(F9="","",SUMIFS('ENTREES BDD'!$R$3:$R$1048576,'ENTREES BDD'!$A$3:$A$1048576,"&gt;="&amp;(TEXT((G3+14)+1-WEEKDAY(G3+14,2),"jj/mm/aaaa")),'ENTREES BDD'!$A$3:$A$1048576,"&lt;="&amp;TEXT((G3+14)+7-WEEKDAY(G3+14,2),"jj/mm/aaaa")))</f>
        <v>0</v>
      </c>
      <c r="G14" s="13">
        <f>IF(G9="","",SUMIFS('ENTREES BDD'!$R$3:$R$1048576,'ENTREES BDD'!$A$3:$A$1048576,"&gt;="&amp;(TEXT((G3+21)+1-WEEKDAY(G3+21,2),"jj/mm/aaaa")),'ENTREES BDD'!$A$3:$A$1048576,"&lt;="&amp;TEXT((G3+21)+7-WEEKDAY(G3+21,2),"jj/mm/aaaa")))</f>
        <v>3</v>
      </c>
      <c r="H14" s="13">
        <f>IF(H9="","",SUMIFS('ENTREES BDD'!$R$3:$R$1048576,'ENTREES BDD'!$A$3:$A$1048576,"&gt;="&amp;(TEXT((G3+28)+1-WEEKDAY(G3+28,2),"jj/mm/aaaa")),'ENTREES BDD'!$A$3:$A$1048576,"&lt;="&amp;TEXT((G3+28)+7-WEEKDAY(G3+28,2),"jj/mm/aaaa")))</f>
        <v>0</v>
      </c>
      <c r="I14" s="13" t="str">
        <f>IF(I9="","",SUMIFS('ENTREES BDD'!$R$3:$R$1048576,'ENTREES BDD'!$A$3:$A$1048576,"&gt;="&amp;(TEXT((G3+35)+1-WEEKDAY(G3+35,2),"jj/mm/aaaa")),'ENTREES BDD'!$A$3:$A$1048576,"&lt;="&amp;G4))</f>
        <v/>
      </c>
      <c r="J14" s="11">
        <f t="shared" si="0"/>
        <v>3</v>
      </c>
    </row>
    <row r="15" spans="1:12" x14ac:dyDescent="0.15">
      <c r="A15" s="103"/>
      <c r="B15" s="104"/>
      <c r="C15" s="105"/>
      <c r="D15" s="14">
        <f>IF(D9="","",SUMIFS('ENTREES BDD'!S3:S1048576,'ENTREES BDD'!$A$3:$A$1048576,"&gt;="&amp;$G$3,'ENTREES BDD'!$A$3:$A$1048576,"&lt;="&amp;TEXT($G$3+7-WEEKDAY($G$3,2),"jj/mm/aaaa")))</f>
        <v>0</v>
      </c>
      <c r="E15" s="14">
        <f>IF(E9="","",SUMIFS('ENTREES BDD'!$S$3:$S$1048576,'ENTREES BDD'!$A$3:$A$1048576,"&gt;="&amp;(TEXT((G3+7)+1-WEEKDAY(G3+7,2),"jj/mm/aaaa")),'ENTREES BDD'!$A$3:$A$1048576,"&lt;="&amp;TEXT((G3+7)+7-WEEKDAY(G3+7,2),"jj/mm/aaaa")))</f>
        <v>0</v>
      </c>
      <c r="F15" s="14">
        <f>IF(F9="","",SUMIFS('ENTREES BDD'!$S$3:$S$1048576,'ENTREES BDD'!$A$3:$A$1048576,"&gt;="&amp;(TEXT((G3+14)+1-WEEKDAY(G3+14,2),"jj/mm/aaaa")),'ENTREES BDD'!$A$3:$A$1048576,"&lt;="&amp;TEXT((G3+14)+7-WEEKDAY(G3+14,2),"jj/mm/aaaa")))</f>
        <v>0</v>
      </c>
      <c r="G15" s="14">
        <f>IF(G9="","",SUMIFS('ENTREES BDD'!$S$3:$S$1048576,'ENTREES BDD'!$A$3:$A$1048576,"&gt;="&amp;(TEXT((G3+21)+1-WEEKDAY(G3+21,2),"jj/mm/aaaa")),'ENTREES BDD'!$A$3:$A$1048576,"&lt;="&amp;TEXT((G3+21)+7-WEEKDAY(G3+21,2),"jj/mm/aaaa")))</f>
        <v>0</v>
      </c>
      <c r="H15" s="14">
        <f>IF(H9="","",SUMIFS('ENTREES BDD'!$S$3:$S$1048576,'ENTREES BDD'!$A$3:$A$1048576,"&gt;="&amp;(TEXT((G3+28)+1-WEEKDAY(G3+28,2),"jj/mm/aaaa")),'ENTREES BDD'!$A$3:$A$1048576,"&lt;="&amp;TEXT((G3+28)+7-WEEKDAY(G3+28,2),"jj/mm/aaaa")))</f>
        <v>0</v>
      </c>
      <c r="I15" s="14" t="str">
        <f>IF(I9="","",SUMIFS('ENTREES BDD'!$S$3:$S$1048576,'ENTREES BDD'!$A$3:$A$1048576,"&gt;="&amp;(TEXT((G3+35)+1-WEEKDAY(G3+35,2),"jj/mm/aaaa")),'ENTREES BDD'!$A$3:$A$1048576,"&lt;="&amp;G4))</f>
        <v/>
      </c>
      <c r="J15" s="12">
        <f t="shared" si="0"/>
        <v>0</v>
      </c>
    </row>
    <row r="16" spans="1:12" x14ac:dyDescent="0.15">
      <c r="A16" s="103"/>
      <c r="B16" s="104"/>
      <c r="C16" s="105" t="s">
        <v>30</v>
      </c>
      <c r="D16" s="13">
        <f>IF(D9="","",SUMIFS('ENTREES BDD'!T3:T1048576,'ENTREES BDD'!$A$3:$A$1048576,"&gt;="&amp;$G$3,'ENTREES BDD'!$A$3:$A$1048576,"&lt;="&amp;TEXT($G$3+7-WEEKDAY($G$3,2),"jj/mm/aaaa")))</f>
        <v>0</v>
      </c>
      <c r="E16" s="13">
        <f>IF(E9="","",SUMIFS('ENTREES BDD'!$T$3:$T$1048576,'ENTREES BDD'!$A$3:$A$1048576,"&gt;="&amp;(TEXT((G3+7)+1-WEEKDAY(G3+7,2),"jj/mm/aaaa")),'ENTREES BDD'!$A$3:$A$1048576,"&lt;="&amp;TEXT((G3+7)+7-WEEKDAY(G3+7,2),"jj/mm/aaaa")))</f>
        <v>0</v>
      </c>
      <c r="F16" s="13">
        <f>IF(F9="","",SUMIFS('ENTREES BDD'!$T$3:$T$1048576,'ENTREES BDD'!$A$3:$A$1048576,"&gt;="&amp;(TEXT((G3+14)+1-WEEKDAY(G3+14,2),"jj/mm/aaaa")),'ENTREES BDD'!$A$3:$A$1048576,"&lt;="&amp;TEXT((G3+14)+7-WEEKDAY(G3+14,2),"jj/mm/aaaa")))</f>
        <v>0</v>
      </c>
      <c r="G16" s="13">
        <f>IF(G9="","",SUMIFS('ENTREES BDD'!$T$3:$T$1048576,'ENTREES BDD'!$A$3:$A$1048576,"&gt;="&amp;(TEXT((G3+21)+1-WEEKDAY(G3+21,2),"jj/mm/aaaa")),'ENTREES BDD'!$A$3:$A$1048576,"&lt;="&amp;TEXT((G3+21)+7-WEEKDAY(G3+21,2),"jj/mm/aaaa")))</f>
        <v>1</v>
      </c>
      <c r="H16" s="13">
        <f>IF(H9="","",SUMIFS('ENTREES BDD'!$T$3:$T$1048576,'ENTREES BDD'!$A$3:$A$1048576,"&gt;="&amp;(TEXT((G3+28)+1-WEEKDAY(G3+28,2),"jj/mm/aaaa")),'ENTREES BDD'!$A$3:$A$1048576,"&lt;="&amp;TEXT((G3+28)+7-WEEKDAY(G3+28,2),"jj/mm/aaaa")))</f>
        <v>0</v>
      </c>
      <c r="I16" s="13" t="str">
        <f>IF(I9="","",SUMIFS('ENTREES BDD'!$T$3:$T$1048576,'ENTREES BDD'!$A$3:$A$1048576,"&gt;="&amp;(TEXT((G3+35)+1-WEEKDAY(G3+35,2),"jj/mm/aaaa")),'ENTREES BDD'!$A$3:$A$1048576,"&lt;="&amp;G4))</f>
        <v/>
      </c>
      <c r="J16" s="11">
        <f t="shared" si="0"/>
        <v>1</v>
      </c>
    </row>
    <row r="17" spans="1:10" x14ac:dyDescent="0.15">
      <c r="A17" s="103"/>
      <c r="B17" s="104"/>
      <c r="C17" s="105"/>
      <c r="D17" s="14">
        <f>IF(D9="","",SUMIFS('ENTREES BDD'!U3:U1048576,'ENTREES BDD'!$A$3:$A$1048576,"&gt;="&amp;$G$3,'ENTREES BDD'!$A$3:$A$1048576,"&lt;="&amp;TEXT($G$3+7-WEEKDAY($G$3,2),"jj/mm/aaaa")))</f>
        <v>0</v>
      </c>
      <c r="E17" s="14">
        <f>IF(E9="","",SUMIFS('ENTREES BDD'!$U$3:$U$1048576,'ENTREES BDD'!$A$3:$A$1048576,"&gt;="&amp;(TEXT((G3+7)+1-WEEKDAY(G3+7,2),"jj/mm/aaaa")),'ENTREES BDD'!$A$3:$A$1048576,"&lt;="&amp;TEXT((G3+7)+7-WEEKDAY(G3+7,2),"jj/mm/aaaa")))</f>
        <v>0</v>
      </c>
      <c r="F17" s="14">
        <f>IF(F9="","",SUMIFS('ENTREES BDD'!$U$3:$U$1048576,'ENTREES BDD'!$A$3:$A$1048576,"&gt;="&amp;(TEXT((G3+14)+1-WEEKDAY(G3+14,2),"jj/mm/aaaa")),'ENTREES BDD'!$A$3:$A$1048576,"&lt;="&amp;TEXT((G3+14)+7-WEEKDAY(G3+14,2),"jj/mm/aaaa")))</f>
        <v>0</v>
      </c>
      <c r="G17" s="14">
        <f>IF(G9="","",SUMIFS('ENTREES BDD'!$U$3:$U$1048576,'ENTREES BDD'!$A$3:$A$1048576,"&gt;="&amp;(TEXT((G3+21)+1-WEEKDAY(G3+21,2),"jj/mm/aaaa")),'ENTREES BDD'!$A$3:$A$1048576,"&lt;="&amp;TEXT((G3+21)+7-WEEKDAY(G3+21,2),"jj/mm/aaaa")))</f>
        <v>0</v>
      </c>
      <c r="H17" s="14">
        <f>IF(H9="","",SUMIFS('ENTREES BDD'!$U$3:$U$1048576,'ENTREES BDD'!$A$3:$A$1048576,"&gt;="&amp;(TEXT((G3+28)+1-WEEKDAY(G3+28,2),"jj/mm/aaaa")),'ENTREES BDD'!$A$3:$A$1048576,"&lt;="&amp;TEXT((G3+28)+7-WEEKDAY(G3+28,2),"jj/mm/aaaa")))</f>
        <v>0</v>
      </c>
      <c r="I17" s="14" t="str">
        <f>IF(I9="","",SUMIFS('ENTREES BDD'!$U$3:$U$1048576,'ENTREES BDD'!$A$3:$A$1048576,"&gt;="&amp;(TEXT((G3+35)+1-WEEKDAY(G3+35,2),"jj/mm/aaaa")),'ENTREES BDD'!$A$3:$A$1048576,"&lt;="&amp;G4))</f>
        <v/>
      </c>
      <c r="J17" s="12">
        <f t="shared" si="0"/>
        <v>0</v>
      </c>
    </row>
    <row r="18" spans="1:10" x14ac:dyDescent="0.15">
      <c r="A18" s="97" t="s">
        <v>31</v>
      </c>
      <c r="B18" s="98"/>
      <c r="C18" s="106" t="s">
        <v>32</v>
      </c>
      <c r="D18" s="15">
        <f>IF(D9="","",SUMIFS('ENTREES BDD'!F3:F1048576,'ENTREES BDD'!$A$3:$A$1048576,"&gt;="&amp;$G$3,'ENTREES BDD'!$A$3:$A$1048576,"&lt;="&amp;TEXT($G$3+7-WEEKDAY($G$3,2),"jj/mm/aaaa")))</f>
        <v>0</v>
      </c>
      <c r="E18" s="15">
        <f>IF(E9="","",SUMIFS('ENTREES BDD'!$F$3:$F$1048576,'ENTREES BDD'!$A$3:$A$1048576,"&gt;="&amp;(TEXT((G3+7)+1-WEEKDAY(G3+7,2),"jj/mm/aaaa")),'ENTREES BDD'!$A$3:$A$1048576,"&lt;="&amp;TEXT((G3+7)+7-WEEKDAY(G3+7,2),"jj/mm/aaaa")))</f>
        <v>0</v>
      </c>
      <c r="F18" s="15">
        <f>IF(F9="","",SUMIFS('ENTREES BDD'!$F$3:$F$1048576,'ENTREES BDD'!$A$3:$A$1048576,"&gt;="&amp;(TEXT((G3+14)+1-WEEKDAY(G3+14,2),"jj/mm/aaaa")),'ENTREES BDD'!$A$3:$A$1048576,"&lt;="&amp;TEXT((G3+14)+7-WEEKDAY(G3+14,2),"jj/mm/aaaa")))</f>
        <v>0</v>
      </c>
      <c r="G18" s="15">
        <f>IF(G9="","",SUMIFS('ENTREES BDD'!$F$3:$F$1048576,'ENTREES BDD'!$A$3:$A$1048576,"&gt;="&amp;(TEXT((G3+21)+1-WEEKDAY(G3+21,2),"jj/mm/aaaa")),'ENTREES BDD'!$A$3:$A$1048576,"&lt;="&amp;TEXT((G3+21)+7-WEEKDAY(G3+21,2),"jj/mm/aaaa")))</f>
        <v>15</v>
      </c>
      <c r="H18" s="15">
        <f>IF(H9="","",SUMIFS('ENTREES BDD'!$F$3:$F$1048576,'ENTREES BDD'!$A$3:$A$1048576,"&gt;="&amp;(TEXT((G3+28)+1-WEEKDAY(G3+28,2),"jj/mm/aaaa")),'ENTREES BDD'!$A$3:$A$1048576,"&lt;="&amp;TEXT((G3+28)+7-WEEKDAY(G3+28,2),"jj/mm/aaaa")))</f>
        <v>0</v>
      </c>
      <c r="I18" s="15" t="str">
        <f>IF(I9="","",SUMIFS('ENTREES BDD'!$F$3:$F$1048576,'ENTREES BDD'!$A$3:$A$1048576,"&gt;="&amp;(TEXT((G3+35)+1-WEEKDAY(G3+35,2),"jj/mm/aaaa")),'ENTREES BDD'!$A$3:$A$1048576,"&lt;="&amp;G4))</f>
        <v/>
      </c>
      <c r="J18" s="11">
        <f t="shared" si="0"/>
        <v>15</v>
      </c>
    </row>
    <row r="19" spans="1:10" x14ac:dyDescent="0.15">
      <c r="A19" s="97"/>
      <c r="B19" s="98"/>
      <c r="C19" s="106"/>
      <c r="D19" s="16">
        <f>IF(D9="","",SUMIFS('ENTREES BDD'!G3:G1048576,'ENTREES BDD'!$A$3:$A$1048576,"&gt;="&amp;$G$3,'ENTREES BDD'!$A$3:$A$1048576,"&lt;="&amp;TEXT($G$3+7-WEEKDAY($G$3,2),"jj/mm/aaaa")))</f>
        <v>0</v>
      </c>
      <c r="E19" s="16">
        <f>IF(E9="","",SUMIFS('ENTREES BDD'!$G$3:$G$1048576,'ENTREES BDD'!$A$3:$A$1048576,"&gt;="&amp;(TEXT((G3+7)+1-WEEKDAY(G3+7,2),"jj/mm/aaaa")),'ENTREES BDD'!$A$3:$A$1048576,"&lt;="&amp;TEXT((G3+7)+7-WEEKDAY(G3+7,2),"jj/mm/aaaa")))</f>
        <v>0</v>
      </c>
      <c r="F19" s="16">
        <f>IF(F9="","",SUMIFS('ENTREES BDD'!$G$3:$G$1048576,'ENTREES BDD'!$A$3:$A$1048576,"&gt;="&amp;(TEXT((G3+14)+1-WEEKDAY(G3+14,2),"jj/mm/aaaa")),'ENTREES BDD'!$A$3:$A$1048576,"&lt;="&amp;TEXT((G3+14)+7-WEEKDAY(G3+14,2),"jj/mm/aaaa")))</f>
        <v>0</v>
      </c>
      <c r="G19" s="16">
        <f>IF(G9="","",SUMIFS('ENTREES BDD'!$G$3:$G$1048576,'ENTREES BDD'!$A$3:$A$1048576,"&gt;="&amp;(TEXT((G3+21)+1-WEEKDAY(G3+21,2),"jj/mm/aaaa")),'ENTREES BDD'!$A$3:$A$1048576,"&lt;="&amp;TEXT((G3+21)+7-WEEKDAY(G3+21,2),"jj/mm/aaaa")))</f>
        <v>52.5</v>
      </c>
      <c r="H19" s="16">
        <f>IF(H9="","",SUMIFS('ENTREES BDD'!$G$3:$G$1048576,'ENTREES BDD'!$A$3:$A$1048576,"&gt;="&amp;(TEXT((G3+28)+1-WEEKDAY(G3+28,2),"jj/mm/aaaa")),'ENTREES BDD'!$A$3:$A$1048576,"&lt;="&amp;TEXT((G3+28)+7-WEEKDAY(G3+28,2),"jj/mm/aaaa")))</f>
        <v>0</v>
      </c>
      <c r="I19" s="16" t="str">
        <f>IF(I9="","",SUMIFS('ENTREES BDD'!$G$3:$G$1048576,'ENTREES BDD'!$A$3:$A$1048576,"&gt;="&amp;(TEXT((G3+35)+1-WEEKDAY(G3+35,2),"jj/mm/aaaa")),'ENTREES BDD'!$A$3:$A$1048576,"&lt;="&amp;G4))</f>
        <v/>
      </c>
      <c r="J19" s="12">
        <f t="shared" si="0"/>
        <v>52.5</v>
      </c>
    </row>
    <row r="20" spans="1:10" x14ac:dyDescent="0.15">
      <c r="A20" s="97"/>
      <c r="B20" s="98"/>
      <c r="C20" s="106" t="s">
        <v>33</v>
      </c>
      <c r="D20" s="15">
        <f>IF(D9="","",SUMIFS('ENTREES BDD'!H3:H1048576,'ENTREES BDD'!$A$3:$A$1048576,"&gt;="&amp;$G$3,'ENTREES BDD'!$A$3:$A$1048576,"&lt;="&amp;TEXT($G$3+7-WEEKDAY($G$3,2),"jj/mm/aaaa")))</f>
        <v>0</v>
      </c>
      <c r="E20" s="15">
        <f>IF(E9="","",SUMIFS('ENTREES BDD'!$H$3:$H$1048576,'ENTREES BDD'!$A$3:$A$1048576,"&gt;="&amp;(TEXT((G3+7)+1-WEEKDAY(G3+7,2),"jj/mm/aaaa")),'ENTREES BDD'!$A$3:$A$1048576,"&lt;="&amp;TEXT((G3+7)+7-WEEKDAY(G3+7,2),"jj/mm/aaaa")))</f>
        <v>0</v>
      </c>
      <c r="F20" s="15">
        <f>IF(F9="","",SUMIFS('ENTREES BDD'!$H$3:$H$1048576,'ENTREES BDD'!$A$3:$A$1048576,"&gt;="&amp;(TEXT((G3+14)+1-WEEKDAY(G3+14,2),"jj/mm/aaaa")),'ENTREES BDD'!$A$3:$A$1048576,"&lt;="&amp;TEXT((G3+14)+7-WEEKDAY(G3+14,2),"jj/mm/aaaa")))</f>
        <v>0</v>
      </c>
      <c r="G20" s="15">
        <f>IF(G9="","",SUMIFS('ENTREES BDD'!$H$3:$H$1048576,'ENTREES BDD'!$A$3:$A$1048576,"&gt;="&amp;(TEXT((G3+21)+1-WEEKDAY(G3+21,2),"jj/mm/aaaa")),'ENTREES BDD'!$A$3:$A$1048576,"&lt;="&amp;TEXT((G3+21)+7-WEEKDAY(G3+21,2),"jj/mm/aaaa")))</f>
        <v>30</v>
      </c>
      <c r="H20" s="15">
        <f>IF(H9="","",SUMIFS('ENTREES BDD'!$H$3:$H$1048576,'ENTREES BDD'!$A$3:$A$1048576,"&gt;="&amp;(TEXT((G3+28)+1-WEEKDAY(G3+28,2),"jj/mm/aaaa")),'ENTREES BDD'!$A$3:$A$1048576,"&lt;="&amp;TEXT((G3+28)+7-WEEKDAY(G3+28,2),"jj/mm/aaaa")))</f>
        <v>0</v>
      </c>
      <c r="I20" s="15" t="str">
        <f>IF(I9="","",SUMIFS('ENTREES BDD'!$H$3:$H$1048576,'ENTREES BDD'!$A$3:$A$1048576,"&gt;="&amp;(TEXT((G3+35)+1-WEEKDAY(G3+35,2),"jj/mm/aaaa")),'ENTREES BDD'!$A$3:$A$1048576,"&lt;="&amp;G4))</f>
        <v/>
      </c>
      <c r="J20" s="11">
        <f t="shared" si="0"/>
        <v>30</v>
      </c>
    </row>
    <row r="21" spans="1:10" x14ac:dyDescent="0.15">
      <c r="A21" s="97"/>
      <c r="B21" s="98"/>
      <c r="C21" s="106"/>
      <c r="D21" s="16">
        <f>IF(D9="","",SUMIFS('ENTREES BDD'!I3:I1048576,'ENTREES BDD'!$A$3:$A$1048576,"&gt;="&amp;$G$3,'ENTREES BDD'!$A$3:$A$1048576,"&lt;="&amp;TEXT($G$3+7-WEEKDAY($G$3,2),"jj/mm/aaaa")))</f>
        <v>0</v>
      </c>
      <c r="E21" s="16">
        <f>IF(E9="","",SUMIFS('ENTREES BDD'!$I$3:$I$1048576,'ENTREES BDD'!$A$3:$A$1048576,"&gt;="&amp;(TEXT((G3+7)+1-WEEKDAY(G3+7,2),"jj/mm/aaaa")),'ENTREES BDD'!$A$3:$A$1048576,"&lt;="&amp;TEXT((G3+7)+7-WEEKDAY(G3+7,2),"jj/mm/aaaa")))</f>
        <v>0</v>
      </c>
      <c r="F21" s="16">
        <f>IF(F9="","",SUMIFS('ENTREES BDD'!$I$3:$I$1048576,'ENTREES BDD'!$A$3:$A$1048576,"&gt;="&amp;(TEXT((G3+14)+1-WEEKDAY(G3+14,2),"jj/mm/aaaa")),'ENTREES BDD'!$A$3:$A$1048576,"&lt;="&amp;TEXT((G3+14)+7-WEEKDAY(G3+14,2),"jj/mm/aaaa")))</f>
        <v>0</v>
      </c>
      <c r="G21" s="16">
        <f>IF(G9="","",SUMIFS('ENTREES BDD'!$I$3:$I$1048576,'ENTREES BDD'!$A$3:$A$1048576,"&gt;="&amp;(TEXT((G3+21)+1-WEEKDAY(G3+21,2),"jj/mm/aaaa")),'ENTREES BDD'!$A$3:$A$1048576,"&lt;="&amp;TEXT((G3+21)+7-WEEKDAY(G3+21,2),"jj/mm/aaaa")))</f>
        <v>60</v>
      </c>
      <c r="H21" s="16">
        <f>IF(H9="","",SUMIFS('ENTREES BDD'!$I$3:$I$1048576,'ENTREES BDD'!$A$3:$A$1048576,"&gt;="&amp;(TEXT((G3+28)+1-WEEKDAY(G3+28,2),"jj/mm/aaaa")),'ENTREES BDD'!$A$3:$A$1048576,"&lt;="&amp;TEXT((G3+28)+7-WEEKDAY(G3+28,2),"jj/mm/aaaa")))</f>
        <v>0</v>
      </c>
      <c r="I21" s="16" t="str">
        <f>IF(I9="","",SUMIFS('ENTREES BDD'!$I$3:$I$1048576,'ENTREES BDD'!$A$3:$A$1048576,"&gt;="&amp;(TEXT((G3+35)+1-WEEKDAY(G3+35,2),"jj/mm/aaaa")),'ENTREES BDD'!$A$3:$A$1048576,"&lt;="&amp;G4))</f>
        <v/>
      </c>
      <c r="J21" s="12">
        <f t="shared" si="0"/>
        <v>60</v>
      </c>
    </row>
    <row r="22" spans="1:10" x14ac:dyDescent="0.15">
      <c r="A22" s="97"/>
      <c r="B22" s="98"/>
      <c r="C22" s="106" t="s">
        <v>34</v>
      </c>
      <c r="D22" s="15">
        <f>IF(D9="","",SUMIFS('ENTREES BDD'!X3:X1048576,'ENTREES BDD'!$A$3:$A$1048576,"&gt;="&amp;$G$3,'ENTREES BDD'!$A$3:$A$1048576,"&lt;="&amp;TEXT($G$3+7-WEEKDAY($G$3,2),"jj/mm/aaaa")))</f>
        <v>0</v>
      </c>
      <c r="E22" s="15">
        <f>IF(E9="","",SUMIFS('ENTREES BDD'!$X$3:$X$1048576,'ENTREES BDD'!$A$3:$A$1048576,"&gt;="&amp;(TEXT((G3+7)+1-WEEKDAY(G3+7,2),"jj/mm/aaaa")),'ENTREES BDD'!$A$3:$A$1048576,"&lt;="&amp;TEXT((G3+7)+7-WEEKDAY(G3+7,2),"jj/mm/aaaa")))</f>
        <v>0</v>
      </c>
      <c r="F22" s="15">
        <f>IF(F9="","",SUMIFS('ENTREES BDD'!$X$3:$X$1048576,'ENTREES BDD'!$A$3:$A$1048576,"&gt;="&amp;(TEXT((G3+14)+1-WEEKDAY(G3+14,2),"jj/mm/aaaa")),'ENTREES BDD'!$A$3:$A$1048576,"&lt;="&amp;TEXT((G3+14)+7-WEEKDAY(G3+14,2),"jj/mm/aaaa")))</f>
        <v>0</v>
      </c>
      <c r="G22" s="15">
        <f>IF(G9="","",SUMIFS('ENTREES BDD'!$X$3:$X$1048576,'ENTREES BDD'!$A$3:$A$1048576,"&gt;="&amp;(TEXT((G3+21)+1-WEEKDAY(G3+21,2),"jj/mm/aaaa")),'ENTREES BDD'!$A$3:$A$1048576,"&lt;="&amp;TEXT((G3+21)+7-WEEKDAY(G3+21,2),"jj/mm/aaaa")))</f>
        <v>25</v>
      </c>
      <c r="H22" s="15">
        <f>IF(H9="","",SUMIFS('ENTREES BDD'!$X$3:$X$1048576,'ENTREES BDD'!$A$3:$A$1048576,"&gt;="&amp;(TEXT((G3+28)+1-WEEKDAY(G3+28,2),"jj/mm/aaaa")),'ENTREES BDD'!$A$3:$A$1048576,"&lt;="&amp;TEXT((G3+28)+7-WEEKDAY(G3+28,2),"jj/mm/aaaa")))</f>
        <v>0</v>
      </c>
      <c r="I22" s="15" t="str">
        <f>IF(I9="","",SUMIFS('ENTREES BDD'!$X$3:$X$1048576,'ENTREES BDD'!$A$3:$A$1048576,"&gt;="&amp;(TEXT((G3+35)+1-WEEKDAY(G3+35,2),"jj/mm/aaaa")),'ENTREES BDD'!$A$3:$A$1048576,"&lt;="&amp;G4))</f>
        <v/>
      </c>
      <c r="J22" s="11">
        <f t="shared" si="0"/>
        <v>25</v>
      </c>
    </row>
    <row r="23" spans="1:10" x14ac:dyDescent="0.15">
      <c r="A23" s="97"/>
      <c r="B23" s="98"/>
      <c r="C23" s="106"/>
      <c r="D23" s="16">
        <f>IF(D9="","",SUMIFS('ENTREES BDD'!Y3:Y1048576,'ENTREES BDD'!$A$3:$A$1048576,"&gt;="&amp;$G$3,'ENTREES BDD'!$A$3:$A$1048576,"&lt;="&amp;TEXT($G$3+7-WEEKDAY($G$3,2),"jj/mm/aaaa")))</f>
        <v>0</v>
      </c>
      <c r="E23" s="16">
        <f>IF(E9="","",SUMIFS('ENTREES BDD'!$Y$3:$Y$1048576,'ENTREES BDD'!$A$3:$A$1048576,"&gt;="&amp;(TEXT((G3+7)+1-WEEKDAY(G3+7,2),"jj/mm/aaaa")),'ENTREES BDD'!$A$3:$A$1048576,"&lt;="&amp;TEXT((G3+7)+7-WEEKDAY(G3+7,2),"jj/mm/aaaa")))</f>
        <v>0</v>
      </c>
      <c r="F23" s="16">
        <f>IF(F9="","",SUMIFS('ENTREES BDD'!$Y$3:$Y$1048576,'ENTREES BDD'!$A$3:$A$1048576,"&gt;="&amp;(TEXT((G3+14)+1-WEEKDAY(G3+14,2),"jj/mm/aaaa")),'ENTREES BDD'!$A$3:$A$1048576,"&lt;="&amp;TEXT((G3+14)+7-WEEKDAY(G3+14,2),"jj/mm/aaaa")))</f>
        <v>0</v>
      </c>
      <c r="G23" s="16">
        <f>IF(G9="","",SUMIFS('ENTREES BDD'!$Y$3:$Y$1048576,'ENTREES BDD'!$A$3:$A$1048576,"&gt;="&amp;(TEXT((G3+21)+1-WEEKDAY(G3+21,2),"jj/mm/aaaa")),'ENTREES BDD'!$A$3:$A$1048576,"&lt;="&amp;TEXT((G3+21)+7-WEEKDAY(G3+21,2),"jj/mm/aaaa")))</f>
        <v>0</v>
      </c>
      <c r="H23" s="16">
        <f>IF(H9="","",SUMIFS('ENTREES BDD'!$Y$3:$Y$1048576,'ENTREES BDD'!$A$3:$A$1048576,"&gt;="&amp;(TEXT((G3+28)+1-WEEKDAY(G3+28,2),"jj/mm/aaaa")),'ENTREES BDD'!$A$3:$A$1048576,"&lt;="&amp;TEXT((G3+28)+7-WEEKDAY(G3+28,2),"jj/mm/aaaa")))</f>
        <v>0</v>
      </c>
      <c r="I23" s="16" t="str">
        <f>IF(I9="","",SUMIFS('ENTREES BDD'!$Y$3:$Y$1048576,'ENTREES BDD'!$A$3:$A$1048576,"&gt;="&amp;(TEXT((G3+35)+1-WEEKDAY(G3+35,2),"jj/mm/aaaa")),'ENTREES BDD'!$A$3:$A$1048576,"&lt;="&amp;G4))</f>
        <v/>
      </c>
      <c r="J23" s="12">
        <f t="shared" si="0"/>
        <v>0</v>
      </c>
    </row>
    <row r="24" spans="1:10" x14ac:dyDescent="0.15">
      <c r="A24" s="97"/>
      <c r="B24" s="98"/>
      <c r="C24" s="106" t="s">
        <v>35</v>
      </c>
      <c r="D24" s="15">
        <f>IF(D9="","",SUMIFS('ENTREES BDD'!V3:V1048576,'ENTREES BDD'!$A$3:$A$1048576,"&gt;="&amp;$G$3,'ENTREES BDD'!$A$3:$A$1048576,"&lt;="&amp;TEXT($G$3+7-WEEKDAY($G$3,2),"jj/mm/aaaa")))</f>
        <v>0</v>
      </c>
      <c r="E24" s="15">
        <f>IF(E9="","",SUMIFS('ENTREES BDD'!$V$3:$V$1048576,'ENTREES BDD'!$A$3:$A$1048576,"&gt;="&amp;(TEXT((G3+7)+1-WEEKDAY(G3+7,2),"jj/mm/aaaa")),'ENTREES BDD'!$A$3:$A$1048576,"&lt;="&amp;TEXT((G3+7)+7-WEEKDAY(G3+7,2),"jj/mm/aaaa")))</f>
        <v>0</v>
      </c>
      <c r="F24" s="15">
        <f>IF(F9="","",SUMIFS('ENTREES BDD'!$V$3:$V$1048576,'ENTREES BDD'!$A$3:$A$1048576,"&gt;="&amp;(TEXT((G3+14)+1-WEEKDAY(G3+14,2),"jj/mm/aaaa")),'ENTREES BDD'!$A$3:$A$1048576,"&lt;="&amp;TEXT((G3+14)+7-WEEKDAY(G3+14,2),"jj/mm/aaaa")))</f>
        <v>0</v>
      </c>
      <c r="G24" s="15">
        <f>IF(G9="","",SUMIFS('ENTREES BDD'!$V$3:$V$1048576,'ENTREES BDD'!$A$3:$A$1048576,"&gt;="&amp;(TEXT((G3+21)+1-WEEKDAY(G3+21,2),"jj/mm/aaaa")),'ENTREES BDD'!$A$3:$A$1048576,"&lt;="&amp;TEXT((G3+21)+7-WEEKDAY(G3+21,2),"jj/mm/aaaa")))</f>
        <v>60</v>
      </c>
      <c r="H24" s="15">
        <f>IF(H9="","",SUMIFS('ENTREES BDD'!$V$3:$V$1048576,'ENTREES BDD'!$A$3:$A$1048576,"&gt;="&amp;(TEXT((G3+28)+1-WEEKDAY(G3+28,2),"jj/mm/aaaa")),'ENTREES BDD'!$A$3:$A$1048576,"&lt;="&amp;TEXT((G3+28)+7-WEEKDAY(G3+28,2),"jj/mm/aaaa")))</f>
        <v>0</v>
      </c>
      <c r="I24" s="15" t="str">
        <f>IF(I9="","",SUMIFS('ENTREES BDD'!$V$3:$V$1048576,'ENTREES BDD'!$A$3:$A$1048576,"&gt;="&amp;(TEXT((G3+35)+1-WEEKDAY(G3+35,2),"jj/mm/aaaa")),'ENTREES BDD'!$A$3:$A$1048576,"&lt;="&amp;G4))</f>
        <v/>
      </c>
      <c r="J24" s="11">
        <f t="shared" si="0"/>
        <v>60</v>
      </c>
    </row>
    <row r="25" spans="1:10" x14ac:dyDescent="0.15">
      <c r="A25" s="97"/>
      <c r="B25" s="98"/>
      <c r="C25" s="106"/>
      <c r="D25" s="16">
        <f>IF(D9="","",SUMIFS('ENTREES BDD'!W3:W1048576,'ENTREES BDD'!$A$3:$A$1048576,"&gt;="&amp;$G$3,'ENTREES BDD'!$A$3:$A$1048576,"&lt;="&amp;TEXT($G$3+7-WEEKDAY($G$3,2),"jj/mm/aaaa")))</f>
        <v>0</v>
      </c>
      <c r="E25" s="16">
        <f>IF(E9="","",SUMIFS('ENTREES BDD'!$W$3:$W$1048576,'ENTREES BDD'!$A$3:$A$1048576,"&gt;="&amp;(TEXT((G3+7)+1-WEEKDAY(G3+7,2),"jj/mm/aaaa")),'ENTREES BDD'!$A$3:$A$1048576,"&lt;="&amp;TEXT((G3+7)+7-WEEKDAY(G3+7,2),"jj/mm/aaaa")))</f>
        <v>0</v>
      </c>
      <c r="F25" s="16">
        <f>IF(F9="","",SUMIFS('ENTREES BDD'!$W$3:$W$1048576,'ENTREES BDD'!$A$3:$A$1048576,"&gt;="&amp;(TEXT((G3+14)+1-WEEKDAY(G3+14,2),"jj/mm/aaaa")),'ENTREES BDD'!$A$3:$A$1048576,"&lt;="&amp;TEXT((G3+14)+7-WEEKDAY(G3+14,2),"jj/mm/aaaa")))</f>
        <v>0</v>
      </c>
      <c r="G25" s="16">
        <f>IF(G9="","",SUMIFS('ENTREES BDD'!$W$3:$W$1048576,'ENTREES BDD'!$A$3:$A$1048576,"&gt;="&amp;(TEXT((G3+21)+1-WEEKDAY(G3+21,2),"jj/mm/aaaa")),'ENTREES BDD'!$A$3:$A$1048576,"&lt;="&amp;TEXT((G3+21)+7-WEEKDAY(G3+21,2),"jj/mm/aaaa")))</f>
        <v>0</v>
      </c>
      <c r="H25" s="16">
        <f>IF(H9="","",SUMIFS('ENTREES BDD'!$W$3:$W$1048576,'ENTREES BDD'!$A$3:$A$1048576,"&gt;="&amp;(TEXT((G3+28)+1-WEEKDAY(G3+28,2),"jj/mm/aaaa")),'ENTREES BDD'!$A$3:$A$1048576,"&lt;="&amp;TEXT((G3+28)+7-WEEKDAY(G3+28,2),"jj/mm/aaaa")))</f>
        <v>0</v>
      </c>
      <c r="I25" s="16" t="str">
        <f>IF(I9="","",SUMIFS('ENTREES BDD'!$W$3:$W$1048576,'ENTREES BDD'!$A$3:$A$1048576,"&gt;="&amp;(TEXT((G3+35)+1-WEEKDAY(G3+35,2),"jj/mm/aaaa")),'ENTREES BDD'!$A$3:$A$1048576,"&lt;="&amp;G4))</f>
        <v/>
      </c>
      <c r="J25" s="12">
        <f t="shared" si="0"/>
        <v>0</v>
      </c>
    </row>
    <row r="26" spans="1:10" x14ac:dyDescent="0.15">
      <c r="A26" s="103" t="s">
        <v>36</v>
      </c>
      <c r="B26" s="104"/>
      <c r="C26" s="105" t="s">
        <v>37</v>
      </c>
      <c r="D26" s="13">
        <f>IF(D9="","",SUMIFS('ENTREES BDD'!J3:J1048576,'ENTREES BDD'!$A$3:$A$1048576,"&gt;="&amp;$G$3,'ENTREES BDD'!$A$3:$A$1048576,"&lt;="&amp;TEXT($G$3+7-WEEKDAY($G$3,2),"jj/mm/aaaa")))</f>
        <v>0</v>
      </c>
      <c r="E26" s="13">
        <f>IF(E9="","",SUMIFS('ENTREES BDD'!$J$3:$J$1048576,'ENTREES BDD'!$A$3:$A$1048576,"&gt;="&amp;(TEXT((G3+7)+1-WEEKDAY(G3+7,2),"jj/mm/aaaa")),'ENTREES BDD'!$A$3:$A$1048576,"&lt;="&amp;TEXT((G3+7)+7-WEEKDAY(G3+7,2),"jj/mm/aaaa")))</f>
        <v>0</v>
      </c>
      <c r="F26" s="13">
        <f>IF(F9="","",SUMIFS('ENTREES BDD'!$J$3:$J$1048576,'ENTREES BDD'!$A$3:$A$1048576,"&gt;="&amp;(TEXT((G3+14)+1-WEEKDAY(G3+14,2),"jj/mm/aaaa")),'ENTREES BDD'!$A$3:$A$1048576,"&lt;="&amp;TEXT((G3+14)+7-WEEKDAY(G3+14,2),"jj/mm/aaaa")))</f>
        <v>0</v>
      </c>
      <c r="G26" s="13">
        <f>IF(G9="","",SUMIFS('ENTREES BDD'!$J$3:$J$1048576,'ENTREES BDD'!$A$3:$A$1048576,"&gt;="&amp;(TEXT((G3+21)+1-WEEKDAY(G3+21,2),"jj/mm/aaaa")),'ENTREES BDD'!$A$3:$A$1048576,"&lt;="&amp;TEXT((G3+21)+7-WEEKDAY(G3+21,2),"jj/mm/aaaa")))</f>
        <v>20</v>
      </c>
      <c r="H26" s="13">
        <f>IF(H9="","",SUMIFS('ENTREES BDD'!$J$3:$J$1048576,'ENTREES BDD'!$A$3:$A$1048576,"&gt;="&amp;(TEXT((G3+28)+1-WEEKDAY(G3+28,2),"jj/mm/aaaa")),'ENTREES BDD'!$A$3:$A$1048576,"&lt;="&amp;TEXT((G3+28)+7-WEEKDAY(G3+28,2),"jj/mm/aaaa")))</f>
        <v>0</v>
      </c>
      <c r="I26" s="13" t="str">
        <f>IF(I9="","",SUMIFS('ENTREES BDD'!$J$3:$J$1048576,'ENTREES BDD'!$A$3:$A$1048576,"&gt;="&amp;(TEXT((G3+35)+1-WEEKDAY(G3+35,2),"jj/mm/aaaa")),'ENTREES BDD'!$A$3:$A$1048576,"&lt;="&amp;G4))</f>
        <v/>
      </c>
      <c r="J26" s="11">
        <f t="shared" si="0"/>
        <v>20</v>
      </c>
    </row>
    <row r="27" spans="1:10" x14ac:dyDescent="0.15">
      <c r="A27" s="103"/>
      <c r="B27" s="104"/>
      <c r="C27" s="105"/>
      <c r="D27" s="14">
        <f>IF(D9="","",SUMIFS('ENTREES BDD'!K3:K1048576,'ENTREES BDD'!$A$3:$A$1048576,"&gt;="&amp;$G$3,'ENTREES BDD'!$A$3:$A$1048576,"&lt;="&amp;TEXT($G$3+7-WEEKDAY($G$3,2),"jj/mm/aaaa")))</f>
        <v>0</v>
      </c>
      <c r="E27" s="14">
        <f>IF(E9="","",SUMIFS('ENTREES BDD'!$K$3:$K$1048576,'ENTREES BDD'!$A$3:$A$1048576,"&gt;="&amp;(TEXT((G3+7)+1-WEEKDAY(G3+7,2),"jj/mm/aaaa")),'ENTREES BDD'!$A$3:$A$1048576,"&lt;="&amp;TEXT((G3+7)+7-WEEKDAY(G3+7,2),"jj/mm/aaaa")))</f>
        <v>0</v>
      </c>
      <c r="F27" s="14">
        <f>IF(F9="","",SUMIFS('ENTREES BDD'!$K$3:$K$1048576,'ENTREES BDD'!$A$3:$A$1048576,"&gt;="&amp;(TEXT((G3+14)+1-WEEKDAY(G3+14,2),"jj/mm/aaaa")),'ENTREES BDD'!$A$3:$A$1048576,"&lt;="&amp;TEXT((G3+14)+7-WEEKDAY(G3+14,2),"jj/mm/aaaa")))</f>
        <v>0</v>
      </c>
      <c r="G27" s="14">
        <f>IF(G9="","",SUMIFS('ENTREES BDD'!$K$3:$K$1048576,'ENTREES BDD'!$A$3:$A$1048576,"&gt;="&amp;(TEXT((G3+21)+1-WEEKDAY(G3+21,2),"jj/mm/aaaa")),'ENTREES BDD'!$A$3:$A$1048576,"&lt;="&amp;TEXT((G3+21)+7-WEEKDAY(G3+21,2),"jj/mm/aaaa")))</f>
        <v>67.5</v>
      </c>
      <c r="H27" s="14">
        <f>IF(H9="","",SUMIFS('ENTREES BDD'!$K$3:$K$1048576,'ENTREES BDD'!$A$3:$A$1048576,"&gt;="&amp;(TEXT((G3+28)+1-WEEKDAY(G3+28,2),"jj/mm/aaaa")),'ENTREES BDD'!$A$3:$A$1048576,"&lt;="&amp;TEXT((G3+28)+7-WEEKDAY(G3+28,2),"jj/mm/aaaa")))</f>
        <v>0</v>
      </c>
      <c r="I27" s="14" t="str">
        <f>IF(I9="","",SUMIFS('ENTREES BDD'!$K$3:$K$1048576,'ENTREES BDD'!$A$3:$A$1048576,"&gt;="&amp;(TEXT((G3+28)+1-WEEKDAY(G3+28,2),"jj/mm/aaaa")),'ENTREES BDD'!$A$3:$A$1048576,"&lt;="&amp;TEXT((G3+28)+7-WEEKDAY(G3+28,2),"jj/mm/aaaa")))</f>
        <v/>
      </c>
      <c r="J27" s="12">
        <f t="shared" si="0"/>
        <v>67.5</v>
      </c>
    </row>
    <row r="28" spans="1:10" x14ac:dyDescent="0.15">
      <c r="A28" s="101" t="s">
        <v>38</v>
      </c>
      <c r="B28" s="102"/>
      <c r="C28" s="106" t="s">
        <v>1</v>
      </c>
      <c r="D28" s="15">
        <f>IF(D9="","",SUMIFS('ENTREES BDD'!L3:L1048576,'ENTREES BDD'!$A$3:$A$1048576,"&gt;="&amp;$G$3,'ENTREES BDD'!$A$3:$A$1048576,"&lt;="&amp;TEXT($G$3+7-WEEKDAY($G$3,2),"jj/mm/aaaa")))</f>
        <v>0</v>
      </c>
      <c r="E28" s="15">
        <f>IF(E9="","",SUMIFS('ENTREES BDD'!$L$3:$L$1048576,'ENTREES BDD'!$A$3:$A$1048576,"&gt;="&amp;(TEXT((G3+7)+1-WEEKDAY(G3+7,2),"jj/mm/aaaa")),'ENTREES BDD'!$A$3:$A$1048576,"&lt;="&amp;TEXT((G3+7)+7-WEEKDAY(G3+7,2),"jj/mm/aaaa")))</f>
        <v>0</v>
      </c>
      <c r="F28" s="15">
        <f>IF(F9="","",SUMIFS('ENTREES BDD'!$L$3:$L$1048576,'ENTREES BDD'!$A$3:$A$1048576,"&gt;="&amp;(TEXT((G3+14)+1-WEEKDAY(G3+14,2),"jj/mm/aaaa")),'ENTREES BDD'!$A$3:$A$1048576,"&lt;="&amp;TEXT((G3+14)+7-WEEKDAY(G3+14,2),"jj/mm/aaaa")))</f>
        <v>0</v>
      </c>
      <c r="G28" s="15">
        <f>IF(G9="","",SUMIFS('ENTREES BDD'!$L$3:$L$1048576,'ENTREES BDD'!$A$3:$A$1048576,"&gt;="&amp;(TEXT((G3+21)+1-WEEKDAY(G3+21,2),"jj/mm/aaaa")),'ENTREES BDD'!$A$3:$A$1048576,"&lt;="&amp;TEXT((G3+21)+7-WEEKDAY(G3+21,2),"jj/mm/aaaa")))</f>
        <v>0</v>
      </c>
      <c r="H28" s="15">
        <f>IF(H9="","",SUMIFS('ENTREES BDD'!$L$3:$L$1048576,'ENTREES BDD'!$A$3:$A$1048576,"&gt;="&amp;(TEXT((G3+28)+1-WEEKDAY(G3+28,2),"jj/mm/aaaa")),'ENTREES BDD'!$A$3:$A$1048576,"&lt;="&amp;TEXT((G3+28)+7-WEEKDAY(G3+28,2),"jj/mm/aaaa")))</f>
        <v>0</v>
      </c>
      <c r="I28" s="15" t="str">
        <f>IF(I9="","",SUMIFS('ENTREES BDD'!$L$3:$L$1048576,'ENTREES BDD'!$A$3:$A$1048576,"&gt;="&amp;(TEXT((G3+28)+1-WEEKDAY(G3+28,2),"jj/mm/aaaa")),'ENTREES BDD'!$A$3:$A$1048576,"&lt;="&amp;TEXT((G3+28)+7-WEEKDAY(G3+28,2),"jj/mm/aaaa")))</f>
        <v/>
      </c>
      <c r="J28" s="11">
        <f t="shared" si="0"/>
        <v>0</v>
      </c>
    </row>
    <row r="29" spans="1:10" x14ac:dyDescent="0.15">
      <c r="A29" s="101"/>
      <c r="B29" s="102"/>
      <c r="C29" s="106"/>
      <c r="D29" s="16">
        <f>IF(D9="","",SUMIFS('ENTREES BDD'!M3:M1048576,'ENTREES BDD'!$A$3:$A$1048576,"&gt;="&amp;$G$3,'ENTREES BDD'!$A$3:$A$1048576,"&lt;="&amp;TEXT($G$3+7-WEEKDAY($G$3,2),"jj/mm/aaaa")))</f>
        <v>0</v>
      </c>
      <c r="E29" s="16">
        <f>IF(E9="","",SUMIFS('ENTREES BDD'!$M$3:$M$1048576,'ENTREES BDD'!$A$3:$A$1048576,"&gt;="&amp;(TEXT((G3+7)+1-WEEKDAY(G3+7,2),"jj/mm/aaaa")),'ENTREES BDD'!$A$3:$A$1048576,"&lt;="&amp;TEXT((G3+7)+7-WEEKDAY(G3+7,2),"jj/mm/aaaa")))</f>
        <v>0</v>
      </c>
      <c r="F29" s="16">
        <f>IF(F9="","",SUMIFS('ENTREES BDD'!$M$3:$M$1048576,'ENTREES BDD'!$A$3:$A$1048576,"&gt;="&amp;(TEXT((G3+14)+1-WEEKDAY(G3+14,2),"jj/mm/aaaa")),'ENTREES BDD'!$A$3:$A$1048576,"&lt;="&amp;TEXT((G3+14)+7-WEEKDAY(G3+14,2),"jj/mm/aaaa")))</f>
        <v>0</v>
      </c>
      <c r="G29" s="16">
        <f>IF(G9="","",SUMIFS('ENTREES BDD'!$M$3:$M$1048576,'ENTREES BDD'!$A$3:$A$1048576,"&gt;="&amp;(TEXT((G3+21)+1-WEEKDAY(G3+21,2),"jj/mm/aaaa")),'ENTREES BDD'!$A$3:$A$1048576,"&lt;="&amp;TEXT((G3+21)+7-WEEKDAY(G3+21,2),"jj/mm/aaaa")))</f>
        <v>0</v>
      </c>
      <c r="H29" s="16">
        <f>IF(H9="","",SUMIFS('ENTREES BDD'!$M$3:$M$1048576,'ENTREES BDD'!$A$3:$A$1048576,"&gt;="&amp;(TEXT((G3+28)+1-WEEKDAY(G3+28,2),"jj/mm/aaaa")),'ENTREES BDD'!$A$3:$A$1048576,"&lt;="&amp;TEXT((G3+28)+7-WEEKDAY(G3+28,2),"jj/mm/aaaa")))</f>
        <v>0</v>
      </c>
      <c r="I29" s="16" t="str">
        <f>IF(I9="","",SUMIFS('ENTREES BDD'!$M$3:$M$1048576,'ENTREES BDD'!$A$3:$A$1048576,"&gt;="&amp;(TEXT((G3+28)+1-WEEKDAY(G3+28,2),"jj/mm/aaaa")),'ENTREES BDD'!$A$3:$A$1048576,"&lt;="&amp;TEXT((G3+28)+7-WEEKDAY(G3+28,2),"jj/mm/aaaa")))</f>
        <v/>
      </c>
      <c r="J29" s="12">
        <f t="shared" si="0"/>
        <v>0</v>
      </c>
    </row>
    <row r="30" spans="1:10" x14ac:dyDescent="0.15">
      <c r="A30" s="101"/>
      <c r="B30" s="102"/>
      <c r="C30" s="106" t="s">
        <v>2</v>
      </c>
      <c r="D30" s="15">
        <f>IF(D9="","",SUMIFS('ENTREES BDD'!N3:N1048576,'ENTREES BDD'!$A$3:$A$1048576,"&gt;="&amp;$G$3,'ENTREES BDD'!$A$3:$A$1048576,"&lt;="&amp;TEXT($G$3+7-WEEKDAY($G$3,2),"jj/mm/aaaa")))</f>
        <v>0</v>
      </c>
      <c r="E30" s="15">
        <f>IF(E9="","",SUMIFS('ENTREES BDD'!$N$3:$N$1048576,'ENTREES BDD'!$A$3:$A$1048576,"&gt;="&amp;(TEXT((G3+7)+1-WEEKDAY(G3+7,2),"jj/mm/aaaa")),'ENTREES BDD'!$A$3:$A$1048576,"&lt;="&amp;TEXT((G3+7)+7-WEEKDAY(G3+7,2),"jj/mm/aaaa")))</f>
        <v>0</v>
      </c>
      <c r="F30" s="15">
        <f>IF(F9="","",SUMIFS('ENTREES BDD'!$N$3:$N$1048576,'ENTREES BDD'!$A$3:$A$1048576,"&gt;="&amp;(TEXT((G3+14)+1-WEEKDAY(G3+14,2),"jj/mm/aaaa")),'ENTREES BDD'!$A$3:$A$1048576,"&lt;="&amp;TEXT((G3+14)+7-WEEKDAY(G3+14,2),"jj/mm/aaaa")))</f>
        <v>0</v>
      </c>
      <c r="G30" s="15">
        <f>IF(G9="","",SUMIFS('ENTREES BDD'!$N$3:$N$1048576,'ENTREES BDD'!$A$3:$A$1048576,"&gt;="&amp;(TEXT((G3+21)+1-WEEKDAY(G3+21,2),"jj/mm/aaaa")),'ENTREES BDD'!$A$3:$A$1048576,"&lt;="&amp;TEXT((G3+21)+7-WEEKDAY(G3+21,2),"jj/mm/aaaa")))</f>
        <v>0</v>
      </c>
      <c r="H30" s="15">
        <f>IF(H9="","",SUMIFS('ENTREES BDD'!$N$3:$N$1048576,'ENTREES BDD'!$A$3:$A$1048576,"&gt;="&amp;(TEXT((G3+28)+1-WEEKDAY(G3+28,2),"jj/mm/aaaa")),'ENTREES BDD'!$A$3:$A$1048576,"&lt;="&amp;TEXT((G3+28)+7-WEEKDAY(G3+28,2),"jj/mm/aaaa")))</f>
        <v>0</v>
      </c>
      <c r="I30" s="15" t="str">
        <f>IF(I9="","",SUMIFS('ENTREES BDD'!$N$3:$N$1048576,'ENTREES BDD'!$A$3:$A$1048576,"&gt;="&amp;(TEXT((G3+28)+1-WEEKDAY(G3+28,2),"jj/mm/aaaa")),'ENTREES BDD'!$A$3:$A$1048576,"&lt;="&amp;TEXT((G3+28)+7-WEEKDAY(G3+28,2),"jj/mm/aaaa")))</f>
        <v/>
      </c>
      <c r="J30" s="11">
        <f t="shared" si="0"/>
        <v>0</v>
      </c>
    </row>
    <row r="31" spans="1:10" x14ac:dyDescent="0.15">
      <c r="A31" s="101"/>
      <c r="B31" s="102"/>
      <c r="C31" s="106"/>
      <c r="D31" s="16">
        <f>IF(D9="","",SUMIFS('ENTREES BDD'!O3:O1048576,'ENTREES BDD'!$A$3:$A$1048576,"&gt;="&amp;$G$3,'ENTREES BDD'!$A$3:$A$1048576,"&lt;="&amp;TEXT($G$3+7-WEEKDAY($G$3,2),"jj/mm/aaaa")))</f>
        <v>0</v>
      </c>
      <c r="E31" s="16">
        <f>IF(E9="","",SUMIFS('ENTREES BDD'!$O$3:$O$1048576,'ENTREES BDD'!$A$3:$A$1048576,"&gt;="&amp;(TEXT((G3+7)+1-WEEKDAY(G3+7,2),"jj/mm/aaaa")),'ENTREES BDD'!$A$3:$A$1048576,"&lt;="&amp;TEXT((G3+7)+7-WEEKDAY(G3+7,2),"jj/mm/aaaa")))</f>
        <v>0</v>
      </c>
      <c r="F31" s="16">
        <f>IF(F9="","",SUMIFS('ENTREES BDD'!$O$3:$O$1048576,'ENTREES BDD'!$A$3:$A$1048576,"&gt;="&amp;(TEXT((G3+14)+1-WEEKDAY(G3+14,2),"jj/mm/aaaa")),'ENTREES BDD'!$A$3:$A$1048576,"&lt;="&amp;TEXT((G3+14)+7-WEEKDAY(G3+14,2),"jj/mm/aaaa")))</f>
        <v>0</v>
      </c>
      <c r="G31" s="16">
        <f>IF(G9="","",SUMIFS('ENTREES BDD'!$O$3:$O$1048576,'ENTREES BDD'!$A$3:$A$1048576,"&gt;="&amp;(TEXT((G3+21)+1-WEEKDAY(G3+21,2),"jj/mm/aaaa")),'ENTREES BDD'!$A$3:$A$1048576,"&lt;="&amp;TEXT((G3+21)+7-WEEKDAY(G3+21,2),"jj/mm/aaaa")))</f>
        <v>0</v>
      </c>
      <c r="H31" s="16">
        <f>IF(H9="","",SUMIFS('ENTREES BDD'!$O$3:$O$1048576,'ENTREES BDD'!$A$3:$A$1048576,"&gt;="&amp;(TEXT((G3+28)+1-WEEKDAY(G3+28,2),"jj/mm/aaaa")),'ENTREES BDD'!$A$3:$A$1048576,"&lt;="&amp;TEXT((G3+28)+7-WEEKDAY(G3+28,2),"jj/mm/aaaa")))</f>
        <v>0</v>
      </c>
      <c r="I31" s="16" t="str">
        <f>IF(I9="","",SUMIFS('ENTREES BDD'!$O$3:$O$1048576,'ENTREES BDD'!$A$3:$A$1048576,"&gt;="&amp;(TEXT((G3+28)+1-WEEKDAY(G3+28,2),"jj/mm/aaaa")),'ENTREES BDD'!$A$3:$A$1048576,"&lt;="&amp;TEXT((G3+28)+7-WEEKDAY(G3+28,2),"jj/mm/aaaa")))</f>
        <v/>
      </c>
      <c r="J31" s="12">
        <f t="shared" si="0"/>
        <v>0</v>
      </c>
    </row>
    <row r="32" spans="1:10" x14ac:dyDescent="0.15">
      <c r="A32" s="101"/>
      <c r="B32" s="102"/>
      <c r="C32" s="106" t="s">
        <v>39</v>
      </c>
      <c r="D32" s="15">
        <f>IF(D9="","",SUMIFS('ENTREES BDD'!P3:P1048576,'ENTREES BDD'!$A$3:$A$1048576,"&gt;="&amp;$G$3,'ENTREES BDD'!$A$3:$A$1048576,"&lt;="&amp;TEXT($G$3+7-WEEKDAY($G$3,2),"jj/mm/aaaa")))</f>
        <v>0</v>
      </c>
      <c r="E32" s="15">
        <f>IF(E9="","",SUMIFS('ENTREES BDD'!$P$3:$P$1048576,'ENTREES BDD'!$A$3:$A$1048576,"&gt;="&amp;(TEXT((G3+7)+1-WEEKDAY(G3+7,2),"jj/mm/aaaa")),'ENTREES BDD'!$A$3:$A$1048576,"&lt;="&amp;TEXT((G3+7)+7-WEEKDAY(G3+7,2),"jj/mm/aaaa")))</f>
        <v>0</v>
      </c>
      <c r="F32" s="15">
        <f>IF(F9="","",SUMIFS('ENTREES BDD'!$P$3:$P$1048576,'ENTREES BDD'!$A$3:$A$1048576,"&gt;="&amp;(TEXT((G3+14)+1-WEEKDAY(G3+14,2),"jj/mm/aaaa")),'ENTREES BDD'!$A$3:$A$1048576,"&lt;="&amp;TEXT((G3+14)+7-WEEKDAY(G3+14,2),"jj/mm/aaaa")))</f>
        <v>0</v>
      </c>
      <c r="G32" s="15">
        <f>IF(G9="","",SUMIFS('ENTREES BDD'!$P$3:$P$1048576,'ENTREES BDD'!$A$3:$A$1048576,"&gt;="&amp;(TEXT((G3+21)+1-WEEKDAY(G3+21,2),"jj/mm/aaaa")),'ENTREES BDD'!$A$3:$A$1048576,"&lt;="&amp;TEXT((G3+21)+7-WEEKDAY(G3+21,2),"jj/mm/aaaa")))</f>
        <v>0</v>
      </c>
      <c r="H32" s="15">
        <f>IF(H9="","",SUMIFS('ENTREES BDD'!$P$3:$P$1048576,'ENTREES BDD'!$A$3:$A$1048576,"&gt;="&amp;(TEXT((G3+28)+1-WEEKDAY(G3+28,2),"jj/mm/aaaa")),'ENTREES BDD'!$A$3:$A$1048576,"&lt;="&amp;TEXT((G3+28)+7-WEEKDAY(G3+28,2),"jj/mm/aaaa")))</f>
        <v>0</v>
      </c>
      <c r="I32" s="15" t="str">
        <f>IF(I9="","",SUMIFS('ENTREES BDD'!$P$3:$P$1048576,'ENTREES BDD'!$A$3:$A$1048576,"&gt;="&amp;(TEXT((G3+28)+1-WEEKDAY(G3+28,2),"jj/mm/aaaa")),'ENTREES BDD'!$A$3:$A$1048576,"&lt;="&amp;TEXT((G3+28)+7-WEEKDAY(G3+28,2),"jj/mm/aaaa")))</f>
        <v/>
      </c>
      <c r="J32" s="11">
        <f t="shared" si="0"/>
        <v>0</v>
      </c>
    </row>
    <row r="33" spans="1:10" x14ac:dyDescent="0.15">
      <c r="A33" s="101"/>
      <c r="B33" s="102"/>
      <c r="C33" s="106"/>
      <c r="D33" s="16">
        <f>IF(D9="","",SUMIFS('ENTREES BDD'!Q3:Q1048576,'ENTREES BDD'!$A$3:$A$1048576,"&gt;="&amp;$G$3,'ENTREES BDD'!$A$3:$A$1048576,"&lt;="&amp;TEXT($G$3+7-WEEKDAY($G$3,2),"jj/mm/aaaa")))</f>
        <v>0</v>
      </c>
      <c r="E33" s="16">
        <f>IF(E9="","",SUMIFS('ENTREES BDD'!$Q$3:$Q$1048576,'ENTREES BDD'!$A$3:$A$1048576,"&gt;="&amp;(TEXT((G3+7)+1-WEEKDAY(G3+7,2),"jj/mm/aaaa")),'ENTREES BDD'!$A$3:$A$1048576,"&lt;="&amp;TEXT((G3+7)+7-WEEKDAY(G3+7,2),"jj/mm/aaaa")))</f>
        <v>0</v>
      </c>
      <c r="F33" s="16">
        <f>IF(F9="","",SUMIFS('ENTREES BDD'!$Q$3:$Q$1048576,'ENTREES BDD'!$A$3:$A$1048576,"&gt;="&amp;(TEXT((G3+14)+1-WEEKDAY(G3+14,2),"jj/mm/aaaa")),'ENTREES BDD'!$A$3:$A$1048576,"&lt;="&amp;TEXT((G3+14)+7-WEEKDAY(G3+14,2),"jj/mm/aaaa")))</f>
        <v>0</v>
      </c>
      <c r="G33" s="16">
        <f>IF(G9="","",SUMIFS('ENTREES BDD'!$Q$3:$Q$1048576,'ENTREES BDD'!$A$3:$A$1048576,"&gt;="&amp;(TEXT((G3+21)+1-WEEKDAY(G3+21,2),"jj/mm/aaaa")),'ENTREES BDD'!$A$3:$A$1048576,"&lt;="&amp;TEXT((G3+21)+7-WEEKDAY(G3+21,2),"jj/mm/aaaa")))</f>
        <v>0</v>
      </c>
      <c r="H33" s="16">
        <f>IF(H9="","",SUMIFS('ENTREES BDD'!$Q$3:$Q$1048576,'ENTREES BDD'!$A$3:$A$1048576,"&gt;="&amp;(TEXT((G3+28)+1-WEEKDAY(G3+28,2),"jj/mm/aaaa")),'ENTREES BDD'!$A$3:$A$1048576,"&lt;="&amp;TEXT((G3+28)+7-WEEKDAY(G3+28,2),"jj/mm/aaaa")))</f>
        <v>0</v>
      </c>
      <c r="I33" s="16" t="str">
        <f>IF(I9="","",SUMIFS('ENTREES BDD'!$Q$3:$Q$1048576,'ENTREES BDD'!$A$3:$A$1048576,"&gt;="&amp;(TEXT((G3+28)+1-WEEKDAY(G3+28,2),"jj/mm/aaaa")),'ENTREES BDD'!$A$3:$A$1048576,"&lt;="&amp;TEXT((G3+28)+7-WEEKDAY(G3+28,2),"jj/mm/aaaa")))</f>
        <v/>
      </c>
      <c r="J33" s="12">
        <f t="shared" si="0"/>
        <v>0</v>
      </c>
    </row>
    <row r="34" spans="1:10" x14ac:dyDescent="0.15">
      <c r="A34" s="99" t="s">
        <v>40</v>
      </c>
      <c r="B34" s="100"/>
      <c r="C34" s="105" t="s">
        <v>1</v>
      </c>
      <c r="D34" s="13">
        <f>IF(D9="","",SUMIFS('ENTREES BDD'!AB3:AB1048576,'ENTREES BDD'!$A$3:$A$1048576,"&gt;="&amp;$G$3,'ENTREES BDD'!$A$3:$A$1048576,"&lt;="&amp;TEXT($G$3+7-WEEKDAY($G$3,2),"jj/mm/aaaa")))</f>
        <v>0</v>
      </c>
      <c r="E34" s="13">
        <f>IF(E9="","",SUMIFS('ENTREES BDD'!$AB$3:$AB$1048576,'ENTREES BDD'!$A$3:$A$1048576,"&gt;="&amp;(TEXT((G3+7)+1-WEEKDAY(G3+7,2),"jj/mm/aaaa")),'ENTREES BDD'!$A$3:$A$1048576,"&lt;="&amp;TEXT((G3+7)+7-WEEKDAY(G3+7,2),"jj/mm/aaaa")))</f>
        <v>0</v>
      </c>
      <c r="F34" s="13">
        <f>IF(F9="","",SUMIFS('ENTREES BDD'!$AB$3:$AB$1048576,'ENTREES BDD'!$A$3:$A$1048576,"&gt;="&amp;(TEXT((G3+14)+1-WEEKDAY(G3+14,2),"jj/mm/aaaa")),'ENTREES BDD'!$A$3:$A$1048576,"&lt;="&amp;TEXT((G3+14)+7-WEEKDAY(G3+14,2),"jj/mm/aaaa")))</f>
        <v>0</v>
      </c>
      <c r="G34" s="13">
        <f>IF(G9="","",SUMIFS('ENTREES BDD'!$AB$3:$AB$1048576,'ENTREES BDD'!$A$3:$A$1048576,"&gt;="&amp;(TEXT((G3+21)+1-WEEKDAY(G3+21,2),"jj/mm/aaaa")),'ENTREES BDD'!$A$3:$A$1048576,"&lt;="&amp;TEXT((G3+21)+7-WEEKDAY(G3+21,2),"jj/mm/aaaa")))</f>
        <v>0</v>
      </c>
      <c r="H34" s="13">
        <f>IF(H9="","",SUMIFS('ENTREES BDD'!$AB$3:$AB$1048576,'ENTREES BDD'!$A$3:$A$1048576,"&gt;="&amp;(TEXT((G3+28)+1-WEEKDAY(G3+28,2),"jj/mm/aaaa")),'ENTREES BDD'!$A$3:$A$1048576,"&lt;="&amp;TEXT((G3+28)+7-WEEKDAY(G3+28,2),"jj/mm/aaaa")))</f>
        <v>0</v>
      </c>
      <c r="I34" s="13" t="str">
        <f>IF(I9="","",SUMIFS('ENTREES BDD'!$AB$3:$AB$1048576,'ENTREES BDD'!$A$3:$A$1048576,"&gt;="&amp;(TEXT((G3+28)+1-WEEKDAY(G3+28,2),"jj/mm/aaaa")),'ENTREES BDD'!$A$3:$A$1048576,"&lt;="&amp;TEXT((G3+28)+7-WEEKDAY(G3+28,2),"jj/mm/aaaa")))</f>
        <v/>
      </c>
      <c r="J34" s="11">
        <f t="shared" si="0"/>
        <v>0</v>
      </c>
    </row>
    <row r="35" spans="1:10" x14ac:dyDescent="0.15">
      <c r="A35" s="99"/>
      <c r="B35" s="100"/>
      <c r="C35" s="105"/>
      <c r="D35" s="14">
        <f>IF(D9="","",SUMIFS('ENTREES BDD'!AC3:AC1048576,'ENTREES BDD'!$A$3:$A$1048576,"&gt;="&amp;$G$3,'ENTREES BDD'!$A$3:$A$1048576,"&lt;="&amp;TEXT($G$3+7-WEEKDAY($G$3,2),"jj/mm/aaaa")))</f>
        <v>0</v>
      </c>
      <c r="E35" s="14">
        <f>IF(E9="","",SUMIFS('ENTREES BDD'!$AC$3:$AC$1048576,'ENTREES BDD'!$A$3:$A$1048576,"&gt;="&amp;(TEXT((G3+7)+1-WEEKDAY(G3+7,2),"jj/mm/aaaa")),'ENTREES BDD'!$A$3:$A$1048576,"&lt;="&amp;TEXT((G3+7)+7-WEEKDAY(G3+7,2),"jj/mm/aaaa")))</f>
        <v>0</v>
      </c>
      <c r="F35" s="14">
        <f>IF(F9="","",SUMIFS('ENTREES BDD'!$AC$3:$AC$1048576,'ENTREES BDD'!$A$3:$A$1048576,"&gt;="&amp;(TEXT((G3+14)+1-WEEKDAY(G3+14,2),"jj/mm/aaaa")),'ENTREES BDD'!$A$3:$A$1048576,"&lt;="&amp;TEXT((G3+14)+7-WEEKDAY(G3+14,2),"jj/mm/aaaa")))</f>
        <v>0</v>
      </c>
      <c r="G35" s="14">
        <f>IF(G9="","",SUMIFS('ENTREES BDD'!$AC$3:$AC$1048576,'ENTREES BDD'!$A$3:$A$1048576,"&gt;="&amp;(TEXT((G3+21)+1-WEEKDAY(G3+21,2),"jj/mm/aaaa")),'ENTREES BDD'!$A$3:$A$1048576,"&lt;="&amp;TEXT((G3+21)+7-WEEKDAY(G3+21,2),"jj/mm/aaaa")))</f>
        <v>0</v>
      </c>
      <c r="H35" s="14">
        <f>IF(H9="","",SUMIFS('ENTREES BDD'!$AC$3:$AC$1048576,'ENTREES BDD'!$A$3:$A$1048576,"&gt;="&amp;(TEXT((G3+28)+1-WEEKDAY(G3+28,2),"jj/mm/aaaa")),'ENTREES BDD'!$A$3:$A$1048576,"&lt;="&amp;TEXT((G3+28)+7-WEEKDAY(G3+28,2),"jj/mm/aaaa")))</f>
        <v>0</v>
      </c>
      <c r="I35" s="14" t="str">
        <f>IF(I9="","",SUMIFS('ENTREES BDD'!$AC$3:$AC$1048576,'ENTREES BDD'!$A$3:$A$1048576,"&gt;="&amp;(TEXT((G3+28)+1-WEEKDAY(G3+28,2),"jj/mm/aaaa")),'ENTREES BDD'!$A$3:$A$1048576,"&lt;="&amp;TEXT((G3+28)+7-WEEKDAY(G3+28,2),"jj/mm/aaaa")))</f>
        <v/>
      </c>
      <c r="J35" s="12">
        <f t="shared" si="0"/>
        <v>0</v>
      </c>
    </row>
    <row r="36" spans="1:10" x14ac:dyDescent="0.15">
      <c r="A36" s="99"/>
      <c r="B36" s="100"/>
      <c r="C36" s="105" t="s">
        <v>2</v>
      </c>
      <c r="D36" s="13">
        <f>IF(D9="","",SUMIFS('ENTREES BDD'!AD3:AD1048576,'ENTREES BDD'!$A$3:$A$1048576,"&gt;="&amp;$G$3,'ENTREES BDD'!$A$3:$A$1048576,"&lt;="&amp;TEXT($G$3+7-WEEKDAY($G$3,2),"jj/mm/aaaa")))</f>
        <v>0</v>
      </c>
      <c r="E36" s="13">
        <f>IF(E9="","",SUMIFS('ENTREES BDD'!$AD$3:$AD$1048576,'ENTREES BDD'!$A$3:$A$1048576,"&gt;="&amp;(TEXT((G3+7)+1-WEEKDAY(G3+7,2),"jj/mm/aaaa")),'ENTREES BDD'!$A$3:$A$1048576,"&lt;="&amp;TEXT((G3+7)+7-WEEKDAY(G3+7,2),"jj/mm/aaaa")))</f>
        <v>0</v>
      </c>
      <c r="F36" s="13">
        <f>IF(F9="","",SUMIFS('ENTREES BDD'!$AD$3:$AD$1048576,'ENTREES BDD'!$A$3:$A$1048576,"&gt;="&amp;(TEXT((G3+14)+1-WEEKDAY(G3+14,2),"jj/mm/aaaa")),'ENTREES BDD'!$A$3:$A$1048576,"&lt;="&amp;TEXT((G3+14)+7-WEEKDAY(G3+14,2),"jj/mm/aaaa")))</f>
        <v>0</v>
      </c>
      <c r="G36" s="13">
        <f>IF(G9="","",SUMIFS('ENTREES BDD'!$AD$3:$AD$1048576,'ENTREES BDD'!$A$3:$A$1048576,"&gt;="&amp;(TEXT((G3+21)+1-WEEKDAY(G3+21,2),"jj/mm/aaaa")),'ENTREES BDD'!$A$3:$A$1048576,"&lt;="&amp;TEXT((G3+21)+7-WEEKDAY(G3+21,2),"jj/mm/aaaa")))</f>
        <v>0</v>
      </c>
      <c r="H36" s="13">
        <f>IF(H9="","",SUMIFS('ENTREES BDD'!$AD$3:$AD$1048576,'ENTREES BDD'!$A$3:$A$1048576,"&gt;="&amp;(TEXT((G3+28)+1-WEEKDAY(G3+28,2),"jj/mm/aaaa")),'ENTREES BDD'!$A$3:$A$1048576,"&lt;="&amp;TEXT((G3+28)+7-WEEKDAY(G3+28,2),"jj/mm/aaaa")))</f>
        <v>0</v>
      </c>
      <c r="I36" s="13" t="str">
        <f>IF(I9="","",SUMIFS('ENTREES BDD'!$AD$3:$AD$1048576,'ENTREES BDD'!$A$3:$A$1048576,"&gt;="&amp;(TEXT((G3+28)+1-WEEKDAY(G3+28,2),"jj/mm/aaaa")),'ENTREES BDD'!$A$3:$A$1048576,"&lt;="&amp;TEXT((G3+28)+7-WEEKDAY(G3+28,2),"jj/mm/aaaa")))</f>
        <v/>
      </c>
      <c r="J36" s="11">
        <f t="shared" si="0"/>
        <v>0</v>
      </c>
    </row>
    <row r="37" spans="1:10" x14ac:dyDescent="0.15">
      <c r="A37" s="99"/>
      <c r="B37" s="100"/>
      <c r="C37" s="105"/>
      <c r="D37" s="14">
        <f>IF(D9="","",SUMIFS('ENTREES BDD'!AE3:AE1048576,'ENTREES BDD'!$A$3:$A$1048576,"&gt;="&amp;$G$3,'ENTREES BDD'!$A$3:$A$1048576,"&lt;="&amp;TEXT($G$3+7-WEEKDAY($G$3,2),"jj/mm/aaaa")))</f>
        <v>0</v>
      </c>
      <c r="E37" s="14">
        <f>IF(E9="","",SUMIFS('ENTREES BDD'!$AE$3:$AE$1048576,'ENTREES BDD'!$A$3:$A$1048576,"&gt;="&amp;(TEXT((G3+7)+1-WEEKDAY(G3+7,2),"jj/mm/aaaa")),'ENTREES BDD'!$A$3:$A$1048576,"&lt;="&amp;TEXT((G3+7)+7-WEEKDAY(G3+7,2),"jj/mm/aaaa")))</f>
        <v>0</v>
      </c>
      <c r="F37" s="14">
        <f>IF(F9="","",SUMIFS('ENTREES BDD'!$AE$3:$AE$1048576,'ENTREES BDD'!$A$3:$A$1048576,"&gt;="&amp;(TEXT((G3+14)+1-WEEKDAY(G3+14,2),"jj/mm/aaaa")),'ENTREES BDD'!$A$3:$A$1048576,"&lt;="&amp;TEXT((G3+14)+7-WEEKDAY(G3+14,2),"jj/mm/aaaa")))</f>
        <v>0</v>
      </c>
      <c r="G37" s="14">
        <f>IF(G9="","",SUMIFS('ENTREES BDD'!$AE$3:$AE$1048576,'ENTREES BDD'!$A$3:$A$1048576,"&gt;="&amp;(TEXT((G3+21)+1-WEEKDAY(G3+21,2),"jj/mm/aaaa")),'ENTREES BDD'!$A$3:$A$1048576,"&lt;="&amp;TEXT((G3+21)+7-WEEKDAY(G3+21,2),"jj/mm/aaaa")))</f>
        <v>0</v>
      </c>
      <c r="H37" s="14">
        <f>IF(H9="","",SUMIFS('ENTREES BDD'!$AE$3:$AE$1048576,'ENTREES BDD'!$A$3:$A$1048576,"&gt;="&amp;(TEXT((G3+28)+1-WEEKDAY(G3+28,2),"jj/mm/aaaa")),'ENTREES BDD'!$A$3:$A$1048576,"&lt;="&amp;TEXT((G3+28)+7-WEEKDAY(G3+28,2),"jj/mm/aaaa")))</f>
        <v>0</v>
      </c>
      <c r="I37" s="14" t="str">
        <f>IF(I9="","",SUMIFS('ENTREES BDD'!$AE$3:$AE$1048576,'ENTREES BDD'!$A$3:$A$1048576,"&gt;="&amp;(TEXT((G3+28)+1-WEEKDAY(G3+28,2),"jj/mm/aaaa")),'ENTREES BDD'!$A$3:$A$1048576,"&lt;="&amp;TEXT((G3+28)+7-WEEKDAY(G3+28,2),"jj/mm/aaaa")))</f>
        <v/>
      </c>
      <c r="J37" s="12">
        <f t="shared" si="0"/>
        <v>0</v>
      </c>
    </row>
    <row r="38" spans="1:10" x14ac:dyDescent="0.15">
      <c r="A38" s="99"/>
      <c r="B38" s="100"/>
      <c r="C38" s="105" t="s">
        <v>39</v>
      </c>
      <c r="D38" s="13">
        <f>IF(D9="","",SUMIFS('ENTREES BDD'!AF3:AF1048576,'ENTREES BDD'!$A$3:$A$1048576,"&gt;="&amp;$G$3,'ENTREES BDD'!$A$3:$A$1048576,"&lt;="&amp;TEXT($G$3+7-WEEKDAY($G$3,2),"jj/mm/aaaa")))</f>
        <v>0</v>
      </c>
      <c r="E38" s="13">
        <f>IF(E9="","",SUMIFS('ENTREES BDD'!$AF$3:$AF$1048576,'ENTREES BDD'!$A$3:$A$1048576,"&gt;="&amp;(TEXT((G3+7)+1-WEEKDAY(G3+7,2),"jj/mm/aaaa")),'ENTREES BDD'!$A$3:$A$1048576,"&lt;="&amp;TEXT((G3+7)+7-WEEKDAY(G3+7,2),"jj/mm/aaaa")))</f>
        <v>0</v>
      </c>
      <c r="F38" s="13">
        <f>IF(F9="","",SUMIFS('ENTREES BDD'!$AF$3:$AF$1048576,'ENTREES BDD'!$A$3:$A$1048576,"&gt;="&amp;(TEXT((G3+14)+1-WEEKDAY(G3+14,2),"jj/mm/aaaa")),'ENTREES BDD'!$A$3:$A$1048576,"&lt;="&amp;TEXT((G3+14)+7-WEEKDAY(G3+14,2),"jj/mm/aaaa")))</f>
        <v>0</v>
      </c>
      <c r="G38" s="13">
        <f>IF(G9="","",SUMIFS('ENTREES BDD'!$AF$3:$AF$1048576,'ENTREES BDD'!$A$3:$A$1048576,"&gt;="&amp;(TEXT((G3+21)+1-WEEKDAY(G3+21,2),"jj/mm/aaaa")),'ENTREES BDD'!$A$3:$A$1048576,"&lt;="&amp;TEXT((G3+21)+7-WEEKDAY(G3+21,2),"jj/mm/aaaa")))</f>
        <v>0</v>
      </c>
      <c r="H38" s="13">
        <f>IF(H9="","",SUMIFS('ENTREES BDD'!$AF$3:$AF$1048576,'ENTREES BDD'!$A$3:$A$1048576,"&gt;="&amp;(TEXT((G3+28)+1-WEEKDAY(G3+28,2),"jj/mm/aaaa")),'ENTREES BDD'!$A$3:$A$1048576,"&lt;="&amp;TEXT((G3+28)+7-WEEKDAY(G3+28,2),"jj/mm/aaaa")))</f>
        <v>0</v>
      </c>
      <c r="I38" s="13" t="str">
        <f>IF(I9="","",SUMIFS('ENTREES BDD'!$AF$3:$AF$1048576,'ENTREES BDD'!$A$3:$A$1048576,"&gt;="&amp;(TEXT((G3+28)+1-WEEKDAY(G3+28,2),"jj/mm/aaaa")),'ENTREES BDD'!$A$3:$A$1048576,"&lt;="&amp;TEXT((G3+28)+7-WEEKDAY(G3+28,2),"jj/mm/aaaa")))</f>
        <v/>
      </c>
      <c r="J38" s="11">
        <f t="shared" si="0"/>
        <v>0</v>
      </c>
    </row>
    <row r="39" spans="1:10" x14ac:dyDescent="0.15">
      <c r="A39" s="99"/>
      <c r="B39" s="100"/>
      <c r="C39" s="105"/>
      <c r="D39" s="14">
        <f>IF(D9="","",SUMIFS('ENTREES BDD'!AG3:AG1048576,'ENTREES BDD'!$A$3:$A$1048576,"&gt;="&amp;$G$3,'ENTREES BDD'!$A$3:$A$1048576,"&lt;="&amp;TEXT($G$3+7-WEEKDAY($G$3,2),"jj/mm/aaaa")))</f>
        <v>0</v>
      </c>
      <c r="E39" s="14">
        <f>IF(E9="","",SUMIFS('ENTREES BDD'!$AG$3:$AG$1048576,'ENTREES BDD'!$A$3:$A$1048576,"&gt;="&amp;(TEXT((G3+7)+1-WEEKDAY(G3+7,2),"jj/mm/aaaa")),'ENTREES BDD'!$A$3:$A$1048576,"&lt;="&amp;TEXT((G3+7)+7-WEEKDAY(G3+7,2),"jj/mm/aaaa")))</f>
        <v>0</v>
      </c>
      <c r="F39" s="14">
        <f>IF(F9="","",SUMIFS('ENTREES BDD'!$AG$3:$AG$1048576,'ENTREES BDD'!$A$3:$A$1048576,"&gt;="&amp;(TEXT((G3+14)+1-WEEKDAY(G3+14,2),"jj/mm/aaaa")),'ENTREES BDD'!$A$3:$A$1048576,"&lt;="&amp;TEXT((G3+14)+7-WEEKDAY(G3+14,2),"jj/mm/aaaa")))</f>
        <v>0</v>
      </c>
      <c r="G39" s="14">
        <f>IF(G9="","",SUMIFS('ENTREES BDD'!$AG$3:$AG$1048576,'ENTREES BDD'!$A$3:$A$1048576,"&gt;="&amp;(TEXT((G3+21)+1-WEEKDAY(G3+21,2),"jj/mm/aaaa")),'ENTREES BDD'!$A$3:$A$1048576,"&lt;="&amp;TEXT((G3+21)+7-WEEKDAY(G3+21,2),"jj/mm/aaaa")))</f>
        <v>0</v>
      </c>
      <c r="H39" s="14">
        <f>IF(H9="","",SUMIFS('ENTREES BDD'!$AG$3:$AG$1048576,'ENTREES BDD'!$A$3:$A$1048576,"&gt;="&amp;(TEXT((G3+28)+1-WEEKDAY(G3+28,2),"jj/mm/aaaa")),'ENTREES BDD'!$A$3:$A$1048576,"&lt;="&amp;TEXT((G3+28)+7-WEEKDAY(G3+28,2),"jj/mm/aaaa")))</f>
        <v>0</v>
      </c>
      <c r="I39" s="14" t="str">
        <f>IF(I9="","",SUMIFS('ENTREES BDD'!$AG$3:$AG$1048576,'ENTREES BDD'!$A$3:$A$1048576,"&gt;="&amp;(TEXT((G3+28)+1-WEEKDAY(G3+28,2),"jj/mm/aaaa")),'ENTREES BDD'!$A$3:$A$1048576,"&lt;="&amp;TEXT((G3+28)+7-WEEKDAY(G3+28,2),"jj/mm/aaaa")))</f>
        <v/>
      </c>
      <c r="J39" s="12">
        <f t="shared" si="0"/>
        <v>0</v>
      </c>
    </row>
    <row r="40" spans="1:10" x14ac:dyDescent="0.15">
      <c r="A40" s="97" t="s">
        <v>41</v>
      </c>
      <c r="B40" s="98"/>
      <c r="C40" s="106" t="s">
        <v>42</v>
      </c>
      <c r="D40" s="15">
        <f>IF(D9="","",SUMIFS('ENTREES BDD'!Z3:Z1048576,'ENTREES BDD'!$A$3:$A$1048576,"&gt;="&amp;$G$3,'ENTREES BDD'!$A$3:$A$1048576,"&lt;="&amp;TEXT($G$3+7-WEEKDAY($G$3,2),"jj/mm/aaaa")))</f>
        <v>0</v>
      </c>
      <c r="E40" s="15">
        <f>IF(E9="","",SUMIFS('ENTREES BDD'!$Z$3:$Z$1048576,'ENTREES BDD'!$A$3:$A$1048576,"&gt;="&amp;(TEXT((G3+7)+1-WEEKDAY(G3+7,2),"jj/mm/aaaa")),'ENTREES BDD'!$A$3:$A$1048576,"&lt;="&amp;TEXT((G3+7)+7-WEEKDAY(G3+7,2),"jj/mm/aaaa")))</f>
        <v>0</v>
      </c>
      <c r="F40" s="15">
        <f>IF(F9="","",SUMIFS('ENTREES BDD'!$Z$3:$Z$1048576,'ENTREES BDD'!$A$3:$A$1048576,"&gt;="&amp;(TEXT((G3+14)+1-WEEKDAY(G3+14,2),"jj/mm/aaaa")),'ENTREES BDD'!$A$3:$A$1048576,"&lt;="&amp;TEXT((G3+14)+7-WEEKDAY(G3+14,2),"jj/mm/aaaa")))</f>
        <v>0</v>
      </c>
      <c r="G40" s="15">
        <f>IF(G9="","",SUMIFS('ENTREES BDD'!$Z$3:$Z$1048576,'ENTREES BDD'!$A$3:$A$1048576,"&gt;="&amp;(TEXT((G3+21)+1-WEEKDAY(G3+21,2),"jj/mm/aaaa")),'ENTREES BDD'!$A$3:$A$1048576,"&lt;="&amp;TEXT((G3+21)+7-WEEKDAY(G3+21,2),"jj/mm/aaaa")))</f>
        <v>0</v>
      </c>
      <c r="H40" s="15">
        <f>IF(H9="","",SUMIFS('ENTREES BDD'!$Z$3:$Z$1048576,'ENTREES BDD'!$A$3:$A$1048576,"&gt;="&amp;(TEXT((G3+28)+1-WEEKDAY(G3+28,2),"jj/mm/aaaa")),'ENTREES BDD'!$A$3:$A$1048576,"&lt;="&amp;TEXT((G3+28)+7-WEEKDAY(G3+28,2),"jj/mm/aaaa")))</f>
        <v>0</v>
      </c>
      <c r="I40" s="15" t="str">
        <f>IF(I9="","",SUMIFS('ENTREES BDD'!$Z$3:$Z$1048576,'ENTREES BDD'!$A$3:$A$1048576,"&gt;="&amp;(TEXT((G3+28)+1-WEEKDAY(G3+28,2),"jj/mm/aaaa")),'ENTREES BDD'!$A$3:$A$1048576,"&lt;="&amp;TEXT((G3+28)+7-WEEKDAY(G3+28,2),"jj/mm/aaaa")))</f>
        <v/>
      </c>
      <c r="J40" s="11">
        <f t="shared" si="0"/>
        <v>0</v>
      </c>
    </row>
    <row r="41" spans="1:10" x14ac:dyDescent="0.15">
      <c r="A41" s="97"/>
      <c r="B41" s="98"/>
      <c r="C41" s="106"/>
      <c r="D41" s="16">
        <f>IF(D9="","",SUMIFS('ENTREES BDD'!AA3:AA1048576,'ENTREES BDD'!$A$3:$A$1048576,"&gt;="&amp;$G$3,'ENTREES BDD'!$A$3:$A$1048576,"&lt;="&amp;TEXT($G$3+7-WEEKDAY($G$3,2),"jj/mm/aaaa")))</f>
        <v>0</v>
      </c>
      <c r="E41" s="16">
        <f>IF(E9="","",SUMIFS('ENTREES BDD'!$AA$3:$AA$1048576,'ENTREES BDD'!$A$3:$A$1048576,"&gt;="&amp;(TEXT((G3+7)+1-WEEKDAY(G3+7,2),"jj/mm/aaaa")),'ENTREES BDD'!$A$3:$A$1048576,"&lt;="&amp;TEXT((G3+7)+7-WEEKDAY(G3+7,2),"jj/mm/aaaa")))</f>
        <v>0</v>
      </c>
      <c r="F41" s="16">
        <f>IF(F9="","",SUMIFS('ENTREES BDD'!$AA$3:$AA$1048576,'ENTREES BDD'!$A$3:$A$1048576,"&gt;="&amp;(TEXT((G3+14)+1-WEEKDAY(G3+14,2),"jj/mm/aaaa")),'ENTREES BDD'!$A$3:$A$1048576,"&lt;="&amp;TEXT((G3+14)+7-WEEKDAY(G3+14,2),"jj/mm/aaaa")))</f>
        <v>0</v>
      </c>
      <c r="G41" s="16">
        <f>IF(G9="","",SUMIFS('ENTREES BDD'!$AA$3:$AA$1048576,'ENTREES BDD'!$A$3:$A$1048576,"&gt;="&amp;(TEXT((G3+21)+1-WEEKDAY(G3+21,2),"jj/mm/aaaa")),'ENTREES BDD'!$A$3:$A$1048576,"&lt;="&amp;TEXT((G3+21)+7-WEEKDAY(G3+21,2),"jj/mm/aaaa")))</f>
        <v>0</v>
      </c>
      <c r="H41" s="16">
        <f>IF(H9="","",SUMIFS('ENTREES BDD'!$AA$3:$AA$1048576,'ENTREES BDD'!$A$3:$A$1048576,"&gt;="&amp;(TEXT((G3+28)+1-WEEKDAY(G3+28,2),"jj/mm/aaaa")),'ENTREES BDD'!$A$3:$A$1048576,"&lt;="&amp;TEXT((G3+28)+7-WEEKDAY(G3+28,2),"jj/mm/aaaa")))</f>
        <v>0</v>
      </c>
      <c r="I41" s="16" t="str">
        <f>IF(I9="","",SUMIFS('ENTREES BDD'!$AA$3:$AA$1048576,'ENTREES BDD'!$A$3:$A$1048576,"&gt;="&amp;(TEXT((G3+28)+1-WEEKDAY(G3+28,2),"jj/mm/aaaa")),'ENTREES BDD'!$A$3:$A$1048576,"&lt;="&amp;TEXT((G3+28)+7-WEEKDAY(G3+28,2),"jj/mm/aaaa")))</f>
        <v/>
      </c>
      <c r="J41" s="12">
        <f>SUM(D41:I41)</f>
        <v>0</v>
      </c>
    </row>
    <row r="42" spans="1:10" x14ac:dyDescent="0.15">
      <c r="B42" s="107" t="s">
        <v>49</v>
      </c>
      <c r="C42" s="107"/>
      <c r="D42" s="11">
        <f>D10+D12+D14+D16+D18+D20+D22+D24+D26+D28+D30+D32+D34+D36+D38+D40</f>
        <v>0</v>
      </c>
      <c r="E42" s="11">
        <f t="shared" ref="E42:H42" si="1">E10+E12+E14+E16+E18+E20+E22+E24+E26+E28+E30+E32+E34+E36+E38+E40</f>
        <v>0</v>
      </c>
      <c r="F42" s="11">
        <f t="shared" si="1"/>
        <v>0</v>
      </c>
      <c r="G42" s="11">
        <f t="shared" si="1"/>
        <v>169</v>
      </c>
      <c r="H42" s="11">
        <f t="shared" si="1"/>
        <v>0</v>
      </c>
      <c r="I42" s="11">
        <f>IF(I9="",0,I10+I12+I14+I16+I18+I20+I22+I24+I26+I28+I30+I32+I34+I36+I38+I40)</f>
        <v>0</v>
      </c>
      <c r="J42" s="21"/>
    </row>
    <row r="43" spans="1:10" x14ac:dyDescent="0.15">
      <c r="B43" s="107"/>
      <c r="C43" s="107"/>
      <c r="D43" s="22">
        <f>D11+D13+D15+D17+D19+D21+D23+D25+D27+D29+D31+D33+D35+D37+D39+D41</f>
        <v>0</v>
      </c>
      <c r="E43" s="22">
        <f t="shared" ref="E43:H43" si="2">E11+E13+E15+E17+E19+E21+E23+E25+E27+E29+E31+E33+E35+E37+E39+E41</f>
        <v>0</v>
      </c>
      <c r="F43" s="22">
        <f t="shared" si="2"/>
        <v>0</v>
      </c>
      <c r="G43" s="22">
        <f t="shared" si="2"/>
        <v>247.5</v>
      </c>
      <c r="H43" s="22">
        <f t="shared" si="2"/>
        <v>0</v>
      </c>
      <c r="I43" s="22">
        <f>IF(I9="",0,I11+I13+I15+I17+I19+I21+I23+I25+I27+I29+I31+I33+I35+I37+I39+I41)</f>
        <v>0</v>
      </c>
      <c r="J43" s="21"/>
    </row>
  </sheetData>
  <mergeCells count="32">
    <mergeCell ref="C28:C29"/>
    <mergeCell ref="C30:C31"/>
    <mergeCell ref="C32:C33"/>
    <mergeCell ref="B42:C43"/>
    <mergeCell ref="G3:I3"/>
    <mergeCell ref="G4:I4"/>
    <mergeCell ref="B3:B4"/>
    <mergeCell ref="C3:C4"/>
    <mergeCell ref="D3:D4"/>
    <mergeCell ref="E3:E4"/>
    <mergeCell ref="C18:C19"/>
    <mergeCell ref="C20:C21"/>
    <mergeCell ref="C22:C23"/>
    <mergeCell ref="C24:C25"/>
    <mergeCell ref="C10:C11"/>
    <mergeCell ref="C12:C13"/>
    <mergeCell ref="C6:D6"/>
    <mergeCell ref="G6:I6"/>
    <mergeCell ref="B1:J1"/>
    <mergeCell ref="A40:B41"/>
    <mergeCell ref="A34:B39"/>
    <mergeCell ref="A28:B33"/>
    <mergeCell ref="A26:B27"/>
    <mergeCell ref="A18:B25"/>
    <mergeCell ref="A10:B17"/>
    <mergeCell ref="C34:C35"/>
    <mergeCell ref="C36:C37"/>
    <mergeCell ref="C38:C39"/>
    <mergeCell ref="C40:C41"/>
    <mergeCell ref="C14:C15"/>
    <mergeCell ref="C16:C17"/>
    <mergeCell ref="C26:C27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0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Erreur" error="Merci d'utiliser la liste déroulante">
          <x14:formula1>
            <xm:f>BDD!$D$1:$D$12</xm:f>
          </x14:formula1>
          <xm:sqref>C3 C5</xm:sqref>
        </x14:dataValidation>
        <x14:dataValidation type="list" allowBlank="1" showInputMessage="1" showErrorMessage="1" errorTitle="Erreur" error="Merci d'utiliser la liste déroulante">
          <x14:formula1>
            <xm:f>BDD!$B$1:$B$14</xm:f>
          </x14:formula1>
          <xm:sqref>E3 E5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HK167"/>
  <sheetViews>
    <sheetView showGridLines="0" tabSelected="1" zoomScale="82" zoomScaleNormal="82" workbookViewId="0">
      <pane xSplit="2" ySplit="13" topLeftCell="C17" activePane="bottomRight" state="frozen"/>
      <selection pane="topRight" activeCell="C1" sqref="C1"/>
      <selection pane="bottomLeft" activeCell="A12" sqref="A12"/>
      <selection pane="bottomRight" activeCell="E9" sqref="E9:N9"/>
    </sheetView>
  </sheetViews>
  <sheetFormatPr baseColWidth="10" defaultRowHeight="11.25" x14ac:dyDescent="0.15"/>
  <cols>
    <col min="3" max="14" width="3.875" style="31" customWidth="1"/>
    <col min="15" max="15" width="3.875" style="31" hidden="1" customWidth="1"/>
    <col min="16" max="115" width="3.875" hidden="1" customWidth="1"/>
    <col min="116" max="135" width="3.875" style="28" hidden="1" customWidth="1"/>
    <col min="136" max="136" width="3.875" style="28" customWidth="1"/>
    <col min="137" max="137" width="3.875" style="28" hidden="1" customWidth="1"/>
    <col min="138" max="138" width="3.875" style="28" customWidth="1"/>
    <col min="139" max="216" width="3.875" style="28" hidden="1" customWidth="1"/>
  </cols>
  <sheetData>
    <row r="1" spans="1:219" ht="19.5" x14ac:dyDescent="0.15">
      <c r="B1" s="82" t="s">
        <v>196</v>
      </c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82"/>
      <c r="AK1" s="82"/>
      <c r="AL1" s="82"/>
      <c r="AM1" s="82"/>
      <c r="AN1" s="82"/>
      <c r="AO1" s="82"/>
      <c r="AP1" s="82"/>
      <c r="AQ1" s="82"/>
      <c r="AR1" s="82"/>
      <c r="AS1" s="82"/>
      <c r="AT1" s="82"/>
      <c r="AU1" s="82"/>
      <c r="AV1" s="82"/>
      <c r="AW1" s="82"/>
      <c r="AX1" s="82"/>
      <c r="AY1" s="82"/>
      <c r="AZ1" s="82"/>
      <c r="BA1" s="82"/>
      <c r="BB1" s="82"/>
      <c r="BC1" s="82"/>
      <c r="BD1" s="82"/>
      <c r="BE1" s="82"/>
      <c r="BF1" s="82"/>
      <c r="BG1" s="82"/>
      <c r="BH1" s="82"/>
      <c r="BI1" s="82"/>
      <c r="BJ1" s="82"/>
      <c r="BK1" s="82"/>
      <c r="BL1" s="82"/>
      <c r="BM1" s="82"/>
      <c r="BN1" s="82"/>
      <c r="BO1" s="82"/>
      <c r="BP1" s="82"/>
      <c r="BQ1" s="82"/>
      <c r="BR1" s="82"/>
      <c r="BS1" s="82"/>
      <c r="BT1" s="82"/>
      <c r="BU1" s="82"/>
      <c r="BV1" s="82"/>
      <c r="BW1" s="82"/>
      <c r="BX1" s="82"/>
      <c r="BY1" s="82"/>
      <c r="BZ1" s="82"/>
      <c r="CA1" s="82"/>
      <c r="CB1" s="82"/>
      <c r="CC1" s="82"/>
      <c r="CD1" s="82"/>
      <c r="CE1" s="82"/>
      <c r="CF1" s="82"/>
      <c r="CG1" s="82"/>
      <c r="CH1" s="82"/>
      <c r="CI1" s="82"/>
      <c r="CJ1" s="82"/>
      <c r="CK1" s="82"/>
      <c r="CL1" s="82"/>
      <c r="CM1" s="82"/>
      <c r="CN1" s="82"/>
      <c r="CO1" s="82"/>
      <c r="CP1" s="82"/>
      <c r="CQ1" s="82"/>
      <c r="CR1" s="82"/>
      <c r="CS1" s="82"/>
      <c r="CT1" s="82"/>
      <c r="CU1" s="82"/>
      <c r="CV1" s="82"/>
      <c r="CW1" s="82"/>
      <c r="CX1" s="82"/>
      <c r="CY1" s="82"/>
      <c r="CZ1" s="82"/>
      <c r="DA1" s="82"/>
      <c r="DB1" s="82"/>
      <c r="DC1" s="82"/>
      <c r="DD1" s="82"/>
      <c r="DE1" s="82"/>
      <c r="DF1" s="82"/>
      <c r="DG1" s="82"/>
      <c r="DH1" s="82"/>
      <c r="DI1" s="82"/>
      <c r="DJ1" s="82"/>
      <c r="DK1" s="82"/>
      <c r="DL1" s="82"/>
      <c r="DM1" s="82"/>
      <c r="DN1" s="82"/>
      <c r="DO1" s="82"/>
      <c r="DP1" s="82"/>
      <c r="DQ1" s="82"/>
      <c r="DR1" s="82"/>
      <c r="DS1" s="82"/>
      <c r="DT1" s="82"/>
      <c r="DU1" s="82"/>
      <c r="DV1" s="82"/>
      <c r="DW1" s="82"/>
      <c r="DX1" s="82"/>
      <c r="DY1" s="82"/>
      <c r="DZ1" s="82"/>
      <c r="EA1" s="82"/>
      <c r="EB1" s="82"/>
      <c r="EC1" s="82"/>
      <c r="ED1" s="82"/>
      <c r="EE1" s="82"/>
      <c r="EF1" s="82"/>
      <c r="EG1" s="82"/>
      <c r="EH1" s="82"/>
      <c r="EI1" s="82"/>
      <c r="EJ1" s="82"/>
      <c r="EK1" s="82"/>
      <c r="EL1" s="82"/>
      <c r="EM1" s="82"/>
      <c r="EN1" s="82"/>
      <c r="EO1" s="82"/>
    </row>
    <row r="2" spans="1:219" x14ac:dyDescent="0.15">
      <c r="C2"/>
      <c r="D2"/>
      <c r="E2"/>
      <c r="F2"/>
      <c r="G2"/>
      <c r="H2"/>
      <c r="I2"/>
      <c r="J2"/>
      <c r="O2" s="38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</row>
    <row r="3" spans="1:219" ht="31.5" customHeight="1" x14ac:dyDescent="0.15">
      <c r="A3" s="21"/>
      <c r="B3" s="123" t="s">
        <v>47</v>
      </c>
      <c r="C3" s="123"/>
      <c r="D3" s="123"/>
      <c r="E3" s="114" t="s">
        <v>50</v>
      </c>
      <c r="F3" s="114"/>
      <c r="G3" s="114"/>
      <c r="H3" s="115" t="s">
        <v>46</v>
      </c>
      <c r="I3" s="115"/>
      <c r="J3" s="115"/>
      <c r="K3" s="115"/>
      <c r="L3" s="120">
        <v>2018</v>
      </c>
      <c r="M3" s="120"/>
      <c r="N3" s="120"/>
      <c r="O3" s="65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39"/>
      <c r="AB3" s="39"/>
      <c r="AC3" s="39"/>
    </row>
    <row r="4" spans="1:219" ht="11.25" customHeight="1" x14ac:dyDescent="0.15">
      <c r="A4" s="21"/>
      <c r="B4" s="123"/>
      <c r="C4" s="123"/>
      <c r="D4" s="123"/>
      <c r="E4" s="114"/>
      <c r="F4" s="114"/>
      <c r="G4" s="114"/>
      <c r="H4" s="115"/>
      <c r="I4" s="115"/>
      <c r="J4" s="115"/>
      <c r="K4" s="115"/>
      <c r="L4" s="120"/>
      <c r="M4" s="120"/>
      <c r="N4" s="120"/>
      <c r="O4" s="65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39"/>
      <c r="AB4" s="39"/>
      <c r="AC4" s="39"/>
      <c r="HK4" s="51"/>
    </row>
    <row r="5" spans="1:219" ht="22.5" customHeight="1" x14ac:dyDescent="0.2">
      <c r="B5" s="116" t="s">
        <v>43</v>
      </c>
      <c r="C5" s="116"/>
      <c r="D5" s="116"/>
      <c r="E5" s="116"/>
      <c r="F5" s="125">
        <f>VLOOKUP($E$3,BDD!$D:$I,6,FALSE)</f>
        <v>43101</v>
      </c>
      <c r="G5" s="125"/>
      <c r="H5" s="125"/>
      <c r="I5" s="125"/>
      <c r="J5" s="125"/>
      <c r="K5" s="125"/>
      <c r="L5" s="125"/>
      <c r="M5" s="125"/>
      <c r="N5" s="125"/>
      <c r="O5" s="66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  <c r="AA5" s="41"/>
      <c r="AB5" s="41"/>
      <c r="AC5" s="39"/>
    </row>
    <row r="6" spans="1:219" ht="11.25" customHeight="1" x14ac:dyDescent="0.15">
      <c r="B6" s="117" t="s">
        <v>44</v>
      </c>
      <c r="C6" s="117"/>
      <c r="D6" s="117"/>
      <c r="E6" s="117"/>
      <c r="F6" s="126">
        <f>EOMONTH(F5,0)</f>
        <v>43131</v>
      </c>
      <c r="G6" s="126"/>
      <c r="H6" s="126"/>
      <c r="I6" s="126"/>
      <c r="J6" s="126"/>
      <c r="K6" s="126"/>
      <c r="L6" s="126"/>
      <c r="M6" s="126"/>
      <c r="N6" s="126"/>
      <c r="O6" s="67"/>
      <c r="P6" s="42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2"/>
      <c r="AC6" s="39"/>
    </row>
    <row r="7" spans="1:219" x14ac:dyDescent="0.15">
      <c r="O7" s="38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</row>
    <row r="8" spans="1:219" x14ac:dyDescent="0.15">
      <c r="B8" s="23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DL8" s="34"/>
      <c r="DM8" s="34"/>
      <c r="DN8" s="34"/>
      <c r="DO8" s="34"/>
      <c r="DP8" s="34"/>
      <c r="DQ8" s="34"/>
      <c r="DR8" s="34"/>
      <c r="DS8" s="34"/>
      <c r="DT8" s="34"/>
      <c r="DU8" s="34"/>
      <c r="DV8" s="34"/>
      <c r="DW8" s="34"/>
      <c r="DX8" s="34"/>
      <c r="DY8" s="34"/>
      <c r="DZ8" s="34"/>
      <c r="EA8" s="34"/>
      <c r="EB8" s="34"/>
      <c r="EC8" s="34"/>
      <c r="ED8" s="34"/>
      <c r="EE8" s="34"/>
      <c r="EF8" s="34"/>
      <c r="EG8" s="34"/>
      <c r="EH8" s="34"/>
      <c r="EI8" s="34"/>
      <c r="EJ8" s="34"/>
      <c r="EK8" s="34"/>
      <c r="EL8" s="34"/>
      <c r="EM8" s="34"/>
      <c r="EN8" s="34"/>
      <c r="EO8" s="34"/>
      <c r="EP8" s="34"/>
      <c r="EQ8" s="34"/>
      <c r="ER8" s="34"/>
      <c r="ES8" s="34"/>
      <c r="ET8" s="34"/>
      <c r="EU8" s="34"/>
      <c r="EV8" s="34"/>
      <c r="EW8" s="34"/>
      <c r="EX8" s="34"/>
      <c r="EY8" s="34"/>
      <c r="EZ8" s="34"/>
      <c r="FA8" s="34"/>
      <c r="FB8" s="34"/>
      <c r="FC8" s="34"/>
      <c r="FD8" s="34"/>
      <c r="FE8" s="34"/>
      <c r="FF8" s="34"/>
      <c r="FG8" s="34"/>
      <c r="FH8" s="34"/>
      <c r="FI8" s="34"/>
      <c r="FJ8" s="34"/>
      <c r="FK8" s="34"/>
      <c r="FL8" s="34"/>
      <c r="FM8" s="34"/>
      <c r="FN8" s="34"/>
      <c r="FO8" s="34"/>
      <c r="FP8" s="34"/>
      <c r="FQ8" s="34"/>
      <c r="FR8" s="34"/>
      <c r="FS8" s="34"/>
      <c r="FT8" s="34"/>
      <c r="FU8" s="34"/>
      <c r="FV8" s="34"/>
      <c r="FW8" s="34"/>
      <c r="FX8" s="34"/>
      <c r="FY8" s="34"/>
      <c r="FZ8" s="34"/>
      <c r="GA8" s="34"/>
      <c r="GB8" s="34"/>
      <c r="GC8" s="34"/>
      <c r="GD8" s="34"/>
      <c r="GE8" s="34"/>
      <c r="GF8" s="34"/>
      <c r="GG8" s="34"/>
      <c r="GH8" s="34"/>
      <c r="GI8" s="34"/>
      <c r="GJ8" s="34"/>
      <c r="GK8" s="34"/>
      <c r="GL8" s="34"/>
      <c r="GM8" s="34"/>
      <c r="GN8" s="34"/>
      <c r="GO8" s="34"/>
      <c r="GP8" s="34"/>
      <c r="GQ8" s="34"/>
      <c r="GR8" s="34"/>
      <c r="GS8" s="34"/>
      <c r="GT8" s="34"/>
      <c r="GU8" s="34"/>
      <c r="GV8" s="34"/>
      <c r="GW8" s="34"/>
      <c r="GX8" s="34"/>
      <c r="GY8" s="34"/>
      <c r="GZ8" s="34"/>
      <c r="HA8" s="34"/>
      <c r="HB8" s="34"/>
      <c r="HC8" s="34"/>
      <c r="HD8" s="34"/>
      <c r="HE8" s="34"/>
      <c r="HF8" s="34"/>
      <c r="HG8" s="34"/>
      <c r="HH8" s="34"/>
    </row>
    <row r="9" spans="1:219" x14ac:dyDescent="0.15">
      <c r="B9" s="124" t="s">
        <v>197</v>
      </c>
      <c r="C9" s="124"/>
      <c r="D9" s="124"/>
      <c r="E9" s="127" t="s">
        <v>92</v>
      </c>
      <c r="F9" s="127"/>
      <c r="G9" s="127"/>
      <c r="H9" s="127"/>
      <c r="I9" s="127"/>
      <c r="J9" s="127"/>
      <c r="K9" s="127"/>
      <c r="L9" s="127"/>
      <c r="M9" s="127"/>
      <c r="N9" s="127"/>
      <c r="O9" s="36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</row>
    <row r="10" spans="1:219" x14ac:dyDescent="0.15">
      <c r="B10" s="35"/>
      <c r="C10" s="35"/>
      <c r="D10" s="35"/>
      <c r="E10" s="119">
        <f>VLOOKUP(E9,BDD!K1:M22,2,FALSE)</f>
        <v>136</v>
      </c>
      <c r="F10" s="119"/>
      <c r="G10" s="119"/>
      <c r="H10" s="119"/>
      <c r="I10" s="119"/>
      <c r="J10" s="119">
        <f>VLOOKUP(E9,BDD!K1:M22,3,FALSE)</f>
        <v>140</v>
      </c>
      <c r="K10" s="119"/>
      <c r="L10" s="119"/>
      <c r="M10" s="119"/>
      <c r="N10" s="119"/>
      <c r="O10" s="36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DL10" s="34"/>
      <c r="DM10" s="34"/>
      <c r="DN10" s="34"/>
      <c r="DO10" s="34"/>
      <c r="DP10" s="34"/>
      <c r="DQ10" s="34"/>
      <c r="DR10" s="34"/>
      <c r="DS10" s="34"/>
      <c r="DT10" s="34"/>
      <c r="DU10" s="34"/>
      <c r="DV10" s="34"/>
      <c r="DW10" s="34"/>
      <c r="DX10" s="34"/>
      <c r="DY10" s="34"/>
      <c r="DZ10" s="34"/>
      <c r="EA10" s="34"/>
      <c r="EB10" s="34"/>
      <c r="EC10" s="34"/>
      <c r="ED10" s="34"/>
      <c r="EE10" s="34"/>
      <c r="EF10" s="34"/>
      <c r="EG10" s="34"/>
      <c r="EH10" s="34"/>
      <c r="EI10" s="34"/>
      <c r="EJ10" s="34"/>
      <c r="EK10" s="34"/>
      <c r="EL10" s="34"/>
      <c r="EM10" s="34"/>
      <c r="EN10" s="34"/>
      <c r="EO10" s="34"/>
      <c r="EP10" s="34"/>
      <c r="EQ10" s="34"/>
      <c r="ER10" s="34"/>
      <c r="ES10" s="34"/>
      <c r="ET10" s="34"/>
      <c r="EU10" s="34"/>
      <c r="EV10" s="34"/>
      <c r="EW10" s="34"/>
      <c r="EX10" s="34"/>
      <c r="EY10" s="34"/>
      <c r="EZ10" s="34"/>
      <c r="FA10" s="34"/>
      <c r="FB10" s="34"/>
      <c r="FC10" s="34"/>
      <c r="FD10" s="34"/>
      <c r="FE10" s="34"/>
      <c r="FF10" s="34"/>
      <c r="FG10" s="34"/>
      <c r="FH10" s="34"/>
      <c r="FI10" s="34"/>
      <c r="FJ10" s="34"/>
      <c r="FK10" s="34"/>
      <c r="FL10" s="34"/>
      <c r="FM10" s="34"/>
      <c r="FN10" s="34"/>
      <c r="FO10" s="34"/>
      <c r="FP10" s="34"/>
      <c r="FQ10" s="34"/>
      <c r="FR10" s="34"/>
      <c r="FS10" s="34"/>
      <c r="FT10" s="34"/>
      <c r="FU10" s="34"/>
      <c r="FV10" s="34"/>
      <c r="FW10" s="34"/>
      <c r="FX10" s="34"/>
      <c r="FY10" s="34"/>
      <c r="FZ10" s="34"/>
      <c r="GA10" s="34"/>
      <c r="GB10" s="34"/>
      <c r="GC10" s="34"/>
      <c r="GD10" s="34"/>
      <c r="GE10" s="34"/>
      <c r="GF10" s="34"/>
      <c r="GG10" s="34"/>
      <c r="GH10" s="34"/>
      <c r="GI10" s="34"/>
      <c r="GJ10" s="34"/>
      <c r="GK10" s="34"/>
      <c r="GL10" s="34"/>
      <c r="GM10" s="34"/>
      <c r="GN10" s="34"/>
      <c r="GO10" s="34"/>
      <c r="GP10" s="34"/>
      <c r="GQ10" s="34"/>
      <c r="GR10" s="34"/>
      <c r="GS10" s="34"/>
      <c r="GT10" s="34"/>
      <c r="GU10" s="34"/>
      <c r="GV10" s="34"/>
      <c r="GW10" s="34"/>
      <c r="GX10" s="34"/>
      <c r="GY10" s="34"/>
      <c r="GZ10" s="34"/>
      <c r="HA10" s="34"/>
      <c r="HB10" s="34"/>
      <c r="HC10" s="34"/>
      <c r="HD10" s="34"/>
      <c r="HE10" s="34"/>
      <c r="HF10" s="34"/>
      <c r="HG10" s="34"/>
      <c r="HH10" s="34"/>
    </row>
    <row r="11" spans="1:219" x14ac:dyDescent="0.15">
      <c r="C11"/>
      <c r="D11"/>
      <c r="E11"/>
      <c r="F11"/>
      <c r="G11"/>
      <c r="H11"/>
      <c r="I11"/>
      <c r="J11"/>
      <c r="K11"/>
      <c r="L11"/>
      <c r="M11"/>
      <c r="N11"/>
      <c r="O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</row>
    <row r="12" spans="1:219" ht="62.25" x14ac:dyDescent="0.15">
      <c r="B12" s="121" t="s">
        <v>0</v>
      </c>
      <c r="C12" s="112" t="s">
        <v>76</v>
      </c>
      <c r="D12" s="112" t="s">
        <v>74</v>
      </c>
      <c r="E12" s="112" t="s">
        <v>85</v>
      </c>
      <c r="F12" s="112" t="s">
        <v>77</v>
      </c>
      <c r="G12" s="112" t="s">
        <v>75</v>
      </c>
      <c r="H12" s="112" t="s">
        <v>78</v>
      </c>
      <c r="I12" s="112" t="s">
        <v>83</v>
      </c>
      <c r="J12" s="112" t="s">
        <v>84</v>
      </c>
      <c r="K12" s="112" t="s">
        <v>81</v>
      </c>
      <c r="L12" s="112" t="s">
        <v>79</v>
      </c>
      <c r="M12" s="112" t="s">
        <v>82</v>
      </c>
      <c r="N12" s="112" t="s">
        <v>80</v>
      </c>
      <c r="O12" s="112" t="s">
        <v>73</v>
      </c>
      <c r="P12" s="112"/>
      <c r="Q12" s="112"/>
      <c r="R12" s="112"/>
      <c r="S12" s="112"/>
      <c r="T12" s="112"/>
      <c r="U12" s="112"/>
      <c r="V12" s="112"/>
      <c r="W12" s="112"/>
      <c r="X12" s="112"/>
      <c r="Y12" s="112"/>
      <c r="Z12" s="112"/>
      <c r="AA12" s="112"/>
      <c r="AB12" s="112"/>
      <c r="AC12" s="112"/>
      <c r="AD12" s="112"/>
      <c r="AE12" s="112"/>
      <c r="AF12" s="112"/>
      <c r="AG12" s="112"/>
      <c r="AH12" s="112"/>
      <c r="AI12" s="112"/>
      <c r="AJ12" s="112"/>
      <c r="AK12" s="112"/>
      <c r="AL12" s="112"/>
      <c r="AM12" s="112"/>
      <c r="AN12" s="112"/>
      <c r="AO12" s="112"/>
      <c r="AP12" s="112"/>
      <c r="AQ12" s="112"/>
      <c r="AR12" s="112"/>
      <c r="AS12" s="112"/>
      <c r="AT12" s="112"/>
      <c r="AU12" s="112"/>
      <c r="AV12" s="112"/>
      <c r="AW12" s="112"/>
      <c r="AX12" s="112"/>
      <c r="AY12" s="112"/>
      <c r="AZ12" s="112"/>
      <c r="BA12" s="112"/>
      <c r="BB12" s="112"/>
      <c r="BC12" s="112"/>
      <c r="BD12" s="112"/>
      <c r="BE12" s="112"/>
      <c r="BF12" s="112"/>
      <c r="BG12" s="112"/>
      <c r="BH12" s="112"/>
      <c r="BI12" s="112"/>
      <c r="BJ12" s="112"/>
      <c r="BK12" s="112"/>
      <c r="BL12" s="112"/>
      <c r="BM12" s="112"/>
      <c r="BN12" s="112"/>
      <c r="BO12" s="112"/>
      <c r="BP12" s="112"/>
      <c r="BQ12" s="112"/>
      <c r="BR12" s="112"/>
      <c r="BS12" s="112"/>
      <c r="BT12" s="112"/>
      <c r="BU12" s="112"/>
      <c r="BV12" s="112"/>
      <c r="BW12" s="112"/>
      <c r="BX12" s="112"/>
      <c r="BY12" s="112"/>
      <c r="BZ12" s="112"/>
      <c r="CA12" s="112"/>
      <c r="CB12" s="112"/>
      <c r="CC12" s="112"/>
      <c r="CD12" s="112"/>
      <c r="CE12" s="112"/>
      <c r="CF12" s="112"/>
      <c r="CG12" s="112"/>
      <c r="CH12" s="112"/>
      <c r="CI12" s="112"/>
      <c r="CJ12" s="112"/>
      <c r="CK12" s="112"/>
      <c r="CL12" s="112"/>
      <c r="CM12" s="112"/>
      <c r="CN12" s="112"/>
      <c r="CO12" s="112"/>
      <c r="CP12" s="112"/>
      <c r="CQ12" s="112"/>
      <c r="CR12" s="112"/>
      <c r="CS12" s="112"/>
      <c r="CT12" s="112"/>
      <c r="CU12" s="112"/>
      <c r="CV12" s="112"/>
      <c r="CW12" s="112"/>
      <c r="CX12" s="112"/>
      <c r="CY12" s="112"/>
      <c r="CZ12" s="112"/>
      <c r="DA12" s="112"/>
      <c r="DB12" s="112"/>
      <c r="DC12" s="112"/>
      <c r="DD12" s="112"/>
      <c r="DE12" s="112"/>
      <c r="DF12" s="112"/>
      <c r="DG12" s="112"/>
      <c r="DH12" s="112"/>
      <c r="DI12" s="112"/>
      <c r="DJ12" s="112"/>
      <c r="DK12" s="112"/>
      <c r="DL12" s="112" t="s">
        <v>200</v>
      </c>
      <c r="DM12" s="112"/>
      <c r="DN12" s="112"/>
      <c r="DO12" s="112"/>
      <c r="DP12" s="112"/>
      <c r="DQ12" s="112"/>
      <c r="DR12" s="112"/>
      <c r="DS12" s="112"/>
      <c r="DT12" s="112"/>
      <c r="DU12" s="112"/>
      <c r="DV12" s="112"/>
      <c r="DW12" s="112"/>
      <c r="DX12" s="112" t="s">
        <v>205</v>
      </c>
      <c r="DY12" s="112"/>
      <c r="DZ12" s="112"/>
      <c r="EA12" s="112"/>
      <c r="EB12" s="112"/>
      <c r="EC12" s="112"/>
      <c r="ED12" s="112"/>
      <c r="EE12" s="112"/>
      <c r="EF12" s="112" t="s">
        <v>92</v>
      </c>
      <c r="EG12" s="112"/>
      <c r="EH12" s="112"/>
      <c r="EI12" s="112"/>
      <c r="EJ12" s="112" t="s">
        <v>204</v>
      </c>
      <c r="EK12" s="112"/>
      <c r="EL12" s="112"/>
      <c r="EM12" s="112"/>
      <c r="EN12" s="112"/>
      <c r="EO12" s="112"/>
      <c r="EP12" s="112" t="s">
        <v>90</v>
      </c>
      <c r="EQ12" s="112"/>
      <c r="ER12" s="112" t="s">
        <v>86</v>
      </c>
      <c r="ES12" s="112"/>
      <c r="ET12" s="112"/>
      <c r="EU12" s="112"/>
      <c r="EV12" s="112"/>
      <c r="EW12" s="112"/>
      <c r="EX12" s="112"/>
      <c r="EY12" s="112"/>
      <c r="EZ12" s="112"/>
      <c r="FA12" s="112"/>
      <c r="FB12" s="63" t="s">
        <v>97</v>
      </c>
      <c r="FC12" s="63" t="s">
        <v>99</v>
      </c>
      <c r="FD12" s="112" t="s">
        <v>201</v>
      </c>
      <c r="FE12" s="112"/>
      <c r="FF12" s="112"/>
      <c r="FG12" s="112"/>
      <c r="FH12" s="112"/>
      <c r="FI12" s="112" t="s">
        <v>208</v>
      </c>
      <c r="FJ12" s="112"/>
      <c r="FK12" s="112"/>
      <c r="FL12" s="112"/>
      <c r="FM12" s="112"/>
      <c r="FN12" s="112"/>
      <c r="FO12" s="112"/>
      <c r="FP12" s="63" t="s">
        <v>100</v>
      </c>
      <c r="FQ12" s="64" t="s">
        <v>98</v>
      </c>
      <c r="FR12" s="63" t="s">
        <v>194</v>
      </c>
      <c r="FS12" s="112" t="s">
        <v>88</v>
      </c>
      <c r="FT12" s="112"/>
      <c r="FU12" s="112"/>
      <c r="FV12" s="112"/>
      <c r="FW12" s="112"/>
      <c r="FX12" s="113" t="s">
        <v>203</v>
      </c>
      <c r="FY12" s="113"/>
      <c r="FZ12" s="113"/>
      <c r="GA12" s="113"/>
      <c r="GB12" s="113"/>
      <c r="GC12" s="113"/>
      <c r="GD12" s="113"/>
      <c r="GE12" s="113"/>
      <c r="GF12" s="113"/>
      <c r="GG12" s="113"/>
      <c r="GH12" s="113"/>
      <c r="GI12" s="113"/>
      <c r="GJ12" s="113" t="s">
        <v>87</v>
      </c>
      <c r="GK12" s="113"/>
      <c r="GL12" s="113"/>
      <c r="GM12" s="113"/>
      <c r="GN12" s="113"/>
      <c r="GO12" s="113"/>
      <c r="GP12" s="113"/>
      <c r="GQ12" s="113"/>
      <c r="GR12" s="113"/>
      <c r="GS12" s="113"/>
      <c r="GT12" s="113"/>
      <c r="GU12" s="113"/>
      <c r="GV12" s="113"/>
      <c r="GW12" s="63" t="s">
        <v>101</v>
      </c>
      <c r="GX12" s="112" t="s">
        <v>94</v>
      </c>
      <c r="GY12" s="112"/>
      <c r="GZ12" s="112"/>
      <c r="HA12" s="112"/>
      <c r="HB12" s="112"/>
      <c r="HC12" s="112" t="s">
        <v>202</v>
      </c>
      <c r="HD12" s="112"/>
      <c r="HE12" s="112"/>
      <c r="HF12" s="112"/>
      <c r="HG12" s="112"/>
      <c r="HH12" s="112"/>
    </row>
    <row r="13" spans="1:219" x14ac:dyDescent="0.15">
      <c r="B13" s="122"/>
      <c r="C13" s="118"/>
      <c r="D13" s="118"/>
      <c r="E13" s="118"/>
      <c r="F13" s="118"/>
      <c r="G13" s="118"/>
      <c r="H13" s="118"/>
      <c r="I13" s="118"/>
      <c r="J13" s="118"/>
      <c r="K13" s="118"/>
      <c r="L13" s="118"/>
      <c r="M13" s="118"/>
      <c r="N13" s="118"/>
      <c r="O13" s="61" t="s">
        <v>227</v>
      </c>
      <c r="P13" s="61" t="s">
        <v>228</v>
      </c>
      <c r="Q13" s="61" t="s">
        <v>229</v>
      </c>
      <c r="R13" s="61" t="s">
        <v>230</v>
      </c>
      <c r="S13" s="61" t="s">
        <v>231</v>
      </c>
      <c r="T13" s="61" t="s">
        <v>232</v>
      </c>
      <c r="U13" s="61" t="s">
        <v>233</v>
      </c>
      <c r="V13" s="61" t="s">
        <v>234</v>
      </c>
      <c r="W13" s="61" t="s">
        <v>235</v>
      </c>
      <c r="X13" s="61" t="s">
        <v>236</v>
      </c>
      <c r="Y13" s="61" t="s">
        <v>226</v>
      </c>
      <c r="Z13" s="61" t="s">
        <v>237</v>
      </c>
      <c r="AA13" s="61" t="s">
        <v>238</v>
      </c>
      <c r="AB13" s="61" t="s">
        <v>239</v>
      </c>
      <c r="AC13" s="61" t="s">
        <v>240</v>
      </c>
      <c r="AD13" s="61" t="s">
        <v>241</v>
      </c>
      <c r="AE13" s="61" t="s">
        <v>242</v>
      </c>
      <c r="AF13" s="61" t="s">
        <v>243</v>
      </c>
      <c r="AG13" s="61" t="s">
        <v>244</v>
      </c>
      <c r="AH13" s="62" t="s">
        <v>324</v>
      </c>
      <c r="AI13" s="62" t="s">
        <v>325</v>
      </c>
      <c r="AJ13" s="61" t="s">
        <v>245</v>
      </c>
      <c r="AK13" s="61" t="s">
        <v>224</v>
      </c>
      <c r="AL13" s="61" t="s">
        <v>246</v>
      </c>
      <c r="AM13" s="61" t="s">
        <v>247</v>
      </c>
      <c r="AN13" s="61" t="s">
        <v>248</v>
      </c>
      <c r="AO13" s="61" t="s">
        <v>249</v>
      </c>
      <c r="AP13" s="61" t="s">
        <v>250</v>
      </c>
      <c r="AQ13" s="61" t="s">
        <v>251</v>
      </c>
      <c r="AR13" s="61" t="s">
        <v>252</v>
      </c>
      <c r="AS13" s="61" t="s">
        <v>253</v>
      </c>
      <c r="AT13" s="61" t="s">
        <v>254</v>
      </c>
      <c r="AU13" s="61" t="s">
        <v>255</v>
      </c>
      <c r="AV13" s="61" t="s">
        <v>256</v>
      </c>
      <c r="AW13" s="61" t="s">
        <v>257</v>
      </c>
      <c r="AX13" s="61" t="s">
        <v>258</v>
      </c>
      <c r="AY13" s="61" t="s">
        <v>259</v>
      </c>
      <c r="AZ13" s="61" t="s">
        <v>260</v>
      </c>
      <c r="BA13" s="61" t="s">
        <v>261</v>
      </c>
      <c r="BB13" s="61" t="s">
        <v>262</v>
      </c>
      <c r="BC13" s="61" t="s">
        <v>263</v>
      </c>
      <c r="BD13" s="61" t="s">
        <v>264</v>
      </c>
      <c r="BE13" s="61" t="s">
        <v>265</v>
      </c>
      <c r="BF13" s="61" t="s">
        <v>266</v>
      </c>
      <c r="BG13" s="61" t="s">
        <v>267</v>
      </c>
      <c r="BH13" s="61" t="s">
        <v>268</v>
      </c>
      <c r="BI13" s="61" t="s">
        <v>269</v>
      </c>
      <c r="BJ13" s="61" t="s">
        <v>270</v>
      </c>
      <c r="BK13" s="61" t="s">
        <v>271</v>
      </c>
      <c r="BL13" s="61" t="s">
        <v>272</v>
      </c>
      <c r="BM13" s="61" t="s">
        <v>273</v>
      </c>
      <c r="BN13" s="61" t="s">
        <v>274</v>
      </c>
      <c r="BO13" s="61" t="s">
        <v>275</v>
      </c>
      <c r="BP13" s="61" t="s">
        <v>276</v>
      </c>
      <c r="BQ13" s="61" t="s">
        <v>277</v>
      </c>
      <c r="BR13" s="61" t="s">
        <v>278</v>
      </c>
      <c r="BS13" s="61" t="s">
        <v>279</v>
      </c>
      <c r="BT13" s="61" t="s">
        <v>280</v>
      </c>
      <c r="BU13" s="61" t="s">
        <v>281</v>
      </c>
      <c r="BV13" s="61" t="s">
        <v>282</v>
      </c>
      <c r="BW13" s="61" t="s">
        <v>283</v>
      </c>
      <c r="BX13" s="61" t="s">
        <v>284</v>
      </c>
      <c r="BY13" s="61" t="s">
        <v>285</v>
      </c>
      <c r="BZ13" s="61" t="s">
        <v>286</v>
      </c>
      <c r="CA13" s="61" t="s">
        <v>287</v>
      </c>
      <c r="CB13" s="61" t="s">
        <v>288</v>
      </c>
      <c r="CC13" s="61" t="s">
        <v>289</v>
      </c>
      <c r="CD13" s="61" t="s">
        <v>290</v>
      </c>
      <c r="CE13" s="61" t="s">
        <v>291</v>
      </c>
      <c r="CF13" s="61" t="s">
        <v>292</v>
      </c>
      <c r="CG13" s="61" t="s">
        <v>293</v>
      </c>
      <c r="CH13" s="61" t="s">
        <v>294</v>
      </c>
      <c r="CI13" s="61" t="s">
        <v>295</v>
      </c>
      <c r="CJ13" s="61" t="s">
        <v>296</v>
      </c>
      <c r="CK13" s="61" t="s">
        <v>297</v>
      </c>
      <c r="CL13" s="61" t="s">
        <v>298</v>
      </c>
      <c r="CM13" s="61" t="s">
        <v>299</v>
      </c>
      <c r="CN13" s="61" t="s">
        <v>300</v>
      </c>
      <c r="CO13" s="61" t="s">
        <v>301</v>
      </c>
      <c r="CP13" s="61" t="s">
        <v>302</v>
      </c>
      <c r="CQ13" s="61" t="s">
        <v>303</v>
      </c>
      <c r="CR13" s="61" t="s">
        <v>304</v>
      </c>
      <c r="CS13" s="61" t="s">
        <v>305</v>
      </c>
      <c r="CT13" s="61" t="s">
        <v>306</v>
      </c>
      <c r="CU13" s="61" t="s">
        <v>307</v>
      </c>
      <c r="CV13" s="61" t="s">
        <v>308</v>
      </c>
      <c r="CW13" s="61" t="s">
        <v>309</v>
      </c>
      <c r="CX13" s="61" t="s">
        <v>310</v>
      </c>
      <c r="CY13" s="61" t="s">
        <v>311</v>
      </c>
      <c r="CZ13" s="61" t="s">
        <v>312</v>
      </c>
      <c r="DA13" s="61" t="s">
        <v>313</v>
      </c>
      <c r="DB13" s="61" t="s">
        <v>314</v>
      </c>
      <c r="DC13" s="61" t="s">
        <v>315</v>
      </c>
      <c r="DD13" s="61" t="s">
        <v>316</v>
      </c>
      <c r="DE13" s="61" t="s">
        <v>317</v>
      </c>
      <c r="DF13" s="61" t="s">
        <v>318</v>
      </c>
      <c r="DG13" s="61" t="s">
        <v>319</v>
      </c>
      <c r="DH13" s="61" t="s">
        <v>320</v>
      </c>
      <c r="DI13" s="61" t="s">
        <v>321</v>
      </c>
      <c r="DJ13" s="61" t="s">
        <v>322</v>
      </c>
      <c r="DK13" s="61" t="s">
        <v>323</v>
      </c>
      <c r="DL13" s="61" t="s">
        <v>227</v>
      </c>
      <c r="DM13" s="61" t="s">
        <v>229</v>
      </c>
      <c r="DN13" s="61" t="s">
        <v>233</v>
      </c>
      <c r="DO13" s="61" t="s">
        <v>240</v>
      </c>
      <c r="DP13" s="61" t="s">
        <v>249</v>
      </c>
      <c r="DQ13" s="61" t="s">
        <v>261</v>
      </c>
      <c r="DR13" s="61" t="s">
        <v>265</v>
      </c>
      <c r="DS13" s="61" t="s">
        <v>266</v>
      </c>
      <c r="DT13" s="61" t="s">
        <v>286</v>
      </c>
      <c r="DU13" s="61" t="s">
        <v>296</v>
      </c>
      <c r="DV13" s="61" t="s">
        <v>297</v>
      </c>
      <c r="DW13" s="61" t="s">
        <v>292</v>
      </c>
      <c r="DX13" s="61" t="s">
        <v>245</v>
      </c>
      <c r="DY13" s="61" t="s">
        <v>248</v>
      </c>
      <c r="DZ13" s="61" t="s">
        <v>262</v>
      </c>
      <c r="EA13" s="61" t="s">
        <v>281</v>
      </c>
      <c r="EB13" s="61" t="s">
        <v>293</v>
      </c>
      <c r="EC13" s="61" t="s">
        <v>294</v>
      </c>
      <c r="ED13" s="61" t="s">
        <v>312</v>
      </c>
      <c r="EE13" s="61" t="s">
        <v>313</v>
      </c>
      <c r="EF13" s="61" t="s">
        <v>224</v>
      </c>
      <c r="EG13" s="61" t="s">
        <v>252</v>
      </c>
      <c r="EH13" s="61" t="s">
        <v>258</v>
      </c>
      <c r="EI13" s="61" t="s">
        <v>279</v>
      </c>
      <c r="EJ13" s="61" t="s">
        <v>243</v>
      </c>
      <c r="EK13" s="61" t="s">
        <v>251</v>
      </c>
      <c r="EL13" s="61" t="s">
        <v>259</v>
      </c>
      <c r="EM13" s="61" t="s">
        <v>260</v>
      </c>
      <c r="EN13" s="61" t="s">
        <v>264</v>
      </c>
      <c r="EO13" s="61" t="s">
        <v>268</v>
      </c>
      <c r="EP13" s="61" t="s">
        <v>324</v>
      </c>
      <c r="EQ13" s="61" t="s">
        <v>325</v>
      </c>
      <c r="ER13" s="61" t="s">
        <v>234</v>
      </c>
      <c r="ES13" s="61" t="s">
        <v>236</v>
      </c>
      <c r="ET13" s="61" t="s">
        <v>274</v>
      </c>
      <c r="EU13" s="61" t="s">
        <v>275</v>
      </c>
      <c r="EV13" s="61" t="s">
        <v>277</v>
      </c>
      <c r="EW13" s="61" t="s">
        <v>278</v>
      </c>
      <c r="EX13" s="61" t="s">
        <v>280</v>
      </c>
      <c r="EY13" s="61" t="s">
        <v>290</v>
      </c>
      <c r="EZ13" s="61" t="s">
        <v>291</v>
      </c>
      <c r="FA13" s="61" t="s">
        <v>311</v>
      </c>
      <c r="FB13" s="61" t="s">
        <v>319</v>
      </c>
      <c r="FC13" s="61" t="s">
        <v>321</v>
      </c>
      <c r="FD13" s="61" t="s">
        <v>228</v>
      </c>
      <c r="FE13" s="61" t="s">
        <v>282</v>
      </c>
      <c r="FF13" s="61" t="s">
        <v>283</v>
      </c>
      <c r="FG13" s="61" t="s">
        <v>285</v>
      </c>
      <c r="FH13" s="61" t="s">
        <v>303</v>
      </c>
      <c r="FI13" s="61" t="s">
        <v>300</v>
      </c>
      <c r="FJ13" s="61" t="s">
        <v>301</v>
      </c>
      <c r="FK13" s="61" t="s">
        <v>314</v>
      </c>
      <c r="FL13" s="61" t="s">
        <v>315</v>
      </c>
      <c r="FM13" s="61" t="s">
        <v>316</v>
      </c>
      <c r="FN13" s="61" t="s">
        <v>317</v>
      </c>
      <c r="FO13" s="61" t="s">
        <v>318</v>
      </c>
      <c r="FP13" s="61" t="s">
        <v>322</v>
      </c>
      <c r="FQ13" s="61" t="s">
        <v>320</v>
      </c>
      <c r="FR13" s="61" t="s">
        <v>323</v>
      </c>
      <c r="FS13" s="61" t="s">
        <v>239</v>
      </c>
      <c r="FT13" s="61" t="s">
        <v>250</v>
      </c>
      <c r="FU13" s="61" t="s">
        <v>273</v>
      </c>
      <c r="FV13" s="61" t="s">
        <v>284</v>
      </c>
      <c r="FW13" s="61" t="s">
        <v>299</v>
      </c>
      <c r="FX13" s="61" t="s">
        <v>241</v>
      </c>
      <c r="FY13" s="61" t="s">
        <v>242</v>
      </c>
      <c r="FZ13" s="61" t="s">
        <v>244</v>
      </c>
      <c r="GA13" s="61" t="s">
        <v>246</v>
      </c>
      <c r="GB13" s="61" t="s">
        <v>247</v>
      </c>
      <c r="GC13" s="61" t="s">
        <v>256</v>
      </c>
      <c r="GD13" s="61" t="s">
        <v>263</v>
      </c>
      <c r="GE13" s="61" t="s">
        <v>287</v>
      </c>
      <c r="GF13" s="61" t="s">
        <v>302</v>
      </c>
      <c r="GG13" s="61" t="s">
        <v>309</v>
      </c>
      <c r="GH13" s="61" t="s">
        <v>310</v>
      </c>
      <c r="GI13" s="61" t="s">
        <v>270</v>
      </c>
      <c r="GJ13" s="61" t="s">
        <v>235</v>
      </c>
      <c r="GK13" s="61" t="s">
        <v>226</v>
      </c>
      <c r="GL13" s="61" t="s">
        <v>237</v>
      </c>
      <c r="GM13" s="61" t="s">
        <v>253</v>
      </c>
      <c r="GN13" s="61" t="s">
        <v>254</v>
      </c>
      <c r="GO13" s="61" t="s">
        <v>255</v>
      </c>
      <c r="GP13" s="61" t="s">
        <v>257</v>
      </c>
      <c r="GQ13" s="61" t="s">
        <v>269</v>
      </c>
      <c r="GR13" s="61" t="s">
        <v>271</v>
      </c>
      <c r="GS13" s="61" t="s">
        <v>288</v>
      </c>
      <c r="GT13" s="61" t="s">
        <v>289</v>
      </c>
      <c r="GU13" s="61" t="s">
        <v>304</v>
      </c>
      <c r="GV13" s="61" t="s">
        <v>305</v>
      </c>
      <c r="GW13" s="61" t="s">
        <v>298</v>
      </c>
      <c r="GX13" s="61" t="s">
        <v>267</v>
      </c>
      <c r="GY13" s="61" t="s">
        <v>272</v>
      </c>
      <c r="GZ13" s="61" t="s">
        <v>276</v>
      </c>
      <c r="HA13" s="61" t="s">
        <v>295</v>
      </c>
      <c r="HB13" s="61" t="s">
        <v>308</v>
      </c>
      <c r="HC13" s="61" t="s">
        <v>230</v>
      </c>
      <c r="HD13" s="61" t="s">
        <v>231</v>
      </c>
      <c r="HE13" s="61" t="s">
        <v>232</v>
      </c>
      <c r="HF13" s="61" t="s">
        <v>238</v>
      </c>
      <c r="HG13" s="61" t="s">
        <v>306</v>
      </c>
      <c r="HH13" s="61" t="s">
        <v>307</v>
      </c>
    </row>
    <row r="14" spans="1:219" x14ac:dyDescent="0.15">
      <c r="B14" s="59">
        <f>VLOOKUP($E$3,BDD!$D:$I,6,FALSE)</f>
        <v>43101</v>
      </c>
      <c r="C14" s="57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5"/>
      <c r="BF14" s="55"/>
      <c r="BG14" s="55"/>
      <c r="BH14" s="55"/>
      <c r="BI14" s="55"/>
      <c r="BJ14" s="55"/>
      <c r="BK14" s="55"/>
      <c r="BL14" s="55"/>
      <c r="BM14" s="55"/>
      <c r="BN14" s="55"/>
      <c r="BO14" s="55"/>
      <c r="BP14" s="55"/>
      <c r="BQ14" s="55"/>
      <c r="BR14" s="55"/>
      <c r="BS14" s="55"/>
      <c r="BT14" s="55"/>
      <c r="BU14" s="55"/>
      <c r="BV14" s="55"/>
      <c r="BW14" s="55"/>
      <c r="BX14" s="55"/>
      <c r="BY14" s="55"/>
      <c r="BZ14" s="55"/>
      <c r="CA14" s="55"/>
      <c r="CB14" s="55"/>
      <c r="CC14" s="55"/>
      <c r="CD14" s="55"/>
      <c r="CE14" s="55"/>
      <c r="CF14" s="55"/>
      <c r="CG14" s="55"/>
      <c r="CH14" s="55"/>
      <c r="CI14" s="55"/>
      <c r="CJ14" s="55"/>
      <c r="CK14" s="55"/>
      <c r="CL14" s="55"/>
      <c r="CM14" s="55"/>
      <c r="CN14" s="55"/>
      <c r="CO14" s="55"/>
      <c r="CP14" s="55"/>
      <c r="CQ14" s="55"/>
      <c r="CR14" s="55"/>
      <c r="CS14" s="55"/>
      <c r="CT14" s="55"/>
      <c r="CU14" s="55"/>
      <c r="CV14" s="55"/>
      <c r="CW14" s="55"/>
      <c r="CX14" s="55"/>
      <c r="CY14" s="55"/>
      <c r="CZ14" s="55"/>
      <c r="DA14" s="55"/>
      <c r="DB14" s="55"/>
      <c r="DC14" s="55"/>
      <c r="DD14" s="55"/>
      <c r="DE14" s="55"/>
      <c r="DF14" s="55"/>
      <c r="DG14" s="55"/>
      <c r="DH14" s="55"/>
      <c r="DI14" s="55"/>
      <c r="DJ14" s="55"/>
      <c r="DK14" s="55"/>
      <c r="DL14" s="68">
        <f t="shared" ref="DL14:EO22" si="0">IF(VALUE(DL$13)&lt;20,INDEX($O$14:$DK$44,ROW($A1),VALUE(DL$13)),INDEX($O$14:$DK$44,ROW($A1),VALUE(DL$13)+1))</f>
        <v>0</v>
      </c>
      <c r="DM14" s="68">
        <f t="shared" si="0"/>
        <v>0</v>
      </c>
      <c r="DN14" s="68">
        <f t="shared" si="0"/>
        <v>0</v>
      </c>
      <c r="DO14" s="68">
        <f t="shared" si="0"/>
        <v>0</v>
      </c>
      <c r="DP14" s="68">
        <f t="shared" ref="DP14:DP44" si="1">IF(VALUE(DP$13)&lt;20,INDEX($O$14:$DK$44,ROW($A1),VALUE(DP$13)),INDEX($O$14:$DK$44,ROW($A1),VALUE(DP$13)+1))</f>
        <v>0</v>
      </c>
      <c r="DQ14" s="68">
        <f t="shared" si="0"/>
        <v>0</v>
      </c>
      <c r="DR14" s="55">
        <f t="shared" si="0"/>
        <v>0</v>
      </c>
      <c r="DS14" s="55">
        <f t="shared" si="0"/>
        <v>0</v>
      </c>
      <c r="DT14" s="55">
        <f t="shared" si="0"/>
        <v>0</v>
      </c>
      <c r="DU14" s="55">
        <f t="shared" si="0"/>
        <v>0</v>
      </c>
      <c r="DV14" s="55">
        <f t="shared" si="0"/>
        <v>0</v>
      </c>
      <c r="DW14" s="55">
        <f t="shared" si="0"/>
        <v>0</v>
      </c>
      <c r="DX14" s="55">
        <f t="shared" si="0"/>
        <v>0</v>
      </c>
      <c r="DY14" s="55">
        <f t="shared" si="0"/>
        <v>0</v>
      </c>
      <c r="DZ14" s="55">
        <f t="shared" si="0"/>
        <v>0</v>
      </c>
      <c r="EA14" s="55">
        <f t="shared" si="0"/>
        <v>0</v>
      </c>
      <c r="EB14" s="55">
        <f t="shared" si="0"/>
        <v>0</v>
      </c>
      <c r="EC14" s="55">
        <f t="shared" si="0"/>
        <v>0</v>
      </c>
      <c r="ED14" s="55">
        <f t="shared" si="0"/>
        <v>0</v>
      </c>
      <c r="EE14" s="55">
        <f t="shared" si="0"/>
        <v>0</v>
      </c>
      <c r="EF14" s="55">
        <f t="shared" si="0"/>
        <v>0</v>
      </c>
      <c r="EG14" s="55">
        <f t="shared" si="0"/>
        <v>0</v>
      </c>
      <c r="EH14" s="55">
        <f t="shared" si="0"/>
        <v>0</v>
      </c>
      <c r="EI14" s="55">
        <f t="shared" si="0"/>
        <v>0</v>
      </c>
      <c r="EJ14" s="55">
        <f t="shared" si="0"/>
        <v>0</v>
      </c>
      <c r="EK14" s="55">
        <f t="shared" si="0"/>
        <v>0</v>
      </c>
      <c r="EL14" s="55">
        <f t="shared" si="0"/>
        <v>0</v>
      </c>
      <c r="EM14" s="55">
        <f t="shared" si="0"/>
        <v>0</v>
      </c>
      <c r="EN14" s="55">
        <f t="shared" si="0"/>
        <v>0</v>
      </c>
      <c r="EO14" s="55">
        <f t="shared" si="0"/>
        <v>0</v>
      </c>
      <c r="EP14" s="68">
        <f>AH14</f>
        <v>0</v>
      </c>
      <c r="EQ14" s="68">
        <f t="shared" ref="EQ14:EQ44" si="2">AI14</f>
        <v>0</v>
      </c>
      <c r="ER14" s="55">
        <f t="shared" ref="ER14:HC17" si="3">IF(VALUE(ER$13)&lt;20,INDEX($O$14:$DK$44,ROW($A1),VALUE(ER$13)),INDEX($O$14:$DK$44,ROW($A1),VALUE(ER$13)+1))</f>
        <v>0</v>
      </c>
      <c r="ES14" s="55">
        <f t="shared" si="3"/>
        <v>0</v>
      </c>
      <c r="ET14" s="55">
        <f t="shared" si="3"/>
        <v>0</v>
      </c>
      <c r="EU14" s="55">
        <f t="shared" si="3"/>
        <v>0</v>
      </c>
      <c r="EV14" s="55">
        <f t="shared" si="3"/>
        <v>0</v>
      </c>
      <c r="EW14" s="55">
        <f t="shared" si="3"/>
        <v>0</v>
      </c>
      <c r="EX14" s="55">
        <f t="shared" si="3"/>
        <v>0</v>
      </c>
      <c r="EY14" s="55">
        <f t="shared" si="3"/>
        <v>0</v>
      </c>
      <c r="EZ14" s="55">
        <f t="shared" si="3"/>
        <v>0</v>
      </c>
      <c r="FA14" s="55">
        <f t="shared" si="3"/>
        <v>0</v>
      </c>
      <c r="FB14" s="55">
        <f>DG14</f>
        <v>0</v>
      </c>
      <c r="FC14" s="55">
        <f>DI14</f>
        <v>0</v>
      </c>
      <c r="FD14" s="55">
        <f t="shared" si="3"/>
        <v>0</v>
      </c>
      <c r="FE14" s="55">
        <f t="shared" si="3"/>
        <v>0</v>
      </c>
      <c r="FF14" s="55">
        <f t="shared" si="3"/>
        <v>0</v>
      </c>
      <c r="FG14" s="55">
        <f t="shared" si="3"/>
        <v>0</v>
      </c>
      <c r="FH14" s="55">
        <f t="shared" si="3"/>
        <v>0</v>
      </c>
      <c r="FI14" s="55">
        <f t="shared" si="3"/>
        <v>0</v>
      </c>
      <c r="FJ14" s="55">
        <f t="shared" si="3"/>
        <v>0</v>
      </c>
      <c r="FK14" s="55">
        <f t="shared" si="3"/>
        <v>0</v>
      </c>
      <c r="FL14" s="55">
        <f t="shared" si="3"/>
        <v>0</v>
      </c>
      <c r="FM14" s="55">
        <f t="shared" si="3"/>
        <v>0</v>
      </c>
      <c r="FN14" s="55">
        <f t="shared" si="3"/>
        <v>0</v>
      </c>
      <c r="FO14" s="55">
        <f t="shared" si="3"/>
        <v>0</v>
      </c>
      <c r="FP14" s="55">
        <f>DJ14</f>
        <v>0</v>
      </c>
      <c r="FQ14" s="55">
        <f>DH14</f>
        <v>0</v>
      </c>
      <c r="FR14" s="55">
        <f>DK14</f>
        <v>0</v>
      </c>
      <c r="FS14" s="55">
        <f t="shared" si="3"/>
        <v>0</v>
      </c>
      <c r="FT14" s="55">
        <f t="shared" si="3"/>
        <v>0</v>
      </c>
      <c r="FU14" s="55">
        <f t="shared" si="3"/>
        <v>0</v>
      </c>
      <c r="FV14" s="55">
        <f t="shared" si="3"/>
        <v>0</v>
      </c>
      <c r="FW14" s="55">
        <f t="shared" si="3"/>
        <v>0</v>
      </c>
      <c r="FX14" s="55">
        <f t="shared" si="3"/>
        <v>0</v>
      </c>
      <c r="FY14" s="55">
        <f t="shared" si="3"/>
        <v>0</v>
      </c>
      <c r="FZ14" s="55">
        <f t="shared" si="3"/>
        <v>0</v>
      </c>
      <c r="GA14" s="55">
        <f t="shared" si="3"/>
        <v>0</v>
      </c>
      <c r="GB14" s="55">
        <f t="shared" si="3"/>
        <v>0</v>
      </c>
      <c r="GC14" s="55">
        <f t="shared" si="3"/>
        <v>0</v>
      </c>
      <c r="GD14" s="55">
        <f t="shared" si="3"/>
        <v>0</v>
      </c>
      <c r="GE14" s="55">
        <f t="shared" si="3"/>
        <v>0</v>
      </c>
      <c r="GF14" s="55">
        <f t="shared" si="3"/>
        <v>0</v>
      </c>
      <c r="GG14" s="55">
        <f t="shared" si="3"/>
        <v>0</v>
      </c>
      <c r="GH14" s="55">
        <f t="shared" si="3"/>
        <v>0</v>
      </c>
      <c r="GI14" s="55">
        <f t="shared" si="3"/>
        <v>0</v>
      </c>
      <c r="GJ14" s="55">
        <f t="shared" si="3"/>
        <v>0</v>
      </c>
      <c r="GK14" s="55">
        <f t="shared" si="3"/>
        <v>0</v>
      </c>
      <c r="GL14" s="55">
        <f t="shared" si="3"/>
        <v>0</v>
      </c>
      <c r="GM14" s="55">
        <f t="shared" si="3"/>
        <v>0</v>
      </c>
      <c r="GN14" s="55">
        <f t="shared" si="3"/>
        <v>0</v>
      </c>
      <c r="GO14" s="55">
        <f t="shared" si="3"/>
        <v>0</v>
      </c>
      <c r="GP14" s="55">
        <f t="shared" si="3"/>
        <v>0</v>
      </c>
      <c r="GQ14" s="55">
        <f t="shared" si="3"/>
        <v>0</v>
      </c>
      <c r="GR14" s="55">
        <f t="shared" si="3"/>
        <v>0</v>
      </c>
      <c r="GS14" s="55">
        <f t="shared" si="3"/>
        <v>0</v>
      </c>
      <c r="GT14" s="55">
        <f t="shared" si="3"/>
        <v>0</v>
      </c>
      <c r="GU14" s="55">
        <f t="shared" si="3"/>
        <v>0</v>
      </c>
      <c r="GV14" s="55">
        <f t="shared" si="3"/>
        <v>0</v>
      </c>
      <c r="GW14" s="55">
        <f t="shared" si="3"/>
        <v>0</v>
      </c>
      <c r="GX14" s="55">
        <f t="shared" si="3"/>
        <v>0</v>
      </c>
      <c r="GY14" s="55">
        <f t="shared" si="3"/>
        <v>0</v>
      </c>
      <c r="GZ14" s="55">
        <f t="shared" si="3"/>
        <v>0</v>
      </c>
      <c r="HA14" s="55">
        <f t="shared" si="3"/>
        <v>0</v>
      </c>
      <c r="HB14" s="55">
        <f t="shared" si="3"/>
        <v>0</v>
      </c>
      <c r="HC14" s="55">
        <f t="shared" si="3"/>
        <v>0</v>
      </c>
      <c r="HD14" s="55">
        <f t="shared" ref="HD14:HH16" si="4">IF(VALUE(HD$13)&lt;20,INDEX($O$14:$DK$44,ROW($A1),VALUE(HD$13)),INDEX($O$14:$DK$44,ROW($A1),VALUE(HD$13)+1))</f>
        <v>0</v>
      </c>
      <c r="HE14" s="55">
        <f t="shared" si="4"/>
        <v>0</v>
      </c>
      <c r="HF14" s="55">
        <f t="shared" si="4"/>
        <v>0</v>
      </c>
      <c r="HG14" s="55">
        <f t="shared" si="4"/>
        <v>0</v>
      </c>
      <c r="HH14" s="55">
        <f t="shared" si="4"/>
        <v>0</v>
      </c>
    </row>
    <row r="15" spans="1:219" x14ac:dyDescent="0.15">
      <c r="B15" s="60">
        <f>IF((B14+1)&lt;=$F$6,(B14+1),"")</f>
        <v>43102</v>
      </c>
      <c r="C15" s="58"/>
      <c r="D15" s="56"/>
      <c r="E15" s="56"/>
      <c r="F15" s="56"/>
      <c r="G15" s="56"/>
      <c r="H15" s="56"/>
      <c r="I15" s="56"/>
      <c r="J15" s="56"/>
      <c r="K15" s="56"/>
      <c r="L15" s="56"/>
      <c r="M15" s="56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6"/>
      <c r="BH15" s="56"/>
      <c r="BI15" s="56"/>
      <c r="BJ15" s="56"/>
      <c r="BK15" s="56"/>
      <c r="BL15" s="56"/>
      <c r="BM15" s="56"/>
      <c r="BN15" s="56"/>
      <c r="BO15" s="56"/>
      <c r="BP15" s="56"/>
      <c r="BQ15" s="56"/>
      <c r="BR15" s="56"/>
      <c r="BS15" s="56"/>
      <c r="BT15" s="56"/>
      <c r="BU15" s="56"/>
      <c r="BV15" s="56"/>
      <c r="BW15" s="56"/>
      <c r="BX15" s="56"/>
      <c r="BY15" s="56"/>
      <c r="BZ15" s="56"/>
      <c r="CA15" s="56"/>
      <c r="CB15" s="56"/>
      <c r="CC15" s="56"/>
      <c r="CD15" s="56"/>
      <c r="CE15" s="56"/>
      <c r="CF15" s="56"/>
      <c r="CG15" s="56"/>
      <c r="CH15" s="56"/>
      <c r="CI15" s="56"/>
      <c r="CJ15" s="56"/>
      <c r="CK15" s="56"/>
      <c r="CL15" s="56"/>
      <c r="CM15" s="56"/>
      <c r="CN15" s="56"/>
      <c r="CO15" s="56"/>
      <c r="CP15" s="56"/>
      <c r="CQ15" s="56"/>
      <c r="CR15" s="56"/>
      <c r="CS15" s="56"/>
      <c r="CT15" s="56"/>
      <c r="CU15" s="56"/>
      <c r="CV15" s="56"/>
      <c r="CW15" s="56"/>
      <c r="CX15" s="56"/>
      <c r="CY15" s="56"/>
      <c r="CZ15" s="56"/>
      <c r="DA15" s="56"/>
      <c r="DB15" s="56"/>
      <c r="DC15" s="56"/>
      <c r="DD15" s="56"/>
      <c r="DE15" s="56"/>
      <c r="DF15" s="56"/>
      <c r="DG15" s="56"/>
      <c r="DH15" s="56"/>
      <c r="DI15" s="56"/>
      <c r="DJ15" s="56"/>
      <c r="DK15" s="56"/>
      <c r="DL15" s="56">
        <f t="shared" si="0"/>
        <v>0</v>
      </c>
      <c r="DM15" s="56">
        <f t="shared" si="0"/>
        <v>0</v>
      </c>
      <c r="DN15" s="56">
        <f t="shared" si="0"/>
        <v>0</v>
      </c>
      <c r="DO15" s="56">
        <f t="shared" si="0"/>
        <v>0</v>
      </c>
      <c r="DP15" s="56">
        <f t="shared" si="1"/>
        <v>0</v>
      </c>
      <c r="DQ15" s="56">
        <f t="shared" si="0"/>
        <v>0</v>
      </c>
      <c r="DR15" s="56">
        <f t="shared" si="0"/>
        <v>0</v>
      </c>
      <c r="DS15" s="56">
        <f t="shared" si="0"/>
        <v>0</v>
      </c>
      <c r="DT15" s="56">
        <f t="shared" si="0"/>
        <v>0</v>
      </c>
      <c r="DU15" s="56">
        <f t="shared" si="0"/>
        <v>0</v>
      </c>
      <c r="DV15" s="56">
        <f t="shared" si="0"/>
        <v>0</v>
      </c>
      <c r="DW15" s="56">
        <f t="shared" si="0"/>
        <v>0</v>
      </c>
      <c r="DX15" s="56">
        <f t="shared" si="0"/>
        <v>0</v>
      </c>
      <c r="DY15" s="56">
        <f t="shared" si="0"/>
        <v>0</v>
      </c>
      <c r="DZ15" s="56">
        <f t="shared" si="0"/>
        <v>0</v>
      </c>
      <c r="EA15" s="56">
        <f t="shared" si="0"/>
        <v>0</v>
      </c>
      <c r="EB15" s="56">
        <f t="shared" si="0"/>
        <v>0</v>
      </c>
      <c r="EC15" s="56">
        <f t="shared" si="0"/>
        <v>0</v>
      </c>
      <c r="ED15" s="56">
        <f t="shared" si="0"/>
        <v>0</v>
      </c>
      <c r="EE15" s="56">
        <f t="shared" si="0"/>
        <v>0</v>
      </c>
      <c r="EF15" s="56">
        <f t="shared" si="0"/>
        <v>0</v>
      </c>
      <c r="EG15" s="56">
        <f t="shared" si="0"/>
        <v>0</v>
      </c>
      <c r="EH15" s="56">
        <f t="shared" si="0"/>
        <v>0</v>
      </c>
      <c r="EI15" s="56">
        <f t="shared" si="0"/>
        <v>0</v>
      </c>
      <c r="EJ15" s="56">
        <f t="shared" si="0"/>
        <v>0</v>
      </c>
      <c r="EK15" s="56">
        <f t="shared" si="0"/>
        <v>0</v>
      </c>
      <c r="EL15" s="56">
        <f t="shared" si="0"/>
        <v>0</v>
      </c>
      <c r="EM15" s="56">
        <f t="shared" si="0"/>
        <v>0</v>
      </c>
      <c r="EN15" s="56">
        <f t="shared" si="0"/>
        <v>0</v>
      </c>
      <c r="EO15" s="56">
        <f t="shared" si="0"/>
        <v>0</v>
      </c>
      <c r="EP15" s="56">
        <f t="shared" ref="EP15:EP44" si="5">AH15</f>
        <v>0</v>
      </c>
      <c r="EQ15" s="56">
        <f t="shared" si="2"/>
        <v>0</v>
      </c>
      <c r="ER15" s="56">
        <f t="shared" si="3"/>
        <v>0</v>
      </c>
      <c r="ES15" s="56">
        <f t="shared" si="3"/>
        <v>0</v>
      </c>
      <c r="ET15" s="56">
        <f t="shared" si="3"/>
        <v>0</v>
      </c>
      <c r="EU15" s="56">
        <f t="shared" si="3"/>
        <v>0</v>
      </c>
      <c r="EV15" s="56">
        <f t="shared" si="3"/>
        <v>0</v>
      </c>
      <c r="EW15" s="56">
        <f t="shared" si="3"/>
        <v>0</v>
      </c>
      <c r="EX15" s="56">
        <f t="shared" si="3"/>
        <v>0</v>
      </c>
      <c r="EY15" s="56">
        <f t="shared" si="3"/>
        <v>0</v>
      </c>
      <c r="EZ15" s="56">
        <f t="shared" si="3"/>
        <v>0</v>
      </c>
      <c r="FA15" s="56">
        <f t="shared" si="3"/>
        <v>0</v>
      </c>
      <c r="FB15" s="56">
        <f t="shared" ref="FB15:FB44" si="6">DG15</f>
        <v>0</v>
      </c>
      <c r="FC15" s="56">
        <f t="shared" ref="FC15:FC44" si="7">DI15</f>
        <v>0</v>
      </c>
      <c r="FD15" s="56">
        <f t="shared" si="3"/>
        <v>0</v>
      </c>
      <c r="FE15" s="56">
        <f t="shared" si="3"/>
        <v>0</v>
      </c>
      <c r="FF15" s="56">
        <f t="shared" si="3"/>
        <v>0</v>
      </c>
      <c r="FG15" s="56">
        <f t="shared" si="3"/>
        <v>0</v>
      </c>
      <c r="FH15" s="56">
        <f t="shared" si="3"/>
        <v>0</v>
      </c>
      <c r="FI15" s="56">
        <f t="shared" si="3"/>
        <v>0</v>
      </c>
      <c r="FJ15" s="56">
        <f t="shared" si="3"/>
        <v>0</v>
      </c>
      <c r="FK15" s="56">
        <f t="shared" si="3"/>
        <v>0</v>
      </c>
      <c r="FL15" s="56">
        <f t="shared" si="3"/>
        <v>0</v>
      </c>
      <c r="FM15" s="56">
        <f t="shared" si="3"/>
        <v>0</v>
      </c>
      <c r="FN15" s="56">
        <f t="shared" si="3"/>
        <v>0</v>
      </c>
      <c r="FO15" s="56">
        <f t="shared" si="3"/>
        <v>0</v>
      </c>
      <c r="FP15" s="56">
        <f t="shared" ref="FP15:FP44" si="8">DJ15</f>
        <v>0</v>
      </c>
      <c r="FQ15" s="56">
        <f t="shared" ref="FQ15:FQ44" si="9">DH15</f>
        <v>0</v>
      </c>
      <c r="FR15" s="56">
        <f t="shared" ref="FR15:FR44" si="10">DK15</f>
        <v>0</v>
      </c>
      <c r="FS15" s="56">
        <f t="shared" si="3"/>
        <v>0</v>
      </c>
      <c r="FT15" s="56">
        <f t="shared" si="3"/>
        <v>0</v>
      </c>
      <c r="FU15" s="56">
        <f t="shared" si="3"/>
        <v>0</v>
      </c>
      <c r="FV15" s="56">
        <f t="shared" si="3"/>
        <v>0</v>
      </c>
      <c r="FW15" s="56">
        <f t="shared" si="3"/>
        <v>0</v>
      </c>
      <c r="FX15" s="56">
        <f t="shared" si="3"/>
        <v>0</v>
      </c>
      <c r="FY15" s="56">
        <f t="shared" si="3"/>
        <v>0</v>
      </c>
      <c r="FZ15" s="56">
        <f t="shared" si="3"/>
        <v>0</v>
      </c>
      <c r="GA15" s="56">
        <f t="shared" si="3"/>
        <v>0</v>
      </c>
      <c r="GB15" s="56">
        <f t="shared" si="3"/>
        <v>0</v>
      </c>
      <c r="GC15" s="56">
        <f t="shared" si="3"/>
        <v>0</v>
      </c>
      <c r="GD15" s="56">
        <f t="shared" si="3"/>
        <v>0</v>
      </c>
      <c r="GE15" s="56">
        <f t="shared" si="3"/>
        <v>0</v>
      </c>
      <c r="GF15" s="56">
        <f t="shared" si="3"/>
        <v>0</v>
      </c>
      <c r="GG15" s="56">
        <f t="shared" si="3"/>
        <v>0</v>
      </c>
      <c r="GH15" s="56">
        <f t="shared" si="3"/>
        <v>0</v>
      </c>
      <c r="GI15" s="56">
        <f t="shared" si="3"/>
        <v>0</v>
      </c>
      <c r="GJ15" s="56">
        <f t="shared" si="3"/>
        <v>0</v>
      </c>
      <c r="GK15" s="56">
        <f t="shared" si="3"/>
        <v>0</v>
      </c>
      <c r="GL15" s="56">
        <f t="shared" si="3"/>
        <v>0</v>
      </c>
      <c r="GM15" s="56">
        <f t="shared" si="3"/>
        <v>0</v>
      </c>
      <c r="GN15" s="56">
        <f t="shared" si="3"/>
        <v>0</v>
      </c>
      <c r="GO15" s="56">
        <f t="shared" si="3"/>
        <v>0</v>
      </c>
      <c r="GP15" s="56">
        <f t="shared" si="3"/>
        <v>0</v>
      </c>
      <c r="GQ15" s="56">
        <f t="shared" si="3"/>
        <v>0</v>
      </c>
      <c r="GR15" s="56">
        <f t="shared" si="3"/>
        <v>0</v>
      </c>
      <c r="GS15" s="56">
        <f t="shared" si="3"/>
        <v>0</v>
      </c>
      <c r="GT15" s="56">
        <f t="shared" si="3"/>
        <v>0</v>
      </c>
      <c r="GU15" s="56">
        <f t="shared" si="3"/>
        <v>0</v>
      </c>
      <c r="GV15" s="56">
        <f t="shared" si="3"/>
        <v>0</v>
      </c>
      <c r="GW15" s="56">
        <f t="shared" si="3"/>
        <v>0</v>
      </c>
      <c r="GX15" s="56">
        <f t="shared" si="3"/>
        <v>0</v>
      </c>
      <c r="GY15" s="56">
        <f t="shared" si="3"/>
        <v>0</v>
      </c>
      <c r="GZ15" s="56">
        <f t="shared" si="3"/>
        <v>0</v>
      </c>
      <c r="HA15" s="56">
        <f t="shared" si="3"/>
        <v>0</v>
      </c>
      <c r="HB15" s="56">
        <f t="shared" si="3"/>
        <v>0</v>
      </c>
      <c r="HC15" s="56">
        <f t="shared" si="3"/>
        <v>0</v>
      </c>
      <c r="HD15" s="56">
        <f t="shared" si="4"/>
        <v>0</v>
      </c>
      <c r="HE15" s="56">
        <f t="shared" si="4"/>
        <v>0</v>
      </c>
      <c r="HF15" s="56">
        <f t="shared" si="4"/>
        <v>0</v>
      </c>
      <c r="HG15" s="56">
        <f t="shared" si="4"/>
        <v>0</v>
      </c>
      <c r="HH15" s="56">
        <f t="shared" si="4"/>
        <v>0</v>
      </c>
    </row>
    <row r="16" spans="1:219" x14ac:dyDescent="0.15">
      <c r="B16" s="59">
        <f t="shared" ref="B16:B43" si="11">IF((B15+1)&lt;=$F$6,(B15+1),"")</f>
        <v>43103</v>
      </c>
      <c r="C16" s="57"/>
      <c r="D16" s="55"/>
      <c r="E16" s="55"/>
      <c r="F16" s="55"/>
      <c r="G16" s="55"/>
      <c r="H16" s="55"/>
      <c r="I16" s="55"/>
      <c r="J16" s="55"/>
      <c r="K16" s="55"/>
      <c r="L16" s="55"/>
      <c r="M16" s="55"/>
      <c r="N16" s="55"/>
      <c r="O16" s="55"/>
      <c r="P16" s="55"/>
      <c r="Q16" s="55"/>
      <c r="R16" s="55"/>
      <c r="S16" s="55"/>
      <c r="T16" s="55"/>
      <c r="U16" s="55"/>
      <c r="V16" s="55"/>
      <c r="W16" s="55"/>
      <c r="X16" s="55"/>
      <c r="Y16" s="55"/>
      <c r="Z16" s="55"/>
      <c r="AA16" s="55"/>
      <c r="AB16" s="55"/>
      <c r="AC16" s="55"/>
      <c r="AD16" s="55"/>
      <c r="AE16" s="55"/>
      <c r="AF16" s="55"/>
      <c r="AG16" s="55"/>
      <c r="AH16" s="55"/>
      <c r="AI16" s="55"/>
      <c r="AJ16" s="55"/>
      <c r="AK16" s="55"/>
      <c r="AL16" s="55"/>
      <c r="AM16" s="55"/>
      <c r="AN16" s="55"/>
      <c r="AO16" s="55"/>
      <c r="AP16" s="55"/>
      <c r="AQ16" s="55"/>
      <c r="AR16" s="55"/>
      <c r="AS16" s="55"/>
      <c r="AT16" s="55"/>
      <c r="AU16" s="55"/>
      <c r="AV16" s="55"/>
      <c r="AW16" s="55"/>
      <c r="AX16" s="55"/>
      <c r="AY16" s="55"/>
      <c r="AZ16" s="55"/>
      <c r="BA16" s="55"/>
      <c r="BB16" s="55"/>
      <c r="BC16" s="55"/>
      <c r="BD16" s="55"/>
      <c r="BE16" s="55"/>
      <c r="BF16" s="55"/>
      <c r="BG16" s="55"/>
      <c r="BH16" s="55"/>
      <c r="BI16" s="55"/>
      <c r="BJ16" s="55"/>
      <c r="BK16" s="55"/>
      <c r="BL16" s="55"/>
      <c r="BM16" s="55"/>
      <c r="BN16" s="55"/>
      <c r="BO16" s="55"/>
      <c r="BP16" s="55"/>
      <c r="BQ16" s="55"/>
      <c r="BR16" s="55"/>
      <c r="BS16" s="55"/>
      <c r="BT16" s="55"/>
      <c r="BU16" s="55"/>
      <c r="BV16" s="55"/>
      <c r="BW16" s="55"/>
      <c r="BX16" s="55"/>
      <c r="BY16" s="55"/>
      <c r="BZ16" s="55"/>
      <c r="CA16" s="55"/>
      <c r="CB16" s="55"/>
      <c r="CC16" s="55"/>
      <c r="CD16" s="55"/>
      <c r="CE16" s="55"/>
      <c r="CF16" s="55"/>
      <c r="CG16" s="55"/>
      <c r="CH16" s="55"/>
      <c r="CI16" s="55"/>
      <c r="CJ16" s="55"/>
      <c r="CK16" s="55"/>
      <c r="CL16" s="55"/>
      <c r="CM16" s="55"/>
      <c r="CN16" s="55"/>
      <c r="CO16" s="55"/>
      <c r="CP16" s="55"/>
      <c r="CQ16" s="55"/>
      <c r="CR16" s="55"/>
      <c r="CS16" s="55"/>
      <c r="CT16" s="55"/>
      <c r="CU16" s="55"/>
      <c r="CV16" s="55"/>
      <c r="CW16" s="55"/>
      <c r="CX16" s="55"/>
      <c r="CY16" s="55"/>
      <c r="CZ16" s="55"/>
      <c r="DA16" s="55"/>
      <c r="DB16" s="55"/>
      <c r="DC16" s="55"/>
      <c r="DD16" s="55"/>
      <c r="DE16" s="55"/>
      <c r="DF16" s="55"/>
      <c r="DG16" s="55"/>
      <c r="DH16" s="55"/>
      <c r="DI16" s="55"/>
      <c r="DJ16" s="55"/>
      <c r="DK16" s="55"/>
      <c r="DL16" s="55">
        <f t="shared" si="0"/>
        <v>0</v>
      </c>
      <c r="DM16" s="55">
        <f t="shared" si="0"/>
        <v>0</v>
      </c>
      <c r="DN16" s="55">
        <f t="shared" si="0"/>
        <v>0</v>
      </c>
      <c r="DO16" s="55">
        <f t="shared" si="0"/>
        <v>0</v>
      </c>
      <c r="DP16" s="55">
        <f t="shared" si="1"/>
        <v>0</v>
      </c>
      <c r="DQ16" s="55">
        <f t="shared" si="0"/>
        <v>0</v>
      </c>
      <c r="DR16" s="55">
        <f t="shared" si="0"/>
        <v>0</v>
      </c>
      <c r="DS16" s="55">
        <f t="shared" si="0"/>
        <v>0</v>
      </c>
      <c r="DT16" s="55">
        <f t="shared" si="0"/>
        <v>0</v>
      </c>
      <c r="DU16" s="55">
        <f t="shared" si="0"/>
        <v>0</v>
      </c>
      <c r="DV16" s="55">
        <f t="shared" si="0"/>
        <v>0</v>
      </c>
      <c r="DW16" s="55">
        <f t="shared" si="0"/>
        <v>0</v>
      </c>
      <c r="DX16" s="55">
        <f t="shared" si="0"/>
        <v>0</v>
      </c>
      <c r="DY16" s="55">
        <f t="shared" si="0"/>
        <v>0</v>
      </c>
      <c r="DZ16" s="55">
        <f t="shared" si="0"/>
        <v>0</v>
      </c>
      <c r="EA16" s="55">
        <f t="shared" si="0"/>
        <v>0</v>
      </c>
      <c r="EB16" s="55">
        <f t="shared" si="0"/>
        <v>0</v>
      </c>
      <c r="EC16" s="55">
        <f t="shared" si="0"/>
        <v>0</v>
      </c>
      <c r="ED16" s="55">
        <f t="shared" si="0"/>
        <v>0</v>
      </c>
      <c r="EE16" s="55">
        <f t="shared" si="0"/>
        <v>0</v>
      </c>
      <c r="EF16" s="55">
        <f t="shared" si="0"/>
        <v>0</v>
      </c>
      <c r="EG16" s="55">
        <f t="shared" si="0"/>
        <v>0</v>
      </c>
      <c r="EH16" s="55">
        <f t="shared" si="0"/>
        <v>0</v>
      </c>
      <c r="EI16" s="55">
        <f t="shared" si="0"/>
        <v>0</v>
      </c>
      <c r="EJ16" s="55">
        <f t="shared" si="0"/>
        <v>0</v>
      </c>
      <c r="EK16" s="55">
        <f t="shared" si="0"/>
        <v>0</v>
      </c>
      <c r="EL16" s="55">
        <f t="shared" si="0"/>
        <v>0</v>
      </c>
      <c r="EM16" s="55">
        <f t="shared" si="0"/>
        <v>0</v>
      </c>
      <c r="EN16" s="55">
        <f t="shared" si="0"/>
        <v>0</v>
      </c>
      <c r="EO16" s="55">
        <f t="shared" si="0"/>
        <v>0</v>
      </c>
      <c r="EP16" s="55">
        <f t="shared" si="5"/>
        <v>0</v>
      </c>
      <c r="EQ16" s="55">
        <f t="shared" si="2"/>
        <v>0</v>
      </c>
      <c r="ER16" s="55">
        <f t="shared" si="3"/>
        <v>0</v>
      </c>
      <c r="ES16" s="55">
        <f t="shared" si="3"/>
        <v>0</v>
      </c>
      <c r="ET16" s="55">
        <f t="shared" si="3"/>
        <v>0</v>
      </c>
      <c r="EU16" s="55">
        <f t="shared" si="3"/>
        <v>0</v>
      </c>
      <c r="EV16" s="55">
        <f t="shared" si="3"/>
        <v>0</v>
      </c>
      <c r="EW16" s="55">
        <f t="shared" si="3"/>
        <v>0</v>
      </c>
      <c r="EX16" s="55">
        <f t="shared" si="3"/>
        <v>0</v>
      </c>
      <c r="EY16" s="55">
        <f t="shared" si="3"/>
        <v>0</v>
      </c>
      <c r="EZ16" s="55">
        <f t="shared" si="3"/>
        <v>0</v>
      </c>
      <c r="FA16" s="55">
        <f t="shared" si="3"/>
        <v>0</v>
      </c>
      <c r="FB16" s="55">
        <f t="shared" si="6"/>
        <v>0</v>
      </c>
      <c r="FC16" s="55">
        <f t="shared" si="7"/>
        <v>0</v>
      </c>
      <c r="FD16" s="55">
        <f t="shared" si="3"/>
        <v>0</v>
      </c>
      <c r="FE16" s="55">
        <f t="shared" si="3"/>
        <v>0</v>
      </c>
      <c r="FF16" s="55">
        <f t="shared" si="3"/>
        <v>0</v>
      </c>
      <c r="FG16" s="55">
        <f t="shared" si="3"/>
        <v>0</v>
      </c>
      <c r="FH16" s="55">
        <f t="shared" si="3"/>
        <v>0</v>
      </c>
      <c r="FI16" s="55">
        <f t="shared" si="3"/>
        <v>0</v>
      </c>
      <c r="FJ16" s="55">
        <f t="shared" si="3"/>
        <v>0</v>
      </c>
      <c r="FK16" s="55">
        <f t="shared" si="3"/>
        <v>0</v>
      </c>
      <c r="FL16" s="55">
        <f t="shared" si="3"/>
        <v>0</v>
      </c>
      <c r="FM16" s="55">
        <f t="shared" si="3"/>
        <v>0</v>
      </c>
      <c r="FN16" s="55">
        <f t="shared" si="3"/>
        <v>0</v>
      </c>
      <c r="FO16" s="55">
        <f t="shared" si="3"/>
        <v>0</v>
      </c>
      <c r="FP16" s="55">
        <f t="shared" si="8"/>
        <v>0</v>
      </c>
      <c r="FQ16" s="55">
        <f t="shared" si="9"/>
        <v>0</v>
      </c>
      <c r="FR16" s="55">
        <f t="shared" si="10"/>
        <v>0</v>
      </c>
      <c r="FS16" s="55">
        <f t="shared" si="3"/>
        <v>0</v>
      </c>
      <c r="FT16" s="55">
        <f t="shared" si="3"/>
        <v>0</v>
      </c>
      <c r="FU16" s="55">
        <f t="shared" si="3"/>
        <v>0</v>
      </c>
      <c r="FV16" s="55">
        <f t="shared" si="3"/>
        <v>0</v>
      </c>
      <c r="FW16" s="55">
        <f t="shared" si="3"/>
        <v>0</v>
      </c>
      <c r="FX16" s="55">
        <f t="shared" si="3"/>
        <v>0</v>
      </c>
      <c r="FY16" s="55">
        <f t="shared" si="3"/>
        <v>0</v>
      </c>
      <c r="FZ16" s="55">
        <f t="shared" si="3"/>
        <v>0</v>
      </c>
      <c r="GA16" s="55">
        <f t="shared" si="3"/>
        <v>0</v>
      </c>
      <c r="GB16" s="55">
        <f t="shared" si="3"/>
        <v>0</v>
      </c>
      <c r="GC16" s="55">
        <f t="shared" si="3"/>
        <v>0</v>
      </c>
      <c r="GD16" s="55">
        <f t="shared" si="3"/>
        <v>0</v>
      </c>
      <c r="GE16" s="55">
        <f t="shared" si="3"/>
        <v>0</v>
      </c>
      <c r="GF16" s="55">
        <f t="shared" si="3"/>
        <v>0</v>
      </c>
      <c r="GG16" s="55">
        <f t="shared" si="3"/>
        <v>0</v>
      </c>
      <c r="GH16" s="55">
        <f t="shared" si="3"/>
        <v>0</v>
      </c>
      <c r="GI16" s="55">
        <f t="shared" si="3"/>
        <v>0</v>
      </c>
      <c r="GJ16" s="55">
        <f t="shared" si="3"/>
        <v>0</v>
      </c>
      <c r="GK16" s="55">
        <f t="shared" si="3"/>
        <v>0</v>
      </c>
      <c r="GL16" s="55">
        <f t="shared" si="3"/>
        <v>0</v>
      </c>
      <c r="GM16" s="55">
        <f t="shared" si="3"/>
        <v>0</v>
      </c>
      <c r="GN16" s="55">
        <f t="shared" si="3"/>
        <v>0</v>
      </c>
      <c r="GO16" s="55">
        <f t="shared" si="3"/>
        <v>0</v>
      </c>
      <c r="GP16" s="55">
        <f t="shared" si="3"/>
        <v>0</v>
      </c>
      <c r="GQ16" s="55">
        <f t="shared" si="3"/>
        <v>0</v>
      </c>
      <c r="GR16" s="55">
        <f t="shared" si="3"/>
        <v>0</v>
      </c>
      <c r="GS16" s="55">
        <f t="shared" si="3"/>
        <v>0</v>
      </c>
      <c r="GT16" s="55">
        <f t="shared" si="3"/>
        <v>0</v>
      </c>
      <c r="GU16" s="55">
        <f t="shared" si="3"/>
        <v>0</v>
      </c>
      <c r="GV16" s="55">
        <f t="shared" si="3"/>
        <v>0</v>
      </c>
      <c r="GW16" s="55">
        <f t="shared" si="3"/>
        <v>0</v>
      </c>
      <c r="GX16" s="55">
        <f t="shared" si="3"/>
        <v>0</v>
      </c>
      <c r="GY16" s="55">
        <f t="shared" si="3"/>
        <v>0</v>
      </c>
      <c r="GZ16" s="55">
        <f t="shared" si="3"/>
        <v>0</v>
      </c>
      <c r="HA16" s="55">
        <f t="shared" si="3"/>
        <v>0</v>
      </c>
      <c r="HB16" s="55">
        <f t="shared" si="3"/>
        <v>0</v>
      </c>
      <c r="HC16" s="55">
        <f t="shared" si="3"/>
        <v>0</v>
      </c>
      <c r="HD16" s="55">
        <f t="shared" si="4"/>
        <v>0</v>
      </c>
      <c r="HE16" s="55">
        <f t="shared" si="4"/>
        <v>0</v>
      </c>
      <c r="HF16" s="55">
        <f t="shared" si="4"/>
        <v>0</v>
      </c>
      <c r="HG16" s="55">
        <f t="shared" si="4"/>
        <v>0</v>
      </c>
      <c r="HH16" s="55">
        <f t="shared" si="4"/>
        <v>0</v>
      </c>
    </row>
    <row r="17" spans="2:216" x14ac:dyDescent="0.15">
      <c r="B17" s="60">
        <f t="shared" si="11"/>
        <v>43104</v>
      </c>
      <c r="C17" s="58"/>
      <c r="D17" s="56"/>
      <c r="E17" s="56"/>
      <c r="F17" s="56"/>
      <c r="G17" s="56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56"/>
      <c r="AI17" s="56"/>
      <c r="AJ17" s="56"/>
      <c r="AK17" s="56"/>
      <c r="AL17" s="56"/>
      <c r="AM17" s="56"/>
      <c r="AN17" s="56"/>
      <c r="AO17" s="56"/>
      <c r="AP17" s="56"/>
      <c r="AQ17" s="56"/>
      <c r="AR17" s="56"/>
      <c r="AS17" s="56"/>
      <c r="AT17" s="56"/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6"/>
      <c r="BH17" s="56"/>
      <c r="BI17" s="56"/>
      <c r="BJ17" s="56"/>
      <c r="BK17" s="56"/>
      <c r="BL17" s="56"/>
      <c r="BM17" s="56"/>
      <c r="BN17" s="56"/>
      <c r="BO17" s="56"/>
      <c r="BP17" s="56"/>
      <c r="BQ17" s="56"/>
      <c r="BR17" s="56"/>
      <c r="BS17" s="56"/>
      <c r="BT17" s="56"/>
      <c r="BU17" s="56"/>
      <c r="BV17" s="56"/>
      <c r="BW17" s="56"/>
      <c r="BX17" s="56"/>
      <c r="BY17" s="56"/>
      <c r="BZ17" s="56"/>
      <c r="CA17" s="56"/>
      <c r="CB17" s="56"/>
      <c r="CC17" s="56"/>
      <c r="CD17" s="56"/>
      <c r="CE17" s="56"/>
      <c r="CF17" s="56"/>
      <c r="CG17" s="56"/>
      <c r="CH17" s="56"/>
      <c r="CI17" s="56"/>
      <c r="CJ17" s="56"/>
      <c r="CK17" s="56"/>
      <c r="CL17" s="56"/>
      <c r="CM17" s="56"/>
      <c r="CN17" s="56"/>
      <c r="CO17" s="56"/>
      <c r="CP17" s="56"/>
      <c r="CQ17" s="56"/>
      <c r="CR17" s="56"/>
      <c r="CS17" s="56"/>
      <c r="CT17" s="56"/>
      <c r="CU17" s="56"/>
      <c r="CV17" s="56"/>
      <c r="CW17" s="56"/>
      <c r="CX17" s="56"/>
      <c r="CY17" s="56"/>
      <c r="CZ17" s="56"/>
      <c r="DA17" s="56"/>
      <c r="DB17" s="56"/>
      <c r="DC17" s="56"/>
      <c r="DD17" s="56"/>
      <c r="DE17" s="56"/>
      <c r="DF17" s="56"/>
      <c r="DG17" s="56"/>
      <c r="DH17" s="56"/>
      <c r="DI17" s="56"/>
      <c r="DJ17" s="56"/>
      <c r="DK17" s="56"/>
      <c r="DL17" s="140">
        <f t="shared" si="0"/>
        <v>0</v>
      </c>
      <c r="DM17" s="140">
        <f t="shared" si="0"/>
        <v>0</v>
      </c>
      <c r="DN17" s="140">
        <f t="shared" si="0"/>
        <v>0</v>
      </c>
      <c r="DO17" s="140">
        <f t="shared" si="0"/>
        <v>0</v>
      </c>
      <c r="DP17" s="140">
        <f t="shared" si="1"/>
        <v>0</v>
      </c>
      <c r="DQ17" s="140">
        <f t="shared" si="0"/>
        <v>0</v>
      </c>
      <c r="DR17" s="140">
        <f t="shared" si="0"/>
        <v>0</v>
      </c>
      <c r="DS17" s="140">
        <f t="shared" si="0"/>
        <v>0</v>
      </c>
      <c r="DT17" s="140">
        <f t="shared" si="0"/>
        <v>0</v>
      </c>
      <c r="DU17" s="140">
        <f t="shared" si="0"/>
        <v>0</v>
      </c>
      <c r="DV17" s="140">
        <f t="shared" si="0"/>
        <v>0</v>
      </c>
      <c r="DW17" s="140">
        <f t="shared" si="0"/>
        <v>0</v>
      </c>
      <c r="DX17" s="140">
        <f t="shared" si="0"/>
        <v>0</v>
      </c>
      <c r="DY17" s="140">
        <f t="shared" si="0"/>
        <v>0</v>
      </c>
      <c r="DZ17" s="140">
        <f t="shared" si="0"/>
        <v>0</v>
      </c>
      <c r="EA17" s="140">
        <f t="shared" si="0"/>
        <v>0</v>
      </c>
      <c r="EB17" s="140">
        <f t="shared" si="0"/>
        <v>0</v>
      </c>
      <c r="EC17" s="140">
        <f t="shared" si="0"/>
        <v>0</v>
      </c>
      <c r="ED17" s="140">
        <f t="shared" si="0"/>
        <v>0</v>
      </c>
      <c r="EE17" s="140">
        <f t="shared" si="0"/>
        <v>0</v>
      </c>
      <c r="EF17" s="140">
        <f t="shared" si="0"/>
        <v>0</v>
      </c>
      <c r="EG17" s="140">
        <f t="shared" si="0"/>
        <v>0</v>
      </c>
      <c r="EH17" s="140">
        <f t="shared" si="0"/>
        <v>0</v>
      </c>
      <c r="EI17" s="140">
        <f t="shared" si="0"/>
        <v>0</v>
      </c>
      <c r="EJ17" s="140">
        <f t="shared" si="0"/>
        <v>0</v>
      </c>
      <c r="EK17" s="140">
        <f t="shared" si="0"/>
        <v>0</v>
      </c>
      <c r="EL17" s="140">
        <f t="shared" si="0"/>
        <v>0</v>
      </c>
      <c r="EM17" s="140">
        <f t="shared" si="0"/>
        <v>0</v>
      </c>
      <c r="EN17" s="140">
        <f t="shared" si="0"/>
        <v>0</v>
      </c>
      <c r="EO17" s="140">
        <f t="shared" si="0"/>
        <v>0</v>
      </c>
      <c r="EP17" s="140">
        <f t="shared" si="5"/>
        <v>0</v>
      </c>
      <c r="EQ17" s="140">
        <f t="shared" si="2"/>
        <v>0</v>
      </c>
      <c r="ER17" s="140">
        <f t="shared" si="3"/>
        <v>0</v>
      </c>
      <c r="ES17" s="140">
        <f t="shared" si="3"/>
        <v>0</v>
      </c>
      <c r="ET17" s="140">
        <f t="shared" si="3"/>
        <v>0</v>
      </c>
      <c r="EU17" s="140">
        <f t="shared" si="3"/>
        <v>0</v>
      </c>
      <c r="EV17" s="140">
        <f t="shared" si="3"/>
        <v>0</v>
      </c>
      <c r="EW17" s="140">
        <f t="shared" si="3"/>
        <v>0</v>
      </c>
      <c r="EX17" s="140">
        <f t="shared" si="3"/>
        <v>0</v>
      </c>
      <c r="EY17" s="140">
        <f t="shared" si="3"/>
        <v>0</v>
      </c>
      <c r="EZ17" s="140">
        <f t="shared" si="3"/>
        <v>0</v>
      </c>
      <c r="FA17" s="140">
        <f t="shared" si="3"/>
        <v>0</v>
      </c>
      <c r="FB17" s="140">
        <f t="shared" si="6"/>
        <v>0</v>
      </c>
      <c r="FC17" s="140">
        <f t="shared" si="7"/>
        <v>0</v>
      </c>
      <c r="FD17" s="140">
        <f t="shared" si="3"/>
        <v>0</v>
      </c>
      <c r="FE17" s="140">
        <f t="shared" si="3"/>
        <v>0</v>
      </c>
      <c r="FF17" s="140">
        <f t="shared" si="3"/>
        <v>0</v>
      </c>
      <c r="FG17" s="140">
        <f t="shared" si="3"/>
        <v>0</v>
      </c>
      <c r="FH17" s="140">
        <f t="shared" si="3"/>
        <v>0</v>
      </c>
      <c r="FI17" s="140">
        <f t="shared" si="3"/>
        <v>0</v>
      </c>
      <c r="FJ17" s="140">
        <f t="shared" si="3"/>
        <v>0</v>
      </c>
      <c r="FK17" s="140">
        <f t="shared" si="3"/>
        <v>0</v>
      </c>
      <c r="FL17" s="140">
        <f t="shared" si="3"/>
        <v>0</v>
      </c>
      <c r="FM17" s="140">
        <f t="shared" si="3"/>
        <v>0</v>
      </c>
      <c r="FN17" s="140">
        <f t="shared" si="3"/>
        <v>0</v>
      </c>
      <c r="FO17" s="140">
        <f t="shared" si="3"/>
        <v>0</v>
      </c>
      <c r="FP17" s="140">
        <f t="shared" si="8"/>
        <v>0</v>
      </c>
      <c r="FQ17" s="140">
        <f t="shared" si="9"/>
        <v>0</v>
      </c>
      <c r="FR17" s="140">
        <f t="shared" si="10"/>
        <v>0</v>
      </c>
      <c r="FS17" s="140">
        <f t="shared" si="3"/>
        <v>0</v>
      </c>
      <c r="FT17" s="140">
        <f t="shared" si="3"/>
        <v>0</v>
      </c>
      <c r="FU17" s="140">
        <f t="shared" si="3"/>
        <v>0</v>
      </c>
      <c r="FV17" s="140">
        <f t="shared" si="3"/>
        <v>0</v>
      </c>
      <c r="FW17" s="140">
        <f t="shared" si="3"/>
        <v>0</v>
      </c>
      <c r="FX17" s="140">
        <f t="shared" si="3"/>
        <v>0</v>
      </c>
      <c r="FY17" s="140">
        <f t="shared" si="3"/>
        <v>0</v>
      </c>
      <c r="FZ17" s="140">
        <f t="shared" si="3"/>
        <v>0</v>
      </c>
      <c r="GA17" s="140">
        <f t="shared" si="3"/>
        <v>0</v>
      </c>
      <c r="GB17" s="140">
        <f t="shared" si="3"/>
        <v>0</v>
      </c>
      <c r="GC17" s="140">
        <f t="shared" si="3"/>
        <v>0</v>
      </c>
      <c r="GD17" s="140">
        <f t="shared" si="3"/>
        <v>0</v>
      </c>
      <c r="GE17" s="140">
        <f t="shared" si="3"/>
        <v>0</v>
      </c>
      <c r="GF17" s="140">
        <f t="shared" si="3"/>
        <v>0</v>
      </c>
      <c r="GG17" s="140">
        <f t="shared" si="3"/>
        <v>0</v>
      </c>
      <c r="GH17" s="140">
        <f t="shared" si="3"/>
        <v>0</v>
      </c>
      <c r="GI17" s="140">
        <f t="shared" si="3"/>
        <v>0</v>
      </c>
      <c r="GJ17" s="140">
        <f t="shared" si="3"/>
        <v>0</v>
      </c>
      <c r="GK17" s="140">
        <f t="shared" si="3"/>
        <v>0</v>
      </c>
      <c r="GL17" s="140">
        <f t="shared" si="3"/>
        <v>0</v>
      </c>
      <c r="GM17" s="140">
        <f t="shared" si="3"/>
        <v>0</v>
      </c>
      <c r="GN17" s="140">
        <f t="shared" si="3"/>
        <v>0</v>
      </c>
      <c r="GO17" s="140">
        <f t="shared" si="3"/>
        <v>0</v>
      </c>
      <c r="GP17" s="140">
        <f t="shared" si="3"/>
        <v>0</v>
      </c>
      <c r="GQ17" s="140">
        <f t="shared" si="3"/>
        <v>0</v>
      </c>
      <c r="GR17" s="140">
        <f t="shared" si="3"/>
        <v>0</v>
      </c>
      <c r="GS17" s="140">
        <f t="shared" si="3"/>
        <v>0</v>
      </c>
      <c r="GT17" s="140">
        <f t="shared" si="3"/>
        <v>0</v>
      </c>
      <c r="GU17" s="140">
        <f t="shared" si="3"/>
        <v>0</v>
      </c>
      <c r="GV17" s="140">
        <f t="shared" si="3"/>
        <v>0</v>
      </c>
      <c r="GW17" s="140">
        <f t="shared" si="3"/>
        <v>0</v>
      </c>
      <c r="GX17" s="140">
        <f t="shared" si="3"/>
        <v>0</v>
      </c>
      <c r="GY17" s="140">
        <f t="shared" si="3"/>
        <v>0</v>
      </c>
      <c r="GZ17" s="140">
        <f t="shared" si="3"/>
        <v>0</v>
      </c>
      <c r="HA17" s="140">
        <f t="shared" si="3"/>
        <v>0</v>
      </c>
      <c r="HB17" s="140">
        <f t="shared" si="3"/>
        <v>0</v>
      </c>
      <c r="HC17" s="140">
        <f t="shared" ref="HC17:HH20" si="12">IF(VALUE(HC$13)&lt;20,INDEX($O$14:$DK$44,ROW($A4),VALUE(HC$13)),INDEX($O$14:$DK$44,ROW($A4),VALUE(HC$13)+1))</f>
        <v>0</v>
      </c>
      <c r="HD17" s="140">
        <f t="shared" si="12"/>
        <v>0</v>
      </c>
      <c r="HE17" s="140">
        <f t="shared" si="12"/>
        <v>0</v>
      </c>
      <c r="HF17" s="140">
        <f t="shared" si="12"/>
        <v>0</v>
      </c>
      <c r="HG17" s="140">
        <f t="shared" si="12"/>
        <v>0</v>
      </c>
      <c r="HH17" s="140">
        <f t="shared" si="12"/>
        <v>0</v>
      </c>
    </row>
    <row r="18" spans="2:216" x14ac:dyDescent="0.15">
      <c r="B18" s="59">
        <f t="shared" si="11"/>
        <v>43105</v>
      </c>
      <c r="C18" s="57"/>
      <c r="D18" s="55"/>
      <c r="E18" s="55"/>
      <c r="F18" s="55"/>
      <c r="G18" s="55"/>
      <c r="H18" s="55"/>
      <c r="I18" s="55"/>
      <c r="J18" s="55"/>
      <c r="K18" s="55"/>
      <c r="L18" s="55"/>
      <c r="M18" s="55"/>
      <c r="N18" s="55"/>
      <c r="O18" s="55"/>
      <c r="P18" s="55"/>
      <c r="Q18" s="55"/>
      <c r="R18" s="55"/>
      <c r="S18" s="55"/>
      <c r="T18" s="55"/>
      <c r="U18" s="55"/>
      <c r="V18" s="55"/>
      <c r="W18" s="55"/>
      <c r="X18" s="55"/>
      <c r="Y18" s="55"/>
      <c r="Z18" s="55"/>
      <c r="AA18" s="55"/>
      <c r="AB18" s="55"/>
      <c r="AC18" s="55"/>
      <c r="AD18" s="55"/>
      <c r="AE18" s="55"/>
      <c r="AF18" s="55"/>
      <c r="AG18" s="55"/>
      <c r="AH18" s="55"/>
      <c r="AI18" s="55"/>
      <c r="AJ18" s="55"/>
      <c r="AK18" s="55"/>
      <c r="AL18" s="55"/>
      <c r="AM18" s="55"/>
      <c r="AN18" s="55"/>
      <c r="AO18" s="55"/>
      <c r="AP18" s="55"/>
      <c r="AQ18" s="55"/>
      <c r="AR18" s="55"/>
      <c r="AS18" s="55"/>
      <c r="AT18" s="55"/>
      <c r="AU18" s="55"/>
      <c r="AV18" s="55"/>
      <c r="AW18" s="55"/>
      <c r="AX18" s="55"/>
      <c r="AY18" s="55"/>
      <c r="AZ18" s="55"/>
      <c r="BA18" s="55"/>
      <c r="BB18" s="55"/>
      <c r="BC18" s="55"/>
      <c r="BD18" s="55"/>
      <c r="BE18" s="55"/>
      <c r="BF18" s="55"/>
      <c r="BG18" s="55"/>
      <c r="BH18" s="55"/>
      <c r="BI18" s="55"/>
      <c r="BJ18" s="55"/>
      <c r="BK18" s="55"/>
      <c r="BL18" s="55"/>
      <c r="BM18" s="55"/>
      <c r="BN18" s="55"/>
      <c r="BO18" s="55"/>
      <c r="BP18" s="55"/>
      <c r="BQ18" s="55"/>
      <c r="BR18" s="55"/>
      <c r="BS18" s="55"/>
      <c r="BT18" s="55"/>
      <c r="BU18" s="55"/>
      <c r="BV18" s="55"/>
      <c r="BW18" s="55"/>
      <c r="BX18" s="55"/>
      <c r="BY18" s="55"/>
      <c r="BZ18" s="55"/>
      <c r="CA18" s="55"/>
      <c r="CB18" s="55"/>
      <c r="CC18" s="55"/>
      <c r="CD18" s="55"/>
      <c r="CE18" s="55"/>
      <c r="CF18" s="55"/>
      <c r="CG18" s="55"/>
      <c r="CH18" s="55"/>
      <c r="CI18" s="55"/>
      <c r="CJ18" s="55"/>
      <c r="CK18" s="55"/>
      <c r="CL18" s="55"/>
      <c r="CM18" s="55"/>
      <c r="CN18" s="55"/>
      <c r="CO18" s="55"/>
      <c r="CP18" s="55"/>
      <c r="CQ18" s="55"/>
      <c r="CR18" s="55"/>
      <c r="CS18" s="55"/>
      <c r="CT18" s="55"/>
      <c r="CU18" s="55"/>
      <c r="CV18" s="55"/>
      <c r="CW18" s="55"/>
      <c r="CX18" s="55"/>
      <c r="CY18" s="55"/>
      <c r="CZ18" s="55"/>
      <c r="DA18" s="55"/>
      <c r="DB18" s="55"/>
      <c r="DC18" s="55"/>
      <c r="DD18" s="55"/>
      <c r="DE18" s="55"/>
      <c r="DF18" s="55"/>
      <c r="DG18" s="55"/>
      <c r="DH18" s="55"/>
      <c r="DI18" s="55"/>
      <c r="DJ18" s="55"/>
      <c r="DK18" s="55"/>
      <c r="DL18" s="141">
        <f t="shared" si="0"/>
        <v>0</v>
      </c>
      <c r="DM18" s="141">
        <f t="shared" si="0"/>
        <v>0</v>
      </c>
      <c r="DN18" s="141">
        <f t="shared" si="0"/>
        <v>0</v>
      </c>
      <c r="DO18" s="141">
        <f t="shared" si="0"/>
        <v>0</v>
      </c>
      <c r="DP18" s="141">
        <f t="shared" si="1"/>
        <v>0</v>
      </c>
      <c r="DQ18" s="141">
        <f t="shared" si="0"/>
        <v>0</v>
      </c>
      <c r="DR18" s="141">
        <f t="shared" si="0"/>
        <v>0</v>
      </c>
      <c r="DS18" s="141">
        <f t="shared" si="0"/>
        <v>0</v>
      </c>
      <c r="DT18" s="141">
        <f t="shared" si="0"/>
        <v>0</v>
      </c>
      <c r="DU18" s="141">
        <f t="shared" si="0"/>
        <v>0</v>
      </c>
      <c r="DV18" s="141">
        <f t="shared" si="0"/>
        <v>0</v>
      </c>
      <c r="DW18" s="141">
        <f t="shared" si="0"/>
        <v>0</v>
      </c>
      <c r="DX18" s="141">
        <f t="shared" si="0"/>
        <v>0</v>
      </c>
      <c r="DY18" s="141">
        <f t="shared" si="0"/>
        <v>0</v>
      </c>
      <c r="DZ18" s="141">
        <f t="shared" si="0"/>
        <v>0</v>
      </c>
      <c r="EA18" s="141">
        <f t="shared" si="0"/>
        <v>0</v>
      </c>
      <c r="EB18" s="141">
        <f t="shared" si="0"/>
        <v>0</v>
      </c>
      <c r="EC18" s="141">
        <f t="shared" si="0"/>
        <v>0</v>
      </c>
      <c r="ED18" s="141">
        <f t="shared" si="0"/>
        <v>0</v>
      </c>
      <c r="EE18" s="141">
        <f t="shared" si="0"/>
        <v>0</v>
      </c>
      <c r="EF18" s="141">
        <f t="shared" si="0"/>
        <v>0</v>
      </c>
      <c r="EG18" s="141">
        <f t="shared" si="0"/>
        <v>0</v>
      </c>
      <c r="EH18" s="141">
        <f t="shared" si="0"/>
        <v>0</v>
      </c>
      <c r="EI18" s="141">
        <f t="shared" si="0"/>
        <v>0</v>
      </c>
      <c r="EJ18" s="141">
        <f t="shared" si="0"/>
        <v>0</v>
      </c>
      <c r="EK18" s="141">
        <f t="shared" si="0"/>
        <v>0</v>
      </c>
      <c r="EL18" s="141">
        <f t="shared" si="0"/>
        <v>0</v>
      </c>
      <c r="EM18" s="141">
        <f t="shared" si="0"/>
        <v>0</v>
      </c>
      <c r="EN18" s="141">
        <f t="shared" si="0"/>
        <v>0</v>
      </c>
      <c r="EO18" s="141">
        <f t="shared" si="0"/>
        <v>0</v>
      </c>
      <c r="EP18" s="141">
        <f t="shared" si="5"/>
        <v>0</v>
      </c>
      <c r="EQ18" s="141">
        <f t="shared" si="2"/>
        <v>0</v>
      </c>
      <c r="ER18" s="141">
        <f t="shared" ref="ER18:HC21" si="13">IF(VALUE(ER$13)&lt;20,INDEX($O$14:$DK$44,ROW($A5),VALUE(ER$13)),INDEX($O$14:$DK$44,ROW($A5),VALUE(ER$13)+1))</f>
        <v>0</v>
      </c>
      <c r="ES18" s="141">
        <f t="shared" si="13"/>
        <v>0</v>
      </c>
      <c r="ET18" s="141">
        <f t="shared" si="13"/>
        <v>0</v>
      </c>
      <c r="EU18" s="141">
        <f t="shared" si="13"/>
        <v>0</v>
      </c>
      <c r="EV18" s="141">
        <f t="shared" si="13"/>
        <v>0</v>
      </c>
      <c r="EW18" s="141">
        <f t="shared" si="13"/>
        <v>0</v>
      </c>
      <c r="EX18" s="141">
        <f t="shared" si="13"/>
        <v>0</v>
      </c>
      <c r="EY18" s="141">
        <f t="shared" si="13"/>
        <v>0</v>
      </c>
      <c r="EZ18" s="141">
        <f t="shared" si="13"/>
        <v>0</v>
      </c>
      <c r="FA18" s="141">
        <f t="shared" si="13"/>
        <v>0</v>
      </c>
      <c r="FB18" s="141">
        <f t="shared" si="6"/>
        <v>0</v>
      </c>
      <c r="FC18" s="141">
        <f t="shared" si="7"/>
        <v>0</v>
      </c>
      <c r="FD18" s="141">
        <f t="shared" si="13"/>
        <v>0</v>
      </c>
      <c r="FE18" s="141">
        <f t="shared" si="13"/>
        <v>0</v>
      </c>
      <c r="FF18" s="141">
        <f t="shared" si="13"/>
        <v>0</v>
      </c>
      <c r="FG18" s="141">
        <f t="shared" si="13"/>
        <v>0</v>
      </c>
      <c r="FH18" s="141">
        <f t="shared" si="13"/>
        <v>0</v>
      </c>
      <c r="FI18" s="141">
        <f t="shared" si="13"/>
        <v>0</v>
      </c>
      <c r="FJ18" s="141">
        <f t="shared" si="13"/>
        <v>0</v>
      </c>
      <c r="FK18" s="141">
        <f t="shared" si="13"/>
        <v>0</v>
      </c>
      <c r="FL18" s="141">
        <f t="shared" si="13"/>
        <v>0</v>
      </c>
      <c r="FM18" s="141">
        <f t="shared" si="13"/>
        <v>0</v>
      </c>
      <c r="FN18" s="141">
        <f t="shared" si="13"/>
        <v>0</v>
      </c>
      <c r="FO18" s="141">
        <f t="shared" si="13"/>
        <v>0</v>
      </c>
      <c r="FP18" s="141">
        <f t="shared" si="8"/>
        <v>0</v>
      </c>
      <c r="FQ18" s="141">
        <f t="shared" si="9"/>
        <v>0</v>
      </c>
      <c r="FR18" s="141">
        <f t="shared" si="10"/>
        <v>0</v>
      </c>
      <c r="FS18" s="141">
        <f t="shared" si="13"/>
        <v>0</v>
      </c>
      <c r="FT18" s="141">
        <f t="shared" si="13"/>
        <v>0</v>
      </c>
      <c r="FU18" s="141">
        <f t="shared" si="13"/>
        <v>0</v>
      </c>
      <c r="FV18" s="141">
        <f t="shared" si="13"/>
        <v>0</v>
      </c>
      <c r="FW18" s="141">
        <f t="shared" si="13"/>
        <v>0</v>
      </c>
      <c r="FX18" s="141">
        <f t="shared" si="13"/>
        <v>0</v>
      </c>
      <c r="FY18" s="141">
        <f t="shared" si="13"/>
        <v>0</v>
      </c>
      <c r="FZ18" s="141">
        <f t="shared" si="13"/>
        <v>0</v>
      </c>
      <c r="GA18" s="141">
        <f t="shared" si="13"/>
        <v>0</v>
      </c>
      <c r="GB18" s="141">
        <f t="shared" si="13"/>
        <v>0</v>
      </c>
      <c r="GC18" s="141">
        <f t="shared" si="13"/>
        <v>0</v>
      </c>
      <c r="GD18" s="141">
        <f t="shared" si="13"/>
        <v>0</v>
      </c>
      <c r="GE18" s="141">
        <f t="shared" si="13"/>
        <v>0</v>
      </c>
      <c r="GF18" s="141">
        <f t="shared" si="13"/>
        <v>0</v>
      </c>
      <c r="GG18" s="141">
        <f t="shared" si="13"/>
        <v>0</v>
      </c>
      <c r="GH18" s="141">
        <f t="shared" si="13"/>
        <v>0</v>
      </c>
      <c r="GI18" s="141">
        <f t="shared" si="13"/>
        <v>0</v>
      </c>
      <c r="GJ18" s="141">
        <f t="shared" si="13"/>
        <v>0</v>
      </c>
      <c r="GK18" s="141">
        <f t="shared" si="13"/>
        <v>0</v>
      </c>
      <c r="GL18" s="141">
        <f t="shared" si="13"/>
        <v>0</v>
      </c>
      <c r="GM18" s="141">
        <f t="shared" si="13"/>
        <v>0</v>
      </c>
      <c r="GN18" s="141">
        <f t="shared" si="13"/>
        <v>0</v>
      </c>
      <c r="GO18" s="141">
        <f t="shared" si="13"/>
        <v>0</v>
      </c>
      <c r="GP18" s="141">
        <f t="shared" si="13"/>
        <v>0</v>
      </c>
      <c r="GQ18" s="141">
        <f t="shared" si="13"/>
        <v>0</v>
      </c>
      <c r="GR18" s="141">
        <f t="shared" si="13"/>
        <v>0</v>
      </c>
      <c r="GS18" s="141">
        <f t="shared" si="13"/>
        <v>0</v>
      </c>
      <c r="GT18" s="141">
        <f t="shared" si="13"/>
        <v>0</v>
      </c>
      <c r="GU18" s="141">
        <f t="shared" si="13"/>
        <v>0</v>
      </c>
      <c r="GV18" s="141">
        <f t="shared" si="13"/>
        <v>0</v>
      </c>
      <c r="GW18" s="141">
        <f t="shared" si="13"/>
        <v>0</v>
      </c>
      <c r="GX18" s="141">
        <f t="shared" si="13"/>
        <v>0</v>
      </c>
      <c r="GY18" s="141">
        <f t="shared" si="13"/>
        <v>0</v>
      </c>
      <c r="GZ18" s="141">
        <f t="shared" si="13"/>
        <v>0</v>
      </c>
      <c r="HA18" s="141">
        <f t="shared" si="13"/>
        <v>0</v>
      </c>
      <c r="HB18" s="141">
        <f t="shared" si="13"/>
        <v>0</v>
      </c>
      <c r="HC18" s="141">
        <f t="shared" si="13"/>
        <v>0</v>
      </c>
      <c r="HD18" s="141">
        <f t="shared" si="12"/>
        <v>0</v>
      </c>
      <c r="HE18" s="141">
        <f t="shared" si="12"/>
        <v>0</v>
      </c>
      <c r="HF18" s="141">
        <f t="shared" si="12"/>
        <v>0</v>
      </c>
      <c r="HG18" s="141">
        <f t="shared" si="12"/>
        <v>0</v>
      </c>
      <c r="HH18" s="141">
        <f t="shared" si="12"/>
        <v>0</v>
      </c>
    </row>
    <row r="19" spans="2:216" x14ac:dyDescent="0.15">
      <c r="B19" s="60">
        <f t="shared" si="11"/>
        <v>43106</v>
      </c>
      <c r="C19" s="58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6"/>
      <c r="BH19" s="56"/>
      <c r="BI19" s="56"/>
      <c r="BJ19" s="56"/>
      <c r="BK19" s="56"/>
      <c r="BL19" s="56"/>
      <c r="BM19" s="56"/>
      <c r="BN19" s="56"/>
      <c r="BO19" s="56"/>
      <c r="BP19" s="56"/>
      <c r="BQ19" s="56"/>
      <c r="BR19" s="56"/>
      <c r="BS19" s="56"/>
      <c r="BT19" s="56"/>
      <c r="BU19" s="56"/>
      <c r="BV19" s="56"/>
      <c r="BW19" s="56"/>
      <c r="BX19" s="56"/>
      <c r="BY19" s="56"/>
      <c r="BZ19" s="56"/>
      <c r="CA19" s="56"/>
      <c r="CB19" s="56"/>
      <c r="CC19" s="56"/>
      <c r="CD19" s="56"/>
      <c r="CE19" s="56"/>
      <c r="CF19" s="56"/>
      <c r="CG19" s="56"/>
      <c r="CH19" s="56"/>
      <c r="CI19" s="56"/>
      <c r="CJ19" s="56"/>
      <c r="CK19" s="56"/>
      <c r="CL19" s="56"/>
      <c r="CM19" s="56"/>
      <c r="CN19" s="56"/>
      <c r="CO19" s="56"/>
      <c r="CP19" s="56"/>
      <c r="CQ19" s="56"/>
      <c r="CR19" s="56"/>
      <c r="CS19" s="56"/>
      <c r="CT19" s="56"/>
      <c r="CU19" s="56"/>
      <c r="CV19" s="56"/>
      <c r="CW19" s="56"/>
      <c r="CX19" s="56"/>
      <c r="CY19" s="56"/>
      <c r="CZ19" s="56"/>
      <c r="DA19" s="56"/>
      <c r="DB19" s="56"/>
      <c r="DC19" s="56"/>
      <c r="DD19" s="56"/>
      <c r="DE19" s="56"/>
      <c r="DF19" s="56"/>
      <c r="DG19" s="56"/>
      <c r="DH19" s="56"/>
      <c r="DI19" s="56"/>
      <c r="DJ19" s="56"/>
      <c r="DK19" s="56"/>
      <c r="DL19" s="140">
        <f t="shared" si="0"/>
        <v>0</v>
      </c>
      <c r="DM19" s="140">
        <f t="shared" si="0"/>
        <v>0</v>
      </c>
      <c r="DN19" s="140">
        <f t="shared" si="0"/>
        <v>0</v>
      </c>
      <c r="DO19" s="140">
        <f t="shared" si="0"/>
        <v>0</v>
      </c>
      <c r="DP19" s="140">
        <f t="shared" si="1"/>
        <v>0</v>
      </c>
      <c r="DQ19" s="140">
        <f t="shared" si="0"/>
        <v>0</v>
      </c>
      <c r="DR19" s="140">
        <f t="shared" si="0"/>
        <v>0</v>
      </c>
      <c r="DS19" s="140">
        <f t="shared" si="0"/>
        <v>0</v>
      </c>
      <c r="DT19" s="140">
        <f t="shared" si="0"/>
        <v>0</v>
      </c>
      <c r="DU19" s="140">
        <f t="shared" si="0"/>
        <v>0</v>
      </c>
      <c r="DV19" s="140">
        <f t="shared" si="0"/>
        <v>0</v>
      </c>
      <c r="DW19" s="140">
        <f t="shared" si="0"/>
        <v>0</v>
      </c>
      <c r="DX19" s="140">
        <f t="shared" si="0"/>
        <v>0</v>
      </c>
      <c r="DY19" s="140">
        <f t="shared" si="0"/>
        <v>0</v>
      </c>
      <c r="DZ19" s="140">
        <f t="shared" si="0"/>
        <v>0</v>
      </c>
      <c r="EA19" s="140">
        <f t="shared" si="0"/>
        <v>0</v>
      </c>
      <c r="EB19" s="140">
        <f t="shared" si="0"/>
        <v>0</v>
      </c>
      <c r="EC19" s="140">
        <f t="shared" si="0"/>
        <v>0</v>
      </c>
      <c r="ED19" s="140">
        <f t="shared" si="0"/>
        <v>0</v>
      </c>
      <c r="EE19" s="140">
        <f t="shared" si="0"/>
        <v>0</v>
      </c>
      <c r="EF19" s="140">
        <f t="shared" si="0"/>
        <v>0</v>
      </c>
      <c r="EG19" s="140">
        <f t="shared" si="0"/>
        <v>0</v>
      </c>
      <c r="EH19" s="140">
        <f t="shared" si="0"/>
        <v>0</v>
      </c>
      <c r="EI19" s="140">
        <f t="shared" si="0"/>
        <v>0</v>
      </c>
      <c r="EJ19" s="140">
        <f t="shared" si="0"/>
        <v>0</v>
      </c>
      <c r="EK19" s="140">
        <f t="shared" si="0"/>
        <v>0</v>
      </c>
      <c r="EL19" s="140">
        <f t="shared" si="0"/>
        <v>0</v>
      </c>
      <c r="EM19" s="140">
        <f t="shared" si="0"/>
        <v>0</v>
      </c>
      <c r="EN19" s="140">
        <f t="shared" si="0"/>
        <v>0</v>
      </c>
      <c r="EO19" s="140">
        <f t="shared" si="0"/>
        <v>0</v>
      </c>
      <c r="EP19" s="140">
        <f t="shared" si="5"/>
        <v>0</v>
      </c>
      <c r="EQ19" s="140">
        <f t="shared" si="2"/>
        <v>0</v>
      </c>
      <c r="ER19" s="140">
        <f t="shared" si="13"/>
        <v>0</v>
      </c>
      <c r="ES19" s="140">
        <f t="shared" si="13"/>
        <v>0</v>
      </c>
      <c r="ET19" s="140">
        <f t="shared" si="13"/>
        <v>0</v>
      </c>
      <c r="EU19" s="140">
        <f t="shared" si="13"/>
        <v>0</v>
      </c>
      <c r="EV19" s="140">
        <f t="shared" si="13"/>
        <v>0</v>
      </c>
      <c r="EW19" s="140">
        <f t="shared" si="13"/>
        <v>0</v>
      </c>
      <c r="EX19" s="140">
        <f t="shared" si="13"/>
        <v>0</v>
      </c>
      <c r="EY19" s="140">
        <f t="shared" si="13"/>
        <v>0</v>
      </c>
      <c r="EZ19" s="140">
        <f t="shared" si="13"/>
        <v>0</v>
      </c>
      <c r="FA19" s="140">
        <f t="shared" si="13"/>
        <v>0</v>
      </c>
      <c r="FB19" s="140">
        <f t="shared" si="6"/>
        <v>0</v>
      </c>
      <c r="FC19" s="140">
        <f t="shared" si="7"/>
        <v>0</v>
      </c>
      <c r="FD19" s="140">
        <f t="shared" si="13"/>
        <v>0</v>
      </c>
      <c r="FE19" s="140">
        <f t="shared" si="13"/>
        <v>0</v>
      </c>
      <c r="FF19" s="140">
        <f t="shared" si="13"/>
        <v>0</v>
      </c>
      <c r="FG19" s="140">
        <f t="shared" si="13"/>
        <v>0</v>
      </c>
      <c r="FH19" s="140">
        <f t="shared" si="13"/>
        <v>0</v>
      </c>
      <c r="FI19" s="140">
        <f t="shared" si="13"/>
        <v>0</v>
      </c>
      <c r="FJ19" s="140">
        <f t="shared" si="13"/>
        <v>0</v>
      </c>
      <c r="FK19" s="140">
        <f t="shared" si="13"/>
        <v>0</v>
      </c>
      <c r="FL19" s="140">
        <f t="shared" si="13"/>
        <v>0</v>
      </c>
      <c r="FM19" s="140">
        <f t="shared" si="13"/>
        <v>0</v>
      </c>
      <c r="FN19" s="140">
        <f t="shared" si="13"/>
        <v>0</v>
      </c>
      <c r="FO19" s="140">
        <f t="shared" si="13"/>
        <v>0</v>
      </c>
      <c r="FP19" s="140">
        <f t="shared" si="8"/>
        <v>0</v>
      </c>
      <c r="FQ19" s="140">
        <f t="shared" si="9"/>
        <v>0</v>
      </c>
      <c r="FR19" s="140">
        <f t="shared" si="10"/>
        <v>0</v>
      </c>
      <c r="FS19" s="140">
        <f t="shared" si="13"/>
        <v>0</v>
      </c>
      <c r="FT19" s="140">
        <f t="shared" si="13"/>
        <v>0</v>
      </c>
      <c r="FU19" s="140">
        <f t="shared" si="13"/>
        <v>0</v>
      </c>
      <c r="FV19" s="140">
        <f t="shared" si="13"/>
        <v>0</v>
      </c>
      <c r="FW19" s="140">
        <f t="shared" si="13"/>
        <v>0</v>
      </c>
      <c r="FX19" s="140">
        <f t="shared" si="13"/>
        <v>0</v>
      </c>
      <c r="FY19" s="140">
        <f t="shared" si="13"/>
        <v>0</v>
      </c>
      <c r="FZ19" s="140">
        <f t="shared" si="13"/>
        <v>0</v>
      </c>
      <c r="GA19" s="140">
        <f t="shared" si="13"/>
        <v>0</v>
      </c>
      <c r="GB19" s="140">
        <f t="shared" si="13"/>
        <v>0</v>
      </c>
      <c r="GC19" s="140">
        <f t="shared" si="13"/>
        <v>0</v>
      </c>
      <c r="GD19" s="140">
        <f t="shared" si="13"/>
        <v>0</v>
      </c>
      <c r="GE19" s="140">
        <f t="shared" si="13"/>
        <v>0</v>
      </c>
      <c r="GF19" s="140">
        <f t="shared" si="13"/>
        <v>0</v>
      </c>
      <c r="GG19" s="140">
        <f t="shared" si="13"/>
        <v>0</v>
      </c>
      <c r="GH19" s="140">
        <f t="shared" si="13"/>
        <v>0</v>
      </c>
      <c r="GI19" s="140">
        <f t="shared" si="13"/>
        <v>0</v>
      </c>
      <c r="GJ19" s="140">
        <f t="shared" si="13"/>
        <v>0</v>
      </c>
      <c r="GK19" s="140">
        <f t="shared" si="13"/>
        <v>0</v>
      </c>
      <c r="GL19" s="140">
        <f t="shared" si="13"/>
        <v>0</v>
      </c>
      <c r="GM19" s="140">
        <f t="shared" si="13"/>
        <v>0</v>
      </c>
      <c r="GN19" s="140">
        <f t="shared" si="13"/>
        <v>0</v>
      </c>
      <c r="GO19" s="140">
        <f t="shared" si="13"/>
        <v>0</v>
      </c>
      <c r="GP19" s="140">
        <f t="shared" si="13"/>
        <v>0</v>
      </c>
      <c r="GQ19" s="140">
        <f t="shared" si="13"/>
        <v>0</v>
      </c>
      <c r="GR19" s="140">
        <f t="shared" si="13"/>
        <v>0</v>
      </c>
      <c r="GS19" s="140">
        <f t="shared" si="13"/>
        <v>0</v>
      </c>
      <c r="GT19" s="140">
        <f t="shared" si="13"/>
        <v>0</v>
      </c>
      <c r="GU19" s="140">
        <f t="shared" si="13"/>
        <v>0</v>
      </c>
      <c r="GV19" s="140">
        <f t="shared" si="13"/>
        <v>0</v>
      </c>
      <c r="GW19" s="140">
        <f t="shared" si="13"/>
        <v>0</v>
      </c>
      <c r="GX19" s="140">
        <f t="shared" si="13"/>
        <v>0</v>
      </c>
      <c r="GY19" s="140">
        <f t="shared" si="13"/>
        <v>0</v>
      </c>
      <c r="GZ19" s="140">
        <f t="shared" si="13"/>
        <v>0</v>
      </c>
      <c r="HA19" s="140">
        <f t="shared" si="13"/>
        <v>0</v>
      </c>
      <c r="HB19" s="140">
        <f t="shared" si="13"/>
        <v>0</v>
      </c>
      <c r="HC19" s="140">
        <f t="shared" si="13"/>
        <v>0</v>
      </c>
      <c r="HD19" s="140">
        <f t="shared" si="12"/>
        <v>0</v>
      </c>
      <c r="HE19" s="140">
        <f t="shared" si="12"/>
        <v>0</v>
      </c>
      <c r="HF19" s="140">
        <f t="shared" si="12"/>
        <v>0</v>
      </c>
      <c r="HG19" s="140">
        <f t="shared" si="12"/>
        <v>0</v>
      </c>
      <c r="HH19" s="140">
        <f t="shared" si="12"/>
        <v>0</v>
      </c>
    </row>
    <row r="20" spans="2:216" x14ac:dyDescent="0.15">
      <c r="B20" s="59">
        <f t="shared" si="11"/>
        <v>43107</v>
      </c>
      <c r="C20" s="57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55"/>
      <c r="BE20" s="55"/>
      <c r="BF20" s="55"/>
      <c r="BG20" s="55"/>
      <c r="BH20" s="55"/>
      <c r="BI20" s="55"/>
      <c r="BJ20" s="55"/>
      <c r="BK20" s="55"/>
      <c r="BL20" s="55"/>
      <c r="BM20" s="55"/>
      <c r="BN20" s="55"/>
      <c r="BO20" s="55"/>
      <c r="BP20" s="55"/>
      <c r="BQ20" s="55"/>
      <c r="BR20" s="55"/>
      <c r="BS20" s="55"/>
      <c r="BT20" s="55"/>
      <c r="BU20" s="55"/>
      <c r="BV20" s="55"/>
      <c r="BW20" s="55"/>
      <c r="BX20" s="55"/>
      <c r="BY20" s="55"/>
      <c r="BZ20" s="55"/>
      <c r="CA20" s="55"/>
      <c r="CB20" s="55"/>
      <c r="CC20" s="55"/>
      <c r="CD20" s="55"/>
      <c r="CE20" s="55"/>
      <c r="CF20" s="55"/>
      <c r="CG20" s="55"/>
      <c r="CH20" s="55"/>
      <c r="CI20" s="55"/>
      <c r="CJ20" s="55"/>
      <c r="CK20" s="55"/>
      <c r="CL20" s="55"/>
      <c r="CM20" s="55"/>
      <c r="CN20" s="55"/>
      <c r="CO20" s="55"/>
      <c r="CP20" s="55"/>
      <c r="CQ20" s="55"/>
      <c r="CR20" s="55"/>
      <c r="CS20" s="55"/>
      <c r="CT20" s="55"/>
      <c r="CU20" s="55"/>
      <c r="CV20" s="55"/>
      <c r="CW20" s="55"/>
      <c r="CX20" s="55"/>
      <c r="CY20" s="55"/>
      <c r="CZ20" s="55"/>
      <c r="DA20" s="55"/>
      <c r="DB20" s="55"/>
      <c r="DC20" s="55"/>
      <c r="DD20" s="55"/>
      <c r="DE20" s="55"/>
      <c r="DF20" s="55"/>
      <c r="DG20" s="55"/>
      <c r="DH20" s="55"/>
      <c r="DI20" s="55"/>
      <c r="DJ20" s="55"/>
      <c r="DK20" s="55"/>
      <c r="DL20" s="141">
        <f t="shared" si="0"/>
        <v>0</v>
      </c>
      <c r="DM20" s="141">
        <f t="shared" si="0"/>
        <v>0</v>
      </c>
      <c r="DN20" s="141">
        <f t="shared" si="0"/>
        <v>0</v>
      </c>
      <c r="DO20" s="141">
        <f t="shared" si="0"/>
        <v>0</v>
      </c>
      <c r="DP20" s="141">
        <f t="shared" si="1"/>
        <v>0</v>
      </c>
      <c r="DQ20" s="141">
        <f t="shared" si="0"/>
        <v>0</v>
      </c>
      <c r="DR20" s="141">
        <f t="shared" si="0"/>
        <v>0</v>
      </c>
      <c r="DS20" s="141">
        <f t="shared" si="0"/>
        <v>0</v>
      </c>
      <c r="DT20" s="141">
        <f t="shared" si="0"/>
        <v>0</v>
      </c>
      <c r="DU20" s="141">
        <f t="shared" si="0"/>
        <v>0</v>
      </c>
      <c r="DV20" s="141">
        <f t="shared" si="0"/>
        <v>0</v>
      </c>
      <c r="DW20" s="141">
        <f t="shared" si="0"/>
        <v>0</v>
      </c>
      <c r="DX20" s="141">
        <f t="shared" si="0"/>
        <v>0</v>
      </c>
      <c r="DY20" s="141">
        <f t="shared" si="0"/>
        <v>0</v>
      </c>
      <c r="DZ20" s="141">
        <f t="shared" si="0"/>
        <v>0</v>
      </c>
      <c r="EA20" s="141">
        <f t="shared" si="0"/>
        <v>0</v>
      </c>
      <c r="EB20" s="141">
        <f t="shared" si="0"/>
        <v>0</v>
      </c>
      <c r="EC20" s="141">
        <f t="shared" si="0"/>
        <v>0</v>
      </c>
      <c r="ED20" s="141">
        <f t="shared" si="0"/>
        <v>0</v>
      </c>
      <c r="EE20" s="141">
        <f t="shared" si="0"/>
        <v>0</v>
      </c>
      <c r="EF20" s="141">
        <f t="shared" si="0"/>
        <v>0</v>
      </c>
      <c r="EG20" s="141">
        <f t="shared" si="0"/>
        <v>0</v>
      </c>
      <c r="EH20" s="141">
        <f t="shared" si="0"/>
        <v>0</v>
      </c>
      <c r="EI20" s="141">
        <f t="shared" si="0"/>
        <v>0</v>
      </c>
      <c r="EJ20" s="141">
        <f t="shared" si="0"/>
        <v>0</v>
      </c>
      <c r="EK20" s="141">
        <f t="shared" si="0"/>
        <v>0</v>
      </c>
      <c r="EL20" s="141">
        <f t="shared" si="0"/>
        <v>0</v>
      </c>
      <c r="EM20" s="141">
        <f t="shared" si="0"/>
        <v>0</v>
      </c>
      <c r="EN20" s="141">
        <f t="shared" si="0"/>
        <v>0</v>
      </c>
      <c r="EO20" s="141">
        <f t="shared" si="0"/>
        <v>0</v>
      </c>
      <c r="EP20" s="141">
        <f t="shared" si="5"/>
        <v>0</v>
      </c>
      <c r="EQ20" s="141">
        <f t="shared" si="2"/>
        <v>0</v>
      </c>
      <c r="ER20" s="141">
        <f t="shared" si="13"/>
        <v>0</v>
      </c>
      <c r="ES20" s="141">
        <f t="shared" si="13"/>
        <v>0</v>
      </c>
      <c r="ET20" s="141">
        <f t="shared" si="13"/>
        <v>0</v>
      </c>
      <c r="EU20" s="141">
        <f t="shared" si="13"/>
        <v>0</v>
      </c>
      <c r="EV20" s="141">
        <f t="shared" si="13"/>
        <v>0</v>
      </c>
      <c r="EW20" s="141">
        <f t="shared" si="13"/>
        <v>0</v>
      </c>
      <c r="EX20" s="141">
        <f t="shared" si="13"/>
        <v>0</v>
      </c>
      <c r="EY20" s="141">
        <f t="shared" si="13"/>
        <v>0</v>
      </c>
      <c r="EZ20" s="141">
        <f t="shared" si="13"/>
        <v>0</v>
      </c>
      <c r="FA20" s="141">
        <f t="shared" si="13"/>
        <v>0</v>
      </c>
      <c r="FB20" s="141">
        <f t="shared" si="6"/>
        <v>0</v>
      </c>
      <c r="FC20" s="141">
        <f t="shared" si="7"/>
        <v>0</v>
      </c>
      <c r="FD20" s="141">
        <f t="shared" si="13"/>
        <v>0</v>
      </c>
      <c r="FE20" s="141">
        <f t="shared" si="13"/>
        <v>0</v>
      </c>
      <c r="FF20" s="141">
        <f t="shared" si="13"/>
        <v>0</v>
      </c>
      <c r="FG20" s="141">
        <f t="shared" si="13"/>
        <v>0</v>
      </c>
      <c r="FH20" s="141">
        <f t="shared" si="13"/>
        <v>0</v>
      </c>
      <c r="FI20" s="141">
        <f t="shared" si="13"/>
        <v>0</v>
      </c>
      <c r="FJ20" s="141">
        <f t="shared" si="13"/>
        <v>0</v>
      </c>
      <c r="FK20" s="141">
        <f t="shared" si="13"/>
        <v>0</v>
      </c>
      <c r="FL20" s="141">
        <f t="shared" si="13"/>
        <v>0</v>
      </c>
      <c r="FM20" s="141">
        <f t="shared" si="13"/>
        <v>0</v>
      </c>
      <c r="FN20" s="141">
        <f t="shared" si="13"/>
        <v>0</v>
      </c>
      <c r="FO20" s="141">
        <f t="shared" si="13"/>
        <v>0</v>
      </c>
      <c r="FP20" s="141">
        <f t="shared" si="8"/>
        <v>0</v>
      </c>
      <c r="FQ20" s="141">
        <f t="shared" si="9"/>
        <v>0</v>
      </c>
      <c r="FR20" s="141">
        <f t="shared" si="10"/>
        <v>0</v>
      </c>
      <c r="FS20" s="141">
        <f t="shared" si="13"/>
        <v>0</v>
      </c>
      <c r="FT20" s="141">
        <f t="shared" si="13"/>
        <v>0</v>
      </c>
      <c r="FU20" s="141">
        <f t="shared" si="13"/>
        <v>0</v>
      </c>
      <c r="FV20" s="141">
        <f t="shared" si="13"/>
        <v>0</v>
      </c>
      <c r="FW20" s="141">
        <f t="shared" si="13"/>
        <v>0</v>
      </c>
      <c r="FX20" s="141">
        <f t="shared" si="13"/>
        <v>0</v>
      </c>
      <c r="FY20" s="141">
        <f t="shared" si="13"/>
        <v>0</v>
      </c>
      <c r="FZ20" s="141">
        <f t="shared" si="13"/>
        <v>0</v>
      </c>
      <c r="GA20" s="141">
        <f t="shared" si="13"/>
        <v>0</v>
      </c>
      <c r="GB20" s="141">
        <f t="shared" si="13"/>
        <v>0</v>
      </c>
      <c r="GC20" s="141">
        <f t="shared" si="13"/>
        <v>0</v>
      </c>
      <c r="GD20" s="141">
        <f t="shared" si="13"/>
        <v>0</v>
      </c>
      <c r="GE20" s="141">
        <f t="shared" si="13"/>
        <v>0</v>
      </c>
      <c r="GF20" s="141">
        <f t="shared" si="13"/>
        <v>0</v>
      </c>
      <c r="GG20" s="141">
        <f t="shared" si="13"/>
        <v>0</v>
      </c>
      <c r="GH20" s="141">
        <f t="shared" si="13"/>
        <v>0</v>
      </c>
      <c r="GI20" s="141">
        <f t="shared" si="13"/>
        <v>0</v>
      </c>
      <c r="GJ20" s="141">
        <f t="shared" si="13"/>
        <v>0</v>
      </c>
      <c r="GK20" s="141">
        <f t="shared" si="13"/>
        <v>0</v>
      </c>
      <c r="GL20" s="141">
        <f t="shared" si="13"/>
        <v>0</v>
      </c>
      <c r="GM20" s="141">
        <f t="shared" si="13"/>
        <v>0</v>
      </c>
      <c r="GN20" s="141">
        <f t="shared" si="13"/>
        <v>0</v>
      </c>
      <c r="GO20" s="141">
        <f t="shared" si="13"/>
        <v>0</v>
      </c>
      <c r="GP20" s="141">
        <f t="shared" si="13"/>
        <v>0</v>
      </c>
      <c r="GQ20" s="141">
        <f t="shared" si="13"/>
        <v>0</v>
      </c>
      <c r="GR20" s="141">
        <f t="shared" si="13"/>
        <v>0</v>
      </c>
      <c r="GS20" s="141">
        <f t="shared" si="13"/>
        <v>0</v>
      </c>
      <c r="GT20" s="141">
        <f t="shared" si="13"/>
        <v>0</v>
      </c>
      <c r="GU20" s="141">
        <f t="shared" si="13"/>
        <v>0</v>
      </c>
      <c r="GV20" s="141">
        <f t="shared" si="13"/>
        <v>0</v>
      </c>
      <c r="GW20" s="141">
        <f t="shared" si="13"/>
        <v>0</v>
      </c>
      <c r="GX20" s="141">
        <f t="shared" si="13"/>
        <v>0</v>
      </c>
      <c r="GY20" s="141">
        <f t="shared" si="13"/>
        <v>0</v>
      </c>
      <c r="GZ20" s="141">
        <f t="shared" si="13"/>
        <v>0</v>
      </c>
      <c r="HA20" s="141">
        <f t="shared" si="13"/>
        <v>0</v>
      </c>
      <c r="HB20" s="141">
        <f t="shared" si="13"/>
        <v>0</v>
      </c>
      <c r="HC20" s="141">
        <f t="shared" si="13"/>
        <v>0</v>
      </c>
      <c r="HD20" s="141">
        <f t="shared" si="12"/>
        <v>0</v>
      </c>
      <c r="HE20" s="141">
        <f t="shared" si="12"/>
        <v>0</v>
      </c>
      <c r="HF20" s="141">
        <f t="shared" si="12"/>
        <v>0</v>
      </c>
      <c r="HG20" s="141">
        <f t="shared" si="12"/>
        <v>0</v>
      </c>
      <c r="HH20" s="141">
        <f t="shared" si="12"/>
        <v>0</v>
      </c>
    </row>
    <row r="21" spans="2:216" x14ac:dyDescent="0.15">
      <c r="B21" s="60">
        <f t="shared" si="11"/>
        <v>43108</v>
      </c>
      <c r="C21" s="58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6"/>
      <c r="AG21" s="56"/>
      <c r="AH21" s="56"/>
      <c r="AI21" s="56"/>
      <c r="AJ21" s="56"/>
      <c r="AK21" s="56"/>
      <c r="AL21" s="56"/>
      <c r="AM21" s="56"/>
      <c r="AN21" s="56"/>
      <c r="AO21" s="56"/>
      <c r="AP21" s="56"/>
      <c r="AQ21" s="56"/>
      <c r="AR21" s="56"/>
      <c r="AS21" s="56"/>
      <c r="AT21" s="56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6"/>
      <c r="BH21" s="56"/>
      <c r="BI21" s="56"/>
      <c r="BJ21" s="56"/>
      <c r="BK21" s="56"/>
      <c r="BL21" s="56"/>
      <c r="BM21" s="56"/>
      <c r="BN21" s="56"/>
      <c r="BO21" s="56"/>
      <c r="BP21" s="56"/>
      <c r="BQ21" s="56"/>
      <c r="BR21" s="56"/>
      <c r="BS21" s="56"/>
      <c r="BT21" s="56"/>
      <c r="BU21" s="56"/>
      <c r="BV21" s="56"/>
      <c r="BW21" s="56"/>
      <c r="BX21" s="56"/>
      <c r="BY21" s="56"/>
      <c r="BZ21" s="56"/>
      <c r="CA21" s="56"/>
      <c r="CB21" s="56"/>
      <c r="CC21" s="56"/>
      <c r="CD21" s="56"/>
      <c r="CE21" s="56"/>
      <c r="CF21" s="56"/>
      <c r="CG21" s="56"/>
      <c r="CH21" s="56"/>
      <c r="CI21" s="56"/>
      <c r="CJ21" s="56"/>
      <c r="CK21" s="56"/>
      <c r="CL21" s="56"/>
      <c r="CM21" s="56"/>
      <c r="CN21" s="56"/>
      <c r="CO21" s="56"/>
      <c r="CP21" s="56"/>
      <c r="CQ21" s="56"/>
      <c r="CR21" s="56"/>
      <c r="CS21" s="56"/>
      <c r="CT21" s="56"/>
      <c r="CU21" s="56"/>
      <c r="CV21" s="56"/>
      <c r="CW21" s="56"/>
      <c r="CX21" s="56"/>
      <c r="CY21" s="56"/>
      <c r="CZ21" s="56"/>
      <c r="DA21" s="56"/>
      <c r="DB21" s="56"/>
      <c r="DC21" s="56"/>
      <c r="DD21" s="56"/>
      <c r="DE21" s="56"/>
      <c r="DF21" s="56"/>
      <c r="DG21" s="56"/>
      <c r="DH21" s="56"/>
      <c r="DI21" s="56"/>
      <c r="DJ21" s="56"/>
      <c r="DK21" s="56"/>
      <c r="DL21" s="140">
        <f t="shared" si="0"/>
        <v>0</v>
      </c>
      <c r="DM21" s="140">
        <f t="shared" si="0"/>
        <v>0</v>
      </c>
      <c r="DN21" s="140">
        <f t="shared" si="0"/>
        <v>0</v>
      </c>
      <c r="DO21" s="140">
        <f t="shared" si="0"/>
        <v>0</v>
      </c>
      <c r="DP21" s="140">
        <f t="shared" si="1"/>
        <v>0</v>
      </c>
      <c r="DQ21" s="140">
        <f t="shared" si="0"/>
        <v>0</v>
      </c>
      <c r="DR21" s="140">
        <f t="shared" si="0"/>
        <v>0</v>
      </c>
      <c r="DS21" s="140">
        <f t="shared" si="0"/>
        <v>0</v>
      </c>
      <c r="DT21" s="140">
        <f t="shared" si="0"/>
        <v>0</v>
      </c>
      <c r="DU21" s="140">
        <f t="shared" si="0"/>
        <v>0</v>
      </c>
      <c r="DV21" s="140">
        <f t="shared" si="0"/>
        <v>0</v>
      </c>
      <c r="DW21" s="140">
        <f t="shared" si="0"/>
        <v>0</v>
      </c>
      <c r="DX21" s="140">
        <f t="shared" si="0"/>
        <v>0</v>
      </c>
      <c r="DY21" s="140">
        <f t="shared" si="0"/>
        <v>0</v>
      </c>
      <c r="DZ21" s="140">
        <f t="shared" si="0"/>
        <v>0</v>
      </c>
      <c r="EA21" s="140">
        <f t="shared" si="0"/>
        <v>0</v>
      </c>
      <c r="EB21" s="140">
        <f t="shared" si="0"/>
        <v>0</v>
      </c>
      <c r="EC21" s="140">
        <f t="shared" si="0"/>
        <v>0</v>
      </c>
      <c r="ED21" s="140">
        <f t="shared" si="0"/>
        <v>0</v>
      </c>
      <c r="EE21" s="140">
        <f t="shared" si="0"/>
        <v>0</v>
      </c>
      <c r="EF21" s="140">
        <f t="shared" si="0"/>
        <v>0</v>
      </c>
      <c r="EG21" s="140">
        <f t="shared" si="0"/>
        <v>0</v>
      </c>
      <c r="EH21" s="140">
        <f t="shared" si="0"/>
        <v>0</v>
      </c>
      <c r="EI21" s="140">
        <f t="shared" si="0"/>
        <v>0</v>
      </c>
      <c r="EJ21" s="140">
        <f t="shared" si="0"/>
        <v>0</v>
      </c>
      <c r="EK21" s="140">
        <f t="shared" si="0"/>
        <v>0</v>
      </c>
      <c r="EL21" s="140">
        <f t="shared" si="0"/>
        <v>0</v>
      </c>
      <c r="EM21" s="140">
        <f t="shared" si="0"/>
        <v>0</v>
      </c>
      <c r="EN21" s="140">
        <f t="shared" si="0"/>
        <v>0</v>
      </c>
      <c r="EO21" s="140">
        <f t="shared" si="0"/>
        <v>0</v>
      </c>
      <c r="EP21" s="140">
        <f t="shared" si="5"/>
        <v>0</v>
      </c>
      <c r="EQ21" s="140">
        <f t="shared" si="2"/>
        <v>0</v>
      </c>
      <c r="ER21" s="140">
        <f t="shared" si="13"/>
        <v>0</v>
      </c>
      <c r="ES21" s="140">
        <f t="shared" si="13"/>
        <v>0</v>
      </c>
      <c r="ET21" s="140">
        <f t="shared" si="13"/>
        <v>0</v>
      </c>
      <c r="EU21" s="140">
        <f t="shared" si="13"/>
        <v>0</v>
      </c>
      <c r="EV21" s="140">
        <f t="shared" si="13"/>
        <v>0</v>
      </c>
      <c r="EW21" s="140">
        <f t="shared" si="13"/>
        <v>0</v>
      </c>
      <c r="EX21" s="140">
        <f t="shared" si="13"/>
        <v>0</v>
      </c>
      <c r="EY21" s="140">
        <f t="shared" si="13"/>
        <v>0</v>
      </c>
      <c r="EZ21" s="140">
        <f t="shared" si="13"/>
        <v>0</v>
      </c>
      <c r="FA21" s="140">
        <f t="shared" si="13"/>
        <v>0</v>
      </c>
      <c r="FB21" s="140">
        <f t="shared" si="6"/>
        <v>0</v>
      </c>
      <c r="FC21" s="140">
        <f t="shared" si="7"/>
        <v>0</v>
      </c>
      <c r="FD21" s="140">
        <f t="shared" si="13"/>
        <v>0</v>
      </c>
      <c r="FE21" s="140">
        <f t="shared" si="13"/>
        <v>0</v>
      </c>
      <c r="FF21" s="140">
        <f t="shared" si="13"/>
        <v>0</v>
      </c>
      <c r="FG21" s="140">
        <f t="shared" si="13"/>
        <v>0</v>
      </c>
      <c r="FH21" s="140">
        <f t="shared" si="13"/>
        <v>0</v>
      </c>
      <c r="FI21" s="140">
        <f t="shared" si="13"/>
        <v>0</v>
      </c>
      <c r="FJ21" s="140">
        <f t="shared" si="13"/>
        <v>0</v>
      </c>
      <c r="FK21" s="140">
        <f t="shared" si="13"/>
        <v>0</v>
      </c>
      <c r="FL21" s="140">
        <f t="shared" si="13"/>
        <v>0</v>
      </c>
      <c r="FM21" s="140">
        <f t="shared" si="13"/>
        <v>0</v>
      </c>
      <c r="FN21" s="140">
        <f t="shared" si="13"/>
        <v>0</v>
      </c>
      <c r="FO21" s="140">
        <f t="shared" si="13"/>
        <v>0</v>
      </c>
      <c r="FP21" s="140">
        <f t="shared" si="8"/>
        <v>0</v>
      </c>
      <c r="FQ21" s="140">
        <f t="shared" si="9"/>
        <v>0</v>
      </c>
      <c r="FR21" s="140">
        <f t="shared" si="10"/>
        <v>0</v>
      </c>
      <c r="FS21" s="140">
        <f t="shared" si="13"/>
        <v>0</v>
      </c>
      <c r="FT21" s="140">
        <f t="shared" si="13"/>
        <v>0</v>
      </c>
      <c r="FU21" s="140">
        <f t="shared" si="13"/>
        <v>0</v>
      </c>
      <c r="FV21" s="140">
        <f t="shared" si="13"/>
        <v>0</v>
      </c>
      <c r="FW21" s="140">
        <f t="shared" si="13"/>
        <v>0</v>
      </c>
      <c r="FX21" s="140">
        <f t="shared" si="13"/>
        <v>0</v>
      </c>
      <c r="FY21" s="140">
        <f t="shared" si="13"/>
        <v>0</v>
      </c>
      <c r="FZ21" s="140">
        <f t="shared" si="13"/>
        <v>0</v>
      </c>
      <c r="GA21" s="140">
        <f t="shared" si="13"/>
        <v>0</v>
      </c>
      <c r="GB21" s="140">
        <f t="shared" si="13"/>
        <v>0</v>
      </c>
      <c r="GC21" s="140">
        <f t="shared" si="13"/>
        <v>0</v>
      </c>
      <c r="GD21" s="140">
        <f t="shared" si="13"/>
        <v>0</v>
      </c>
      <c r="GE21" s="140">
        <f t="shared" si="13"/>
        <v>0</v>
      </c>
      <c r="GF21" s="140">
        <f t="shared" si="13"/>
        <v>0</v>
      </c>
      <c r="GG21" s="140">
        <f t="shared" si="13"/>
        <v>0</v>
      </c>
      <c r="GH21" s="140">
        <f t="shared" si="13"/>
        <v>0</v>
      </c>
      <c r="GI21" s="140">
        <f t="shared" si="13"/>
        <v>0</v>
      </c>
      <c r="GJ21" s="140">
        <f t="shared" si="13"/>
        <v>0</v>
      </c>
      <c r="GK21" s="140">
        <f t="shared" si="13"/>
        <v>0</v>
      </c>
      <c r="GL21" s="140">
        <f t="shared" si="13"/>
        <v>0</v>
      </c>
      <c r="GM21" s="140">
        <f t="shared" si="13"/>
        <v>0</v>
      </c>
      <c r="GN21" s="140">
        <f t="shared" si="13"/>
        <v>0</v>
      </c>
      <c r="GO21" s="140">
        <f t="shared" si="13"/>
        <v>0</v>
      </c>
      <c r="GP21" s="140">
        <f t="shared" si="13"/>
        <v>0</v>
      </c>
      <c r="GQ21" s="140">
        <f t="shared" si="13"/>
        <v>0</v>
      </c>
      <c r="GR21" s="140">
        <f t="shared" si="13"/>
        <v>0</v>
      </c>
      <c r="GS21" s="140">
        <f t="shared" si="13"/>
        <v>0</v>
      </c>
      <c r="GT21" s="140">
        <f t="shared" si="13"/>
        <v>0</v>
      </c>
      <c r="GU21" s="140">
        <f t="shared" si="13"/>
        <v>0</v>
      </c>
      <c r="GV21" s="140">
        <f t="shared" si="13"/>
        <v>0</v>
      </c>
      <c r="GW21" s="140">
        <f t="shared" si="13"/>
        <v>0</v>
      </c>
      <c r="GX21" s="140">
        <f t="shared" si="13"/>
        <v>0</v>
      </c>
      <c r="GY21" s="140">
        <f t="shared" si="13"/>
        <v>0</v>
      </c>
      <c r="GZ21" s="140">
        <f t="shared" si="13"/>
        <v>0</v>
      </c>
      <c r="HA21" s="140">
        <f t="shared" si="13"/>
        <v>0</v>
      </c>
      <c r="HB21" s="140">
        <f t="shared" si="13"/>
        <v>0</v>
      </c>
      <c r="HC21" s="140">
        <f t="shared" ref="HC21:HH24" si="14">IF(VALUE(HC$13)&lt;20,INDEX($O$14:$DK$44,ROW($A8),VALUE(HC$13)),INDEX($O$14:$DK$44,ROW($A8),VALUE(HC$13)+1))</f>
        <v>0</v>
      </c>
      <c r="HD21" s="140">
        <f t="shared" si="14"/>
        <v>0</v>
      </c>
      <c r="HE21" s="140">
        <f t="shared" si="14"/>
        <v>0</v>
      </c>
      <c r="HF21" s="140">
        <f t="shared" si="14"/>
        <v>0</v>
      </c>
      <c r="HG21" s="140">
        <f t="shared" si="14"/>
        <v>0</v>
      </c>
      <c r="HH21" s="140">
        <f t="shared" si="14"/>
        <v>0</v>
      </c>
    </row>
    <row r="22" spans="2:216" x14ac:dyDescent="0.15">
      <c r="B22" s="59">
        <f t="shared" si="11"/>
        <v>43109</v>
      </c>
      <c r="C22" s="57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55"/>
      <c r="AA22" s="55"/>
      <c r="AB22" s="55"/>
      <c r="AC22" s="55"/>
      <c r="AD22" s="55"/>
      <c r="AE22" s="55"/>
      <c r="AF22" s="55"/>
      <c r="AG22" s="55"/>
      <c r="AH22" s="55"/>
      <c r="AI22" s="55"/>
      <c r="AJ22" s="55"/>
      <c r="AK22" s="55"/>
      <c r="AL22" s="55"/>
      <c r="AM22" s="55"/>
      <c r="AN22" s="55"/>
      <c r="AO22" s="55"/>
      <c r="AP22" s="55"/>
      <c r="AQ22" s="55"/>
      <c r="AR22" s="55"/>
      <c r="AS22" s="55"/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55"/>
      <c r="BE22" s="55"/>
      <c r="BF22" s="55"/>
      <c r="BG22" s="55"/>
      <c r="BH22" s="55"/>
      <c r="BI22" s="55"/>
      <c r="BJ22" s="55"/>
      <c r="BK22" s="55"/>
      <c r="BL22" s="55"/>
      <c r="BM22" s="55"/>
      <c r="BN22" s="55"/>
      <c r="BO22" s="55"/>
      <c r="BP22" s="55"/>
      <c r="BQ22" s="55"/>
      <c r="BR22" s="55"/>
      <c r="BS22" s="55"/>
      <c r="BT22" s="55"/>
      <c r="BU22" s="55"/>
      <c r="BV22" s="55"/>
      <c r="BW22" s="55"/>
      <c r="BX22" s="55"/>
      <c r="BY22" s="55"/>
      <c r="BZ22" s="55"/>
      <c r="CA22" s="55"/>
      <c r="CB22" s="55"/>
      <c r="CC22" s="55"/>
      <c r="CD22" s="55"/>
      <c r="CE22" s="55"/>
      <c r="CF22" s="55"/>
      <c r="CG22" s="55"/>
      <c r="CH22" s="55"/>
      <c r="CI22" s="55"/>
      <c r="CJ22" s="55"/>
      <c r="CK22" s="55"/>
      <c r="CL22" s="55"/>
      <c r="CM22" s="55"/>
      <c r="CN22" s="55"/>
      <c r="CO22" s="55"/>
      <c r="CP22" s="55"/>
      <c r="CQ22" s="55"/>
      <c r="CR22" s="55"/>
      <c r="CS22" s="55"/>
      <c r="CT22" s="55"/>
      <c r="CU22" s="55"/>
      <c r="CV22" s="55"/>
      <c r="CW22" s="55"/>
      <c r="CX22" s="55"/>
      <c r="CY22" s="55"/>
      <c r="CZ22" s="55"/>
      <c r="DA22" s="55"/>
      <c r="DB22" s="55"/>
      <c r="DC22" s="55"/>
      <c r="DD22" s="55"/>
      <c r="DE22" s="55"/>
      <c r="DF22" s="55"/>
      <c r="DG22" s="55"/>
      <c r="DH22" s="55"/>
      <c r="DI22" s="55"/>
      <c r="DJ22" s="55"/>
      <c r="DK22" s="55"/>
      <c r="DL22" s="141">
        <f t="shared" si="0"/>
        <v>0</v>
      </c>
      <c r="DM22" s="141">
        <f t="shared" si="0"/>
        <v>0</v>
      </c>
      <c r="DN22" s="141">
        <f t="shared" si="0"/>
        <v>0</v>
      </c>
      <c r="DO22" s="141">
        <f t="shared" si="0"/>
        <v>0</v>
      </c>
      <c r="DP22" s="141">
        <f t="shared" si="1"/>
        <v>0</v>
      </c>
      <c r="DQ22" s="141">
        <f t="shared" si="0"/>
        <v>0</v>
      </c>
      <c r="DR22" s="141">
        <f t="shared" si="0"/>
        <v>0</v>
      </c>
      <c r="DS22" s="141">
        <f t="shared" si="0"/>
        <v>0</v>
      </c>
      <c r="DT22" s="141">
        <f t="shared" si="0"/>
        <v>0</v>
      </c>
      <c r="DU22" s="141">
        <f t="shared" si="0"/>
        <v>0</v>
      </c>
      <c r="DV22" s="141">
        <f t="shared" si="0"/>
        <v>0</v>
      </c>
      <c r="DW22" s="141">
        <f t="shared" si="0"/>
        <v>0</v>
      </c>
      <c r="DX22" s="141">
        <f t="shared" si="0"/>
        <v>0</v>
      </c>
      <c r="DY22" s="141">
        <f t="shared" si="0"/>
        <v>0</v>
      </c>
      <c r="DZ22" s="141">
        <f t="shared" si="0"/>
        <v>0</v>
      </c>
      <c r="EA22" s="141">
        <f t="shared" si="0"/>
        <v>0</v>
      </c>
      <c r="EB22" s="141">
        <f t="shared" si="0"/>
        <v>0</v>
      </c>
      <c r="EC22" s="141">
        <f t="shared" si="0"/>
        <v>0</v>
      </c>
      <c r="ED22" s="141">
        <f t="shared" si="0"/>
        <v>0</v>
      </c>
      <c r="EE22" s="141">
        <f t="shared" si="0"/>
        <v>0</v>
      </c>
      <c r="EF22" s="141">
        <f t="shared" si="0"/>
        <v>0</v>
      </c>
      <c r="EG22" s="141">
        <f t="shared" si="0"/>
        <v>0</v>
      </c>
      <c r="EH22" s="141">
        <f t="shared" si="0"/>
        <v>0</v>
      </c>
      <c r="EI22" s="141">
        <f t="shared" si="0"/>
        <v>0</v>
      </c>
      <c r="EJ22" s="141">
        <f t="shared" ref="DL22:EO31" si="15">IF(VALUE(EJ$13)&lt;20,INDEX($O$14:$DK$44,ROW($A9),VALUE(EJ$13)),INDEX($O$14:$DK$44,ROW($A9),VALUE(EJ$13)+1))</f>
        <v>0</v>
      </c>
      <c r="EK22" s="141">
        <f t="shared" si="15"/>
        <v>0</v>
      </c>
      <c r="EL22" s="141">
        <f t="shared" si="15"/>
        <v>0</v>
      </c>
      <c r="EM22" s="141">
        <f t="shared" si="15"/>
        <v>0</v>
      </c>
      <c r="EN22" s="141">
        <f t="shared" si="15"/>
        <v>0</v>
      </c>
      <c r="EO22" s="141">
        <f t="shared" si="15"/>
        <v>0</v>
      </c>
      <c r="EP22" s="141">
        <f t="shared" si="5"/>
        <v>0</v>
      </c>
      <c r="EQ22" s="141">
        <f t="shared" si="2"/>
        <v>0</v>
      </c>
      <c r="ER22" s="141">
        <f t="shared" ref="ER22:HC25" si="16">IF(VALUE(ER$13)&lt;20,INDEX($O$14:$DK$44,ROW($A9),VALUE(ER$13)),INDEX($O$14:$DK$44,ROW($A9),VALUE(ER$13)+1))</f>
        <v>0</v>
      </c>
      <c r="ES22" s="141">
        <f t="shared" si="16"/>
        <v>0</v>
      </c>
      <c r="ET22" s="141">
        <f t="shared" si="16"/>
        <v>0</v>
      </c>
      <c r="EU22" s="141">
        <f t="shared" si="16"/>
        <v>0</v>
      </c>
      <c r="EV22" s="141">
        <f t="shared" si="16"/>
        <v>0</v>
      </c>
      <c r="EW22" s="141">
        <f t="shared" si="16"/>
        <v>0</v>
      </c>
      <c r="EX22" s="141">
        <f t="shared" si="16"/>
        <v>0</v>
      </c>
      <c r="EY22" s="141">
        <f t="shared" si="16"/>
        <v>0</v>
      </c>
      <c r="EZ22" s="141">
        <f t="shared" si="16"/>
        <v>0</v>
      </c>
      <c r="FA22" s="141">
        <f t="shared" si="16"/>
        <v>0</v>
      </c>
      <c r="FB22" s="141">
        <f t="shared" si="6"/>
        <v>0</v>
      </c>
      <c r="FC22" s="141">
        <f t="shared" si="7"/>
        <v>0</v>
      </c>
      <c r="FD22" s="141">
        <f t="shared" si="16"/>
        <v>0</v>
      </c>
      <c r="FE22" s="141">
        <f t="shared" si="16"/>
        <v>0</v>
      </c>
      <c r="FF22" s="141">
        <f t="shared" si="16"/>
        <v>0</v>
      </c>
      <c r="FG22" s="141">
        <f t="shared" si="16"/>
        <v>0</v>
      </c>
      <c r="FH22" s="141">
        <f t="shared" si="16"/>
        <v>0</v>
      </c>
      <c r="FI22" s="141">
        <f t="shared" si="16"/>
        <v>0</v>
      </c>
      <c r="FJ22" s="141">
        <f t="shared" si="16"/>
        <v>0</v>
      </c>
      <c r="FK22" s="141">
        <f t="shared" si="16"/>
        <v>0</v>
      </c>
      <c r="FL22" s="141">
        <f t="shared" si="16"/>
        <v>0</v>
      </c>
      <c r="FM22" s="141">
        <f t="shared" si="16"/>
        <v>0</v>
      </c>
      <c r="FN22" s="141">
        <f t="shared" si="16"/>
        <v>0</v>
      </c>
      <c r="FO22" s="141">
        <f t="shared" si="16"/>
        <v>0</v>
      </c>
      <c r="FP22" s="141">
        <f t="shared" si="8"/>
        <v>0</v>
      </c>
      <c r="FQ22" s="141">
        <f t="shared" si="9"/>
        <v>0</v>
      </c>
      <c r="FR22" s="141">
        <f t="shared" si="10"/>
        <v>0</v>
      </c>
      <c r="FS22" s="141">
        <f t="shared" si="16"/>
        <v>0</v>
      </c>
      <c r="FT22" s="141">
        <f t="shared" si="16"/>
        <v>0</v>
      </c>
      <c r="FU22" s="141">
        <f t="shared" si="16"/>
        <v>0</v>
      </c>
      <c r="FV22" s="141">
        <f t="shared" si="16"/>
        <v>0</v>
      </c>
      <c r="FW22" s="141">
        <f t="shared" si="16"/>
        <v>0</v>
      </c>
      <c r="FX22" s="141">
        <f t="shared" si="16"/>
        <v>0</v>
      </c>
      <c r="FY22" s="141">
        <f t="shared" si="16"/>
        <v>0</v>
      </c>
      <c r="FZ22" s="141">
        <f t="shared" si="16"/>
        <v>0</v>
      </c>
      <c r="GA22" s="141">
        <f t="shared" si="16"/>
        <v>0</v>
      </c>
      <c r="GB22" s="141">
        <f t="shared" si="16"/>
        <v>0</v>
      </c>
      <c r="GC22" s="141">
        <f t="shared" si="16"/>
        <v>0</v>
      </c>
      <c r="GD22" s="141">
        <f t="shared" si="16"/>
        <v>0</v>
      </c>
      <c r="GE22" s="141">
        <f t="shared" si="16"/>
        <v>0</v>
      </c>
      <c r="GF22" s="141">
        <f t="shared" si="16"/>
        <v>0</v>
      </c>
      <c r="GG22" s="141">
        <f t="shared" si="16"/>
        <v>0</v>
      </c>
      <c r="GH22" s="141">
        <f t="shared" si="16"/>
        <v>0</v>
      </c>
      <c r="GI22" s="141">
        <f t="shared" si="16"/>
        <v>0</v>
      </c>
      <c r="GJ22" s="141">
        <f t="shared" si="16"/>
        <v>0</v>
      </c>
      <c r="GK22" s="141">
        <f t="shared" si="16"/>
        <v>0</v>
      </c>
      <c r="GL22" s="141">
        <f t="shared" si="16"/>
        <v>0</v>
      </c>
      <c r="GM22" s="141">
        <f t="shared" si="16"/>
        <v>0</v>
      </c>
      <c r="GN22" s="141">
        <f t="shared" si="16"/>
        <v>0</v>
      </c>
      <c r="GO22" s="141">
        <f t="shared" si="16"/>
        <v>0</v>
      </c>
      <c r="GP22" s="141">
        <f t="shared" si="16"/>
        <v>0</v>
      </c>
      <c r="GQ22" s="141">
        <f t="shared" si="16"/>
        <v>0</v>
      </c>
      <c r="GR22" s="141">
        <f t="shared" si="16"/>
        <v>0</v>
      </c>
      <c r="GS22" s="141">
        <f t="shared" si="16"/>
        <v>0</v>
      </c>
      <c r="GT22" s="141">
        <f t="shared" si="16"/>
        <v>0</v>
      </c>
      <c r="GU22" s="141">
        <f t="shared" si="16"/>
        <v>0</v>
      </c>
      <c r="GV22" s="141">
        <f t="shared" si="16"/>
        <v>0</v>
      </c>
      <c r="GW22" s="141">
        <f t="shared" si="16"/>
        <v>0</v>
      </c>
      <c r="GX22" s="141">
        <f t="shared" si="16"/>
        <v>0</v>
      </c>
      <c r="GY22" s="141">
        <f t="shared" si="16"/>
        <v>0</v>
      </c>
      <c r="GZ22" s="141">
        <f t="shared" si="16"/>
        <v>0</v>
      </c>
      <c r="HA22" s="141">
        <f t="shared" si="16"/>
        <v>0</v>
      </c>
      <c r="HB22" s="141">
        <f t="shared" si="16"/>
        <v>0</v>
      </c>
      <c r="HC22" s="141">
        <f t="shared" si="16"/>
        <v>0</v>
      </c>
      <c r="HD22" s="141">
        <f t="shared" si="14"/>
        <v>0</v>
      </c>
      <c r="HE22" s="141">
        <f t="shared" si="14"/>
        <v>0</v>
      </c>
      <c r="HF22" s="141">
        <f t="shared" si="14"/>
        <v>0</v>
      </c>
      <c r="HG22" s="141">
        <f t="shared" si="14"/>
        <v>0</v>
      </c>
      <c r="HH22" s="141">
        <f t="shared" si="14"/>
        <v>0</v>
      </c>
    </row>
    <row r="23" spans="2:216" x14ac:dyDescent="0.15">
      <c r="B23" s="60">
        <f t="shared" si="11"/>
        <v>43110</v>
      </c>
      <c r="C23" s="58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6"/>
      <c r="BG23" s="56"/>
      <c r="BH23" s="56"/>
      <c r="BI23" s="56"/>
      <c r="BJ23" s="56"/>
      <c r="BK23" s="56"/>
      <c r="BL23" s="56"/>
      <c r="BM23" s="56"/>
      <c r="BN23" s="56"/>
      <c r="BO23" s="56"/>
      <c r="BP23" s="56"/>
      <c r="BQ23" s="56"/>
      <c r="BR23" s="56"/>
      <c r="BS23" s="56"/>
      <c r="BT23" s="56"/>
      <c r="BU23" s="56"/>
      <c r="BV23" s="56"/>
      <c r="BW23" s="56"/>
      <c r="BX23" s="56"/>
      <c r="BY23" s="56"/>
      <c r="BZ23" s="56"/>
      <c r="CA23" s="56"/>
      <c r="CB23" s="56"/>
      <c r="CC23" s="56"/>
      <c r="CD23" s="56"/>
      <c r="CE23" s="56"/>
      <c r="CF23" s="56"/>
      <c r="CG23" s="56"/>
      <c r="CH23" s="56"/>
      <c r="CI23" s="56"/>
      <c r="CJ23" s="56"/>
      <c r="CK23" s="56"/>
      <c r="CL23" s="56"/>
      <c r="CM23" s="56"/>
      <c r="CN23" s="56"/>
      <c r="CO23" s="56"/>
      <c r="CP23" s="56"/>
      <c r="CQ23" s="56"/>
      <c r="CR23" s="56"/>
      <c r="CS23" s="56"/>
      <c r="CT23" s="56"/>
      <c r="CU23" s="56"/>
      <c r="CV23" s="56"/>
      <c r="CW23" s="56"/>
      <c r="CX23" s="56"/>
      <c r="CY23" s="56"/>
      <c r="CZ23" s="56"/>
      <c r="DA23" s="56"/>
      <c r="DB23" s="56"/>
      <c r="DC23" s="56"/>
      <c r="DD23" s="56"/>
      <c r="DE23" s="56"/>
      <c r="DF23" s="56"/>
      <c r="DG23" s="56"/>
      <c r="DH23" s="56"/>
      <c r="DI23" s="56"/>
      <c r="DJ23" s="56"/>
      <c r="DK23" s="56"/>
      <c r="DL23" s="140">
        <f t="shared" si="15"/>
        <v>0</v>
      </c>
      <c r="DM23" s="140">
        <f t="shared" si="15"/>
        <v>0</v>
      </c>
      <c r="DN23" s="140">
        <f t="shared" si="15"/>
        <v>0</v>
      </c>
      <c r="DO23" s="140">
        <f t="shared" si="15"/>
        <v>0</v>
      </c>
      <c r="DP23" s="140">
        <f t="shared" si="1"/>
        <v>0</v>
      </c>
      <c r="DQ23" s="140">
        <f t="shared" si="15"/>
        <v>0</v>
      </c>
      <c r="DR23" s="140">
        <f t="shared" si="15"/>
        <v>0</v>
      </c>
      <c r="DS23" s="140">
        <f t="shared" si="15"/>
        <v>0</v>
      </c>
      <c r="DT23" s="140">
        <f t="shared" si="15"/>
        <v>0</v>
      </c>
      <c r="DU23" s="140">
        <f t="shared" si="15"/>
        <v>0</v>
      </c>
      <c r="DV23" s="140">
        <f t="shared" si="15"/>
        <v>0</v>
      </c>
      <c r="DW23" s="140">
        <f t="shared" si="15"/>
        <v>0</v>
      </c>
      <c r="DX23" s="140">
        <f t="shared" si="15"/>
        <v>0</v>
      </c>
      <c r="DY23" s="140">
        <f t="shared" si="15"/>
        <v>0</v>
      </c>
      <c r="DZ23" s="140">
        <f t="shared" si="15"/>
        <v>0</v>
      </c>
      <c r="EA23" s="140">
        <f t="shared" si="15"/>
        <v>0</v>
      </c>
      <c r="EB23" s="140">
        <f t="shared" si="15"/>
        <v>0</v>
      </c>
      <c r="EC23" s="140">
        <f t="shared" si="15"/>
        <v>0</v>
      </c>
      <c r="ED23" s="140">
        <f t="shared" si="15"/>
        <v>0</v>
      </c>
      <c r="EE23" s="140">
        <f t="shared" si="15"/>
        <v>0</v>
      </c>
      <c r="EF23" s="140">
        <f t="shared" si="15"/>
        <v>0</v>
      </c>
      <c r="EG23" s="140">
        <f t="shared" si="15"/>
        <v>0</v>
      </c>
      <c r="EH23" s="140">
        <f t="shared" si="15"/>
        <v>0</v>
      </c>
      <c r="EI23" s="140">
        <f t="shared" si="15"/>
        <v>0</v>
      </c>
      <c r="EJ23" s="140">
        <f t="shared" si="15"/>
        <v>0</v>
      </c>
      <c r="EK23" s="140">
        <f t="shared" si="15"/>
        <v>0</v>
      </c>
      <c r="EL23" s="140">
        <f t="shared" si="15"/>
        <v>0</v>
      </c>
      <c r="EM23" s="140">
        <f t="shared" si="15"/>
        <v>0</v>
      </c>
      <c r="EN23" s="140">
        <f t="shared" si="15"/>
        <v>0</v>
      </c>
      <c r="EO23" s="140">
        <f t="shared" si="15"/>
        <v>0</v>
      </c>
      <c r="EP23" s="140">
        <f t="shared" si="5"/>
        <v>0</v>
      </c>
      <c r="EQ23" s="140">
        <f t="shared" si="2"/>
        <v>0</v>
      </c>
      <c r="ER23" s="140">
        <f t="shared" si="16"/>
        <v>0</v>
      </c>
      <c r="ES23" s="140">
        <f t="shared" si="16"/>
        <v>0</v>
      </c>
      <c r="ET23" s="140">
        <f t="shared" si="16"/>
        <v>0</v>
      </c>
      <c r="EU23" s="140">
        <f t="shared" si="16"/>
        <v>0</v>
      </c>
      <c r="EV23" s="140">
        <f t="shared" si="16"/>
        <v>0</v>
      </c>
      <c r="EW23" s="140">
        <f t="shared" si="16"/>
        <v>0</v>
      </c>
      <c r="EX23" s="140">
        <f t="shared" si="16"/>
        <v>0</v>
      </c>
      <c r="EY23" s="140">
        <f t="shared" si="16"/>
        <v>0</v>
      </c>
      <c r="EZ23" s="140">
        <f t="shared" si="16"/>
        <v>0</v>
      </c>
      <c r="FA23" s="140">
        <f t="shared" si="16"/>
        <v>0</v>
      </c>
      <c r="FB23" s="140">
        <f t="shared" si="6"/>
        <v>0</v>
      </c>
      <c r="FC23" s="140">
        <f t="shared" si="7"/>
        <v>0</v>
      </c>
      <c r="FD23" s="140">
        <f t="shared" si="16"/>
        <v>0</v>
      </c>
      <c r="FE23" s="140">
        <f t="shared" si="16"/>
        <v>0</v>
      </c>
      <c r="FF23" s="140">
        <f t="shared" si="16"/>
        <v>0</v>
      </c>
      <c r="FG23" s="140">
        <f t="shared" si="16"/>
        <v>0</v>
      </c>
      <c r="FH23" s="140">
        <f t="shared" si="16"/>
        <v>0</v>
      </c>
      <c r="FI23" s="140">
        <f t="shared" si="16"/>
        <v>0</v>
      </c>
      <c r="FJ23" s="140">
        <f t="shared" si="16"/>
        <v>0</v>
      </c>
      <c r="FK23" s="140">
        <f t="shared" si="16"/>
        <v>0</v>
      </c>
      <c r="FL23" s="140">
        <f t="shared" si="16"/>
        <v>0</v>
      </c>
      <c r="FM23" s="140">
        <f t="shared" si="16"/>
        <v>0</v>
      </c>
      <c r="FN23" s="140">
        <f t="shared" si="16"/>
        <v>0</v>
      </c>
      <c r="FO23" s="140">
        <f t="shared" si="16"/>
        <v>0</v>
      </c>
      <c r="FP23" s="140">
        <f t="shared" si="8"/>
        <v>0</v>
      </c>
      <c r="FQ23" s="140">
        <f t="shared" si="9"/>
        <v>0</v>
      </c>
      <c r="FR23" s="140">
        <f t="shared" si="10"/>
        <v>0</v>
      </c>
      <c r="FS23" s="140">
        <f t="shared" si="16"/>
        <v>0</v>
      </c>
      <c r="FT23" s="140">
        <f t="shared" si="16"/>
        <v>0</v>
      </c>
      <c r="FU23" s="140">
        <f t="shared" si="16"/>
        <v>0</v>
      </c>
      <c r="FV23" s="140">
        <f t="shared" si="16"/>
        <v>0</v>
      </c>
      <c r="FW23" s="140">
        <f t="shared" si="16"/>
        <v>0</v>
      </c>
      <c r="FX23" s="140">
        <f t="shared" si="16"/>
        <v>0</v>
      </c>
      <c r="FY23" s="140">
        <f t="shared" si="16"/>
        <v>0</v>
      </c>
      <c r="FZ23" s="140">
        <f t="shared" si="16"/>
        <v>0</v>
      </c>
      <c r="GA23" s="140">
        <f t="shared" si="16"/>
        <v>0</v>
      </c>
      <c r="GB23" s="140">
        <f t="shared" si="16"/>
        <v>0</v>
      </c>
      <c r="GC23" s="140">
        <f t="shared" si="16"/>
        <v>0</v>
      </c>
      <c r="GD23" s="140">
        <f t="shared" si="16"/>
        <v>0</v>
      </c>
      <c r="GE23" s="140">
        <f t="shared" si="16"/>
        <v>0</v>
      </c>
      <c r="GF23" s="140">
        <f t="shared" si="16"/>
        <v>0</v>
      </c>
      <c r="GG23" s="140">
        <f t="shared" si="16"/>
        <v>0</v>
      </c>
      <c r="GH23" s="140">
        <f t="shared" si="16"/>
        <v>0</v>
      </c>
      <c r="GI23" s="140">
        <f t="shared" si="16"/>
        <v>0</v>
      </c>
      <c r="GJ23" s="140">
        <f t="shared" si="16"/>
        <v>0</v>
      </c>
      <c r="GK23" s="140">
        <f t="shared" si="16"/>
        <v>0</v>
      </c>
      <c r="GL23" s="140">
        <f t="shared" si="16"/>
        <v>0</v>
      </c>
      <c r="GM23" s="140">
        <f t="shared" si="16"/>
        <v>0</v>
      </c>
      <c r="GN23" s="140">
        <f t="shared" si="16"/>
        <v>0</v>
      </c>
      <c r="GO23" s="140">
        <f t="shared" si="16"/>
        <v>0</v>
      </c>
      <c r="GP23" s="140">
        <f t="shared" si="16"/>
        <v>0</v>
      </c>
      <c r="GQ23" s="140">
        <f t="shared" si="16"/>
        <v>0</v>
      </c>
      <c r="GR23" s="140">
        <f t="shared" si="16"/>
        <v>0</v>
      </c>
      <c r="GS23" s="140">
        <f t="shared" si="16"/>
        <v>0</v>
      </c>
      <c r="GT23" s="140">
        <f t="shared" si="16"/>
        <v>0</v>
      </c>
      <c r="GU23" s="140">
        <f t="shared" si="16"/>
        <v>0</v>
      </c>
      <c r="GV23" s="140">
        <f t="shared" si="16"/>
        <v>0</v>
      </c>
      <c r="GW23" s="140">
        <f t="shared" si="16"/>
        <v>0</v>
      </c>
      <c r="GX23" s="140">
        <f t="shared" si="16"/>
        <v>0</v>
      </c>
      <c r="GY23" s="140">
        <f t="shared" si="16"/>
        <v>0</v>
      </c>
      <c r="GZ23" s="140">
        <f t="shared" si="16"/>
        <v>0</v>
      </c>
      <c r="HA23" s="140">
        <f t="shared" si="16"/>
        <v>0</v>
      </c>
      <c r="HB23" s="140">
        <f t="shared" si="16"/>
        <v>0</v>
      </c>
      <c r="HC23" s="140">
        <f t="shared" si="16"/>
        <v>0</v>
      </c>
      <c r="HD23" s="140">
        <f t="shared" si="14"/>
        <v>0</v>
      </c>
      <c r="HE23" s="140">
        <f t="shared" si="14"/>
        <v>0</v>
      </c>
      <c r="HF23" s="140">
        <f t="shared" si="14"/>
        <v>0</v>
      </c>
      <c r="HG23" s="140">
        <f t="shared" si="14"/>
        <v>0</v>
      </c>
      <c r="HH23" s="140">
        <f t="shared" si="14"/>
        <v>0</v>
      </c>
    </row>
    <row r="24" spans="2:216" x14ac:dyDescent="0.15">
      <c r="B24" s="59">
        <f t="shared" si="11"/>
        <v>43111</v>
      </c>
      <c r="C24" s="57"/>
      <c r="D24" s="55"/>
      <c r="E24" s="55"/>
      <c r="F24" s="55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5"/>
      <c r="AH24" s="55"/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5"/>
      <c r="AT24" s="55"/>
      <c r="AU24" s="55"/>
      <c r="AV24" s="55"/>
      <c r="AW24" s="55"/>
      <c r="AX24" s="55"/>
      <c r="AY24" s="55"/>
      <c r="AZ24" s="55"/>
      <c r="BA24" s="55"/>
      <c r="BB24" s="55"/>
      <c r="BC24" s="55"/>
      <c r="BD24" s="55"/>
      <c r="BE24" s="55"/>
      <c r="BF24" s="55"/>
      <c r="BG24" s="55"/>
      <c r="BH24" s="55"/>
      <c r="BI24" s="55"/>
      <c r="BJ24" s="55"/>
      <c r="BK24" s="55"/>
      <c r="BL24" s="55"/>
      <c r="BM24" s="55"/>
      <c r="BN24" s="55"/>
      <c r="BO24" s="55"/>
      <c r="BP24" s="55"/>
      <c r="BQ24" s="55"/>
      <c r="BR24" s="55"/>
      <c r="BS24" s="55"/>
      <c r="BT24" s="55"/>
      <c r="BU24" s="55"/>
      <c r="BV24" s="55"/>
      <c r="BW24" s="55"/>
      <c r="BX24" s="55"/>
      <c r="BY24" s="55"/>
      <c r="BZ24" s="55"/>
      <c r="CA24" s="55"/>
      <c r="CB24" s="55"/>
      <c r="CC24" s="55"/>
      <c r="CD24" s="55"/>
      <c r="CE24" s="55"/>
      <c r="CF24" s="55"/>
      <c r="CG24" s="55"/>
      <c r="CH24" s="55"/>
      <c r="CI24" s="55"/>
      <c r="CJ24" s="55"/>
      <c r="CK24" s="55"/>
      <c r="CL24" s="55"/>
      <c r="CM24" s="55"/>
      <c r="CN24" s="55"/>
      <c r="CO24" s="55"/>
      <c r="CP24" s="55"/>
      <c r="CQ24" s="55"/>
      <c r="CR24" s="55"/>
      <c r="CS24" s="55"/>
      <c r="CT24" s="55"/>
      <c r="CU24" s="55"/>
      <c r="CV24" s="55"/>
      <c r="CW24" s="55"/>
      <c r="CX24" s="55"/>
      <c r="CY24" s="55"/>
      <c r="CZ24" s="55"/>
      <c r="DA24" s="55"/>
      <c r="DB24" s="55"/>
      <c r="DC24" s="55"/>
      <c r="DD24" s="55"/>
      <c r="DE24" s="55"/>
      <c r="DF24" s="55"/>
      <c r="DG24" s="55"/>
      <c r="DH24" s="55"/>
      <c r="DI24" s="55"/>
      <c r="DJ24" s="55"/>
      <c r="DK24" s="55"/>
      <c r="DL24" s="141">
        <f t="shared" si="15"/>
        <v>0</v>
      </c>
      <c r="DM24" s="141">
        <f t="shared" si="15"/>
        <v>0</v>
      </c>
      <c r="DN24" s="141">
        <f t="shared" si="15"/>
        <v>0</v>
      </c>
      <c r="DO24" s="141">
        <f t="shared" si="15"/>
        <v>0</v>
      </c>
      <c r="DP24" s="141">
        <f t="shared" si="1"/>
        <v>0</v>
      </c>
      <c r="DQ24" s="141">
        <f t="shared" si="15"/>
        <v>0</v>
      </c>
      <c r="DR24" s="141">
        <f t="shared" si="15"/>
        <v>0</v>
      </c>
      <c r="DS24" s="141">
        <f t="shared" si="15"/>
        <v>0</v>
      </c>
      <c r="DT24" s="141">
        <f t="shared" si="15"/>
        <v>0</v>
      </c>
      <c r="DU24" s="141">
        <f t="shared" si="15"/>
        <v>0</v>
      </c>
      <c r="DV24" s="141">
        <f t="shared" si="15"/>
        <v>0</v>
      </c>
      <c r="DW24" s="141">
        <f t="shared" si="15"/>
        <v>0</v>
      </c>
      <c r="DX24" s="141">
        <f t="shared" si="15"/>
        <v>0</v>
      </c>
      <c r="DY24" s="141">
        <f t="shared" si="15"/>
        <v>0</v>
      </c>
      <c r="DZ24" s="141">
        <f t="shared" si="15"/>
        <v>0</v>
      </c>
      <c r="EA24" s="141">
        <f t="shared" si="15"/>
        <v>0</v>
      </c>
      <c r="EB24" s="141">
        <f t="shared" si="15"/>
        <v>0</v>
      </c>
      <c r="EC24" s="141">
        <f t="shared" si="15"/>
        <v>0</v>
      </c>
      <c r="ED24" s="141">
        <f t="shared" si="15"/>
        <v>0</v>
      </c>
      <c r="EE24" s="141">
        <f t="shared" si="15"/>
        <v>0</v>
      </c>
      <c r="EF24" s="141">
        <f t="shared" si="15"/>
        <v>0</v>
      </c>
      <c r="EG24" s="141">
        <f t="shared" si="15"/>
        <v>0</v>
      </c>
      <c r="EH24" s="141">
        <f t="shared" si="15"/>
        <v>0</v>
      </c>
      <c r="EI24" s="141">
        <f t="shared" si="15"/>
        <v>0</v>
      </c>
      <c r="EJ24" s="141">
        <f t="shared" si="15"/>
        <v>0</v>
      </c>
      <c r="EK24" s="141">
        <f t="shared" si="15"/>
        <v>0</v>
      </c>
      <c r="EL24" s="141">
        <f t="shared" si="15"/>
        <v>0</v>
      </c>
      <c r="EM24" s="141">
        <f t="shared" si="15"/>
        <v>0</v>
      </c>
      <c r="EN24" s="141">
        <f t="shared" si="15"/>
        <v>0</v>
      </c>
      <c r="EO24" s="141">
        <f t="shared" si="15"/>
        <v>0</v>
      </c>
      <c r="EP24" s="141">
        <f t="shared" si="5"/>
        <v>0</v>
      </c>
      <c r="EQ24" s="141">
        <f t="shared" si="2"/>
        <v>0</v>
      </c>
      <c r="ER24" s="141">
        <f t="shared" si="16"/>
        <v>0</v>
      </c>
      <c r="ES24" s="141">
        <f t="shared" si="16"/>
        <v>0</v>
      </c>
      <c r="ET24" s="141">
        <f t="shared" si="16"/>
        <v>0</v>
      </c>
      <c r="EU24" s="141">
        <f t="shared" si="16"/>
        <v>0</v>
      </c>
      <c r="EV24" s="141">
        <f t="shared" si="16"/>
        <v>0</v>
      </c>
      <c r="EW24" s="141">
        <f t="shared" si="16"/>
        <v>0</v>
      </c>
      <c r="EX24" s="141">
        <f t="shared" si="16"/>
        <v>0</v>
      </c>
      <c r="EY24" s="141">
        <f t="shared" si="16"/>
        <v>0</v>
      </c>
      <c r="EZ24" s="141">
        <f t="shared" si="16"/>
        <v>0</v>
      </c>
      <c r="FA24" s="141">
        <f t="shared" si="16"/>
        <v>0</v>
      </c>
      <c r="FB24" s="141">
        <f t="shared" si="6"/>
        <v>0</v>
      </c>
      <c r="FC24" s="141">
        <f t="shared" si="7"/>
        <v>0</v>
      </c>
      <c r="FD24" s="141">
        <f t="shared" si="16"/>
        <v>0</v>
      </c>
      <c r="FE24" s="141">
        <f t="shared" si="16"/>
        <v>0</v>
      </c>
      <c r="FF24" s="141">
        <f t="shared" si="16"/>
        <v>0</v>
      </c>
      <c r="FG24" s="141">
        <f t="shared" si="16"/>
        <v>0</v>
      </c>
      <c r="FH24" s="141">
        <f t="shared" si="16"/>
        <v>0</v>
      </c>
      <c r="FI24" s="141">
        <f t="shared" si="16"/>
        <v>0</v>
      </c>
      <c r="FJ24" s="141">
        <f t="shared" si="16"/>
        <v>0</v>
      </c>
      <c r="FK24" s="141">
        <f t="shared" si="16"/>
        <v>0</v>
      </c>
      <c r="FL24" s="141">
        <f t="shared" si="16"/>
        <v>0</v>
      </c>
      <c r="FM24" s="141">
        <f t="shared" si="16"/>
        <v>0</v>
      </c>
      <c r="FN24" s="141">
        <f t="shared" si="16"/>
        <v>0</v>
      </c>
      <c r="FO24" s="141">
        <f t="shared" si="16"/>
        <v>0</v>
      </c>
      <c r="FP24" s="141">
        <f t="shared" si="8"/>
        <v>0</v>
      </c>
      <c r="FQ24" s="141">
        <f t="shared" si="9"/>
        <v>0</v>
      </c>
      <c r="FR24" s="141">
        <f t="shared" si="10"/>
        <v>0</v>
      </c>
      <c r="FS24" s="141">
        <f t="shared" si="16"/>
        <v>0</v>
      </c>
      <c r="FT24" s="141">
        <f t="shared" si="16"/>
        <v>0</v>
      </c>
      <c r="FU24" s="141">
        <f t="shared" si="16"/>
        <v>0</v>
      </c>
      <c r="FV24" s="141">
        <f t="shared" si="16"/>
        <v>0</v>
      </c>
      <c r="FW24" s="141">
        <f t="shared" si="16"/>
        <v>0</v>
      </c>
      <c r="FX24" s="141">
        <f t="shared" si="16"/>
        <v>0</v>
      </c>
      <c r="FY24" s="141">
        <f t="shared" si="16"/>
        <v>0</v>
      </c>
      <c r="FZ24" s="141">
        <f t="shared" si="16"/>
        <v>0</v>
      </c>
      <c r="GA24" s="141">
        <f t="shared" si="16"/>
        <v>0</v>
      </c>
      <c r="GB24" s="141">
        <f t="shared" si="16"/>
        <v>0</v>
      </c>
      <c r="GC24" s="141">
        <f t="shared" si="16"/>
        <v>0</v>
      </c>
      <c r="GD24" s="141">
        <f t="shared" si="16"/>
        <v>0</v>
      </c>
      <c r="GE24" s="141">
        <f t="shared" si="16"/>
        <v>0</v>
      </c>
      <c r="GF24" s="141">
        <f t="shared" si="16"/>
        <v>0</v>
      </c>
      <c r="GG24" s="141">
        <f t="shared" si="16"/>
        <v>0</v>
      </c>
      <c r="GH24" s="141">
        <f t="shared" si="16"/>
        <v>0</v>
      </c>
      <c r="GI24" s="141">
        <f t="shared" si="16"/>
        <v>0</v>
      </c>
      <c r="GJ24" s="141">
        <f t="shared" si="16"/>
        <v>0</v>
      </c>
      <c r="GK24" s="141">
        <f t="shared" si="16"/>
        <v>0</v>
      </c>
      <c r="GL24" s="141">
        <f t="shared" si="16"/>
        <v>0</v>
      </c>
      <c r="GM24" s="141">
        <f t="shared" si="16"/>
        <v>0</v>
      </c>
      <c r="GN24" s="141">
        <f t="shared" si="16"/>
        <v>0</v>
      </c>
      <c r="GO24" s="141">
        <f t="shared" si="16"/>
        <v>0</v>
      </c>
      <c r="GP24" s="141">
        <f t="shared" si="16"/>
        <v>0</v>
      </c>
      <c r="GQ24" s="141">
        <f t="shared" si="16"/>
        <v>0</v>
      </c>
      <c r="GR24" s="141">
        <f t="shared" si="16"/>
        <v>0</v>
      </c>
      <c r="GS24" s="141">
        <f t="shared" si="16"/>
        <v>0</v>
      </c>
      <c r="GT24" s="141">
        <f t="shared" si="16"/>
        <v>0</v>
      </c>
      <c r="GU24" s="141">
        <f t="shared" si="16"/>
        <v>0</v>
      </c>
      <c r="GV24" s="141">
        <f t="shared" si="16"/>
        <v>0</v>
      </c>
      <c r="GW24" s="141">
        <f t="shared" si="16"/>
        <v>0</v>
      </c>
      <c r="GX24" s="141">
        <f t="shared" si="16"/>
        <v>0</v>
      </c>
      <c r="GY24" s="141">
        <f t="shared" si="16"/>
        <v>0</v>
      </c>
      <c r="GZ24" s="141">
        <f t="shared" si="16"/>
        <v>0</v>
      </c>
      <c r="HA24" s="141">
        <f t="shared" si="16"/>
        <v>0</v>
      </c>
      <c r="HB24" s="141">
        <f t="shared" si="16"/>
        <v>0</v>
      </c>
      <c r="HC24" s="141">
        <f t="shared" si="16"/>
        <v>0</v>
      </c>
      <c r="HD24" s="141">
        <f t="shared" si="14"/>
        <v>0</v>
      </c>
      <c r="HE24" s="141">
        <f t="shared" si="14"/>
        <v>0</v>
      </c>
      <c r="HF24" s="141">
        <f t="shared" si="14"/>
        <v>0</v>
      </c>
      <c r="HG24" s="141">
        <f t="shared" si="14"/>
        <v>0</v>
      </c>
      <c r="HH24" s="141">
        <f t="shared" si="14"/>
        <v>0</v>
      </c>
    </row>
    <row r="25" spans="2:216" x14ac:dyDescent="0.15">
      <c r="B25" s="60">
        <f t="shared" si="11"/>
        <v>43112</v>
      </c>
      <c r="C25" s="58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  <c r="BM25" s="56"/>
      <c r="BN25" s="56"/>
      <c r="BO25" s="56"/>
      <c r="BP25" s="56"/>
      <c r="BQ25" s="56"/>
      <c r="BR25" s="56"/>
      <c r="BS25" s="56"/>
      <c r="BT25" s="56"/>
      <c r="BU25" s="56"/>
      <c r="BV25" s="56"/>
      <c r="BW25" s="56"/>
      <c r="BX25" s="56"/>
      <c r="BY25" s="56"/>
      <c r="BZ25" s="56"/>
      <c r="CA25" s="56"/>
      <c r="CB25" s="56"/>
      <c r="CC25" s="56"/>
      <c r="CD25" s="56"/>
      <c r="CE25" s="56"/>
      <c r="CF25" s="56"/>
      <c r="CG25" s="56"/>
      <c r="CH25" s="56"/>
      <c r="CI25" s="56"/>
      <c r="CJ25" s="56"/>
      <c r="CK25" s="56"/>
      <c r="CL25" s="56"/>
      <c r="CM25" s="56"/>
      <c r="CN25" s="56"/>
      <c r="CO25" s="56"/>
      <c r="CP25" s="56"/>
      <c r="CQ25" s="56"/>
      <c r="CR25" s="56"/>
      <c r="CS25" s="56"/>
      <c r="CT25" s="56"/>
      <c r="CU25" s="56"/>
      <c r="CV25" s="56"/>
      <c r="CW25" s="56"/>
      <c r="CX25" s="56"/>
      <c r="CY25" s="56"/>
      <c r="CZ25" s="56"/>
      <c r="DA25" s="56"/>
      <c r="DB25" s="56"/>
      <c r="DC25" s="56"/>
      <c r="DD25" s="56"/>
      <c r="DE25" s="56"/>
      <c r="DF25" s="56"/>
      <c r="DG25" s="56"/>
      <c r="DH25" s="56"/>
      <c r="DI25" s="56"/>
      <c r="DJ25" s="56"/>
      <c r="DK25" s="56"/>
      <c r="DL25" s="140">
        <f t="shared" si="15"/>
        <v>0</v>
      </c>
      <c r="DM25" s="140">
        <f t="shared" si="15"/>
        <v>0</v>
      </c>
      <c r="DN25" s="140">
        <f t="shared" si="15"/>
        <v>0</v>
      </c>
      <c r="DO25" s="140">
        <f t="shared" si="15"/>
        <v>0</v>
      </c>
      <c r="DP25" s="140">
        <f t="shared" si="1"/>
        <v>0</v>
      </c>
      <c r="DQ25" s="140">
        <f t="shared" si="15"/>
        <v>0</v>
      </c>
      <c r="DR25" s="140">
        <f t="shared" si="15"/>
        <v>0</v>
      </c>
      <c r="DS25" s="140">
        <f t="shared" si="15"/>
        <v>0</v>
      </c>
      <c r="DT25" s="140">
        <f t="shared" si="15"/>
        <v>0</v>
      </c>
      <c r="DU25" s="140">
        <f t="shared" si="15"/>
        <v>0</v>
      </c>
      <c r="DV25" s="140">
        <f t="shared" si="15"/>
        <v>0</v>
      </c>
      <c r="DW25" s="140">
        <f t="shared" si="15"/>
        <v>0</v>
      </c>
      <c r="DX25" s="140">
        <f t="shared" si="15"/>
        <v>0</v>
      </c>
      <c r="DY25" s="140">
        <f t="shared" si="15"/>
        <v>0</v>
      </c>
      <c r="DZ25" s="140">
        <f t="shared" si="15"/>
        <v>0</v>
      </c>
      <c r="EA25" s="140">
        <f t="shared" si="15"/>
        <v>0</v>
      </c>
      <c r="EB25" s="140">
        <f t="shared" si="15"/>
        <v>0</v>
      </c>
      <c r="EC25" s="140">
        <f t="shared" si="15"/>
        <v>0</v>
      </c>
      <c r="ED25" s="140">
        <f t="shared" si="15"/>
        <v>0</v>
      </c>
      <c r="EE25" s="140">
        <f t="shared" si="15"/>
        <v>0</v>
      </c>
      <c r="EF25" s="140">
        <f t="shared" si="15"/>
        <v>0</v>
      </c>
      <c r="EG25" s="140">
        <f t="shared" si="15"/>
        <v>0</v>
      </c>
      <c r="EH25" s="140">
        <f t="shared" si="15"/>
        <v>0</v>
      </c>
      <c r="EI25" s="140">
        <f t="shared" si="15"/>
        <v>0</v>
      </c>
      <c r="EJ25" s="140">
        <f t="shared" si="15"/>
        <v>0</v>
      </c>
      <c r="EK25" s="140">
        <f t="shared" si="15"/>
        <v>0</v>
      </c>
      <c r="EL25" s="140">
        <f t="shared" si="15"/>
        <v>0</v>
      </c>
      <c r="EM25" s="140">
        <f t="shared" si="15"/>
        <v>0</v>
      </c>
      <c r="EN25" s="140">
        <f t="shared" si="15"/>
        <v>0</v>
      </c>
      <c r="EO25" s="140">
        <f t="shared" si="15"/>
        <v>0</v>
      </c>
      <c r="EP25" s="140">
        <f t="shared" si="5"/>
        <v>0</v>
      </c>
      <c r="EQ25" s="140">
        <f t="shared" si="2"/>
        <v>0</v>
      </c>
      <c r="ER25" s="140">
        <f t="shared" si="16"/>
        <v>0</v>
      </c>
      <c r="ES25" s="140">
        <f t="shared" si="16"/>
        <v>0</v>
      </c>
      <c r="ET25" s="140">
        <f t="shared" si="16"/>
        <v>0</v>
      </c>
      <c r="EU25" s="140">
        <f t="shared" si="16"/>
        <v>0</v>
      </c>
      <c r="EV25" s="140">
        <f t="shared" si="16"/>
        <v>0</v>
      </c>
      <c r="EW25" s="140">
        <f t="shared" si="16"/>
        <v>0</v>
      </c>
      <c r="EX25" s="140">
        <f t="shared" si="16"/>
        <v>0</v>
      </c>
      <c r="EY25" s="140">
        <f t="shared" si="16"/>
        <v>0</v>
      </c>
      <c r="EZ25" s="140">
        <f t="shared" si="16"/>
        <v>0</v>
      </c>
      <c r="FA25" s="140">
        <f t="shared" si="16"/>
        <v>0</v>
      </c>
      <c r="FB25" s="140">
        <f t="shared" si="6"/>
        <v>0</v>
      </c>
      <c r="FC25" s="140">
        <f t="shared" si="7"/>
        <v>0</v>
      </c>
      <c r="FD25" s="140">
        <f t="shared" si="16"/>
        <v>0</v>
      </c>
      <c r="FE25" s="140">
        <f t="shared" si="16"/>
        <v>0</v>
      </c>
      <c r="FF25" s="140">
        <f t="shared" si="16"/>
        <v>0</v>
      </c>
      <c r="FG25" s="140">
        <f t="shared" si="16"/>
        <v>0</v>
      </c>
      <c r="FH25" s="140">
        <f t="shared" si="16"/>
        <v>0</v>
      </c>
      <c r="FI25" s="140">
        <f t="shared" si="16"/>
        <v>0</v>
      </c>
      <c r="FJ25" s="140">
        <f t="shared" si="16"/>
        <v>0</v>
      </c>
      <c r="FK25" s="140">
        <f t="shared" si="16"/>
        <v>0</v>
      </c>
      <c r="FL25" s="140">
        <f t="shared" si="16"/>
        <v>0</v>
      </c>
      <c r="FM25" s="140">
        <f t="shared" si="16"/>
        <v>0</v>
      </c>
      <c r="FN25" s="140">
        <f t="shared" si="16"/>
        <v>0</v>
      </c>
      <c r="FO25" s="140">
        <f t="shared" si="16"/>
        <v>0</v>
      </c>
      <c r="FP25" s="140">
        <f t="shared" si="8"/>
        <v>0</v>
      </c>
      <c r="FQ25" s="140">
        <f t="shared" si="9"/>
        <v>0</v>
      </c>
      <c r="FR25" s="140">
        <f t="shared" si="10"/>
        <v>0</v>
      </c>
      <c r="FS25" s="140">
        <f t="shared" si="16"/>
        <v>0</v>
      </c>
      <c r="FT25" s="140">
        <f t="shared" si="16"/>
        <v>0</v>
      </c>
      <c r="FU25" s="140">
        <f t="shared" si="16"/>
        <v>0</v>
      </c>
      <c r="FV25" s="140">
        <f t="shared" si="16"/>
        <v>0</v>
      </c>
      <c r="FW25" s="140">
        <f t="shared" si="16"/>
        <v>0</v>
      </c>
      <c r="FX25" s="140">
        <f t="shared" si="16"/>
        <v>0</v>
      </c>
      <c r="FY25" s="140">
        <f t="shared" si="16"/>
        <v>0</v>
      </c>
      <c r="FZ25" s="140">
        <f t="shared" si="16"/>
        <v>0</v>
      </c>
      <c r="GA25" s="140">
        <f t="shared" si="16"/>
        <v>0</v>
      </c>
      <c r="GB25" s="140">
        <f t="shared" si="16"/>
        <v>0</v>
      </c>
      <c r="GC25" s="140">
        <f t="shared" si="16"/>
        <v>0</v>
      </c>
      <c r="GD25" s="140">
        <f t="shared" si="16"/>
        <v>0</v>
      </c>
      <c r="GE25" s="140">
        <f t="shared" si="16"/>
        <v>0</v>
      </c>
      <c r="GF25" s="140">
        <f t="shared" si="16"/>
        <v>0</v>
      </c>
      <c r="GG25" s="140">
        <f t="shared" si="16"/>
        <v>0</v>
      </c>
      <c r="GH25" s="140">
        <f t="shared" si="16"/>
        <v>0</v>
      </c>
      <c r="GI25" s="140">
        <f t="shared" si="16"/>
        <v>0</v>
      </c>
      <c r="GJ25" s="140">
        <f t="shared" si="16"/>
        <v>0</v>
      </c>
      <c r="GK25" s="140">
        <f t="shared" si="16"/>
        <v>0</v>
      </c>
      <c r="GL25" s="140">
        <f t="shared" si="16"/>
        <v>0</v>
      </c>
      <c r="GM25" s="140">
        <f t="shared" si="16"/>
        <v>0</v>
      </c>
      <c r="GN25" s="140">
        <f t="shared" si="16"/>
        <v>0</v>
      </c>
      <c r="GO25" s="140">
        <f t="shared" si="16"/>
        <v>0</v>
      </c>
      <c r="GP25" s="140">
        <f t="shared" si="16"/>
        <v>0</v>
      </c>
      <c r="GQ25" s="140">
        <f t="shared" si="16"/>
        <v>0</v>
      </c>
      <c r="GR25" s="140">
        <f t="shared" si="16"/>
        <v>0</v>
      </c>
      <c r="GS25" s="140">
        <f t="shared" si="16"/>
        <v>0</v>
      </c>
      <c r="GT25" s="140">
        <f t="shared" si="16"/>
        <v>0</v>
      </c>
      <c r="GU25" s="140">
        <f t="shared" si="16"/>
        <v>0</v>
      </c>
      <c r="GV25" s="140">
        <f t="shared" si="16"/>
        <v>0</v>
      </c>
      <c r="GW25" s="140">
        <f t="shared" si="16"/>
        <v>0</v>
      </c>
      <c r="GX25" s="140">
        <f t="shared" si="16"/>
        <v>0</v>
      </c>
      <c r="GY25" s="140">
        <f t="shared" si="16"/>
        <v>0</v>
      </c>
      <c r="GZ25" s="140">
        <f t="shared" si="16"/>
        <v>0</v>
      </c>
      <c r="HA25" s="140">
        <f t="shared" si="16"/>
        <v>0</v>
      </c>
      <c r="HB25" s="140">
        <f t="shared" si="16"/>
        <v>0</v>
      </c>
      <c r="HC25" s="140">
        <f t="shared" ref="HC25:HH28" si="17">IF(VALUE(HC$13)&lt;20,INDEX($O$14:$DK$44,ROW($A12),VALUE(HC$13)),INDEX($O$14:$DK$44,ROW($A12),VALUE(HC$13)+1))</f>
        <v>0</v>
      </c>
      <c r="HD25" s="140">
        <f t="shared" si="17"/>
        <v>0</v>
      </c>
      <c r="HE25" s="140">
        <f t="shared" si="17"/>
        <v>0</v>
      </c>
      <c r="HF25" s="140">
        <f t="shared" si="17"/>
        <v>0</v>
      </c>
      <c r="HG25" s="140">
        <f t="shared" si="17"/>
        <v>0</v>
      </c>
      <c r="HH25" s="140">
        <f t="shared" si="17"/>
        <v>0</v>
      </c>
    </row>
    <row r="26" spans="2:216" x14ac:dyDescent="0.15">
      <c r="B26" s="59">
        <f t="shared" si="11"/>
        <v>43113</v>
      </c>
      <c r="C26" s="57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  <c r="AB26" s="55"/>
      <c r="AC26" s="55"/>
      <c r="AD26" s="55"/>
      <c r="AE26" s="55"/>
      <c r="AF26" s="55"/>
      <c r="AG26" s="55"/>
      <c r="AH26" s="55"/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5"/>
      <c r="AT26" s="55"/>
      <c r="AU26" s="55"/>
      <c r="AV26" s="55"/>
      <c r="AW26" s="55"/>
      <c r="AX26" s="55"/>
      <c r="AY26" s="55"/>
      <c r="AZ26" s="55"/>
      <c r="BA26" s="55"/>
      <c r="BB26" s="55"/>
      <c r="BC26" s="55"/>
      <c r="BD26" s="55"/>
      <c r="BE26" s="55"/>
      <c r="BF26" s="55"/>
      <c r="BG26" s="55"/>
      <c r="BH26" s="55"/>
      <c r="BI26" s="55"/>
      <c r="BJ26" s="55"/>
      <c r="BK26" s="55"/>
      <c r="BL26" s="55"/>
      <c r="BM26" s="55"/>
      <c r="BN26" s="55"/>
      <c r="BO26" s="55"/>
      <c r="BP26" s="55"/>
      <c r="BQ26" s="55"/>
      <c r="BR26" s="55"/>
      <c r="BS26" s="55"/>
      <c r="BT26" s="55"/>
      <c r="BU26" s="55"/>
      <c r="BV26" s="55"/>
      <c r="BW26" s="55"/>
      <c r="BX26" s="55"/>
      <c r="BY26" s="55"/>
      <c r="BZ26" s="55"/>
      <c r="CA26" s="55"/>
      <c r="CB26" s="55"/>
      <c r="CC26" s="55"/>
      <c r="CD26" s="55"/>
      <c r="CE26" s="55"/>
      <c r="CF26" s="55"/>
      <c r="CG26" s="55"/>
      <c r="CH26" s="55"/>
      <c r="CI26" s="55"/>
      <c r="CJ26" s="55"/>
      <c r="CK26" s="55"/>
      <c r="CL26" s="55"/>
      <c r="CM26" s="55"/>
      <c r="CN26" s="55"/>
      <c r="CO26" s="55"/>
      <c r="CP26" s="55"/>
      <c r="CQ26" s="55"/>
      <c r="CR26" s="55"/>
      <c r="CS26" s="55"/>
      <c r="CT26" s="55"/>
      <c r="CU26" s="55"/>
      <c r="CV26" s="55"/>
      <c r="CW26" s="55"/>
      <c r="CX26" s="55"/>
      <c r="CY26" s="55"/>
      <c r="CZ26" s="55"/>
      <c r="DA26" s="55"/>
      <c r="DB26" s="55"/>
      <c r="DC26" s="55"/>
      <c r="DD26" s="55"/>
      <c r="DE26" s="55"/>
      <c r="DF26" s="55"/>
      <c r="DG26" s="55"/>
      <c r="DH26" s="55"/>
      <c r="DI26" s="55"/>
      <c r="DJ26" s="55"/>
      <c r="DK26" s="55"/>
      <c r="DL26" s="141">
        <f t="shared" si="15"/>
        <v>0</v>
      </c>
      <c r="DM26" s="141">
        <f t="shared" si="15"/>
        <v>0</v>
      </c>
      <c r="DN26" s="141">
        <f t="shared" si="15"/>
        <v>0</v>
      </c>
      <c r="DO26" s="141">
        <f t="shared" si="15"/>
        <v>0</v>
      </c>
      <c r="DP26" s="141">
        <f t="shared" si="1"/>
        <v>0</v>
      </c>
      <c r="DQ26" s="141">
        <f t="shared" si="15"/>
        <v>0</v>
      </c>
      <c r="DR26" s="141">
        <f t="shared" si="15"/>
        <v>0</v>
      </c>
      <c r="DS26" s="141">
        <f t="shared" si="15"/>
        <v>0</v>
      </c>
      <c r="DT26" s="141">
        <f t="shared" si="15"/>
        <v>0</v>
      </c>
      <c r="DU26" s="141">
        <f t="shared" si="15"/>
        <v>0</v>
      </c>
      <c r="DV26" s="141">
        <f t="shared" si="15"/>
        <v>0</v>
      </c>
      <c r="DW26" s="141">
        <f t="shared" si="15"/>
        <v>0</v>
      </c>
      <c r="DX26" s="141">
        <f t="shared" si="15"/>
        <v>0</v>
      </c>
      <c r="DY26" s="141">
        <f t="shared" si="15"/>
        <v>0</v>
      </c>
      <c r="DZ26" s="141">
        <f t="shared" si="15"/>
        <v>0</v>
      </c>
      <c r="EA26" s="141">
        <f t="shared" si="15"/>
        <v>0</v>
      </c>
      <c r="EB26" s="141">
        <f t="shared" si="15"/>
        <v>0</v>
      </c>
      <c r="EC26" s="141">
        <f t="shared" si="15"/>
        <v>0</v>
      </c>
      <c r="ED26" s="141">
        <f t="shared" si="15"/>
        <v>0</v>
      </c>
      <c r="EE26" s="141">
        <f t="shared" si="15"/>
        <v>0</v>
      </c>
      <c r="EF26" s="141">
        <f t="shared" si="15"/>
        <v>0</v>
      </c>
      <c r="EG26" s="141">
        <f t="shared" si="15"/>
        <v>0</v>
      </c>
      <c r="EH26" s="141">
        <f t="shared" si="15"/>
        <v>0</v>
      </c>
      <c r="EI26" s="141">
        <f t="shared" si="15"/>
        <v>0</v>
      </c>
      <c r="EJ26" s="141">
        <f t="shared" si="15"/>
        <v>0</v>
      </c>
      <c r="EK26" s="141">
        <f t="shared" si="15"/>
        <v>0</v>
      </c>
      <c r="EL26" s="141">
        <f t="shared" si="15"/>
        <v>0</v>
      </c>
      <c r="EM26" s="141">
        <f t="shared" si="15"/>
        <v>0</v>
      </c>
      <c r="EN26" s="141">
        <f t="shared" si="15"/>
        <v>0</v>
      </c>
      <c r="EO26" s="141">
        <f t="shared" si="15"/>
        <v>0</v>
      </c>
      <c r="EP26" s="141">
        <f t="shared" si="5"/>
        <v>0</v>
      </c>
      <c r="EQ26" s="141">
        <f t="shared" si="2"/>
        <v>0</v>
      </c>
      <c r="ER26" s="141">
        <f t="shared" ref="ER26:HC29" si="18">IF(VALUE(ER$13)&lt;20,INDEX($O$14:$DK$44,ROW($A13),VALUE(ER$13)),INDEX($O$14:$DK$44,ROW($A13),VALUE(ER$13)+1))</f>
        <v>0</v>
      </c>
      <c r="ES26" s="141">
        <f t="shared" si="18"/>
        <v>0</v>
      </c>
      <c r="ET26" s="141">
        <f t="shared" si="18"/>
        <v>0</v>
      </c>
      <c r="EU26" s="141">
        <f t="shared" si="18"/>
        <v>0</v>
      </c>
      <c r="EV26" s="141">
        <f t="shared" si="18"/>
        <v>0</v>
      </c>
      <c r="EW26" s="141">
        <f t="shared" si="18"/>
        <v>0</v>
      </c>
      <c r="EX26" s="141">
        <f t="shared" si="18"/>
        <v>0</v>
      </c>
      <c r="EY26" s="141">
        <f t="shared" si="18"/>
        <v>0</v>
      </c>
      <c r="EZ26" s="141">
        <f t="shared" si="18"/>
        <v>0</v>
      </c>
      <c r="FA26" s="141">
        <f t="shared" si="18"/>
        <v>0</v>
      </c>
      <c r="FB26" s="141">
        <f t="shared" si="6"/>
        <v>0</v>
      </c>
      <c r="FC26" s="141">
        <f t="shared" si="7"/>
        <v>0</v>
      </c>
      <c r="FD26" s="141">
        <f t="shared" si="18"/>
        <v>0</v>
      </c>
      <c r="FE26" s="141">
        <f t="shared" si="18"/>
        <v>0</v>
      </c>
      <c r="FF26" s="141">
        <f t="shared" si="18"/>
        <v>0</v>
      </c>
      <c r="FG26" s="141">
        <f t="shared" si="18"/>
        <v>0</v>
      </c>
      <c r="FH26" s="141">
        <f t="shared" si="18"/>
        <v>0</v>
      </c>
      <c r="FI26" s="141">
        <f t="shared" si="18"/>
        <v>0</v>
      </c>
      <c r="FJ26" s="141">
        <f t="shared" si="18"/>
        <v>0</v>
      </c>
      <c r="FK26" s="141">
        <f t="shared" si="18"/>
        <v>0</v>
      </c>
      <c r="FL26" s="141">
        <f t="shared" si="18"/>
        <v>0</v>
      </c>
      <c r="FM26" s="141">
        <f t="shared" si="18"/>
        <v>0</v>
      </c>
      <c r="FN26" s="141">
        <f t="shared" si="18"/>
        <v>0</v>
      </c>
      <c r="FO26" s="141">
        <f t="shared" si="18"/>
        <v>0</v>
      </c>
      <c r="FP26" s="141">
        <f t="shared" si="8"/>
        <v>0</v>
      </c>
      <c r="FQ26" s="141">
        <f t="shared" si="9"/>
        <v>0</v>
      </c>
      <c r="FR26" s="141">
        <f t="shared" si="10"/>
        <v>0</v>
      </c>
      <c r="FS26" s="141">
        <f t="shared" si="18"/>
        <v>0</v>
      </c>
      <c r="FT26" s="141">
        <f t="shared" si="18"/>
        <v>0</v>
      </c>
      <c r="FU26" s="141">
        <f t="shared" si="18"/>
        <v>0</v>
      </c>
      <c r="FV26" s="141">
        <f t="shared" si="18"/>
        <v>0</v>
      </c>
      <c r="FW26" s="141">
        <f t="shared" si="18"/>
        <v>0</v>
      </c>
      <c r="FX26" s="141">
        <f t="shared" si="18"/>
        <v>0</v>
      </c>
      <c r="FY26" s="141">
        <f t="shared" si="18"/>
        <v>0</v>
      </c>
      <c r="FZ26" s="141">
        <f t="shared" si="18"/>
        <v>0</v>
      </c>
      <c r="GA26" s="141">
        <f t="shared" si="18"/>
        <v>0</v>
      </c>
      <c r="GB26" s="141">
        <f t="shared" si="18"/>
        <v>0</v>
      </c>
      <c r="GC26" s="141">
        <f t="shared" si="18"/>
        <v>0</v>
      </c>
      <c r="GD26" s="141">
        <f t="shared" si="18"/>
        <v>0</v>
      </c>
      <c r="GE26" s="141">
        <f t="shared" si="18"/>
        <v>0</v>
      </c>
      <c r="GF26" s="141">
        <f t="shared" si="18"/>
        <v>0</v>
      </c>
      <c r="GG26" s="141">
        <f t="shared" si="18"/>
        <v>0</v>
      </c>
      <c r="GH26" s="141">
        <f t="shared" si="18"/>
        <v>0</v>
      </c>
      <c r="GI26" s="141">
        <f t="shared" si="18"/>
        <v>0</v>
      </c>
      <c r="GJ26" s="141">
        <f t="shared" si="18"/>
        <v>0</v>
      </c>
      <c r="GK26" s="141">
        <f t="shared" si="18"/>
        <v>0</v>
      </c>
      <c r="GL26" s="141">
        <f t="shared" si="18"/>
        <v>0</v>
      </c>
      <c r="GM26" s="141">
        <f t="shared" si="18"/>
        <v>0</v>
      </c>
      <c r="GN26" s="141">
        <f t="shared" si="18"/>
        <v>0</v>
      </c>
      <c r="GO26" s="141">
        <f t="shared" si="18"/>
        <v>0</v>
      </c>
      <c r="GP26" s="141">
        <f t="shared" si="18"/>
        <v>0</v>
      </c>
      <c r="GQ26" s="141">
        <f t="shared" si="18"/>
        <v>0</v>
      </c>
      <c r="GR26" s="141">
        <f t="shared" si="18"/>
        <v>0</v>
      </c>
      <c r="GS26" s="141">
        <f t="shared" si="18"/>
        <v>0</v>
      </c>
      <c r="GT26" s="141">
        <f t="shared" si="18"/>
        <v>0</v>
      </c>
      <c r="GU26" s="141">
        <f t="shared" si="18"/>
        <v>0</v>
      </c>
      <c r="GV26" s="141">
        <f t="shared" si="18"/>
        <v>0</v>
      </c>
      <c r="GW26" s="141">
        <f t="shared" si="18"/>
        <v>0</v>
      </c>
      <c r="GX26" s="141">
        <f t="shared" si="18"/>
        <v>0</v>
      </c>
      <c r="GY26" s="141">
        <f t="shared" si="18"/>
        <v>0</v>
      </c>
      <c r="GZ26" s="141">
        <f t="shared" si="18"/>
        <v>0</v>
      </c>
      <c r="HA26" s="141">
        <f t="shared" si="18"/>
        <v>0</v>
      </c>
      <c r="HB26" s="141">
        <f t="shared" si="18"/>
        <v>0</v>
      </c>
      <c r="HC26" s="141">
        <f t="shared" si="18"/>
        <v>0</v>
      </c>
      <c r="HD26" s="141">
        <f t="shared" si="17"/>
        <v>0</v>
      </c>
      <c r="HE26" s="141">
        <f t="shared" si="17"/>
        <v>0</v>
      </c>
      <c r="HF26" s="141">
        <f t="shared" si="17"/>
        <v>0</v>
      </c>
      <c r="HG26" s="141">
        <f t="shared" si="17"/>
        <v>0</v>
      </c>
      <c r="HH26" s="141">
        <f t="shared" si="17"/>
        <v>0</v>
      </c>
    </row>
    <row r="27" spans="2:216" x14ac:dyDescent="0.15">
      <c r="B27" s="60">
        <f t="shared" si="11"/>
        <v>43114</v>
      </c>
      <c r="C27" s="58"/>
      <c r="D27" s="56"/>
      <c r="E27" s="56"/>
      <c r="F27" s="56"/>
      <c r="G27" s="56"/>
      <c r="H27" s="56"/>
      <c r="I27" s="56"/>
      <c r="J27" s="56"/>
      <c r="K27" s="56"/>
      <c r="L27" s="56"/>
      <c r="M27" s="56"/>
      <c r="N27" s="56"/>
      <c r="O27" s="56"/>
      <c r="P27" s="56"/>
      <c r="Q27" s="56"/>
      <c r="R27" s="56"/>
      <c r="S27" s="56"/>
      <c r="T27" s="56"/>
      <c r="U27" s="56"/>
      <c r="V27" s="56"/>
      <c r="W27" s="56"/>
      <c r="X27" s="56"/>
      <c r="Y27" s="56"/>
      <c r="Z27" s="56"/>
      <c r="AA27" s="56"/>
      <c r="AB27" s="56"/>
      <c r="AC27" s="56"/>
      <c r="AD27" s="56"/>
      <c r="AE27" s="56"/>
      <c r="AF27" s="56"/>
      <c r="AG27" s="56"/>
      <c r="AH27" s="56"/>
      <c r="AI27" s="56"/>
      <c r="AJ27" s="56"/>
      <c r="AK27" s="56"/>
      <c r="AL27" s="56"/>
      <c r="AM27" s="56"/>
      <c r="AN27" s="56"/>
      <c r="AO27" s="56"/>
      <c r="AP27" s="56"/>
      <c r="AQ27" s="56"/>
      <c r="AR27" s="56"/>
      <c r="AS27" s="56"/>
      <c r="AT27" s="56"/>
      <c r="AU27" s="56"/>
      <c r="AV27" s="56"/>
      <c r="AW27" s="56"/>
      <c r="AX27" s="56"/>
      <c r="AY27" s="56"/>
      <c r="AZ27" s="56"/>
      <c r="BA27" s="56"/>
      <c r="BB27" s="56"/>
      <c r="BC27" s="56"/>
      <c r="BD27" s="56"/>
      <c r="BE27" s="56"/>
      <c r="BF27" s="56"/>
      <c r="BG27" s="56"/>
      <c r="BH27" s="56"/>
      <c r="BI27" s="56"/>
      <c r="BJ27" s="56"/>
      <c r="BK27" s="56"/>
      <c r="BL27" s="56"/>
      <c r="BM27" s="56"/>
      <c r="BN27" s="56"/>
      <c r="BO27" s="56"/>
      <c r="BP27" s="56"/>
      <c r="BQ27" s="56"/>
      <c r="BR27" s="56"/>
      <c r="BS27" s="56"/>
      <c r="BT27" s="56"/>
      <c r="BU27" s="56"/>
      <c r="BV27" s="56"/>
      <c r="BW27" s="56"/>
      <c r="BX27" s="56"/>
      <c r="BY27" s="56"/>
      <c r="BZ27" s="56"/>
      <c r="CA27" s="56"/>
      <c r="CB27" s="56"/>
      <c r="CC27" s="56"/>
      <c r="CD27" s="56"/>
      <c r="CE27" s="56"/>
      <c r="CF27" s="56"/>
      <c r="CG27" s="56"/>
      <c r="CH27" s="56"/>
      <c r="CI27" s="56"/>
      <c r="CJ27" s="56"/>
      <c r="CK27" s="56"/>
      <c r="CL27" s="56"/>
      <c r="CM27" s="56"/>
      <c r="CN27" s="56"/>
      <c r="CO27" s="56"/>
      <c r="CP27" s="56"/>
      <c r="CQ27" s="56"/>
      <c r="CR27" s="56"/>
      <c r="CS27" s="56"/>
      <c r="CT27" s="56"/>
      <c r="CU27" s="56"/>
      <c r="CV27" s="56"/>
      <c r="CW27" s="56"/>
      <c r="CX27" s="56"/>
      <c r="CY27" s="56"/>
      <c r="CZ27" s="56"/>
      <c r="DA27" s="56"/>
      <c r="DB27" s="56"/>
      <c r="DC27" s="56"/>
      <c r="DD27" s="56"/>
      <c r="DE27" s="56"/>
      <c r="DF27" s="56"/>
      <c r="DG27" s="56"/>
      <c r="DH27" s="56"/>
      <c r="DI27" s="56"/>
      <c r="DJ27" s="56"/>
      <c r="DK27" s="56"/>
      <c r="DL27" s="140">
        <f t="shared" si="15"/>
        <v>0</v>
      </c>
      <c r="DM27" s="140">
        <f t="shared" si="15"/>
        <v>0</v>
      </c>
      <c r="DN27" s="140">
        <f t="shared" si="15"/>
        <v>0</v>
      </c>
      <c r="DO27" s="140">
        <f t="shared" si="15"/>
        <v>0</v>
      </c>
      <c r="DP27" s="140">
        <f t="shared" si="1"/>
        <v>0</v>
      </c>
      <c r="DQ27" s="140">
        <f t="shared" si="15"/>
        <v>0</v>
      </c>
      <c r="DR27" s="140">
        <f t="shared" si="15"/>
        <v>0</v>
      </c>
      <c r="DS27" s="140">
        <f t="shared" si="15"/>
        <v>0</v>
      </c>
      <c r="DT27" s="140">
        <f t="shared" si="15"/>
        <v>0</v>
      </c>
      <c r="DU27" s="140">
        <f t="shared" si="15"/>
        <v>0</v>
      </c>
      <c r="DV27" s="140">
        <f t="shared" si="15"/>
        <v>0</v>
      </c>
      <c r="DW27" s="140">
        <f t="shared" si="15"/>
        <v>0</v>
      </c>
      <c r="DX27" s="140">
        <f t="shared" si="15"/>
        <v>0</v>
      </c>
      <c r="DY27" s="140">
        <f t="shared" si="15"/>
        <v>0</v>
      </c>
      <c r="DZ27" s="140">
        <f t="shared" si="15"/>
        <v>0</v>
      </c>
      <c r="EA27" s="140">
        <f t="shared" si="15"/>
        <v>0</v>
      </c>
      <c r="EB27" s="140">
        <f t="shared" si="15"/>
        <v>0</v>
      </c>
      <c r="EC27" s="140">
        <f t="shared" si="15"/>
        <v>0</v>
      </c>
      <c r="ED27" s="140">
        <f t="shared" si="15"/>
        <v>0</v>
      </c>
      <c r="EE27" s="140">
        <f t="shared" si="15"/>
        <v>0</v>
      </c>
      <c r="EF27" s="140">
        <f t="shared" si="15"/>
        <v>0</v>
      </c>
      <c r="EG27" s="140">
        <f t="shared" si="15"/>
        <v>0</v>
      </c>
      <c r="EH27" s="140">
        <f t="shared" si="15"/>
        <v>0</v>
      </c>
      <c r="EI27" s="140">
        <f t="shared" si="15"/>
        <v>0</v>
      </c>
      <c r="EJ27" s="140">
        <f t="shared" si="15"/>
        <v>0</v>
      </c>
      <c r="EK27" s="140">
        <f t="shared" si="15"/>
        <v>0</v>
      </c>
      <c r="EL27" s="140">
        <f t="shared" si="15"/>
        <v>0</v>
      </c>
      <c r="EM27" s="140">
        <f t="shared" si="15"/>
        <v>0</v>
      </c>
      <c r="EN27" s="140">
        <f t="shared" si="15"/>
        <v>0</v>
      </c>
      <c r="EO27" s="140">
        <f t="shared" si="15"/>
        <v>0</v>
      </c>
      <c r="EP27" s="140">
        <f t="shared" si="5"/>
        <v>0</v>
      </c>
      <c r="EQ27" s="140">
        <f t="shared" si="2"/>
        <v>0</v>
      </c>
      <c r="ER27" s="140">
        <f t="shared" si="18"/>
        <v>0</v>
      </c>
      <c r="ES27" s="140">
        <f t="shared" si="18"/>
        <v>0</v>
      </c>
      <c r="ET27" s="140">
        <f t="shared" si="18"/>
        <v>0</v>
      </c>
      <c r="EU27" s="140">
        <f t="shared" si="18"/>
        <v>0</v>
      </c>
      <c r="EV27" s="140">
        <f t="shared" si="18"/>
        <v>0</v>
      </c>
      <c r="EW27" s="140">
        <f t="shared" si="18"/>
        <v>0</v>
      </c>
      <c r="EX27" s="140">
        <f t="shared" si="18"/>
        <v>0</v>
      </c>
      <c r="EY27" s="140">
        <f t="shared" si="18"/>
        <v>0</v>
      </c>
      <c r="EZ27" s="140">
        <f t="shared" si="18"/>
        <v>0</v>
      </c>
      <c r="FA27" s="140">
        <f t="shared" si="18"/>
        <v>0</v>
      </c>
      <c r="FB27" s="140">
        <f t="shared" si="6"/>
        <v>0</v>
      </c>
      <c r="FC27" s="140">
        <f t="shared" si="7"/>
        <v>0</v>
      </c>
      <c r="FD27" s="140">
        <f t="shared" si="18"/>
        <v>0</v>
      </c>
      <c r="FE27" s="140">
        <f t="shared" si="18"/>
        <v>0</v>
      </c>
      <c r="FF27" s="140">
        <f t="shared" si="18"/>
        <v>0</v>
      </c>
      <c r="FG27" s="140">
        <f t="shared" si="18"/>
        <v>0</v>
      </c>
      <c r="FH27" s="140">
        <f t="shared" si="18"/>
        <v>0</v>
      </c>
      <c r="FI27" s="140">
        <f t="shared" si="18"/>
        <v>0</v>
      </c>
      <c r="FJ27" s="140">
        <f t="shared" si="18"/>
        <v>0</v>
      </c>
      <c r="FK27" s="140">
        <f t="shared" si="18"/>
        <v>0</v>
      </c>
      <c r="FL27" s="140">
        <f t="shared" si="18"/>
        <v>0</v>
      </c>
      <c r="FM27" s="140">
        <f t="shared" si="18"/>
        <v>0</v>
      </c>
      <c r="FN27" s="140">
        <f t="shared" si="18"/>
        <v>0</v>
      </c>
      <c r="FO27" s="140">
        <f t="shared" si="18"/>
        <v>0</v>
      </c>
      <c r="FP27" s="140">
        <f t="shared" si="8"/>
        <v>0</v>
      </c>
      <c r="FQ27" s="140">
        <f t="shared" si="9"/>
        <v>0</v>
      </c>
      <c r="FR27" s="140">
        <f t="shared" si="10"/>
        <v>0</v>
      </c>
      <c r="FS27" s="140">
        <f t="shared" si="18"/>
        <v>0</v>
      </c>
      <c r="FT27" s="140">
        <f t="shared" si="18"/>
        <v>0</v>
      </c>
      <c r="FU27" s="140">
        <f t="shared" si="18"/>
        <v>0</v>
      </c>
      <c r="FV27" s="140">
        <f t="shared" si="18"/>
        <v>0</v>
      </c>
      <c r="FW27" s="140">
        <f t="shared" si="18"/>
        <v>0</v>
      </c>
      <c r="FX27" s="140">
        <f t="shared" si="18"/>
        <v>0</v>
      </c>
      <c r="FY27" s="140">
        <f t="shared" si="18"/>
        <v>0</v>
      </c>
      <c r="FZ27" s="140">
        <f t="shared" si="18"/>
        <v>0</v>
      </c>
      <c r="GA27" s="140">
        <f t="shared" si="18"/>
        <v>0</v>
      </c>
      <c r="GB27" s="140">
        <f t="shared" si="18"/>
        <v>0</v>
      </c>
      <c r="GC27" s="140">
        <f t="shared" si="18"/>
        <v>0</v>
      </c>
      <c r="GD27" s="140">
        <f t="shared" si="18"/>
        <v>0</v>
      </c>
      <c r="GE27" s="140">
        <f t="shared" si="18"/>
        <v>0</v>
      </c>
      <c r="GF27" s="140">
        <f t="shared" si="18"/>
        <v>0</v>
      </c>
      <c r="GG27" s="140">
        <f t="shared" si="18"/>
        <v>0</v>
      </c>
      <c r="GH27" s="140">
        <f t="shared" si="18"/>
        <v>0</v>
      </c>
      <c r="GI27" s="140">
        <f t="shared" si="18"/>
        <v>0</v>
      </c>
      <c r="GJ27" s="140">
        <f t="shared" si="18"/>
        <v>0</v>
      </c>
      <c r="GK27" s="140">
        <f t="shared" si="18"/>
        <v>0</v>
      </c>
      <c r="GL27" s="140">
        <f t="shared" si="18"/>
        <v>0</v>
      </c>
      <c r="GM27" s="140">
        <f t="shared" si="18"/>
        <v>0</v>
      </c>
      <c r="GN27" s="140">
        <f t="shared" si="18"/>
        <v>0</v>
      </c>
      <c r="GO27" s="140">
        <f t="shared" si="18"/>
        <v>0</v>
      </c>
      <c r="GP27" s="140">
        <f t="shared" si="18"/>
        <v>0</v>
      </c>
      <c r="GQ27" s="140">
        <f t="shared" si="18"/>
        <v>0</v>
      </c>
      <c r="GR27" s="140">
        <f t="shared" si="18"/>
        <v>0</v>
      </c>
      <c r="GS27" s="140">
        <f t="shared" si="18"/>
        <v>0</v>
      </c>
      <c r="GT27" s="140">
        <f t="shared" si="18"/>
        <v>0</v>
      </c>
      <c r="GU27" s="140">
        <f t="shared" si="18"/>
        <v>0</v>
      </c>
      <c r="GV27" s="140">
        <f t="shared" si="18"/>
        <v>0</v>
      </c>
      <c r="GW27" s="140">
        <f t="shared" si="18"/>
        <v>0</v>
      </c>
      <c r="GX27" s="140">
        <f t="shared" si="18"/>
        <v>0</v>
      </c>
      <c r="GY27" s="140">
        <f t="shared" si="18"/>
        <v>0</v>
      </c>
      <c r="GZ27" s="140">
        <f t="shared" si="18"/>
        <v>0</v>
      </c>
      <c r="HA27" s="140">
        <f t="shared" si="18"/>
        <v>0</v>
      </c>
      <c r="HB27" s="140">
        <f t="shared" si="18"/>
        <v>0</v>
      </c>
      <c r="HC27" s="140">
        <f t="shared" si="18"/>
        <v>0</v>
      </c>
      <c r="HD27" s="140">
        <f t="shared" si="17"/>
        <v>0</v>
      </c>
      <c r="HE27" s="140">
        <f t="shared" si="17"/>
        <v>0</v>
      </c>
      <c r="HF27" s="140">
        <f t="shared" si="17"/>
        <v>0</v>
      </c>
      <c r="HG27" s="140">
        <f t="shared" si="17"/>
        <v>0</v>
      </c>
      <c r="HH27" s="140">
        <f t="shared" si="17"/>
        <v>0</v>
      </c>
    </row>
    <row r="28" spans="2:216" x14ac:dyDescent="0.15">
      <c r="B28" s="59">
        <f t="shared" si="11"/>
        <v>43115</v>
      </c>
      <c r="C28" s="57"/>
      <c r="D28" s="55"/>
      <c r="E28" s="55"/>
      <c r="F28" s="55"/>
      <c r="G28" s="55"/>
      <c r="H28" s="55"/>
      <c r="I28" s="55"/>
      <c r="J28" s="55"/>
      <c r="K28" s="55"/>
      <c r="L28" s="55"/>
      <c r="M28" s="55"/>
      <c r="N28" s="55"/>
      <c r="O28" s="55"/>
      <c r="P28" s="55"/>
      <c r="Q28" s="55"/>
      <c r="R28" s="55"/>
      <c r="S28" s="55"/>
      <c r="T28" s="55"/>
      <c r="U28" s="55"/>
      <c r="V28" s="55"/>
      <c r="W28" s="55"/>
      <c r="X28" s="55"/>
      <c r="Y28" s="55"/>
      <c r="Z28" s="55"/>
      <c r="AA28" s="55"/>
      <c r="AB28" s="55"/>
      <c r="AC28" s="55"/>
      <c r="AD28" s="55"/>
      <c r="AE28" s="55"/>
      <c r="AF28" s="55"/>
      <c r="AG28" s="55"/>
      <c r="AH28" s="55"/>
      <c r="AI28" s="55"/>
      <c r="AJ28" s="55"/>
      <c r="AK28" s="55"/>
      <c r="AL28" s="55"/>
      <c r="AM28" s="55"/>
      <c r="AN28" s="55"/>
      <c r="AO28" s="55"/>
      <c r="AP28" s="55"/>
      <c r="AQ28" s="55"/>
      <c r="AR28" s="55"/>
      <c r="AS28" s="55"/>
      <c r="AT28" s="55"/>
      <c r="AU28" s="55"/>
      <c r="AV28" s="55"/>
      <c r="AW28" s="55"/>
      <c r="AX28" s="55"/>
      <c r="AY28" s="55"/>
      <c r="AZ28" s="55"/>
      <c r="BA28" s="55"/>
      <c r="BB28" s="55"/>
      <c r="BC28" s="55"/>
      <c r="BD28" s="55"/>
      <c r="BE28" s="55"/>
      <c r="BF28" s="55"/>
      <c r="BG28" s="55"/>
      <c r="BH28" s="55"/>
      <c r="BI28" s="55"/>
      <c r="BJ28" s="55"/>
      <c r="BK28" s="55"/>
      <c r="BL28" s="55"/>
      <c r="BM28" s="55"/>
      <c r="BN28" s="55"/>
      <c r="BO28" s="55"/>
      <c r="BP28" s="55"/>
      <c r="BQ28" s="55"/>
      <c r="BR28" s="55"/>
      <c r="BS28" s="55"/>
      <c r="BT28" s="55"/>
      <c r="BU28" s="55"/>
      <c r="BV28" s="55"/>
      <c r="BW28" s="55"/>
      <c r="BX28" s="55"/>
      <c r="BY28" s="55"/>
      <c r="BZ28" s="55"/>
      <c r="CA28" s="55"/>
      <c r="CB28" s="55"/>
      <c r="CC28" s="55"/>
      <c r="CD28" s="55"/>
      <c r="CE28" s="55"/>
      <c r="CF28" s="55"/>
      <c r="CG28" s="55"/>
      <c r="CH28" s="55"/>
      <c r="CI28" s="55"/>
      <c r="CJ28" s="55"/>
      <c r="CK28" s="55"/>
      <c r="CL28" s="55"/>
      <c r="CM28" s="55"/>
      <c r="CN28" s="55"/>
      <c r="CO28" s="55"/>
      <c r="CP28" s="55"/>
      <c r="CQ28" s="55"/>
      <c r="CR28" s="55"/>
      <c r="CS28" s="55"/>
      <c r="CT28" s="55"/>
      <c r="CU28" s="55"/>
      <c r="CV28" s="55"/>
      <c r="CW28" s="55"/>
      <c r="CX28" s="55"/>
      <c r="CY28" s="55"/>
      <c r="CZ28" s="55"/>
      <c r="DA28" s="55"/>
      <c r="DB28" s="55"/>
      <c r="DC28" s="55"/>
      <c r="DD28" s="55"/>
      <c r="DE28" s="55"/>
      <c r="DF28" s="55"/>
      <c r="DG28" s="55"/>
      <c r="DH28" s="55"/>
      <c r="DI28" s="55"/>
      <c r="DJ28" s="55"/>
      <c r="DK28" s="55"/>
      <c r="DL28" s="141">
        <f t="shared" si="15"/>
        <v>0</v>
      </c>
      <c r="DM28" s="141">
        <f t="shared" si="15"/>
        <v>0</v>
      </c>
      <c r="DN28" s="141">
        <f t="shared" si="15"/>
        <v>0</v>
      </c>
      <c r="DO28" s="141">
        <f t="shared" si="15"/>
        <v>0</v>
      </c>
      <c r="DP28" s="141">
        <f t="shared" si="1"/>
        <v>0</v>
      </c>
      <c r="DQ28" s="141">
        <f t="shared" si="15"/>
        <v>0</v>
      </c>
      <c r="DR28" s="141">
        <f t="shared" si="15"/>
        <v>0</v>
      </c>
      <c r="DS28" s="141">
        <f t="shared" si="15"/>
        <v>0</v>
      </c>
      <c r="DT28" s="141">
        <f t="shared" si="15"/>
        <v>0</v>
      </c>
      <c r="DU28" s="141">
        <f t="shared" si="15"/>
        <v>0</v>
      </c>
      <c r="DV28" s="141">
        <f t="shared" si="15"/>
        <v>0</v>
      </c>
      <c r="DW28" s="141">
        <f t="shared" si="15"/>
        <v>0</v>
      </c>
      <c r="DX28" s="141">
        <f t="shared" si="15"/>
        <v>0</v>
      </c>
      <c r="DY28" s="141">
        <f t="shared" si="15"/>
        <v>0</v>
      </c>
      <c r="DZ28" s="141">
        <f t="shared" si="15"/>
        <v>0</v>
      </c>
      <c r="EA28" s="141">
        <f t="shared" si="15"/>
        <v>0</v>
      </c>
      <c r="EB28" s="141">
        <f t="shared" si="15"/>
        <v>0</v>
      </c>
      <c r="EC28" s="141">
        <f t="shared" si="15"/>
        <v>0</v>
      </c>
      <c r="ED28" s="141">
        <f t="shared" si="15"/>
        <v>0</v>
      </c>
      <c r="EE28" s="141">
        <f t="shared" si="15"/>
        <v>0</v>
      </c>
      <c r="EF28" s="141">
        <f t="shared" si="15"/>
        <v>0</v>
      </c>
      <c r="EG28" s="141">
        <f t="shared" si="15"/>
        <v>0</v>
      </c>
      <c r="EH28" s="141">
        <f t="shared" si="15"/>
        <v>0</v>
      </c>
      <c r="EI28" s="141">
        <f t="shared" si="15"/>
        <v>0</v>
      </c>
      <c r="EJ28" s="141">
        <f t="shared" si="15"/>
        <v>0</v>
      </c>
      <c r="EK28" s="141">
        <f t="shared" si="15"/>
        <v>0</v>
      </c>
      <c r="EL28" s="141">
        <f t="shared" si="15"/>
        <v>0</v>
      </c>
      <c r="EM28" s="141">
        <f t="shared" si="15"/>
        <v>0</v>
      </c>
      <c r="EN28" s="141">
        <f t="shared" si="15"/>
        <v>0</v>
      </c>
      <c r="EO28" s="141">
        <f t="shared" si="15"/>
        <v>0</v>
      </c>
      <c r="EP28" s="141">
        <f t="shared" si="5"/>
        <v>0</v>
      </c>
      <c r="EQ28" s="141">
        <f t="shared" si="2"/>
        <v>0</v>
      </c>
      <c r="ER28" s="141">
        <f t="shared" si="18"/>
        <v>0</v>
      </c>
      <c r="ES28" s="141">
        <f t="shared" si="18"/>
        <v>0</v>
      </c>
      <c r="ET28" s="141">
        <f t="shared" si="18"/>
        <v>0</v>
      </c>
      <c r="EU28" s="141">
        <f t="shared" si="18"/>
        <v>0</v>
      </c>
      <c r="EV28" s="141">
        <f t="shared" si="18"/>
        <v>0</v>
      </c>
      <c r="EW28" s="141">
        <f t="shared" si="18"/>
        <v>0</v>
      </c>
      <c r="EX28" s="141">
        <f t="shared" si="18"/>
        <v>0</v>
      </c>
      <c r="EY28" s="141">
        <f t="shared" si="18"/>
        <v>0</v>
      </c>
      <c r="EZ28" s="141">
        <f t="shared" si="18"/>
        <v>0</v>
      </c>
      <c r="FA28" s="141">
        <f t="shared" si="18"/>
        <v>0</v>
      </c>
      <c r="FB28" s="141">
        <f t="shared" si="6"/>
        <v>0</v>
      </c>
      <c r="FC28" s="141">
        <f t="shared" si="7"/>
        <v>0</v>
      </c>
      <c r="FD28" s="141">
        <f t="shared" si="18"/>
        <v>0</v>
      </c>
      <c r="FE28" s="141">
        <f t="shared" si="18"/>
        <v>0</v>
      </c>
      <c r="FF28" s="141">
        <f t="shared" si="18"/>
        <v>0</v>
      </c>
      <c r="FG28" s="141">
        <f t="shared" si="18"/>
        <v>0</v>
      </c>
      <c r="FH28" s="141">
        <f t="shared" si="18"/>
        <v>0</v>
      </c>
      <c r="FI28" s="141">
        <f t="shared" si="18"/>
        <v>0</v>
      </c>
      <c r="FJ28" s="141">
        <f t="shared" si="18"/>
        <v>0</v>
      </c>
      <c r="FK28" s="141">
        <f t="shared" si="18"/>
        <v>0</v>
      </c>
      <c r="FL28" s="141">
        <f t="shared" si="18"/>
        <v>0</v>
      </c>
      <c r="FM28" s="141">
        <f t="shared" si="18"/>
        <v>0</v>
      </c>
      <c r="FN28" s="141">
        <f t="shared" si="18"/>
        <v>0</v>
      </c>
      <c r="FO28" s="141">
        <f t="shared" si="18"/>
        <v>0</v>
      </c>
      <c r="FP28" s="141">
        <f t="shared" si="8"/>
        <v>0</v>
      </c>
      <c r="FQ28" s="141">
        <f t="shared" si="9"/>
        <v>0</v>
      </c>
      <c r="FR28" s="141">
        <f t="shared" si="10"/>
        <v>0</v>
      </c>
      <c r="FS28" s="141">
        <f t="shared" si="18"/>
        <v>0</v>
      </c>
      <c r="FT28" s="141">
        <f t="shared" si="18"/>
        <v>0</v>
      </c>
      <c r="FU28" s="141">
        <f t="shared" si="18"/>
        <v>0</v>
      </c>
      <c r="FV28" s="141">
        <f t="shared" si="18"/>
        <v>0</v>
      </c>
      <c r="FW28" s="141">
        <f t="shared" si="18"/>
        <v>0</v>
      </c>
      <c r="FX28" s="141">
        <f t="shared" si="18"/>
        <v>0</v>
      </c>
      <c r="FY28" s="141">
        <f t="shared" si="18"/>
        <v>0</v>
      </c>
      <c r="FZ28" s="141">
        <f t="shared" si="18"/>
        <v>0</v>
      </c>
      <c r="GA28" s="141">
        <f t="shared" si="18"/>
        <v>0</v>
      </c>
      <c r="GB28" s="141">
        <f t="shared" si="18"/>
        <v>0</v>
      </c>
      <c r="GC28" s="141">
        <f t="shared" si="18"/>
        <v>0</v>
      </c>
      <c r="GD28" s="141">
        <f t="shared" si="18"/>
        <v>0</v>
      </c>
      <c r="GE28" s="141">
        <f t="shared" si="18"/>
        <v>0</v>
      </c>
      <c r="GF28" s="141">
        <f t="shared" si="18"/>
        <v>0</v>
      </c>
      <c r="GG28" s="141">
        <f t="shared" si="18"/>
        <v>0</v>
      </c>
      <c r="GH28" s="141">
        <f t="shared" si="18"/>
        <v>0</v>
      </c>
      <c r="GI28" s="141">
        <f t="shared" si="18"/>
        <v>0</v>
      </c>
      <c r="GJ28" s="141">
        <f t="shared" si="18"/>
        <v>0</v>
      </c>
      <c r="GK28" s="141">
        <f t="shared" si="18"/>
        <v>0</v>
      </c>
      <c r="GL28" s="141">
        <f t="shared" si="18"/>
        <v>0</v>
      </c>
      <c r="GM28" s="141">
        <f t="shared" si="18"/>
        <v>0</v>
      </c>
      <c r="GN28" s="141">
        <f t="shared" si="18"/>
        <v>0</v>
      </c>
      <c r="GO28" s="141">
        <f t="shared" si="18"/>
        <v>0</v>
      </c>
      <c r="GP28" s="141">
        <f t="shared" si="18"/>
        <v>0</v>
      </c>
      <c r="GQ28" s="141">
        <f t="shared" si="18"/>
        <v>0</v>
      </c>
      <c r="GR28" s="141">
        <f t="shared" si="18"/>
        <v>0</v>
      </c>
      <c r="GS28" s="141">
        <f t="shared" si="18"/>
        <v>0</v>
      </c>
      <c r="GT28" s="141">
        <f t="shared" si="18"/>
        <v>0</v>
      </c>
      <c r="GU28" s="141">
        <f t="shared" si="18"/>
        <v>0</v>
      </c>
      <c r="GV28" s="141">
        <f t="shared" si="18"/>
        <v>0</v>
      </c>
      <c r="GW28" s="141">
        <f t="shared" si="18"/>
        <v>0</v>
      </c>
      <c r="GX28" s="141">
        <f t="shared" si="18"/>
        <v>0</v>
      </c>
      <c r="GY28" s="141">
        <f t="shared" si="18"/>
        <v>0</v>
      </c>
      <c r="GZ28" s="141">
        <f t="shared" si="18"/>
        <v>0</v>
      </c>
      <c r="HA28" s="141">
        <f t="shared" si="18"/>
        <v>0</v>
      </c>
      <c r="HB28" s="141">
        <f t="shared" si="18"/>
        <v>0</v>
      </c>
      <c r="HC28" s="141">
        <f t="shared" si="18"/>
        <v>0</v>
      </c>
      <c r="HD28" s="141">
        <f t="shared" si="17"/>
        <v>0</v>
      </c>
      <c r="HE28" s="141">
        <f t="shared" si="17"/>
        <v>0</v>
      </c>
      <c r="HF28" s="141">
        <f t="shared" si="17"/>
        <v>0</v>
      </c>
      <c r="HG28" s="141">
        <f t="shared" si="17"/>
        <v>0</v>
      </c>
      <c r="HH28" s="141">
        <f t="shared" si="17"/>
        <v>0</v>
      </c>
    </row>
    <row r="29" spans="2:216" x14ac:dyDescent="0.15">
      <c r="B29" s="60">
        <f t="shared" si="11"/>
        <v>43116</v>
      </c>
      <c r="C29" s="58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6"/>
      <c r="BG29" s="56"/>
      <c r="BH29" s="56"/>
      <c r="BI29" s="56"/>
      <c r="BJ29" s="56"/>
      <c r="BK29" s="56"/>
      <c r="BL29" s="56"/>
      <c r="BM29" s="56"/>
      <c r="BN29" s="56"/>
      <c r="BO29" s="56"/>
      <c r="BP29" s="56"/>
      <c r="BQ29" s="56"/>
      <c r="BR29" s="56"/>
      <c r="BS29" s="56"/>
      <c r="BT29" s="56"/>
      <c r="BU29" s="56"/>
      <c r="BV29" s="56"/>
      <c r="BW29" s="56"/>
      <c r="BX29" s="56"/>
      <c r="BY29" s="56"/>
      <c r="BZ29" s="56"/>
      <c r="CA29" s="56"/>
      <c r="CB29" s="56"/>
      <c r="CC29" s="56"/>
      <c r="CD29" s="56"/>
      <c r="CE29" s="56"/>
      <c r="CF29" s="56"/>
      <c r="CG29" s="56"/>
      <c r="CH29" s="56"/>
      <c r="CI29" s="56"/>
      <c r="CJ29" s="56"/>
      <c r="CK29" s="56"/>
      <c r="CL29" s="56"/>
      <c r="CM29" s="56"/>
      <c r="CN29" s="56"/>
      <c r="CO29" s="56"/>
      <c r="CP29" s="56"/>
      <c r="CQ29" s="56"/>
      <c r="CR29" s="56"/>
      <c r="CS29" s="56"/>
      <c r="CT29" s="56"/>
      <c r="CU29" s="56"/>
      <c r="CV29" s="56"/>
      <c r="CW29" s="56"/>
      <c r="CX29" s="56"/>
      <c r="CY29" s="56"/>
      <c r="CZ29" s="56"/>
      <c r="DA29" s="56"/>
      <c r="DB29" s="56"/>
      <c r="DC29" s="56"/>
      <c r="DD29" s="56"/>
      <c r="DE29" s="56"/>
      <c r="DF29" s="56"/>
      <c r="DG29" s="56"/>
      <c r="DH29" s="56"/>
      <c r="DI29" s="56"/>
      <c r="DJ29" s="56"/>
      <c r="DK29" s="56"/>
      <c r="DL29" s="140">
        <f t="shared" si="15"/>
        <v>0</v>
      </c>
      <c r="DM29" s="140">
        <f t="shared" si="15"/>
        <v>0</v>
      </c>
      <c r="DN29" s="140">
        <f t="shared" si="15"/>
        <v>0</v>
      </c>
      <c r="DO29" s="140">
        <f t="shared" si="15"/>
        <v>0</v>
      </c>
      <c r="DP29" s="140">
        <f t="shared" si="1"/>
        <v>0</v>
      </c>
      <c r="DQ29" s="140">
        <f t="shared" si="15"/>
        <v>0</v>
      </c>
      <c r="DR29" s="140">
        <f t="shared" si="15"/>
        <v>0</v>
      </c>
      <c r="DS29" s="140">
        <f t="shared" si="15"/>
        <v>0</v>
      </c>
      <c r="DT29" s="140">
        <f t="shared" si="15"/>
        <v>0</v>
      </c>
      <c r="DU29" s="140">
        <f t="shared" si="15"/>
        <v>0</v>
      </c>
      <c r="DV29" s="140">
        <f t="shared" si="15"/>
        <v>0</v>
      </c>
      <c r="DW29" s="140">
        <f t="shared" si="15"/>
        <v>0</v>
      </c>
      <c r="DX29" s="140">
        <f t="shared" si="15"/>
        <v>0</v>
      </c>
      <c r="DY29" s="140">
        <f t="shared" si="15"/>
        <v>0</v>
      </c>
      <c r="DZ29" s="140">
        <f t="shared" si="15"/>
        <v>0</v>
      </c>
      <c r="EA29" s="140">
        <f t="shared" si="15"/>
        <v>0</v>
      </c>
      <c r="EB29" s="140">
        <f t="shared" si="15"/>
        <v>0</v>
      </c>
      <c r="EC29" s="140">
        <f t="shared" si="15"/>
        <v>0</v>
      </c>
      <c r="ED29" s="140">
        <f t="shared" si="15"/>
        <v>0</v>
      </c>
      <c r="EE29" s="140">
        <f t="shared" si="15"/>
        <v>0</v>
      </c>
      <c r="EF29" s="140">
        <f t="shared" si="15"/>
        <v>0</v>
      </c>
      <c r="EG29" s="140">
        <f t="shared" si="15"/>
        <v>0</v>
      </c>
      <c r="EH29" s="140">
        <f t="shared" si="15"/>
        <v>0</v>
      </c>
      <c r="EI29" s="140">
        <f t="shared" si="15"/>
        <v>0</v>
      </c>
      <c r="EJ29" s="140">
        <f t="shared" si="15"/>
        <v>0</v>
      </c>
      <c r="EK29" s="140">
        <f t="shared" si="15"/>
        <v>0</v>
      </c>
      <c r="EL29" s="140">
        <f t="shared" si="15"/>
        <v>0</v>
      </c>
      <c r="EM29" s="140">
        <f t="shared" si="15"/>
        <v>0</v>
      </c>
      <c r="EN29" s="140">
        <f t="shared" si="15"/>
        <v>0</v>
      </c>
      <c r="EO29" s="140">
        <f t="shared" si="15"/>
        <v>0</v>
      </c>
      <c r="EP29" s="140">
        <f t="shared" si="5"/>
        <v>0</v>
      </c>
      <c r="EQ29" s="140">
        <f t="shared" si="2"/>
        <v>0</v>
      </c>
      <c r="ER29" s="140">
        <f t="shared" si="18"/>
        <v>0</v>
      </c>
      <c r="ES29" s="140">
        <f t="shared" si="18"/>
        <v>0</v>
      </c>
      <c r="ET29" s="140">
        <f t="shared" si="18"/>
        <v>0</v>
      </c>
      <c r="EU29" s="140">
        <f t="shared" si="18"/>
        <v>0</v>
      </c>
      <c r="EV29" s="140">
        <f t="shared" si="18"/>
        <v>0</v>
      </c>
      <c r="EW29" s="140">
        <f t="shared" si="18"/>
        <v>0</v>
      </c>
      <c r="EX29" s="140">
        <f t="shared" si="18"/>
        <v>0</v>
      </c>
      <c r="EY29" s="140">
        <f t="shared" si="18"/>
        <v>0</v>
      </c>
      <c r="EZ29" s="140">
        <f t="shared" si="18"/>
        <v>0</v>
      </c>
      <c r="FA29" s="140">
        <f t="shared" si="18"/>
        <v>0</v>
      </c>
      <c r="FB29" s="140">
        <f t="shared" si="6"/>
        <v>0</v>
      </c>
      <c r="FC29" s="140">
        <f t="shared" si="7"/>
        <v>0</v>
      </c>
      <c r="FD29" s="140">
        <f t="shared" si="18"/>
        <v>0</v>
      </c>
      <c r="FE29" s="140">
        <f t="shared" si="18"/>
        <v>0</v>
      </c>
      <c r="FF29" s="140">
        <f t="shared" si="18"/>
        <v>0</v>
      </c>
      <c r="FG29" s="140">
        <f t="shared" si="18"/>
        <v>0</v>
      </c>
      <c r="FH29" s="140">
        <f t="shared" si="18"/>
        <v>0</v>
      </c>
      <c r="FI29" s="140">
        <f t="shared" si="18"/>
        <v>0</v>
      </c>
      <c r="FJ29" s="140">
        <f t="shared" si="18"/>
        <v>0</v>
      </c>
      <c r="FK29" s="140">
        <f t="shared" si="18"/>
        <v>0</v>
      </c>
      <c r="FL29" s="140">
        <f t="shared" si="18"/>
        <v>0</v>
      </c>
      <c r="FM29" s="140">
        <f t="shared" si="18"/>
        <v>0</v>
      </c>
      <c r="FN29" s="140">
        <f t="shared" si="18"/>
        <v>0</v>
      </c>
      <c r="FO29" s="140">
        <f t="shared" si="18"/>
        <v>0</v>
      </c>
      <c r="FP29" s="140">
        <f t="shared" si="8"/>
        <v>0</v>
      </c>
      <c r="FQ29" s="140">
        <f t="shared" si="9"/>
        <v>0</v>
      </c>
      <c r="FR29" s="140">
        <f t="shared" si="10"/>
        <v>0</v>
      </c>
      <c r="FS29" s="140">
        <f t="shared" si="18"/>
        <v>0</v>
      </c>
      <c r="FT29" s="140">
        <f t="shared" si="18"/>
        <v>0</v>
      </c>
      <c r="FU29" s="140">
        <f t="shared" si="18"/>
        <v>0</v>
      </c>
      <c r="FV29" s="140">
        <f t="shared" si="18"/>
        <v>0</v>
      </c>
      <c r="FW29" s="140">
        <f t="shared" si="18"/>
        <v>0</v>
      </c>
      <c r="FX29" s="140">
        <f t="shared" si="18"/>
        <v>0</v>
      </c>
      <c r="FY29" s="140">
        <f t="shared" si="18"/>
        <v>0</v>
      </c>
      <c r="FZ29" s="140">
        <f t="shared" si="18"/>
        <v>0</v>
      </c>
      <c r="GA29" s="140">
        <f t="shared" si="18"/>
        <v>0</v>
      </c>
      <c r="GB29" s="140">
        <f t="shared" si="18"/>
        <v>0</v>
      </c>
      <c r="GC29" s="140">
        <f t="shared" si="18"/>
        <v>0</v>
      </c>
      <c r="GD29" s="140">
        <f t="shared" si="18"/>
        <v>0</v>
      </c>
      <c r="GE29" s="140">
        <f t="shared" si="18"/>
        <v>0</v>
      </c>
      <c r="GF29" s="140">
        <f t="shared" si="18"/>
        <v>0</v>
      </c>
      <c r="GG29" s="140">
        <f t="shared" si="18"/>
        <v>0</v>
      </c>
      <c r="GH29" s="140">
        <f t="shared" si="18"/>
        <v>0</v>
      </c>
      <c r="GI29" s="140">
        <f t="shared" si="18"/>
        <v>0</v>
      </c>
      <c r="GJ29" s="140">
        <f t="shared" si="18"/>
        <v>0</v>
      </c>
      <c r="GK29" s="140">
        <f t="shared" si="18"/>
        <v>0</v>
      </c>
      <c r="GL29" s="140">
        <f t="shared" si="18"/>
        <v>0</v>
      </c>
      <c r="GM29" s="140">
        <f t="shared" si="18"/>
        <v>0</v>
      </c>
      <c r="GN29" s="140">
        <f t="shared" si="18"/>
        <v>0</v>
      </c>
      <c r="GO29" s="140">
        <f t="shared" si="18"/>
        <v>0</v>
      </c>
      <c r="GP29" s="140">
        <f t="shared" si="18"/>
        <v>0</v>
      </c>
      <c r="GQ29" s="140">
        <f t="shared" si="18"/>
        <v>0</v>
      </c>
      <c r="GR29" s="140">
        <f t="shared" si="18"/>
        <v>0</v>
      </c>
      <c r="GS29" s="140">
        <f t="shared" si="18"/>
        <v>0</v>
      </c>
      <c r="GT29" s="140">
        <f t="shared" si="18"/>
        <v>0</v>
      </c>
      <c r="GU29" s="140">
        <f t="shared" si="18"/>
        <v>0</v>
      </c>
      <c r="GV29" s="140">
        <f t="shared" si="18"/>
        <v>0</v>
      </c>
      <c r="GW29" s="140">
        <f t="shared" si="18"/>
        <v>0</v>
      </c>
      <c r="GX29" s="140">
        <f t="shared" si="18"/>
        <v>0</v>
      </c>
      <c r="GY29" s="140">
        <f t="shared" si="18"/>
        <v>0</v>
      </c>
      <c r="GZ29" s="140">
        <f t="shared" si="18"/>
        <v>0</v>
      </c>
      <c r="HA29" s="140">
        <f t="shared" si="18"/>
        <v>0</v>
      </c>
      <c r="HB29" s="140">
        <f t="shared" si="18"/>
        <v>0</v>
      </c>
      <c r="HC29" s="140">
        <f t="shared" ref="HC29:HH32" si="19">IF(VALUE(HC$13)&lt;20,INDEX($O$14:$DK$44,ROW($A16),VALUE(HC$13)),INDEX($O$14:$DK$44,ROW($A16),VALUE(HC$13)+1))</f>
        <v>0</v>
      </c>
      <c r="HD29" s="140">
        <f t="shared" si="19"/>
        <v>0</v>
      </c>
      <c r="HE29" s="140">
        <f t="shared" si="19"/>
        <v>0</v>
      </c>
      <c r="HF29" s="140">
        <f t="shared" si="19"/>
        <v>0</v>
      </c>
      <c r="HG29" s="140">
        <f t="shared" si="19"/>
        <v>0</v>
      </c>
      <c r="HH29" s="140">
        <f t="shared" si="19"/>
        <v>0</v>
      </c>
    </row>
    <row r="30" spans="2:216" x14ac:dyDescent="0.15">
      <c r="B30" s="59">
        <f t="shared" si="11"/>
        <v>43117</v>
      </c>
      <c r="C30" s="57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5"/>
      <c r="AM30" s="55"/>
      <c r="AN30" s="55"/>
      <c r="AO30" s="55"/>
      <c r="AP30" s="55"/>
      <c r="AQ30" s="55"/>
      <c r="AR30" s="55"/>
      <c r="AS30" s="55"/>
      <c r="AT30" s="55"/>
      <c r="AU30" s="55"/>
      <c r="AV30" s="55"/>
      <c r="AW30" s="55"/>
      <c r="AX30" s="55"/>
      <c r="AY30" s="55"/>
      <c r="AZ30" s="55"/>
      <c r="BA30" s="55"/>
      <c r="BB30" s="55"/>
      <c r="BC30" s="55"/>
      <c r="BD30" s="55"/>
      <c r="BE30" s="55"/>
      <c r="BF30" s="55"/>
      <c r="BG30" s="55"/>
      <c r="BH30" s="55"/>
      <c r="BI30" s="55"/>
      <c r="BJ30" s="55"/>
      <c r="BK30" s="55"/>
      <c r="BL30" s="55"/>
      <c r="BM30" s="55"/>
      <c r="BN30" s="55"/>
      <c r="BO30" s="55"/>
      <c r="BP30" s="55"/>
      <c r="BQ30" s="55"/>
      <c r="BR30" s="55"/>
      <c r="BS30" s="55"/>
      <c r="BT30" s="55"/>
      <c r="BU30" s="55"/>
      <c r="BV30" s="55"/>
      <c r="BW30" s="55"/>
      <c r="BX30" s="55"/>
      <c r="BY30" s="55"/>
      <c r="BZ30" s="55"/>
      <c r="CA30" s="55"/>
      <c r="CB30" s="55"/>
      <c r="CC30" s="55"/>
      <c r="CD30" s="55"/>
      <c r="CE30" s="55"/>
      <c r="CF30" s="55"/>
      <c r="CG30" s="55"/>
      <c r="CH30" s="55"/>
      <c r="CI30" s="55"/>
      <c r="CJ30" s="55"/>
      <c r="CK30" s="55"/>
      <c r="CL30" s="55"/>
      <c r="CM30" s="55"/>
      <c r="CN30" s="55"/>
      <c r="CO30" s="55"/>
      <c r="CP30" s="55"/>
      <c r="CQ30" s="55"/>
      <c r="CR30" s="55"/>
      <c r="CS30" s="55"/>
      <c r="CT30" s="55"/>
      <c r="CU30" s="55"/>
      <c r="CV30" s="55"/>
      <c r="CW30" s="55"/>
      <c r="CX30" s="55"/>
      <c r="CY30" s="55"/>
      <c r="CZ30" s="55"/>
      <c r="DA30" s="55"/>
      <c r="DB30" s="55"/>
      <c r="DC30" s="55"/>
      <c r="DD30" s="55"/>
      <c r="DE30" s="55"/>
      <c r="DF30" s="55"/>
      <c r="DG30" s="55"/>
      <c r="DH30" s="55"/>
      <c r="DI30" s="55"/>
      <c r="DJ30" s="55"/>
      <c r="DK30" s="55"/>
      <c r="DL30" s="141">
        <f t="shared" si="15"/>
        <v>0</v>
      </c>
      <c r="DM30" s="141">
        <f t="shared" si="15"/>
        <v>0</v>
      </c>
      <c r="DN30" s="141">
        <f t="shared" si="15"/>
        <v>0</v>
      </c>
      <c r="DO30" s="141">
        <f t="shared" si="15"/>
        <v>0</v>
      </c>
      <c r="DP30" s="141">
        <f t="shared" si="1"/>
        <v>0</v>
      </c>
      <c r="DQ30" s="141">
        <f t="shared" si="15"/>
        <v>0</v>
      </c>
      <c r="DR30" s="141">
        <f t="shared" si="15"/>
        <v>0</v>
      </c>
      <c r="DS30" s="141">
        <f t="shared" si="15"/>
        <v>0</v>
      </c>
      <c r="DT30" s="141">
        <f t="shared" si="15"/>
        <v>0</v>
      </c>
      <c r="DU30" s="141">
        <f t="shared" si="15"/>
        <v>0</v>
      </c>
      <c r="DV30" s="141">
        <f t="shared" si="15"/>
        <v>0</v>
      </c>
      <c r="DW30" s="141">
        <f t="shared" si="15"/>
        <v>0</v>
      </c>
      <c r="DX30" s="141">
        <f t="shared" si="15"/>
        <v>0</v>
      </c>
      <c r="DY30" s="141">
        <f t="shared" si="15"/>
        <v>0</v>
      </c>
      <c r="DZ30" s="141">
        <f t="shared" si="15"/>
        <v>0</v>
      </c>
      <c r="EA30" s="141">
        <f t="shared" si="15"/>
        <v>0</v>
      </c>
      <c r="EB30" s="141">
        <f t="shared" si="15"/>
        <v>0</v>
      </c>
      <c r="EC30" s="141">
        <f t="shared" si="15"/>
        <v>0</v>
      </c>
      <c r="ED30" s="141">
        <f t="shared" si="15"/>
        <v>0</v>
      </c>
      <c r="EE30" s="141">
        <f t="shared" si="15"/>
        <v>0</v>
      </c>
      <c r="EF30" s="141">
        <f t="shared" si="15"/>
        <v>0</v>
      </c>
      <c r="EG30" s="141">
        <f t="shared" si="15"/>
        <v>0</v>
      </c>
      <c r="EH30" s="141">
        <f t="shared" si="15"/>
        <v>0</v>
      </c>
      <c r="EI30" s="141">
        <f t="shared" si="15"/>
        <v>0</v>
      </c>
      <c r="EJ30" s="141">
        <f t="shared" si="15"/>
        <v>0</v>
      </c>
      <c r="EK30" s="141">
        <f t="shared" si="15"/>
        <v>0</v>
      </c>
      <c r="EL30" s="141">
        <f t="shared" si="15"/>
        <v>0</v>
      </c>
      <c r="EM30" s="141">
        <f t="shared" si="15"/>
        <v>0</v>
      </c>
      <c r="EN30" s="141">
        <f t="shared" si="15"/>
        <v>0</v>
      </c>
      <c r="EO30" s="141">
        <f t="shared" si="15"/>
        <v>0</v>
      </c>
      <c r="EP30" s="141">
        <f t="shared" si="5"/>
        <v>0</v>
      </c>
      <c r="EQ30" s="141">
        <f t="shared" si="2"/>
        <v>0</v>
      </c>
      <c r="ER30" s="141">
        <f t="shared" ref="ER30:HC33" si="20">IF(VALUE(ER$13)&lt;20,INDEX($O$14:$DK$44,ROW($A17),VALUE(ER$13)),INDEX($O$14:$DK$44,ROW($A17),VALUE(ER$13)+1))</f>
        <v>0</v>
      </c>
      <c r="ES30" s="141">
        <f t="shared" si="20"/>
        <v>0</v>
      </c>
      <c r="ET30" s="141">
        <f t="shared" si="20"/>
        <v>0</v>
      </c>
      <c r="EU30" s="141">
        <f t="shared" si="20"/>
        <v>0</v>
      </c>
      <c r="EV30" s="141">
        <f t="shared" si="20"/>
        <v>0</v>
      </c>
      <c r="EW30" s="141">
        <f t="shared" si="20"/>
        <v>0</v>
      </c>
      <c r="EX30" s="141">
        <f t="shared" si="20"/>
        <v>0</v>
      </c>
      <c r="EY30" s="141">
        <f t="shared" si="20"/>
        <v>0</v>
      </c>
      <c r="EZ30" s="141">
        <f t="shared" si="20"/>
        <v>0</v>
      </c>
      <c r="FA30" s="141">
        <f t="shared" si="20"/>
        <v>0</v>
      </c>
      <c r="FB30" s="141">
        <f t="shared" si="6"/>
        <v>0</v>
      </c>
      <c r="FC30" s="141">
        <f t="shared" si="7"/>
        <v>0</v>
      </c>
      <c r="FD30" s="141">
        <f t="shared" si="20"/>
        <v>0</v>
      </c>
      <c r="FE30" s="141">
        <f t="shared" si="20"/>
        <v>0</v>
      </c>
      <c r="FF30" s="141">
        <f t="shared" si="20"/>
        <v>0</v>
      </c>
      <c r="FG30" s="141">
        <f t="shared" si="20"/>
        <v>0</v>
      </c>
      <c r="FH30" s="141">
        <f t="shared" si="20"/>
        <v>0</v>
      </c>
      <c r="FI30" s="141">
        <f t="shared" si="20"/>
        <v>0</v>
      </c>
      <c r="FJ30" s="141">
        <f t="shared" si="20"/>
        <v>0</v>
      </c>
      <c r="FK30" s="141">
        <f t="shared" si="20"/>
        <v>0</v>
      </c>
      <c r="FL30" s="141">
        <f t="shared" si="20"/>
        <v>0</v>
      </c>
      <c r="FM30" s="141">
        <f t="shared" si="20"/>
        <v>0</v>
      </c>
      <c r="FN30" s="141">
        <f t="shared" si="20"/>
        <v>0</v>
      </c>
      <c r="FO30" s="141">
        <f t="shared" si="20"/>
        <v>0</v>
      </c>
      <c r="FP30" s="141">
        <f t="shared" si="8"/>
        <v>0</v>
      </c>
      <c r="FQ30" s="141">
        <f t="shared" si="9"/>
        <v>0</v>
      </c>
      <c r="FR30" s="141">
        <f t="shared" si="10"/>
        <v>0</v>
      </c>
      <c r="FS30" s="141">
        <f t="shared" si="20"/>
        <v>0</v>
      </c>
      <c r="FT30" s="141">
        <f t="shared" si="20"/>
        <v>0</v>
      </c>
      <c r="FU30" s="141">
        <f t="shared" si="20"/>
        <v>0</v>
      </c>
      <c r="FV30" s="141">
        <f t="shared" si="20"/>
        <v>0</v>
      </c>
      <c r="FW30" s="141">
        <f t="shared" si="20"/>
        <v>0</v>
      </c>
      <c r="FX30" s="141">
        <f t="shared" si="20"/>
        <v>0</v>
      </c>
      <c r="FY30" s="141">
        <f t="shared" si="20"/>
        <v>0</v>
      </c>
      <c r="FZ30" s="141">
        <f t="shared" si="20"/>
        <v>0</v>
      </c>
      <c r="GA30" s="141">
        <f t="shared" si="20"/>
        <v>0</v>
      </c>
      <c r="GB30" s="141">
        <f t="shared" si="20"/>
        <v>0</v>
      </c>
      <c r="GC30" s="141">
        <f t="shared" si="20"/>
        <v>0</v>
      </c>
      <c r="GD30" s="141">
        <f t="shared" si="20"/>
        <v>0</v>
      </c>
      <c r="GE30" s="141">
        <f t="shared" si="20"/>
        <v>0</v>
      </c>
      <c r="GF30" s="141">
        <f t="shared" si="20"/>
        <v>0</v>
      </c>
      <c r="GG30" s="141">
        <f t="shared" si="20"/>
        <v>0</v>
      </c>
      <c r="GH30" s="141">
        <f t="shared" si="20"/>
        <v>0</v>
      </c>
      <c r="GI30" s="141">
        <f t="shared" si="20"/>
        <v>0</v>
      </c>
      <c r="GJ30" s="141">
        <f t="shared" si="20"/>
        <v>0</v>
      </c>
      <c r="GK30" s="141">
        <f t="shared" si="20"/>
        <v>0</v>
      </c>
      <c r="GL30" s="141">
        <f t="shared" si="20"/>
        <v>0</v>
      </c>
      <c r="GM30" s="141">
        <f t="shared" si="20"/>
        <v>0</v>
      </c>
      <c r="GN30" s="141">
        <f t="shared" si="20"/>
        <v>0</v>
      </c>
      <c r="GO30" s="141">
        <f t="shared" si="20"/>
        <v>0</v>
      </c>
      <c r="GP30" s="141">
        <f t="shared" si="20"/>
        <v>0</v>
      </c>
      <c r="GQ30" s="141">
        <f t="shared" si="20"/>
        <v>0</v>
      </c>
      <c r="GR30" s="141">
        <f t="shared" si="20"/>
        <v>0</v>
      </c>
      <c r="GS30" s="141">
        <f t="shared" si="20"/>
        <v>0</v>
      </c>
      <c r="GT30" s="141">
        <f t="shared" si="20"/>
        <v>0</v>
      </c>
      <c r="GU30" s="141">
        <f t="shared" si="20"/>
        <v>0</v>
      </c>
      <c r="GV30" s="141">
        <f t="shared" si="20"/>
        <v>0</v>
      </c>
      <c r="GW30" s="141">
        <f t="shared" si="20"/>
        <v>0</v>
      </c>
      <c r="GX30" s="141">
        <f t="shared" si="20"/>
        <v>0</v>
      </c>
      <c r="GY30" s="141">
        <f t="shared" si="20"/>
        <v>0</v>
      </c>
      <c r="GZ30" s="141">
        <f t="shared" si="20"/>
        <v>0</v>
      </c>
      <c r="HA30" s="141">
        <f t="shared" si="20"/>
        <v>0</v>
      </c>
      <c r="HB30" s="141">
        <f t="shared" si="20"/>
        <v>0</v>
      </c>
      <c r="HC30" s="141">
        <f t="shared" si="20"/>
        <v>0</v>
      </c>
      <c r="HD30" s="141">
        <f t="shared" si="19"/>
        <v>0</v>
      </c>
      <c r="HE30" s="141">
        <f t="shared" si="19"/>
        <v>0</v>
      </c>
      <c r="HF30" s="141">
        <f t="shared" si="19"/>
        <v>0</v>
      </c>
      <c r="HG30" s="141">
        <f t="shared" si="19"/>
        <v>0</v>
      </c>
      <c r="HH30" s="141">
        <f t="shared" si="19"/>
        <v>0</v>
      </c>
    </row>
    <row r="31" spans="2:216" x14ac:dyDescent="0.15">
      <c r="B31" s="60">
        <f t="shared" si="11"/>
        <v>43118</v>
      </c>
      <c r="C31" s="58"/>
      <c r="D31" s="56"/>
      <c r="E31" s="56"/>
      <c r="F31" s="56"/>
      <c r="G31" s="56"/>
      <c r="H31" s="56"/>
      <c r="I31" s="56"/>
      <c r="J31" s="56"/>
      <c r="K31" s="56"/>
      <c r="L31" s="56"/>
      <c r="M31" s="56"/>
      <c r="N31" s="56"/>
      <c r="O31" s="56"/>
      <c r="P31" s="56"/>
      <c r="Q31" s="56"/>
      <c r="R31" s="56"/>
      <c r="S31" s="56"/>
      <c r="T31" s="56"/>
      <c r="U31" s="56"/>
      <c r="V31" s="56"/>
      <c r="W31" s="56"/>
      <c r="X31" s="56"/>
      <c r="Y31" s="56"/>
      <c r="Z31" s="56"/>
      <c r="AA31" s="56"/>
      <c r="AB31" s="56"/>
      <c r="AC31" s="56"/>
      <c r="AD31" s="56"/>
      <c r="AE31" s="56"/>
      <c r="AF31" s="56"/>
      <c r="AG31" s="56"/>
      <c r="AH31" s="56"/>
      <c r="AI31" s="56"/>
      <c r="AJ31" s="56"/>
      <c r="AK31" s="56"/>
      <c r="AL31" s="56"/>
      <c r="AM31" s="56"/>
      <c r="AN31" s="56"/>
      <c r="AO31" s="56"/>
      <c r="AP31" s="56"/>
      <c r="AQ31" s="56"/>
      <c r="AR31" s="56"/>
      <c r="AS31" s="56"/>
      <c r="AT31" s="56"/>
      <c r="AU31" s="56"/>
      <c r="AV31" s="56"/>
      <c r="AW31" s="56"/>
      <c r="AX31" s="56"/>
      <c r="AY31" s="56"/>
      <c r="AZ31" s="56"/>
      <c r="BA31" s="56"/>
      <c r="BB31" s="56"/>
      <c r="BC31" s="56"/>
      <c r="BD31" s="56"/>
      <c r="BE31" s="56"/>
      <c r="BF31" s="56"/>
      <c r="BG31" s="56"/>
      <c r="BH31" s="56"/>
      <c r="BI31" s="56"/>
      <c r="BJ31" s="56"/>
      <c r="BK31" s="56"/>
      <c r="BL31" s="56"/>
      <c r="BM31" s="56"/>
      <c r="BN31" s="56"/>
      <c r="BO31" s="56"/>
      <c r="BP31" s="56"/>
      <c r="BQ31" s="56"/>
      <c r="BR31" s="56"/>
      <c r="BS31" s="56"/>
      <c r="BT31" s="56"/>
      <c r="BU31" s="56"/>
      <c r="BV31" s="56"/>
      <c r="BW31" s="56"/>
      <c r="BX31" s="56"/>
      <c r="BY31" s="56"/>
      <c r="BZ31" s="56"/>
      <c r="CA31" s="56"/>
      <c r="CB31" s="56"/>
      <c r="CC31" s="56"/>
      <c r="CD31" s="56"/>
      <c r="CE31" s="56"/>
      <c r="CF31" s="56"/>
      <c r="CG31" s="56"/>
      <c r="CH31" s="56"/>
      <c r="CI31" s="56"/>
      <c r="CJ31" s="56"/>
      <c r="CK31" s="56"/>
      <c r="CL31" s="56"/>
      <c r="CM31" s="56"/>
      <c r="CN31" s="56"/>
      <c r="CO31" s="56"/>
      <c r="CP31" s="56"/>
      <c r="CQ31" s="56"/>
      <c r="CR31" s="56"/>
      <c r="CS31" s="56"/>
      <c r="CT31" s="56"/>
      <c r="CU31" s="56"/>
      <c r="CV31" s="56"/>
      <c r="CW31" s="56"/>
      <c r="CX31" s="56"/>
      <c r="CY31" s="56"/>
      <c r="CZ31" s="56"/>
      <c r="DA31" s="56"/>
      <c r="DB31" s="56"/>
      <c r="DC31" s="56"/>
      <c r="DD31" s="56"/>
      <c r="DE31" s="56"/>
      <c r="DF31" s="56"/>
      <c r="DG31" s="56"/>
      <c r="DH31" s="56"/>
      <c r="DI31" s="56"/>
      <c r="DJ31" s="56"/>
      <c r="DK31" s="56"/>
      <c r="DL31" s="140">
        <f t="shared" si="15"/>
        <v>0</v>
      </c>
      <c r="DM31" s="140">
        <f t="shared" si="15"/>
        <v>0</v>
      </c>
      <c r="DN31" s="140">
        <f t="shared" si="15"/>
        <v>0</v>
      </c>
      <c r="DO31" s="140">
        <f t="shared" si="15"/>
        <v>0</v>
      </c>
      <c r="DP31" s="140">
        <f t="shared" si="1"/>
        <v>0</v>
      </c>
      <c r="DQ31" s="140">
        <f t="shared" si="15"/>
        <v>0</v>
      </c>
      <c r="DR31" s="140">
        <f t="shared" si="15"/>
        <v>0</v>
      </c>
      <c r="DS31" s="140">
        <f t="shared" si="15"/>
        <v>0</v>
      </c>
      <c r="DT31" s="140">
        <f t="shared" si="15"/>
        <v>0</v>
      </c>
      <c r="DU31" s="140">
        <f t="shared" si="15"/>
        <v>0</v>
      </c>
      <c r="DV31" s="140">
        <f t="shared" si="15"/>
        <v>0</v>
      </c>
      <c r="DW31" s="140">
        <f t="shared" si="15"/>
        <v>0</v>
      </c>
      <c r="DX31" s="140">
        <f t="shared" si="15"/>
        <v>0</v>
      </c>
      <c r="DY31" s="140">
        <f t="shared" si="15"/>
        <v>0</v>
      </c>
      <c r="DZ31" s="140">
        <f t="shared" si="15"/>
        <v>0</v>
      </c>
      <c r="EA31" s="140">
        <f t="shared" si="15"/>
        <v>0</v>
      </c>
      <c r="EB31" s="140">
        <f t="shared" si="15"/>
        <v>0</v>
      </c>
      <c r="EC31" s="140">
        <f t="shared" si="15"/>
        <v>0</v>
      </c>
      <c r="ED31" s="140">
        <f t="shared" ref="DL31:EO40" si="21">IF(VALUE(ED$13)&lt;20,INDEX($O$14:$DK$44,ROW($A18),VALUE(ED$13)),INDEX($O$14:$DK$44,ROW($A18),VALUE(ED$13)+1))</f>
        <v>0</v>
      </c>
      <c r="EE31" s="140">
        <f t="shared" si="21"/>
        <v>0</v>
      </c>
      <c r="EF31" s="140">
        <f t="shared" si="21"/>
        <v>0</v>
      </c>
      <c r="EG31" s="140">
        <f t="shared" si="21"/>
        <v>0</v>
      </c>
      <c r="EH31" s="140">
        <f t="shared" si="21"/>
        <v>0</v>
      </c>
      <c r="EI31" s="140">
        <f t="shared" si="21"/>
        <v>0</v>
      </c>
      <c r="EJ31" s="140">
        <f t="shared" si="21"/>
        <v>0</v>
      </c>
      <c r="EK31" s="140">
        <f t="shared" si="21"/>
        <v>0</v>
      </c>
      <c r="EL31" s="140">
        <f t="shared" si="21"/>
        <v>0</v>
      </c>
      <c r="EM31" s="140">
        <f t="shared" si="21"/>
        <v>0</v>
      </c>
      <c r="EN31" s="140">
        <f t="shared" si="21"/>
        <v>0</v>
      </c>
      <c r="EO31" s="140">
        <f t="shared" si="21"/>
        <v>0</v>
      </c>
      <c r="EP31" s="140">
        <f t="shared" si="5"/>
        <v>0</v>
      </c>
      <c r="EQ31" s="140">
        <f t="shared" si="2"/>
        <v>0</v>
      </c>
      <c r="ER31" s="140">
        <f t="shared" si="20"/>
        <v>0</v>
      </c>
      <c r="ES31" s="140">
        <f t="shared" si="20"/>
        <v>0</v>
      </c>
      <c r="ET31" s="140">
        <f t="shared" si="20"/>
        <v>0</v>
      </c>
      <c r="EU31" s="140">
        <f t="shared" si="20"/>
        <v>0</v>
      </c>
      <c r="EV31" s="140">
        <f t="shared" si="20"/>
        <v>0</v>
      </c>
      <c r="EW31" s="140">
        <f t="shared" si="20"/>
        <v>0</v>
      </c>
      <c r="EX31" s="140">
        <f t="shared" si="20"/>
        <v>0</v>
      </c>
      <c r="EY31" s="140">
        <f t="shared" si="20"/>
        <v>0</v>
      </c>
      <c r="EZ31" s="140">
        <f t="shared" si="20"/>
        <v>0</v>
      </c>
      <c r="FA31" s="140">
        <f t="shared" si="20"/>
        <v>0</v>
      </c>
      <c r="FB31" s="140">
        <f t="shared" si="6"/>
        <v>0</v>
      </c>
      <c r="FC31" s="140">
        <f t="shared" si="7"/>
        <v>0</v>
      </c>
      <c r="FD31" s="140">
        <f t="shared" si="20"/>
        <v>0</v>
      </c>
      <c r="FE31" s="140">
        <f t="shared" si="20"/>
        <v>0</v>
      </c>
      <c r="FF31" s="140">
        <f t="shared" si="20"/>
        <v>0</v>
      </c>
      <c r="FG31" s="140">
        <f t="shared" si="20"/>
        <v>0</v>
      </c>
      <c r="FH31" s="140">
        <f t="shared" si="20"/>
        <v>0</v>
      </c>
      <c r="FI31" s="140">
        <f t="shared" si="20"/>
        <v>0</v>
      </c>
      <c r="FJ31" s="140">
        <f t="shared" si="20"/>
        <v>0</v>
      </c>
      <c r="FK31" s="140">
        <f t="shared" si="20"/>
        <v>0</v>
      </c>
      <c r="FL31" s="140">
        <f t="shared" si="20"/>
        <v>0</v>
      </c>
      <c r="FM31" s="140">
        <f t="shared" si="20"/>
        <v>0</v>
      </c>
      <c r="FN31" s="140">
        <f t="shared" si="20"/>
        <v>0</v>
      </c>
      <c r="FO31" s="140">
        <f t="shared" si="20"/>
        <v>0</v>
      </c>
      <c r="FP31" s="140">
        <f t="shared" si="8"/>
        <v>0</v>
      </c>
      <c r="FQ31" s="140">
        <f t="shared" si="9"/>
        <v>0</v>
      </c>
      <c r="FR31" s="140">
        <f t="shared" si="10"/>
        <v>0</v>
      </c>
      <c r="FS31" s="140">
        <f t="shared" si="20"/>
        <v>0</v>
      </c>
      <c r="FT31" s="140">
        <f t="shared" si="20"/>
        <v>0</v>
      </c>
      <c r="FU31" s="140">
        <f t="shared" si="20"/>
        <v>0</v>
      </c>
      <c r="FV31" s="140">
        <f t="shared" si="20"/>
        <v>0</v>
      </c>
      <c r="FW31" s="140">
        <f t="shared" si="20"/>
        <v>0</v>
      </c>
      <c r="FX31" s="140">
        <f t="shared" si="20"/>
        <v>0</v>
      </c>
      <c r="FY31" s="140">
        <f t="shared" si="20"/>
        <v>0</v>
      </c>
      <c r="FZ31" s="140">
        <f t="shared" si="20"/>
        <v>0</v>
      </c>
      <c r="GA31" s="140">
        <f t="shared" si="20"/>
        <v>0</v>
      </c>
      <c r="GB31" s="140">
        <f t="shared" si="20"/>
        <v>0</v>
      </c>
      <c r="GC31" s="140">
        <f t="shared" si="20"/>
        <v>0</v>
      </c>
      <c r="GD31" s="140">
        <f t="shared" si="20"/>
        <v>0</v>
      </c>
      <c r="GE31" s="140">
        <f t="shared" si="20"/>
        <v>0</v>
      </c>
      <c r="GF31" s="140">
        <f t="shared" si="20"/>
        <v>0</v>
      </c>
      <c r="GG31" s="140">
        <f t="shared" si="20"/>
        <v>0</v>
      </c>
      <c r="GH31" s="140">
        <f t="shared" si="20"/>
        <v>0</v>
      </c>
      <c r="GI31" s="140">
        <f t="shared" si="20"/>
        <v>0</v>
      </c>
      <c r="GJ31" s="140">
        <f t="shared" si="20"/>
        <v>0</v>
      </c>
      <c r="GK31" s="140">
        <f t="shared" si="20"/>
        <v>0</v>
      </c>
      <c r="GL31" s="140">
        <f t="shared" si="20"/>
        <v>0</v>
      </c>
      <c r="GM31" s="140">
        <f t="shared" si="20"/>
        <v>0</v>
      </c>
      <c r="GN31" s="140">
        <f t="shared" si="20"/>
        <v>0</v>
      </c>
      <c r="GO31" s="140">
        <f t="shared" si="20"/>
        <v>0</v>
      </c>
      <c r="GP31" s="140">
        <f t="shared" si="20"/>
        <v>0</v>
      </c>
      <c r="GQ31" s="140">
        <f t="shared" si="20"/>
        <v>0</v>
      </c>
      <c r="GR31" s="140">
        <f t="shared" si="20"/>
        <v>0</v>
      </c>
      <c r="GS31" s="140">
        <f t="shared" si="20"/>
        <v>0</v>
      </c>
      <c r="GT31" s="140">
        <f t="shared" si="20"/>
        <v>0</v>
      </c>
      <c r="GU31" s="140">
        <f t="shared" si="20"/>
        <v>0</v>
      </c>
      <c r="GV31" s="140">
        <f t="shared" si="20"/>
        <v>0</v>
      </c>
      <c r="GW31" s="140">
        <f t="shared" si="20"/>
        <v>0</v>
      </c>
      <c r="GX31" s="140">
        <f t="shared" si="20"/>
        <v>0</v>
      </c>
      <c r="GY31" s="140">
        <f t="shared" si="20"/>
        <v>0</v>
      </c>
      <c r="GZ31" s="140">
        <f t="shared" si="20"/>
        <v>0</v>
      </c>
      <c r="HA31" s="140">
        <f t="shared" si="20"/>
        <v>0</v>
      </c>
      <c r="HB31" s="140">
        <f t="shared" si="20"/>
        <v>0</v>
      </c>
      <c r="HC31" s="140">
        <f t="shared" si="20"/>
        <v>0</v>
      </c>
      <c r="HD31" s="140">
        <f t="shared" si="19"/>
        <v>0</v>
      </c>
      <c r="HE31" s="140">
        <f t="shared" si="19"/>
        <v>0</v>
      </c>
      <c r="HF31" s="140">
        <f t="shared" si="19"/>
        <v>0</v>
      </c>
      <c r="HG31" s="140">
        <f t="shared" si="19"/>
        <v>0</v>
      </c>
      <c r="HH31" s="140">
        <f t="shared" si="19"/>
        <v>0</v>
      </c>
    </row>
    <row r="32" spans="2:216" x14ac:dyDescent="0.15">
      <c r="B32" s="59">
        <f t="shared" si="11"/>
        <v>43119</v>
      </c>
      <c r="C32" s="57"/>
      <c r="D32" s="55"/>
      <c r="E32" s="55"/>
      <c r="F32" s="55"/>
      <c r="G32" s="55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5"/>
      <c r="Z32" s="55"/>
      <c r="AA32" s="55"/>
      <c r="AB32" s="55"/>
      <c r="AC32" s="55"/>
      <c r="AD32" s="55"/>
      <c r="AE32" s="55"/>
      <c r="AF32" s="55"/>
      <c r="AG32" s="55"/>
      <c r="AH32" s="55"/>
      <c r="AI32" s="55"/>
      <c r="AJ32" s="55"/>
      <c r="AK32" s="55"/>
      <c r="AL32" s="55"/>
      <c r="AM32" s="55"/>
      <c r="AN32" s="55"/>
      <c r="AO32" s="55"/>
      <c r="AP32" s="55"/>
      <c r="AQ32" s="55"/>
      <c r="AR32" s="55"/>
      <c r="AS32" s="55"/>
      <c r="AT32" s="55"/>
      <c r="AU32" s="55"/>
      <c r="AV32" s="55"/>
      <c r="AW32" s="55"/>
      <c r="AX32" s="55"/>
      <c r="AY32" s="55"/>
      <c r="AZ32" s="55"/>
      <c r="BA32" s="55"/>
      <c r="BB32" s="55"/>
      <c r="BC32" s="55"/>
      <c r="BD32" s="55"/>
      <c r="BE32" s="55"/>
      <c r="BF32" s="55"/>
      <c r="BG32" s="55"/>
      <c r="BH32" s="55"/>
      <c r="BI32" s="55"/>
      <c r="BJ32" s="55"/>
      <c r="BK32" s="55"/>
      <c r="BL32" s="55"/>
      <c r="BM32" s="55"/>
      <c r="BN32" s="55"/>
      <c r="BO32" s="55"/>
      <c r="BP32" s="55"/>
      <c r="BQ32" s="55"/>
      <c r="BR32" s="55"/>
      <c r="BS32" s="55"/>
      <c r="BT32" s="55"/>
      <c r="BU32" s="55"/>
      <c r="BV32" s="55"/>
      <c r="BW32" s="55"/>
      <c r="BX32" s="55"/>
      <c r="BY32" s="55"/>
      <c r="BZ32" s="55"/>
      <c r="CA32" s="55"/>
      <c r="CB32" s="55"/>
      <c r="CC32" s="55"/>
      <c r="CD32" s="55"/>
      <c r="CE32" s="55"/>
      <c r="CF32" s="55"/>
      <c r="CG32" s="55"/>
      <c r="CH32" s="55"/>
      <c r="CI32" s="55"/>
      <c r="CJ32" s="55"/>
      <c r="CK32" s="55"/>
      <c r="CL32" s="55"/>
      <c r="CM32" s="55"/>
      <c r="CN32" s="55"/>
      <c r="CO32" s="55"/>
      <c r="CP32" s="55"/>
      <c r="CQ32" s="55"/>
      <c r="CR32" s="55"/>
      <c r="CS32" s="55"/>
      <c r="CT32" s="55"/>
      <c r="CU32" s="55"/>
      <c r="CV32" s="55"/>
      <c r="CW32" s="55"/>
      <c r="CX32" s="55"/>
      <c r="CY32" s="55"/>
      <c r="CZ32" s="55"/>
      <c r="DA32" s="55"/>
      <c r="DB32" s="55"/>
      <c r="DC32" s="55"/>
      <c r="DD32" s="55"/>
      <c r="DE32" s="55"/>
      <c r="DF32" s="55"/>
      <c r="DG32" s="55"/>
      <c r="DH32" s="55"/>
      <c r="DI32" s="55"/>
      <c r="DJ32" s="55"/>
      <c r="DK32" s="55"/>
      <c r="DL32" s="141">
        <f t="shared" si="21"/>
        <v>0</v>
      </c>
      <c r="DM32" s="141">
        <f t="shared" si="21"/>
        <v>0</v>
      </c>
      <c r="DN32" s="141">
        <f t="shared" si="21"/>
        <v>0</v>
      </c>
      <c r="DO32" s="141">
        <f t="shared" si="21"/>
        <v>0</v>
      </c>
      <c r="DP32" s="141">
        <f t="shared" si="1"/>
        <v>0</v>
      </c>
      <c r="DQ32" s="141">
        <f t="shared" si="21"/>
        <v>0</v>
      </c>
      <c r="DR32" s="141">
        <f t="shared" si="21"/>
        <v>0</v>
      </c>
      <c r="DS32" s="141">
        <f t="shared" si="21"/>
        <v>0</v>
      </c>
      <c r="DT32" s="141">
        <f t="shared" si="21"/>
        <v>0</v>
      </c>
      <c r="DU32" s="141">
        <f t="shared" si="21"/>
        <v>0</v>
      </c>
      <c r="DV32" s="141">
        <f t="shared" si="21"/>
        <v>0</v>
      </c>
      <c r="DW32" s="141">
        <f t="shared" si="21"/>
        <v>0</v>
      </c>
      <c r="DX32" s="141">
        <f t="shared" si="21"/>
        <v>0</v>
      </c>
      <c r="DY32" s="141">
        <f t="shared" si="21"/>
        <v>0</v>
      </c>
      <c r="DZ32" s="141">
        <f t="shared" si="21"/>
        <v>0</v>
      </c>
      <c r="EA32" s="141">
        <f t="shared" si="21"/>
        <v>0</v>
      </c>
      <c r="EB32" s="141">
        <f t="shared" si="21"/>
        <v>0</v>
      </c>
      <c r="EC32" s="141">
        <f t="shared" si="21"/>
        <v>0</v>
      </c>
      <c r="ED32" s="141">
        <f t="shared" si="21"/>
        <v>0</v>
      </c>
      <c r="EE32" s="141">
        <f t="shared" si="21"/>
        <v>0</v>
      </c>
      <c r="EF32" s="141">
        <f t="shared" si="21"/>
        <v>0</v>
      </c>
      <c r="EG32" s="141">
        <f t="shared" si="21"/>
        <v>0</v>
      </c>
      <c r="EH32" s="141">
        <f t="shared" si="21"/>
        <v>0</v>
      </c>
      <c r="EI32" s="141">
        <f t="shared" si="21"/>
        <v>0</v>
      </c>
      <c r="EJ32" s="141">
        <f t="shared" si="21"/>
        <v>0</v>
      </c>
      <c r="EK32" s="141">
        <f t="shared" si="21"/>
        <v>0</v>
      </c>
      <c r="EL32" s="141">
        <f t="shared" si="21"/>
        <v>0</v>
      </c>
      <c r="EM32" s="141">
        <f t="shared" si="21"/>
        <v>0</v>
      </c>
      <c r="EN32" s="141">
        <f t="shared" si="21"/>
        <v>0</v>
      </c>
      <c r="EO32" s="141">
        <f t="shared" si="21"/>
        <v>0</v>
      </c>
      <c r="EP32" s="141">
        <f t="shared" si="5"/>
        <v>0</v>
      </c>
      <c r="EQ32" s="141">
        <f t="shared" si="2"/>
        <v>0</v>
      </c>
      <c r="ER32" s="141">
        <f t="shared" si="20"/>
        <v>0</v>
      </c>
      <c r="ES32" s="141">
        <f t="shared" si="20"/>
        <v>0</v>
      </c>
      <c r="ET32" s="141">
        <f t="shared" si="20"/>
        <v>0</v>
      </c>
      <c r="EU32" s="141">
        <f t="shared" si="20"/>
        <v>0</v>
      </c>
      <c r="EV32" s="141">
        <f t="shared" si="20"/>
        <v>0</v>
      </c>
      <c r="EW32" s="141">
        <f t="shared" si="20"/>
        <v>0</v>
      </c>
      <c r="EX32" s="141">
        <f t="shared" si="20"/>
        <v>0</v>
      </c>
      <c r="EY32" s="141">
        <f t="shared" si="20"/>
        <v>0</v>
      </c>
      <c r="EZ32" s="141">
        <f t="shared" si="20"/>
        <v>0</v>
      </c>
      <c r="FA32" s="141">
        <f t="shared" si="20"/>
        <v>0</v>
      </c>
      <c r="FB32" s="141">
        <f t="shared" si="6"/>
        <v>0</v>
      </c>
      <c r="FC32" s="141">
        <f t="shared" si="7"/>
        <v>0</v>
      </c>
      <c r="FD32" s="141">
        <f t="shared" si="20"/>
        <v>0</v>
      </c>
      <c r="FE32" s="141">
        <f t="shared" si="20"/>
        <v>0</v>
      </c>
      <c r="FF32" s="141">
        <f t="shared" si="20"/>
        <v>0</v>
      </c>
      <c r="FG32" s="141">
        <f t="shared" si="20"/>
        <v>0</v>
      </c>
      <c r="FH32" s="141">
        <f t="shared" si="20"/>
        <v>0</v>
      </c>
      <c r="FI32" s="141">
        <f t="shared" si="20"/>
        <v>0</v>
      </c>
      <c r="FJ32" s="141">
        <f t="shared" si="20"/>
        <v>0</v>
      </c>
      <c r="FK32" s="141">
        <f t="shared" si="20"/>
        <v>0</v>
      </c>
      <c r="FL32" s="141">
        <f t="shared" si="20"/>
        <v>0</v>
      </c>
      <c r="FM32" s="141">
        <f t="shared" si="20"/>
        <v>0</v>
      </c>
      <c r="FN32" s="141">
        <f t="shared" si="20"/>
        <v>0</v>
      </c>
      <c r="FO32" s="141">
        <f t="shared" si="20"/>
        <v>0</v>
      </c>
      <c r="FP32" s="141">
        <f t="shared" si="8"/>
        <v>0</v>
      </c>
      <c r="FQ32" s="141">
        <f t="shared" si="9"/>
        <v>0</v>
      </c>
      <c r="FR32" s="141">
        <f t="shared" si="10"/>
        <v>0</v>
      </c>
      <c r="FS32" s="141">
        <f t="shared" si="20"/>
        <v>0</v>
      </c>
      <c r="FT32" s="141">
        <f t="shared" si="20"/>
        <v>0</v>
      </c>
      <c r="FU32" s="141">
        <f t="shared" si="20"/>
        <v>0</v>
      </c>
      <c r="FV32" s="141">
        <f t="shared" si="20"/>
        <v>0</v>
      </c>
      <c r="FW32" s="141">
        <f t="shared" si="20"/>
        <v>0</v>
      </c>
      <c r="FX32" s="141">
        <f t="shared" si="20"/>
        <v>0</v>
      </c>
      <c r="FY32" s="141">
        <f t="shared" si="20"/>
        <v>0</v>
      </c>
      <c r="FZ32" s="141">
        <f t="shared" si="20"/>
        <v>0</v>
      </c>
      <c r="GA32" s="141">
        <f t="shared" si="20"/>
        <v>0</v>
      </c>
      <c r="GB32" s="141">
        <f t="shared" si="20"/>
        <v>0</v>
      </c>
      <c r="GC32" s="141">
        <f t="shared" si="20"/>
        <v>0</v>
      </c>
      <c r="GD32" s="141">
        <f t="shared" si="20"/>
        <v>0</v>
      </c>
      <c r="GE32" s="141">
        <f t="shared" si="20"/>
        <v>0</v>
      </c>
      <c r="GF32" s="141">
        <f t="shared" si="20"/>
        <v>0</v>
      </c>
      <c r="GG32" s="141">
        <f t="shared" si="20"/>
        <v>0</v>
      </c>
      <c r="GH32" s="141">
        <f t="shared" si="20"/>
        <v>0</v>
      </c>
      <c r="GI32" s="141">
        <f t="shared" si="20"/>
        <v>0</v>
      </c>
      <c r="GJ32" s="141">
        <f t="shared" si="20"/>
        <v>0</v>
      </c>
      <c r="GK32" s="141">
        <f t="shared" si="20"/>
        <v>0</v>
      </c>
      <c r="GL32" s="141">
        <f t="shared" si="20"/>
        <v>0</v>
      </c>
      <c r="GM32" s="141">
        <f t="shared" si="20"/>
        <v>0</v>
      </c>
      <c r="GN32" s="141">
        <f t="shared" si="20"/>
        <v>0</v>
      </c>
      <c r="GO32" s="141">
        <f t="shared" si="20"/>
        <v>0</v>
      </c>
      <c r="GP32" s="141">
        <f t="shared" si="20"/>
        <v>0</v>
      </c>
      <c r="GQ32" s="141">
        <f t="shared" si="20"/>
        <v>0</v>
      </c>
      <c r="GR32" s="141">
        <f t="shared" si="20"/>
        <v>0</v>
      </c>
      <c r="GS32" s="141">
        <f t="shared" si="20"/>
        <v>0</v>
      </c>
      <c r="GT32" s="141">
        <f t="shared" si="20"/>
        <v>0</v>
      </c>
      <c r="GU32" s="141">
        <f t="shared" si="20"/>
        <v>0</v>
      </c>
      <c r="GV32" s="141">
        <f t="shared" si="20"/>
        <v>0</v>
      </c>
      <c r="GW32" s="141">
        <f t="shared" si="20"/>
        <v>0</v>
      </c>
      <c r="GX32" s="141">
        <f t="shared" si="20"/>
        <v>0</v>
      </c>
      <c r="GY32" s="141">
        <f t="shared" si="20"/>
        <v>0</v>
      </c>
      <c r="GZ32" s="141">
        <f t="shared" si="20"/>
        <v>0</v>
      </c>
      <c r="HA32" s="141">
        <f t="shared" si="20"/>
        <v>0</v>
      </c>
      <c r="HB32" s="141">
        <f t="shared" si="20"/>
        <v>0</v>
      </c>
      <c r="HC32" s="141">
        <f t="shared" si="20"/>
        <v>0</v>
      </c>
      <c r="HD32" s="141">
        <f t="shared" si="19"/>
        <v>0</v>
      </c>
      <c r="HE32" s="141">
        <f t="shared" si="19"/>
        <v>0</v>
      </c>
      <c r="HF32" s="141">
        <f t="shared" si="19"/>
        <v>0</v>
      </c>
      <c r="HG32" s="141">
        <f t="shared" si="19"/>
        <v>0</v>
      </c>
      <c r="HH32" s="141">
        <f t="shared" si="19"/>
        <v>0</v>
      </c>
    </row>
    <row r="33" spans="2:216" x14ac:dyDescent="0.15">
      <c r="B33" s="60">
        <f t="shared" si="11"/>
        <v>43120</v>
      </c>
      <c r="C33" s="58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6"/>
      <c r="BG33" s="56"/>
      <c r="BH33" s="56"/>
      <c r="BI33" s="56"/>
      <c r="BJ33" s="56"/>
      <c r="BK33" s="56"/>
      <c r="BL33" s="56"/>
      <c r="BM33" s="56"/>
      <c r="BN33" s="56"/>
      <c r="BO33" s="56"/>
      <c r="BP33" s="56"/>
      <c r="BQ33" s="56"/>
      <c r="BR33" s="56"/>
      <c r="BS33" s="56"/>
      <c r="BT33" s="56"/>
      <c r="BU33" s="56"/>
      <c r="BV33" s="56"/>
      <c r="BW33" s="56"/>
      <c r="BX33" s="56"/>
      <c r="BY33" s="56"/>
      <c r="BZ33" s="56"/>
      <c r="CA33" s="56"/>
      <c r="CB33" s="56"/>
      <c r="CC33" s="56"/>
      <c r="CD33" s="56"/>
      <c r="CE33" s="56"/>
      <c r="CF33" s="56"/>
      <c r="CG33" s="56"/>
      <c r="CH33" s="56"/>
      <c r="CI33" s="56"/>
      <c r="CJ33" s="56"/>
      <c r="CK33" s="56"/>
      <c r="CL33" s="56"/>
      <c r="CM33" s="56"/>
      <c r="CN33" s="56"/>
      <c r="CO33" s="56"/>
      <c r="CP33" s="56"/>
      <c r="CQ33" s="56"/>
      <c r="CR33" s="56"/>
      <c r="CS33" s="56"/>
      <c r="CT33" s="56"/>
      <c r="CU33" s="56"/>
      <c r="CV33" s="56"/>
      <c r="CW33" s="56"/>
      <c r="CX33" s="56"/>
      <c r="CY33" s="56"/>
      <c r="CZ33" s="56"/>
      <c r="DA33" s="56"/>
      <c r="DB33" s="56"/>
      <c r="DC33" s="56"/>
      <c r="DD33" s="56"/>
      <c r="DE33" s="56"/>
      <c r="DF33" s="56"/>
      <c r="DG33" s="56"/>
      <c r="DH33" s="56"/>
      <c r="DI33" s="56"/>
      <c r="DJ33" s="56"/>
      <c r="DK33" s="56"/>
      <c r="DL33" s="140">
        <f t="shared" si="21"/>
        <v>0</v>
      </c>
      <c r="DM33" s="140">
        <f t="shared" si="21"/>
        <v>0</v>
      </c>
      <c r="DN33" s="140">
        <f t="shared" si="21"/>
        <v>0</v>
      </c>
      <c r="DO33" s="140">
        <f t="shared" si="21"/>
        <v>0</v>
      </c>
      <c r="DP33" s="140">
        <f t="shared" si="1"/>
        <v>0</v>
      </c>
      <c r="DQ33" s="140">
        <f t="shared" si="21"/>
        <v>0</v>
      </c>
      <c r="DR33" s="140">
        <f t="shared" si="21"/>
        <v>0</v>
      </c>
      <c r="DS33" s="140">
        <f t="shared" si="21"/>
        <v>0</v>
      </c>
      <c r="DT33" s="140">
        <f t="shared" si="21"/>
        <v>0</v>
      </c>
      <c r="DU33" s="140">
        <f t="shared" si="21"/>
        <v>0</v>
      </c>
      <c r="DV33" s="140">
        <f t="shared" si="21"/>
        <v>0</v>
      </c>
      <c r="DW33" s="140">
        <f t="shared" si="21"/>
        <v>0</v>
      </c>
      <c r="DX33" s="140">
        <f t="shared" si="21"/>
        <v>0</v>
      </c>
      <c r="DY33" s="140">
        <f t="shared" si="21"/>
        <v>0</v>
      </c>
      <c r="DZ33" s="140">
        <f t="shared" si="21"/>
        <v>0</v>
      </c>
      <c r="EA33" s="140">
        <f t="shared" si="21"/>
        <v>0</v>
      </c>
      <c r="EB33" s="140">
        <f t="shared" si="21"/>
        <v>0</v>
      </c>
      <c r="EC33" s="140">
        <f t="shared" si="21"/>
        <v>0</v>
      </c>
      <c r="ED33" s="140">
        <f t="shared" si="21"/>
        <v>0</v>
      </c>
      <c r="EE33" s="140">
        <f t="shared" si="21"/>
        <v>0</v>
      </c>
      <c r="EF33" s="140">
        <f t="shared" si="21"/>
        <v>0</v>
      </c>
      <c r="EG33" s="140">
        <f t="shared" si="21"/>
        <v>0</v>
      </c>
      <c r="EH33" s="140">
        <f t="shared" si="21"/>
        <v>0</v>
      </c>
      <c r="EI33" s="140">
        <f t="shared" si="21"/>
        <v>0</v>
      </c>
      <c r="EJ33" s="140">
        <f t="shared" si="21"/>
        <v>0</v>
      </c>
      <c r="EK33" s="140">
        <f t="shared" si="21"/>
        <v>0</v>
      </c>
      <c r="EL33" s="140">
        <f t="shared" si="21"/>
        <v>0</v>
      </c>
      <c r="EM33" s="140">
        <f t="shared" si="21"/>
        <v>0</v>
      </c>
      <c r="EN33" s="140">
        <f t="shared" si="21"/>
        <v>0</v>
      </c>
      <c r="EO33" s="140">
        <f t="shared" si="21"/>
        <v>0</v>
      </c>
      <c r="EP33" s="140">
        <f t="shared" si="5"/>
        <v>0</v>
      </c>
      <c r="EQ33" s="140">
        <f t="shared" si="2"/>
        <v>0</v>
      </c>
      <c r="ER33" s="140">
        <f t="shared" si="20"/>
        <v>0</v>
      </c>
      <c r="ES33" s="140">
        <f t="shared" si="20"/>
        <v>0</v>
      </c>
      <c r="ET33" s="140">
        <f t="shared" si="20"/>
        <v>0</v>
      </c>
      <c r="EU33" s="140">
        <f t="shared" si="20"/>
        <v>0</v>
      </c>
      <c r="EV33" s="140">
        <f t="shared" si="20"/>
        <v>0</v>
      </c>
      <c r="EW33" s="140">
        <f t="shared" si="20"/>
        <v>0</v>
      </c>
      <c r="EX33" s="140">
        <f t="shared" si="20"/>
        <v>0</v>
      </c>
      <c r="EY33" s="140">
        <f t="shared" si="20"/>
        <v>0</v>
      </c>
      <c r="EZ33" s="140">
        <f t="shared" si="20"/>
        <v>0</v>
      </c>
      <c r="FA33" s="140">
        <f t="shared" si="20"/>
        <v>0</v>
      </c>
      <c r="FB33" s="140">
        <f t="shared" si="6"/>
        <v>0</v>
      </c>
      <c r="FC33" s="140">
        <f t="shared" si="7"/>
        <v>0</v>
      </c>
      <c r="FD33" s="140">
        <f t="shared" si="20"/>
        <v>0</v>
      </c>
      <c r="FE33" s="140">
        <f t="shared" si="20"/>
        <v>0</v>
      </c>
      <c r="FF33" s="140">
        <f t="shared" si="20"/>
        <v>0</v>
      </c>
      <c r="FG33" s="140">
        <f t="shared" si="20"/>
        <v>0</v>
      </c>
      <c r="FH33" s="140">
        <f t="shared" si="20"/>
        <v>0</v>
      </c>
      <c r="FI33" s="140">
        <f t="shared" si="20"/>
        <v>0</v>
      </c>
      <c r="FJ33" s="140">
        <f t="shared" si="20"/>
        <v>0</v>
      </c>
      <c r="FK33" s="140">
        <f t="shared" si="20"/>
        <v>0</v>
      </c>
      <c r="FL33" s="140">
        <f t="shared" si="20"/>
        <v>0</v>
      </c>
      <c r="FM33" s="140">
        <f t="shared" si="20"/>
        <v>0</v>
      </c>
      <c r="FN33" s="140">
        <f t="shared" si="20"/>
        <v>0</v>
      </c>
      <c r="FO33" s="140">
        <f t="shared" si="20"/>
        <v>0</v>
      </c>
      <c r="FP33" s="140">
        <f t="shared" si="8"/>
        <v>0</v>
      </c>
      <c r="FQ33" s="140">
        <f t="shared" si="9"/>
        <v>0</v>
      </c>
      <c r="FR33" s="140">
        <f t="shared" si="10"/>
        <v>0</v>
      </c>
      <c r="FS33" s="140">
        <f t="shared" si="20"/>
        <v>0</v>
      </c>
      <c r="FT33" s="140">
        <f t="shared" si="20"/>
        <v>0</v>
      </c>
      <c r="FU33" s="140">
        <f t="shared" si="20"/>
        <v>0</v>
      </c>
      <c r="FV33" s="140">
        <f t="shared" si="20"/>
        <v>0</v>
      </c>
      <c r="FW33" s="140">
        <f t="shared" si="20"/>
        <v>0</v>
      </c>
      <c r="FX33" s="140">
        <f t="shared" si="20"/>
        <v>0</v>
      </c>
      <c r="FY33" s="140">
        <f t="shared" si="20"/>
        <v>0</v>
      </c>
      <c r="FZ33" s="140">
        <f t="shared" si="20"/>
        <v>0</v>
      </c>
      <c r="GA33" s="140">
        <f t="shared" si="20"/>
        <v>0</v>
      </c>
      <c r="GB33" s="140">
        <f t="shared" si="20"/>
        <v>0</v>
      </c>
      <c r="GC33" s="140">
        <f t="shared" si="20"/>
        <v>0</v>
      </c>
      <c r="GD33" s="140">
        <f t="shared" si="20"/>
        <v>0</v>
      </c>
      <c r="GE33" s="140">
        <f t="shared" si="20"/>
        <v>0</v>
      </c>
      <c r="GF33" s="140">
        <f t="shared" si="20"/>
        <v>0</v>
      </c>
      <c r="GG33" s="140">
        <f t="shared" si="20"/>
        <v>0</v>
      </c>
      <c r="GH33" s="140">
        <f t="shared" si="20"/>
        <v>0</v>
      </c>
      <c r="GI33" s="140">
        <f t="shared" si="20"/>
        <v>0</v>
      </c>
      <c r="GJ33" s="140">
        <f t="shared" si="20"/>
        <v>0</v>
      </c>
      <c r="GK33" s="140">
        <f t="shared" si="20"/>
        <v>0</v>
      </c>
      <c r="GL33" s="140">
        <f t="shared" si="20"/>
        <v>0</v>
      </c>
      <c r="GM33" s="140">
        <f t="shared" si="20"/>
        <v>0</v>
      </c>
      <c r="GN33" s="140">
        <f t="shared" si="20"/>
        <v>0</v>
      </c>
      <c r="GO33" s="140">
        <f t="shared" si="20"/>
        <v>0</v>
      </c>
      <c r="GP33" s="140">
        <f t="shared" si="20"/>
        <v>0</v>
      </c>
      <c r="GQ33" s="140">
        <f t="shared" si="20"/>
        <v>0</v>
      </c>
      <c r="GR33" s="140">
        <f t="shared" si="20"/>
        <v>0</v>
      </c>
      <c r="GS33" s="140">
        <f t="shared" si="20"/>
        <v>0</v>
      </c>
      <c r="GT33" s="140">
        <f t="shared" si="20"/>
        <v>0</v>
      </c>
      <c r="GU33" s="140">
        <f t="shared" si="20"/>
        <v>0</v>
      </c>
      <c r="GV33" s="140">
        <f t="shared" si="20"/>
        <v>0</v>
      </c>
      <c r="GW33" s="140">
        <f t="shared" si="20"/>
        <v>0</v>
      </c>
      <c r="GX33" s="140">
        <f t="shared" si="20"/>
        <v>0</v>
      </c>
      <c r="GY33" s="140">
        <f t="shared" si="20"/>
        <v>0</v>
      </c>
      <c r="GZ33" s="140">
        <f t="shared" si="20"/>
        <v>0</v>
      </c>
      <c r="HA33" s="140">
        <f t="shared" si="20"/>
        <v>0</v>
      </c>
      <c r="HB33" s="140">
        <f t="shared" si="20"/>
        <v>0</v>
      </c>
      <c r="HC33" s="140">
        <f t="shared" ref="HC33:HH36" si="22">IF(VALUE(HC$13)&lt;20,INDEX($O$14:$DK$44,ROW($A20),VALUE(HC$13)),INDEX($O$14:$DK$44,ROW($A20),VALUE(HC$13)+1))</f>
        <v>0</v>
      </c>
      <c r="HD33" s="140">
        <f t="shared" si="22"/>
        <v>0</v>
      </c>
      <c r="HE33" s="140">
        <f t="shared" si="22"/>
        <v>0</v>
      </c>
      <c r="HF33" s="140">
        <f t="shared" si="22"/>
        <v>0</v>
      </c>
      <c r="HG33" s="140">
        <f t="shared" si="22"/>
        <v>0</v>
      </c>
      <c r="HH33" s="140">
        <f t="shared" si="22"/>
        <v>0</v>
      </c>
    </row>
    <row r="34" spans="2:216" x14ac:dyDescent="0.15">
      <c r="B34" s="59">
        <f t="shared" si="11"/>
        <v>43121</v>
      </c>
      <c r="C34" s="57"/>
      <c r="D34" s="55"/>
      <c r="E34" s="55"/>
      <c r="F34" s="55"/>
      <c r="G34" s="55"/>
      <c r="H34" s="55"/>
      <c r="I34" s="55"/>
      <c r="J34" s="55"/>
      <c r="K34" s="55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5"/>
      <c r="AF34" s="55"/>
      <c r="AG34" s="55"/>
      <c r="AH34" s="55"/>
      <c r="AI34" s="55"/>
      <c r="AJ34" s="55"/>
      <c r="AK34" s="55"/>
      <c r="AL34" s="55"/>
      <c r="AM34" s="55"/>
      <c r="AN34" s="55"/>
      <c r="AO34" s="55"/>
      <c r="AP34" s="55"/>
      <c r="AQ34" s="55"/>
      <c r="AR34" s="55"/>
      <c r="AS34" s="55"/>
      <c r="AT34" s="55"/>
      <c r="AU34" s="55"/>
      <c r="AV34" s="55"/>
      <c r="AW34" s="55"/>
      <c r="AX34" s="55"/>
      <c r="AY34" s="55"/>
      <c r="AZ34" s="55"/>
      <c r="BA34" s="55"/>
      <c r="BB34" s="55"/>
      <c r="BC34" s="55"/>
      <c r="BD34" s="55"/>
      <c r="BE34" s="55"/>
      <c r="BF34" s="55"/>
      <c r="BG34" s="55"/>
      <c r="BH34" s="55"/>
      <c r="BI34" s="55"/>
      <c r="BJ34" s="55"/>
      <c r="BK34" s="55"/>
      <c r="BL34" s="55"/>
      <c r="BM34" s="55"/>
      <c r="BN34" s="55"/>
      <c r="BO34" s="55"/>
      <c r="BP34" s="55"/>
      <c r="BQ34" s="55"/>
      <c r="BR34" s="55"/>
      <c r="BS34" s="55"/>
      <c r="BT34" s="55"/>
      <c r="BU34" s="55"/>
      <c r="BV34" s="55"/>
      <c r="BW34" s="55"/>
      <c r="BX34" s="55"/>
      <c r="BY34" s="55"/>
      <c r="BZ34" s="55"/>
      <c r="CA34" s="55"/>
      <c r="CB34" s="55"/>
      <c r="CC34" s="55"/>
      <c r="CD34" s="55"/>
      <c r="CE34" s="55"/>
      <c r="CF34" s="55"/>
      <c r="CG34" s="55"/>
      <c r="CH34" s="55"/>
      <c r="CI34" s="55"/>
      <c r="CJ34" s="55"/>
      <c r="CK34" s="55"/>
      <c r="CL34" s="55"/>
      <c r="CM34" s="55"/>
      <c r="CN34" s="55"/>
      <c r="CO34" s="55"/>
      <c r="CP34" s="55"/>
      <c r="CQ34" s="55"/>
      <c r="CR34" s="55"/>
      <c r="CS34" s="55"/>
      <c r="CT34" s="55"/>
      <c r="CU34" s="55"/>
      <c r="CV34" s="55"/>
      <c r="CW34" s="55"/>
      <c r="CX34" s="55"/>
      <c r="CY34" s="55"/>
      <c r="CZ34" s="55"/>
      <c r="DA34" s="55"/>
      <c r="DB34" s="55"/>
      <c r="DC34" s="55"/>
      <c r="DD34" s="55"/>
      <c r="DE34" s="55"/>
      <c r="DF34" s="55"/>
      <c r="DG34" s="55"/>
      <c r="DH34" s="55"/>
      <c r="DI34" s="55"/>
      <c r="DJ34" s="55"/>
      <c r="DK34" s="55"/>
      <c r="DL34" s="141">
        <f t="shared" si="21"/>
        <v>0</v>
      </c>
      <c r="DM34" s="141">
        <f t="shared" si="21"/>
        <v>0</v>
      </c>
      <c r="DN34" s="141">
        <f t="shared" si="21"/>
        <v>0</v>
      </c>
      <c r="DO34" s="141">
        <f t="shared" si="21"/>
        <v>0</v>
      </c>
      <c r="DP34" s="141">
        <f t="shared" si="1"/>
        <v>0</v>
      </c>
      <c r="DQ34" s="141">
        <f t="shared" si="21"/>
        <v>0</v>
      </c>
      <c r="DR34" s="141">
        <f t="shared" si="21"/>
        <v>0</v>
      </c>
      <c r="DS34" s="141">
        <f t="shared" si="21"/>
        <v>0</v>
      </c>
      <c r="DT34" s="141">
        <f t="shared" si="21"/>
        <v>0</v>
      </c>
      <c r="DU34" s="141">
        <f t="shared" si="21"/>
        <v>0</v>
      </c>
      <c r="DV34" s="141">
        <f t="shared" si="21"/>
        <v>0</v>
      </c>
      <c r="DW34" s="141">
        <f t="shared" si="21"/>
        <v>0</v>
      </c>
      <c r="DX34" s="141">
        <f t="shared" si="21"/>
        <v>0</v>
      </c>
      <c r="DY34" s="141">
        <f t="shared" si="21"/>
        <v>0</v>
      </c>
      <c r="DZ34" s="141">
        <f t="shared" si="21"/>
        <v>0</v>
      </c>
      <c r="EA34" s="141">
        <f t="shared" si="21"/>
        <v>0</v>
      </c>
      <c r="EB34" s="141">
        <f t="shared" si="21"/>
        <v>0</v>
      </c>
      <c r="EC34" s="141">
        <f t="shared" si="21"/>
        <v>0</v>
      </c>
      <c r="ED34" s="141">
        <f t="shared" si="21"/>
        <v>0</v>
      </c>
      <c r="EE34" s="141">
        <f t="shared" si="21"/>
        <v>0</v>
      </c>
      <c r="EF34" s="141">
        <f t="shared" si="21"/>
        <v>0</v>
      </c>
      <c r="EG34" s="141">
        <f t="shared" si="21"/>
        <v>0</v>
      </c>
      <c r="EH34" s="141">
        <f t="shared" si="21"/>
        <v>0</v>
      </c>
      <c r="EI34" s="141">
        <f t="shared" si="21"/>
        <v>0</v>
      </c>
      <c r="EJ34" s="141">
        <f t="shared" si="21"/>
        <v>0</v>
      </c>
      <c r="EK34" s="141">
        <f t="shared" si="21"/>
        <v>0</v>
      </c>
      <c r="EL34" s="141">
        <f t="shared" si="21"/>
        <v>0</v>
      </c>
      <c r="EM34" s="141">
        <f t="shared" si="21"/>
        <v>0</v>
      </c>
      <c r="EN34" s="141">
        <f t="shared" si="21"/>
        <v>0</v>
      </c>
      <c r="EO34" s="141">
        <f t="shared" si="21"/>
        <v>0</v>
      </c>
      <c r="EP34" s="141">
        <f t="shared" si="5"/>
        <v>0</v>
      </c>
      <c r="EQ34" s="141">
        <f t="shared" si="2"/>
        <v>0</v>
      </c>
      <c r="ER34" s="141">
        <f t="shared" ref="ER34:HC37" si="23">IF(VALUE(ER$13)&lt;20,INDEX($O$14:$DK$44,ROW($A21),VALUE(ER$13)),INDEX($O$14:$DK$44,ROW($A21),VALUE(ER$13)+1))</f>
        <v>0</v>
      </c>
      <c r="ES34" s="141">
        <f t="shared" si="23"/>
        <v>0</v>
      </c>
      <c r="ET34" s="141">
        <f t="shared" si="23"/>
        <v>0</v>
      </c>
      <c r="EU34" s="141">
        <f t="shared" si="23"/>
        <v>0</v>
      </c>
      <c r="EV34" s="141">
        <f t="shared" si="23"/>
        <v>0</v>
      </c>
      <c r="EW34" s="141">
        <f t="shared" si="23"/>
        <v>0</v>
      </c>
      <c r="EX34" s="141">
        <f t="shared" si="23"/>
        <v>0</v>
      </c>
      <c r="EY34" s="141">
        <f t="shared" si="23"/>
        <v>0</v>
      </c>
      <c r="EZ34" s="141">
        <f t="shared" si="23"/>
        <v>0</v>
      </c>
      <c r="FA34" s="141">
        <f t="shared" si="23"/>
        <v>0</v>
      </c>
      <c r="FB34" s="141">
        <f t="shared" si="6"/>
        <v>0</v>
      </c>
      <c r="FC34" s="141">
        <f t="shared" si="7"/>
        <v>0</v>
      </c>
      <c r="FD34" s="141">
        <f t="shared" si="23"/>
        <v>0</v>
      </c>
      <c r="FE34" s="141">
        <f t="shared" si="23"/>
        <v>0</v>
      </c>
      <c r="FF34" s="141">
        <f t="shared" si="23"/>
        <v>0</v>
      </c>
      <c r="FG34" s="141">
        <f t="shared" si="23"/>
        <v>0</v>
      </c>
      <c r="FH34" s="141">
        <f t="shared" si="23"/>
        <v>0</v>
      </c>
      <c r="FI34" s="141">
        <f t="shared" si="23"/>
        <v>0</v>
      </c>
      <c r="FJ34" s="141">
        <f t="shared" si="23"/>
        <v>0</v>
      </c>
      <c r="FK34" s="141">
        <f t="shared" si="23"/>
        <v>0</v>
      </c>
      <c r="FL34" s="141">
        <f t="shared" si="23"/>
        <v>0</v>
      </c>
      <c r="FM34" s="141">
        <f t="shared" si="23"/>
        <v>0</v>
      </c>
      <c r="FN34" s="141">
        <f t="shared" si="23"/>
        <v>0</v>
      </c>
      <c r="FO34" s="141">
        <f t="shared" si="23"/>
        <v>0</v>
      </c>
      <c r="FP34" s="141">
        <f t="shared" si="8"/>
        <v>0</v>
      </c>
      <c r="FQ34" s="141">
        <f t="shared" si="9"/>
        <v>0</v>
      </c>
      <c r="FR34" s="141">
        <f t="shared" si="10"/>
        <v>0</v>
      </c>
      <c r="FS34" s="141">
        <f t="shared" si="23"/>
        <v>0</v>
      </c>
      <c r="FT34" s="141">
        <f t="shared" si="23"/>
        <v>0</v>
      </c>
      <c r="FU34" s="141">
        <f t="shared" si="23"/>
        <v>0</v>
      </c>
      <c r="FV34" s="141">
        <f t="shared" si="23"/>
        <v>0</v>
      </c>
      <c r="FW34" s="141">
        <f t="shared" si="23"/>
        <v>0</v>
      </c>
      <c r="FX34" s="141">
        <f t="shared" si="23"/>
        <v>0</v>
      </c>
      <c r="FY34" s="141">
        <f t="shared" si="23"/>
        <v>0</v>
      </c>
      <c r="FZ34" s="141">
        <f t="shared" si="23"/>
        <v>0</v>
      </c>
      <c r="GA34" s="141">
        <f t="shared" si="23"/>
        <v>0</v>
      </c>
      <c r="GB34" s="141">
        <f t="shared" si="23"/>
        <v>0</v>
      </c>
      <c r="GC34" s="141">
        <f t="shared" si="23"/>
        <v>0</v>
      </c>
      <c r="GD34" s="141">
        <f t="shared" si="23"/>
        <v>0</v>
      </c>
      <c r="GE34" s="141">
        <f t="shared" si="23"/>
        <v>0</v>
      </c>
      <c r="GF34" s="141">
        <f t="shared" si="23"/>
        <v>0</v>
      </c>
      <c r="GG34" s="141">
        <f t="shared" si="23"/>
        <v>0</v>
      </c>
      <c r="GH34" s="141">
        <f t="shared" si="23"/>
        <v>0</v>
      </c>
      <c r="GI34" s="141">
        <f t="shared" si="23"/>
        <v>0</v>
      </c>
      <c r="GJ34" s="141">
        <f t="shared" si="23"/>
        <v>0</v>
      </c>
      <c r="GK34" s="141">
        <f t="shared" si="23"/>
        <v>0</v>
      </c>
      <c r="GL34" s="141">
        <f t="shared" si="23"/>
        <v>0</v>
      </c>
      <c r="GM34" s="141">
        <f t="shared" si="23"/>
        <v>0</v>
      </c>
      <c r="GN34" s="141">
        <f t="shared" si="23"/>
        <v>0</v>
      </c>
      <c r="GO34" s="141">
        <f t="shared" si="23"/>
        <v>0</v>
      </c>
      <c r="GP34" s="141">
        <f t="shared" si="23"/>
        <v>0</v>
      </c>
      <c r="GQ34" s="141">
        <f t="shared" si="23"/>
        <v>0</v>
      </c>
      <c r="GR34" s="141">
        <f t="shared" si="23"/>
        <v>0</v>
      </c>
      <c r="GS34" s="141">
        <f t="shared" si="23"/>
        <v>0</v>
      </c>
      <c r="GT34" s="141">
        <f t="shared" si="23"/>
        <v>0</v>
      </c>
      <c r="GU34" s="141">
        <f t="shared" si="23"/>
        <v>0</v>
      </c>
      <c r="GV34" s="141">
        <f t="shared" si="23"/>
        <v>0</v>
      </c>
      <c r="GW34" s="141">
        <f t="shared" si="23"/>
        <v>0</v>
      </c>
      <c r="GX34" s="141">
        <f t="shared" si="23"/>
        <v>0</v>
      </c>
      <c r="GY34" s="141">
        <f t="shared" si="23"/>
        <v>0</v>
      </c>
      <c r="GZ34" s="141">
        <f t="shared" si="23"/>
        <v>0</v>
      </c>
      <c r="HA34" s="141">
        <f t="shared" si="23"/>
        <v>0</v>
      </c>
      <c r="HB34" s="141">
        <f t="shared" si="23"/>
        <v>0</v>
      </c>
      <c r="HC34" s="141">
        <f t="shared" si="23"/>
        <v>0</v>
      </c>
      <c r="HD34" s="141">
        <f t="shared" si="22"/>
        <v>0</v>
      </c>
      <c r="HE34" s="141">
        <f t="shared" si="22"/>
        <v>0</v>
      </c>
      <c r="HF34" s="141">
        <f t="shared" si="22"/>
        <v>0</v>
      </c>
      <c r="HG34" s="141">
        <f t="shared" si="22"/>
        <v>0</v>
      </c>
      <c r="HH34" s="141">
        <f t="shared" si="22"/>
        <v>0</v>
      </c>
    </row>
    <row r="35" spans="2:216" x14ac:dyDescent="0.15">
      <c r="B35" s="60">
        <f t="shared" si="11"/>
        <v>43122</v>
      </c>
      <c r="C35" s="58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6"/>
      <c r="BG35" s="56"/>
      <c r="BH35" s="56"/>
      <c r="BI35" s="56"/>
      <c r="BJ35" s="56"/>
      <c r="BK35" s="56"/>
      <c r="BL35" s="56"/>
      <c r="BM35" s="56"/>
      <c r="BN35" s="56"/>
      <c r="BO35" s="56"/>
      <c r="BP35" s="56"/>
      <c r="BQ35" s="56"/>
      <c r="BR35" s="56"/>
      <c r="BS35" s="56"/>
      <c r="BT35" s="56"/>
      <c r="BU35" s="56"/>
      <c r="BV35" s="56"/>
      <c r="BW35" s="56"/>
      <c r="BX35" s="56"/>
      <c r="BY35" s="56"/>
      <c r="BZ35" s="56"/>
      <c r="CA35" s="56"/>
      <c r="CB35" s="56"/>
      <c r="CC35" s="56"/>
      <c r="CD35" s="56"/>
      <c r="CE35" s="56"/>
      <c r="CF35" s="56"/>
      <c r="CG35" s="56"/>
      <c r="CH35" s="56"/>
      <c r="CI35" s="56"/>
      <c r="CJ35" s="56"/>
      <c r="CK35" s="56"/>
      <c r="CL35" s="56"/>
      <c r="CM35" s="56"/>
      <c r="CN35" s="56"/>
      <c r="CO35" s="56"/>
      <c r="CP35" s="56"/>
      <c r="CQ35" s="56"/>
      <c r="CR35" s="56"/>
      <c r="CS35" s="56"/>
      <c r="CT35" s="56"/>
      <c r="CU35" s="56"/>
      <c r="CV35" s="56"/>
      <c r="CW35" s="56"/>
      <c r="CX35" s="56"/>
      <c r="CY35" s="56"/>
      <c r="CZ35" s="56"/>
      <c r="DA35" s="56"/>
      <c r="DB35" s="56"/>
      <c r="DC35" s="56"/>
      <c r="DD35" s="56"/>
      <c r="DE35" s="56"/>
      <c r="DF35" s="56"/>
      <c r="DG35" s="56"/>
      <c r="DH35" s="56"/>
      <c r="DI35" s="56"/>
      <c r="DJ35" s="56"/>
      <c r="DK35" s="56"/>
      <c r="DL35" s="140">
        <f t="shared" si="21"/>
        <v>0</v>
      </c>
      <c r="DM35" s="140">
        <f t="shared" si="21"/>
        <v>0</v>
      </c>
      <c r="DN35" s="140">
        <f t="shared" si="21"/>
        <v>0</v>
      </c>
      <c r="DO35" s="140">
        <f t="shared" si="21"/>
        <v>0</v>
      </c>
      <c r="DP35" s="140">
        <f t="shared" si="1"/>
        <v>0</v>
      </c>
      <c r="DQ35" s="140">
        <f t="shared" si="21"/>
        <v>0</v>
      </c>
      <c r="DR35" s="140">
        <f t="shared" si="21"/>
        <v>0</v>
      </c>
      <c r="DS35" s="140">
        <f t="shared" si="21"/>
        <v>0</v>
      </c>
      <c r="DT35" s="140">
        <f t="shared" si="21"/>
        <v>0</v>
      </c>
      <c r="DU35" s="140">
        <f t="shared" si="21"/>
        <v>0</v>
      </c>
      <c r="DV35" s="140">
        <f t="shared" si="21"/>
        <v>0</v>
      </c>
      <c r="DW35" s="140">
        <f t="shared" si="21"/>
        <v>0</v>
      </c>
      <c r="DX35" s="140">
        <f t="shared" si="21"/>
        <v>0</v>
      </c>
      <c r="DY35" s="140">
        <f t="shared" si="21"/>
        <v>0</v>
      </c>
      <c r="DZ35" s="140">
        <f t="shared" si="21"/>
        <v>0</v>
      </c>
      <c r="EA35" s="140">
        <f t="shared" si="21"/>
        <v>0</v>
      </c>
      <c r="EB35" s="140">
        <f t="shared" si="21"/>
        <v>0</v>
      </c>
      <c r="EC35" s="140">
        <f t="shared" si="21"/>
        <v>0</v>
      </c>
      <c r="ED35" s="140">
        <f t="shared" si="21"/>
        <v>0</v>
      </c>
      <c r="EE35" s="140">
        <f t="shared" si="21"/>
        <v>0</v>
      </c>
      <c r="EF35" s="140">
        <f t="shared" si="21"/>
        <v>0</v>
      </c>
      <c r="EG35" s="140">
        <f t="shared" si="21"/>
        <v>0</v>
      </c>
      <c r="EH35" s="140">
        <f t="shared" si="21"/>
        <v>0</v>
      </c>
      <c r="EI35" s="140">
        <f t="shared" si="21"/>
        <v>0</v>
      </c>
      <c r="EJ35" s="140">
        <f t="shared" si="21"/>
        <v>0</v>
      </c>
      <c r="EK35" s="140">
        <f t="shared" si="21"/>
        <v>0</v>
      </c>
      <c r="EL35" s="140">
        <f t="shared" si="21"/>
        <v>0</v>
      </c>
      <c r="EM35" s="140">
        <f t="shared" si="21"/>
        <v>0</v>
      </c>
      <c r="EN35" s="140">
        <f t="shared" si="21"/>
        <v>0</v>
      </c>
      <c r="EO35" s="140">
        <f t="shared" si="21"/>
        <v>0</v>
      </c>
      <c r="EP35" s="140">
        <f t="shared" si="5"/>
        <v>0</v>
      </c>
      <c r="EQ35" s="140">
        <f t="shared" si="2"/>
        <v>0</v>
      </c>
      <c r="ER35" s="140">
        <f t="shared" si="23"/>
        <v>0</v>
      </c>
      <c r="ES35" s="140">
        <f t="shared" si="23"/>
        <v>0</v>
      </c>
      <c r="ET35" s="140">
        <f t="shared" si="23"/>
        <v>0</v>
      </c>
      <c r="EU35" s="140">
        <f t="shared" si="23"/>
        <v>0</v>
      </c>
      <c r="EV35" s="140">
        <f t="shared" si="23"/>
        <v>0</v>
      </c>
      <c r="EW35" s="140">
        <f t="shared" si="23"/>
        <v>0</v>
      </c>
      <c r="EX35" s="140">
        <f t="shared" si="23"/>
        <v>0</v>
      </c>
      <c r="EY35" s="140">
        <f t="shared" si="23"/>
        <v>0</v>
      </c>
      <c r="EZ35" s="140">
        <f t="shared" si="23"/>
        <v>0</v>
      </c>
      <c r="FA35" s="140">
        <f t="shared" si="23"/>
        <v>0</v>
      </c>
      <c r="FB35" s="140">
        <f t="shared" si="6"/>
        <v>0</v>
      </c>
      <c r="FC35" s="140">
        <f t="shared" si="7"/>
        <v>0</v>
      </c>
      <c r="FD35" s="140">
        <f t="shared" si="23"/>
        <v>0</v>
      </c>
      <c r="FE35" s="140">
        <f t="shared" si="23"/>
        <v>0</v>
      </c>
      <c r="FF35" s="140">
        <f t="shared" si="23"/>
        <v>0</v>
      </c>
      <c r="FG35" s="140">
        <f t="shared" si="23"/>
        <v>0</v>
      </c>
      <c r="FH35" s="140">
        <f t="shared" si="23"/>
        <v>0</v>
      </c>
      <c r="FI35" s="140">
        <f t="shared" si="23"/>
        <v>0</v>
      </c>
      <c r="FJ35" s="140">
        <f t="shared" si="23"/>
        <v>0</v>
      </c>
      <c r="FK35" s="140">
        <f t="shared" si="23"/>
        <v>0</v>
      </c>
      <c r="FL35" s="140">
        <f t="shared" si="23"/>
        <v>0</v>
      </c>
      <c r="FM35" s="140">
        <f t="shared" si="23"/>
        <v>0</v>
      </c>
      <c r="FN35" s="140">
        <f t="shared" si="23"/>
        <v>0</v>
      </c>
      <c r="FO35" s="140">
        <f t="shared" si="23"/>
        <v>0</v>
      </c>
      <c r="FP35" s="140">
        <f t="shared" si="8"/>
        <v>0</v>
      </c>
      <c r="FQ35" s="140">
        <f t="shared" si="9"/>
        <v>0</v>
      </c>
      <c r="FR35" s="140">
        <f t="shared" si="10"/>
        <v>0</v>
      </c>
      <c r="FS35" s="140">
        <f t="shared" si="23"/>
        <v>0</v>
      </c>
      <c r="FT35" s="140">
        <f t="shared" si="23"/>
        <v>0</v>
      </c>
      <c r="FU35" s="140">
        <f t="shared" si="23"/>
        <v>0</v>
      </c>
      <c r="FV35" s="140">
        <f t="shared" si="23"/>
        <v>0</v>
      </c>
      <c r="FW35" s="140">
        <f t="shared" si="23"/>
        <v>0</v>
      </c>
      <c r="FX35" s="140">
        <f t="shared" si="23"/>
        <v>0</v>
      </c>
      <c r="FY35" s="140">
        <f t="shared" si="23"/>
        <v>0</v>
      </c>
      <c r="FZ35" s="140">
        <f t="shared" si="23"/>
        <v>0</v>
      </c>
      <c r="GA35" s="140">
        <f t="shared" si="23"/>
        <v>0</v>
      </c>
      <c r="GB35" s="140">
        <f t="shared" si="23"/>
        <v>0</v>
      </c>
      <c r="GC35" s="140">
        <f t="shared" si="23"/>
        <v>0</v>
      </c>
      <c r="GD35" s="140">
        <f t="shared" si="23"/>
        <v>0</v>
      </c>
      <c r="GE35" s="140">
        <f t="shared" si="23"/>
        <v>0</v>
      </c>
      <c r="GF35" s="140">
        <f t="shared" si="23"/>
        <v>0</v>
      </c>
      <c r="GG35" s="140">
        <f t="shared" si="23"/>
        <v>0</v>
      </c>
      <c r="GH35" s="140">
        <f t="shared" si="23"/>
        <v>0</v>
      </c>
      <c r="GI35" s="140">
        <f t="shared" si="23"/>
        <v>0</v>
      </c>
      <c r="GJ35" s="140">
        <f t="shared" si="23"/>
        <v>0</v>
      </c>
      <c r="GK35" s="140">
        <f t="shared" si="23"/>
        <v>0</v>
      </c>
      <c r="GL35" s="140">
        <f t="shared" si="23"/>
        <v>0</v>
      </c>
      <c r="GM35" s="140">
        <f t="shared" si="23"/>
        <v>0</v>
      </c>
      <c r="GN35" s="140">
        <f t="shared" si="23"/>
        <v>0</v>
      </c>
      <c r="GO35" s="140">
        <f t="shared" si="23"/>
        <v>0</v>
      </c>
      <c r="GP35" s="140">
        <f t="shared" si="23"/>
        <v>0</v>
      </c>
      <c r="GQ35" s="140">
        <f t="shared" si="23"/>
        <v>0</v>
      </c>
      <c r="GR35" s="140">
        <f t="shared" si="23"/>
        <v>0</v>
      </c>
      <c r="GS35" s="140">
        <f t="shared" si="23"/>
        <v>0</v>
      </c>
      <c r="GT35" s="140">
        <f t="shared" si="23"/>
        <v>0</v>
      </c>
      <c r="GU35" s="140">
        <f t="shared" si="23"/>
        <v>0</v>
      </c>
      <c r="GV35" s="140">
        <f t="shared" si="23"/>
        <v>0</v>
      </c>
      <c r="GW35" s="140">
        <f t="shared" si="23"/>
        <v>0</v>
      </c>
      <c r="GX35" s="140">
        <f t="shared" si="23"/>
        <v>0</v>
      </c>
      <c r="GY35" s="140">
        <f t="shared" si="23"/>
        <v>0</v>
      </c>
      <c r="GZ35" s="140">
        <f t="shared" si="23"/>
        <v>0</v>
      </c>
      <c r="HA35" s="140">
        <f t="shared" si="23"/>
        <v>0</v>
      </c>
      <c r="HB35" s="140">
        <f t="shared" si="23"/>
        <v>0</v>
      </c>
      <c r="HC35" s="140">
        <f t="shared" si="23"/>
        <v>0</v>
      </c>
      <c r="HD35" s="140">
        <f t="shared" si="22"/>
        <v>0</v>
      </c>
      <c r="HE35" s="140">
        <f t="shared" si="22"/>
        <v>0</v>
      </c>
      <c r="HF35" s="140">
        <f t="shared" si="22"/>
        <v>0</v>
      </c>
      <c r="HG35" s="140">
        <f t="shared" si="22"/>
        <v>0</v>
      </c>
      <c r="HH35" s="140">
        <f t="shared" si="22"/>
        <v>0</v>
      </c>
    </row>
    <row r="36" spans="2:216" x14ac:dyDescent="0.15">
      <c r="B36" s="59">
        <f t="shared" si="11"/>
        <v>43123</v>
      </c>
      <c r="C36" s="57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  <c r="T36" s="55"/>
      <c r="U36" s="55"/>
      <c r="V36" s="55"/>
      <c r="W36" s="55"/>
      <c r="X36" s="55"/>
      <c r="Y36" s="55"/>
      <c r="Z36" s="55"/>
      <c r="AA36" s="55"/>
      <c r="AB36" s="55"/>
      <c r="AC36" s="55"/>
      <c r="AD36" s="55"/>
      <c r="AE36" s="55"/>
      <c r="AF36" s="55"/>
      <c r="AG36" s="55"/>
      <c r="AH36" s="55"/>
      <c r="AI36" s="55"/>
      <c r="AJ36" s="55"/>
      <c r="AK36" s="55"/>
      <c r="AL36" s="55"/>
      <c r="AM36" s="55"/>
      <c r="AN36" s="55"/>
      <c r="AO36" s="55"/>
      <c r="AP36" s="55"/>
      <c r="AQ36" s="55"/>
      <c r="AR36" s="55"/>
      <c r="AS36" s="55"/>
      <c r="AT36" s="55"/>
      <c r="AU36" s="55"/>
      <c r="AV36" s="55"/>
      <c r="AW36" s="55"/>
      <c r="AX36" s="55"/>
      <c r="AY36" s="55"/>
      <c r="AZ36" s="55"/>
      <c r="BA36" s="55"/>
      <c r="BB36" s="55"/>
      <c r="BC36" s="55"/>
      <c r="BD36" s="55"/>
      <c r="BE36" s="55"/>
      <c r="BF36" s="55"/>
      <c r="BG36" s="55"/>
      <c r="BH36" s="55"/>
      <c r="BI36" s="55"/>
      <c r="BJ36" s="55"/>
      <c r="BK36" s="55"/>
      <c r="BL36" s="55"/>
      <c r="BM36" s="55"/>
      <c r="BN36" s="55"/>
      <c r="BO36" s="55"/>
      <c r="BP36" s="55"/>
      <c r="BQ36" s="55"/>
      <c r="BR36" s="55"/>
      <c r="BS36" s="55"/>
      <c r="BT36" s="55"/>
      <c r="BU36" s="55"/>
      <c r="BV36" s="55"/>
      <c r="BW36" s="55"/>
      <c r="BX36" s="55"/>
      <c r="BY36" s="55"/>
      <c r="BZ36" s="55"/>
      <c r="CA36" s="55"/>
      <c r="CB36" s="55"/>
      <c r="CC36" s="55"/>
      <c r="CD36" s="55"/>
      <c r="CE36" s="55"/>
      <c r="CF36" s="55"/>
      <c r="CG36" s="55"/>
      <c r="CH36" s="55"/>
      <c r="CI36" s="55"/>
      <c r="CJ36" s="55"/>
      <c r="CK36" s="55"/>
      <c r="CL36" s="55"/>
      <c r="CM36" s="55"/>
      <c r="CN36" s="55"/>
      <c r="CO36" s="55"/>
      <c r="CP36" s="55"/>
      <c r="CQ36" s="55"/>
      <c r="CR36" s="55"/>
      <c r="CS36" s="55"/>
      <c r="CT36" s="55"/>
      <c r="CU36" s="55"/>
      <c r="CV36" s="55"/>
      <c r="CW36" s="55"/>
      <c r="CX36" s="55"/>
      <c r="CY36" s="55"/>
      <c r="CZ36" s="55"/>
      <c r="DA36" s="55"/>
      <c r="DB36" s="55"/>
      <c r="DC36" s="55"/>
      <c r="DD36" s="55"/>
      <c r="DE36" s="55"/>
      <c r="DF36" s="55"/>
      <c r="DG36" s="55"/>
      <c r="DH36" s="55"/>
      <c r="DI36" s="55"/>
      <c r="DJ36" s="55"/>
      <c r="DK36" s="55"/>
      <c r="DL36" s="141">
        <f t="shared" si="21"/>
        <v>0</v>
      </c>
      <c r="DM36" s="141">
        <f t="shared" si="21"/>
        <v>0</v>
      </c>
      <c r="DN36" s="141">
        <f t="shared" si="21"/>
        <v>0</v>
      </c>
      <c r="DO36" s="141">
        <f t="shared" si="21"/>
        <v>0</v>
      </c>
      <c r="DP36" s="141">
        <f t="shared" si="1"/>
        <v>0</v>
      </c>
      <c r="DQ36" s="141">
        <f t="shared" si="21"/>
        <v>0</v>
      </c>
      <c r="DR36" s="141">
        <f t="shared" si="21"/>
        <v>0</v>
      </c>
      <c r="DS36" s="141">
        <f t="shared" si="21"/>
        <v>0</v>
      </c>
      <c r="DT36" s="141">
        <f t="shared" si="21"/>
        <v>0</v>
      </c>
      <c r="DU36" s="141">
        <f t="shared" si="21"/>
        <v>0</v>
      </c>
      <c r="DV36" s="141">
        <f t="shared" si="21"/>
        <v>0</v>
      </c>
      <c r="DW36" s="141">
        <f t="shared" si="21"/>
        <v>0</v>
      </c>
      <c r="DX36" s="141">
        <f t="shared" si="21"/>
        <v>0</v>
      </c>
      <c r="DY36" s="141">
        <f t="shared" si="21"/>
        <v>0</v>
      </c>
      <c r="DZ36" s="141">
        <f t="shared" si="21"/>
        <v>0</v>
      </c>
      <c r="EA36" s="141">
        <f t="shared" si="21"/>
        <v>0</v>
      </c>
      <c r="EB36" s="141">
        <f t="shared" si="21"/>
        <v>0</v>
      </c>
      <c r="EC36" s="141">
        <f t="shared" si="21"/>
        <v>0</v>
      </c>
      <c r="ED36" s="141">
        <f t="shared" si="21"/>
        <v>0</v>
      </c>
      <c r="EE36" s="141">
        <f t="shared" si="21"/>
        <v>0</v>
      </c>
      <c r="EF36" s="141">
        <f t="shared" si="21"/>
        <v>0</v>
      </c>
      <c r="EG36" s="141">
        <f t="shared" si="21"/>
        <v>0</v>
      </c>
      <c r="EH36" s="141">
        <f t="shared" si="21"/>
        <v>0</v>
      </c>
      <c r="EI36" s="141">
        <f t="shared" si="21"/>
        <v>0</v>
      </c>
      <c r="EJ36" s="141">
        <f t="shared" si="21"/>
        <v>0</v>
      </c>
      <c r="EK36" s="141">
        <f t="shared" si="21"/>
        <v>0</v>
      </c>
      <c r="EL36" s="141">
        <f t="shared" si="21"/>
        <v>0</v>
      </c>
      <c r="EM36" s="141">
        <f t="shared" si="21"/>
        <v>0</v>
      </c>
      <c r="EN36" s="141">
        <f t="shared" si="21"/>
        <v>0</v>
      </c>
      <c r="EO36" s="141">
        <f t="shared" si="21"/>
        <v>0</v>
      </c>
      <c r="EP36" s="141">
        <f t="shared" si="5"/>
        <v>0</v>
      </c>
      <c r="EQ36" s="141">
        <f t="shared" si="2"/>
        <v>0</v>
      </c>
      <c r="ER36" s="141">
        <f t="shared" si="23"/>
        <v>0</v>
      </c>
      <c r="ES36" s="141">
        <f t="shared" si="23"/>
        <v>0</v>
      </c>
      <c r="ET36" s="141">
        <f t="shared" si="23"/>
        <v>0</v>
      </c>
      <c r="EU36" s="141">
        <f t="shared" si="23"/>
        <v>0</v>
      </c>
      <c r="EV36" s="141">
        <f t="shared" si="23"/>
        <v>0</v>
      </c>
      <c r="EW36" s="141">
        <f t="shared" si="23"/>
        <v>0</v>
      </c>
      <c r="EX36" s="141">
        <f t="shared" si="23"/>
        <v>0</v>
      </c>
      <c r="EY36" s="141">
        <f t="shared" si="23"/>
        <v>0</v>
      </c>
      <c r="EZ36" s="141">
        <f t="shared" si="23"/>
        <v>0</v>
      </c>
      <c r="FA36" s="141">
        <f t="shared" si="23"/>
        <v>0</v>
      </c>
      <c r="FB36" s="141">
        <f t="shared" si="6"/>
        <v>0</v>
      </c>
      <c r="FC36" s="141">
        <f t="shared" si="7"/>
        <v>0</v>
      </c>
      <c r="FD36" s="141">
        <f t="shared" si="23"/>
        <v>0</v>
      </c>
      <c r="FE36" s="141">
        <f t="shared" si="23"/>
        <v>0</v>
      </c>
      <c r="FF36" s="141">
        <f t="shared" si="23"/>
        <v>0</v>
      </c>
      <c r="FG36" s="141">
        <f t="shared" si="23"/>
        <v>0</v>
      </c>
      <c r="FH36" s="141">
        <f t="shared" si="23"/>
        <v>0</v>
      </c>
      <c r="FI36" s="141">
        <f t="shared" si="23"/>
        <v>0</v>
      </c>
      <c r="FJ36" s="141">
        <f t="shared" si="23"/>
        <v>0</v>
      </c>
      <c r="FK36" s="141">
        <f t="shared" si="23"/>
        <v>0</v>
      </c>
      <c r="FL36" s="141">
        <f t="shared" si="23"/>
        <v>0</v>
      </c>
      <c r="FM36" s="141">
        <f t="shared" si="23"/>
        <v>0</v>
      </c>
      <c r="FN36" s="141">
        <f t="shared" si="23"/>
        <v>0</v>
      </c>
      <c r="FO36" s="141">
        <f t="shared" si="23"/>
        <v>0</v>
      </c>
      <c r="FP36" s="141">
        <f t="shared" si="8"/>
        <v>0</v>
      </c>
      <c r="FQ36" s="141">
        <f t="shared" si="9"/>
        <v>0</v>
      </c>
      <c r="FR36" s="141">
        <f t="shared" si="10"/>
        <v>0</v>
      </c>
      <c r="FS36" s="141">
        <f t="shared" si="23"/>
        <v>0</v>
      </c>
      <c r="FT36" s="141">
        <f t="shared" si="23"/>
        <v>0</v>
      </c>
      <c r="FU36" s="141">
        <f t="shared" si="23"/>
        <v>0</v>
      </c>
      <c r="FV36" s="141">
        <f t="shared" si="23"/>
        <v>0</v>
      </c>
      <c r="FW36" s="141">
        <f t="shared" si="23"/>
        <v>0</v>
      </c>
      <c r="FX36" s="141">
        <f t="shared" si="23"/>
        <v>0</v>
      </c>
      <c r="FY36" s="141">
        <f t="shared" si="23"/>
        <v>0</v>
      </c>
      <c r="FZ36" s="141">
        <f t="shared" si="23"/>
        <v>0</v>
      </c>
      <c r="GA36" s="141">
        <f t="shared" si="23"/>
        <v>0</v>
      </c>
      <c r="GB36" s="141">
        <f t="shared" si="23"/>
        <v>0</v>
      </c>
      <c r="GC36" s="141">
        <f t="shared" si="23"/>
        <v>0</v>
      </c>
      <c r="GD36" s="141">
        <f t="shared" si="23"/>
        <v>0</v>
      </c>
      <c r="GE36" s="141">
        <f t="shared" si="23"/>
        <v>0</v>
      </c>
      <c r="GF36" s="141">
        <f t="shared" si="23"/>
        <v>0</v>
      </c>
      <c r="GG36" s="141">
        <f t="shared" si="23"/>
        <v>0</v>
      </c>
      <c r="GH36" s="141">
        <f t="shared" si="23"/>
        <v>0</v>
      </c>
      <c r="GI36" s="141">
        <f t="shared" si="23"/>
        <v>0</v>
      </c>
      <c r="GJ36" s="141">
        <f t="shared" si="23"/>
        <v>0</v>
      </c>
      <c r="GK36" s="141">
        <f t="shared" si="23"/>
        <v>0</v>
      </c>
      <c r="GL36" s="141">
        <f t="shared" si="23"/>
        <v>0</v>
      </c>
      <c r="GM36" s="141">
        <f t="shared" si="23"/>
        <v>0</v>
      </c>
      <c r="GN36" s="141">
        <f t="shared" si="23"/>
        <v>0</v>
      </c>
      <c r="GO36" s="141">
        <f t="shared" si="23"/>
        <v>0</v>
      </c>
      <c r="GP36" s="141">
        <f t="shared" si="23"/>
        <v>0</v>
      </c>
      <c r="GQ36" s="141">
        <f t="shared" si="23"/>
        <v>0</v>
      </c>
      <c r="GR36" s="141">
        <f t="shared" si="23"/>
        <v>0</v>
      </c>
      <c r="GS36" s="141">
        <f t="shared" si="23"/>
        <v>0</v>
      </c>
      <c r="GT36" s="141">
        <f t="shared" si="23"/>
        <v>0</v>
      </c>
      <c r="GU36" s="141">
        <f t="shared" si="23"/>
        <v>0</v>
      </c>
      <c r="GV36" s="141">
        <f t="shared" si="23"/>
        <v>0</v>
      </c>
      <c r="GW36" s="141">
        <f t="shared" si="23"/>
        <v>0</v>
      </c>
      <c r="GX36" s="141">
        <f t="shared" si="23"/>
        <v>0</v>
      </c>
      <c r="GY36" s="141">
        <f t="shared" si="23"/>
        <v>0</v>
      </c>
      <c r="GZ36" s="141">
        <f t="shared" si="23"/>
        <v>0</v>
      </c>
      <c r="HA36" s="141">
        <f t="shared" si="23"/>
        <v>0</v>
      </c>
      <c r="HB36" s="141">
        <f t="shared" si="23"/>
        <v>0</v>
      </c>
      <c r="HC36" s="141">
        <f t="shared" si="23"/>
        <v>0</v>
      </c>
      <c r="HD36" s="141">
        <f t="shared" si="22"/>
        <v>0</v>
      </c>
      <c r="HE36" s="141">
        <f t="shared" si="22"/>
        <v>0</v>
      </c>
      <c r="HF36" s="141">
        <f t="shared" si="22"/>
        <v>0</v>
      </c>
      <c r="HG36" s="141">
        <f t="shared" si="22"/>
        <v>0</v>
      </c>
      <c r="HH36" s="141">
        <f t="shared" si="22"/>
        <v>0</v>
      </c>
    </row>
    <row r="37" spans="2:216" x14ac:dyDescent="0.15">
      <c r="B37" s="60">
        <f t="shared" si="11"/>
        <v>43124</v>
      </c>
      <c r="C37" s="58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  <c r="T37" s="56"/>
      <c r="U37" s="56"/>
      <c r="V37" s="56"/>
      <c r="W37" s="56"/>
      <c r="X37" s="56"/>
      <c r="Y37" s="56"/>
      <c r="Z37" s="56"/>
      <c r="AA37" s="56"/>
      <c r="AB37" s="56"/>
      <c r="AC37" s="56"/>
      <c r="AD37" s="56"/>
      <c r="AE37" s="56"/>
      <c r="AF37" s="56"/>
      <c r="AG37" s="56"/>
      <c r="AH37" s="56"/>
      <c r="AI37" s="56"/>
      <c r="AJ37" s="56"/>
      <c r="AK37" s="56"/>
      <c r="AL37" s="56"/>
      <c r="AM37" s="56"/>
      <c r="AN37" s="56"/>
      <c r="AO37" s="56"/>
      <c r="AP37" s="56"/>
      <c r="AQ37" s="56"/>
      <c r="AR37" s="56"/>
      <c r="AS37" s="56"/>
      <c r="AT37" s="56"/>
      <c r="AU37" s="56"/>
      <c r="AV37" s="56"/>
      <c r="AW37" s="56"/>
      <c r="AX37" s="56"/>
      <c r="AY37" s="56"/>
      <c r="AZ37" s="56"/>
      <c r="BA37" s="56"/>
      <c r="BB37" s="56"/>
      <c r="BC37" s="56"/>
      <c r="BD37" s="56"/>
      <c r="BE37" s="56"/>
      <c r="BF37" s="56"/>
      <c r="BG37" s="56"/>
      <c r="BH37" s="56"/>
      <c r="BI37" s="56"/>
      <c r="BJ37" s="56"/>
      <c r="BK37" s="56"/>
      <c r="BL37" s="56"/>
      <c r="BM37" s="56"/>
      <c r="BN37" s="56"/>
      <c r="BO37" s="56"/>
      <c r="BP37" s="56"/>
      <c r="BQ37" s="56"/>
      <c r="BR37" s="56"/>
      <c r="BS37" s="56"/>
      <c r="BT37" s="56"/>
      <c r="BU37" s="56"/>
      <c r="BV37" s="56"/>
      <c r="BW37" s="56"/>
      <c r="BX37" s="56"/>
      <c r="BY37" s="56"/>
      <c r="BZ37" s="56"/>
      <c r="CA37" s="56"/>
      <c r="CB37" s="56"/>
      <c r="CC37" s="56"/>
      <c r="CD37" s="56"/>
      <c r="CE37" s="56"/>
      <c r="CF37" s="56"/>
      <c r="CG37" s="56"/>
      <c r="CH37" s="56"/>
      <c r="CI37" s="56"/>
      <c r="CJ37" s="56"/>
      <c r="CK37" s="56"/>
      <c r="CL37" s="56"/>
      <c r="CM37" s="56"/>
      <c r="CN37" s="56"/>
      <c r="CO37" s="56"/>
      <c r="CP37" s="56"/>
      <c r="CQ37" s="56"/>
      <c r="CR37" s="56"/>
      <c r="CS37" s="56"/>
      <c r="CT37" s="56"/>
      <c r="CU37" s="56"/>
      <c r="CV37" s="56"/>
      <c r="CW37" s="56"/>
      <c r="CX37" s="56"/>
      <c r="CY37" s="56"/>
      <c r="CZ37" s="56"/>
      <c r="DA37" s="56"/>
      <c r="DB37" s="56"/>
      <c r="DC37" s="56"/>
      <c r="DD37" s="56"/>
      <c r="DE37" s="56"/>
      <c r="DF37" s="56"/>
      <c r="DG37" s="56"/>
      <c r="DH37" s="56"/>
      <c r="DI37" s="56"/>
      <c r="DJ37" s="56"/>
      <c r="DK37" s="56"/>
      <c r="DL37" s="140">
        <f t="shared" si="21"/>
        <v>0</v>
      </c>
      <c r="DM37" s="140">
        <f t="shared" si="21"/>
        <v>0</v>
      </c>
      <c r="DN37" s="140">
        <f t="shared" si="21"/>
        <v>0</v>
      </c>
      <c r="DO37" s="140">
        <f t="shared" si="21"/>
        <v>0</v>
      </c>
      <c r="DP37" s="140">
        <f t="shared" si="1"/>
        <v>0</v>
      </c>
      <c r="DQ37" s="140">
        <f t="shared" si="21"/>
        <v>0</v>
      </c>
      <c r="DR37" s="140">
        <f t="shared" si="21"/>
        <v>0</v>
      </c>
      <c r="DS37" s="140">
        <f t="shared" si="21"/>
        <v>0</v>
      </c>
      <c r="DT37" s="140">
        <f t="shared" si="21"/>
        <v>0</v>
      </c>
      <c r="DU37" s="140">
        <f t="shared" si="21"/>
        <v>0</v>
      </c>
      <c r="DV37" s="140">
        <f t="shared" si="21"/>
        <v>0</v>
      </c>
      <c r="DW37" s="140">
        <f t="shared" si="21"/>
        <v>0</v>
      </c>
      <c r="DX37" s="140">
        <f t="shared" si="21"/>
        <v>0</v>
      </c>
      <c r="DY37" s="140">
        <f t="shared" si="21"/>
        <v>0</v>
      </c>
      <c r="DZ37" s="140">
        <f t="shared" si="21"/>
        <v>0</v>
      </c>
      <c r="EA37" s="140">
        <f t="shared" si="21"/>
        <v>0</v>
      </c>
      <c r="EB37" s="140">
        <f t="shared" si="21"/>
        <v>0</v>
      </c>
      <c r="EC37" s="140">
        <f t="shared" si="21"/>
        <v>0</v>
      </c>
      <c r="ED37" s="140">
        <f t="shared" si="21"/>
        <v>0</v>
      </c>
      <c r="EE37" s="140">
        <f t="shared" si="21"/>
        <v>0</v>
      </c>
      <c r="EF37" s="140">
        <f t="shared" si="21"/>
        <v>0</v>
      </c>
      <c r="EG37" s="140">
        <f t="shared" si="21"/>
        <v>0</v>
      </c>
      <c r="EH37" s="140">
        <f t="shared" si="21"/>
        <v>0</v>
      </c>
      <c r="EI37" s="140">
        <f t="shared" si="21"/>
        <v>0</v>
      </c>
      <c r="EJ37" s="140">
        <f t="shared" si="21"/>
        <v>0</v>
      </c>
      <c r="EK37" s="140">
        <f t="shared" si="21"/>
        <v>0</v>
      </c>
      <c r="EL37" s="140">
        <f t="shared" si="21"/>
        <v>0</v>
      </c>
      <c r="EM37" s="140">
        <f t="shared" si="21"/>
        <v>0</v>
      </c>
      <c r="EN37" s="140">
        <f t="shared" si="21"/>
        <v>0</v>
      </c>
      <c r="EO37" s="140">
        <f t="shared" si="21"/>
        <v>0</v>
      </c>
      <c r="EP37" s="140">
        <f t="shared" si="5"/>
        <v>0</v>
      </c>
      <c r="EQ37" s="140">
        <f t="shared" si="2"/>
        <v>0</v>
      </c>
      <c r="ER37" s="140">
        <f t="shared" si="23"/>
        <v>0</v>
      </c>
      <c r="ES37" s="140">
        <f t="shared" si="23"/>
        <v>0</v>
      </c>
      <c r="ET37" s="140">
        <f t="shared" si="23"/>
        <v>0</v>
      </c>
      <c r="EU37" s="140">
        <f t="shared" si="23"/>
        <v>0</v>
      </c>
      <c r="EV37" s="140">
        <f t="shared" si="23"/>
        <v>0</v>
      </c>
      <c r="EW37" s="140">
        <f t="shared" si="23"/>
        <v>0</v>
      </c>
      <c r="EX37" s="140">
        <f t="shared" si="23"/>
        <v>0</v>
      </c>
      <c r="EY37" s="140">
        <f t="shared" si="23"/>
        <v>0</v>
      </c>
      <c r="EZ37" s="140">
        <f t="shared" si="23"/>
        <v>0</v>
      </c>
      <c r="FA37" s="140">
        <f t="shared" si="23"/>
        <v>0</v>
      </c>
      <c r="FB37" s="140">
        <f t="shared" si="6"/>
        <v>0</v>
      </c>
      <c r="FC37" s="140">
        <f t="shared" si="7"/>
        <v>0</v>
      </c>
      <c r="FD37" s="140">
        <f t="shared" si="23"/>
        <v>0</v>
      </c>
      <c r="FE37" s="140">
        <f t="shared" si="23"/>
        <v>0</v>
      </c>
      <c r="FF37" s="140">
        <f t="shared" si="23"/>
        <v>0</v>
      </c>
      <c r="FG37" s="140">
        <f t="shared" si="23"/>
        <v>0</v>
      </c>
      <c r="FH37" s="140">
        <f t="shared" si="23"/>
        <v>0</v>
      </c>
      <c r="FI37" s="140">
        <f t="shared" si="23"/>
        <v>0</v>
      </c>
      <c r="FJ37" s="140">
        <f t="shared" si="23"/>
        <v>0</v>
      </c>
      <c r="FK37" s="140">
        <f t="shared" si="23"/>
        <v>0</v>
      </c>
      <c r="FL37" s="140">
        <f t="shared" si="23"/>
        <v>0</v>
      </c>
      <c r="FM37" s="140">
        <f t="shared" si="23"/>
        <v>0</v>
      </c>
      <c r="FN37" s="140">
        <f t="shared" si="23"/>
        <v>0</v>
      </c>
      <c r="FO37" s="140">
        <f t="shared" si="23"/>
        <v>0</v>
      </c>
      <c r="FP37" s="140">
        <f t="shared" si="8"/>
        <v>0</v>
      </c>
      <c r="FQ37" s="140">
        <f t="shared" si="9"/>
        <v>0</v>
      </c>
      <c r="FR37" s="140">
        <f t="shared" si="10"/>
        <v>0</v>
      </c>
      <c r="FS37" s="140">
        <f t="shared" si="23"/>
        <v>0</v>
      </c>
      <c r="FT37" s="140">
        <f t="shared" si="23"/>
        <v>0</v>
      </c>
      <c r="FU37" s="140">
        <f t="shared" si="23"/>
        <v>0</v>
      </c>
      <c r="FV37" s="140">
        <f t="shared" si="23"/>
        <v>0</v>
      </c>
      <c r="FW37" s="140">
        <f t="shared" si="23"/>
        <v>0</v>
      </c>
      <c r="FX37" s="140">
        <f t="shared" si="23"/>
        <v>0</v>
      </c>
      <c r="FY37" s="140">
        <f t="shared" si="23"/>
        <v>0</v>
      </c>
      <c r="FZ37" s="140">
        <f t="shared" si="23"/>
        <v>0</v>
      </c>
      <c r="GA37" s="140">
        <f t="shared" si="23"/>
        <v>0</v>
      </c>
      <c r="GB37" s="140">
        <f t="shared" si="23"/>
        <v>0</v>
      </c>
      <c r="GC37" s="140">
        <f t="shared" si="23"/>
        <v>0</v>
      </c>
      <c r="GD37" s="140">
        <f t="shared" si="23"/>
        <v>0</v>
      </c>
      <c r="GE37" s="140">
        <f t="shared" si="23"/>
        <v>0</v>
      </c>
      <c r="GF37" s="140">
        <f t="shared" si="23"/>
        <v>0</v>
      </c>
      <c r="GG37" s="140">
        <f t="shared" si="23"/>
        <v>0</v>
      </c>
      <c r="GH37" s="140">
        <f t="shared" si="23"/>
        <v>0</v>
      </c>
      <c r="GI37" s="140">
        <f t="shared" si="23"/>
        <v>0</v>
      </c>
      <c r="GJ37" s="140">
        <f t="shared" si="23"/>
        <v>0</v>
      </c>
      <c r="GK37" s="140">
        <f t="shared" si="23"/>
        <v>0</v>
      </c>
      <c r="GL37" s="140">
        <f t="shared" si="23"/>
        <v>0</v>
      </c>
      <c r="GM37" s="140">
        <f t="shared" si="23"/>
        <v>0</v>
      </c>
      <c r="GN37" s="140">
        <f t="shared" si="23"/>
        <v>0</v>
      </c>
      <c r="GO37" s="140">
        <f t="shared" si="23"/>
        <v>0</v>
      </c>
      <c r="GP37" s="140">
        <f t="shared" si="23"/>
        <v>0</v>
      </c>
      <c r="GQ37" s="140">
        <f t="shared" si="23"/>
        <v>0</v>
      </c>
      <c r="GR37" s="140">
        <f t="shared" si="23"/>
        <v>0</v>
      </c>
      <c r="GS37" s="140">
        <f t="shared" si="23"/>
        <v>0</v>
      </c>
      <c r="GT37" s="140">
        <f t="shared" si="23"/>
        <v>0</v>
      </c>
      <c r="GU37" s="140">
        <f t="shared" si="23"/>
        <v>0</v>
      </c>
      <c r="GV37" s="140">
        <f t="shared" si="23"/>
        <v>0</v>
      </c>
      <c r="GW37" s="140">
        <f t="shared" si="23"/>
        <v>0</v>
      </c>
      <c r="GX37" s="140">
        <f t="shared" si="23"/>
        <v>0</v>
      </c>
      <c r="GY37" s="140">
        <f t="shared" si="23"/>
        <v>0</v>
      </c>
      <c r="GZ37" s="140">
        <f t="shared" si="23"/>
        <v>0</v>
      </c>
      <c r="HA37" s="140">
        <f t="shared" si="23"/>
        <v>0</v>
      </c>
      <c r="HB37" s="140">
        <f t="shared" si="23"/>
        <v>0</v>
      </c>
      <c r="HC37" s="140">
        <f t="shared" ref="HC37:HH39" si="24">IF(VALUE(HC$13)&lt;20,INDEX($O$14:$DK$44,ROW($A24),VALUE(HC$13)),INDEX($O$14:$DK$44,ROW($A24),VALUE(HC$13)+1))</f>
        <v>0</v>
      </c>
      <c r="HD37" s="140">
        <f t="shared" si="24"/>
        <v>0</v>
      </c>
      <c r="HE37" s="140">
        <f t="shared" si="24"/>
        <v>0</v>
      </c>
      <c r="HF37" s="140">
        <f t="shared" si="24"/>
        <v>0</v>
      </c>
      <c r="HG37" s="140">
        <f t="shared" si="24"/>
        <v>0</v>
      </c>
      <c r="HH37" s="140">
        <f t="shared" si="24"/>
        <v>0</v>
      </c>
    </row>
    <row r="38" spans="2:216" x14ac:dyDescent="0.15">
      <c r="B38" s="59">
        <f t="shared" si="11"/>
        <v>43125</v>
      </c>
      <c r="C38" s="57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5"/>
      <c r="AU38" s="55"/>
      <c r="AV38" s="55"/>
      <c r="AW38" s="55"/>
      <c r="AX38" s="55"/>
      <c r="AY38" s="55"/>
      <c r="AZ38" s="55"/>
      <c r="BA38" s="55"/>
      <c r="BB38" s="55"/>
      <c r="BC38" s="55"/>
      <c r="BD38" s="55"/>
      <c r="BE38" s="55"/>
      <c r="BF38" s="55"/>
      <c r="BG38" s="55"/>
      <c r="BH38" s="55"/>
      <c r="BI38" s="55"/>
      <c r="BJ38" s="55"/>
      <c r="BK38" s="55"/>
      <c r="BL38" s="55"/>
      <c r="BM38" s="55"/>
      <c r="BN38" s="55"/>
      <c r="BO38" s="55"/>
      <c r="BP38" s="55"/>
      <c r="BQ38" s="55"/>
      <c r="BR38" s="55"/>
      <c r="BS38" s="55"/>
      <c r="BT38" s="55"/>
      <c r="BU38" s="55"/>
      <c r="BV38" s="55"/>
      <c r="BW38" s="55"/>
      <c r="BX38" s="55"/>
      <c r="BY38" s="55"/>
      <c r="BZ38" s="55"/>
      <c r="CA38" s="55"/>
      <c r="CB38" s="55"/>
      <c r="CC38" s="55"/>
      <c r="CD38" s="55"/>
      <c r="CE38" s="55"/>
      <c r="CF38" s="55"/>
      <c r="CG38" s="55"/>
      <c r="CH38" s="55"/>
      <c r="CI38" s="55"/>
      <c r="CJ38" s="55"/>
      <c r="CK38" s="55"/>
      <c r="CL38" s="55"/>
      <c r="CM38" s="55"/>
      <c r="CN38" s="55"/>
      <c r="CO38" s="55"/>
      <c r="CP38" s="55"/>
      <c r="CQ38" s="55"/>
      <c r="CR38" s="55"/>
      <c r="CS38" s="55"/>
      <c r="CT38" s="55"/>
      <c r="CU38" s="55"/>
      <c r="CV38" s="55"/>
      <c r="CW38" s="55"/>
      <c r="CX38" s="55"/>
      <c r="CY38" s="55"/>
      <c r="CZ38" s="55"/>
      <c r="DA38" s="55"/>
      <c r="DB38" s="55"/>
      <c r="DC38" s="55"/>
      <c r="DD38" s="55"/>
      <c r="DE38" s="55"/>
      <c r="DF38" s="55"/>
      <c r="DG38" s="55"/>
      <c r="DH38" s="55"/>
      <c r="DI38" s="55"/>
      <c r="DJ38" s="55"/>
      <c r="DK38" s="55"/>
      <c r="DL38" s="141">
        <f t="shared" si="21"/>
        <v>0</v>
      </c>
      <c r="DM38" s="141">
        <f t="shared" si="21"/>
        <v>0</v>
      </c>
      <c r="DN38" s="141">
        <f t="shared" si="21"/>
        <v>0</v>
      </c>
      <c r="DO38" s="141">
        <f t="shared" si="21"/>
        <v>0</v>
      </c>
      <c r="DP38" s="141">
        <f t="shared" si="1"/>
        <v>0</v>
      </c>
      <c r="DQ38" s="141">
        <f t="shared" si="21"/>
        <v>0</v>
      </c>
      <c r="DR38" s="141">
        <f t="shared" si="21"/>
        <v>0</v>
      </c>
      <c r="DS38" s="141">
        <f t="shared" si="21"/>
        <v>0</v>
      </c>
      <c r="DT38" s="141">
        <f t="shared" si="21"/>
        <v>0</v>
      </c>
      <c r="DU38" s="141">
        <f t="shared" si="21"/>
        <v>0</v>
      </c>
      <c r="DV38" s="141">
        <f t="shared" si="21"/>
        <v>0</v>
      </c>
      <c r="DW38" s="141">
        <f t="shared" si="21"/>
        <v>0</v>
      </c>
      <c r="DX38" s="141">
        <f t="shared" si="21"/>
        <v>0</v>
      </c>
      <c r="DY38" s="141">
        <f t="shared" si="21"/>
        <v>0</v>
      </c>
      <c r="DZ38" s="141">
        <f t="shared" si="21"/>
        <v>0</v>
      </c>
      <c r="EA38" s="141">
        <f t="shared" si="21"/>
        <v>0</v>
      </c>
      <c r="EB38" s="141">
        <f t="shared" si="21"/>
        <v>0</v>
      </c>
      <c r="EC38" s="141">
        <f t="shared" si="21"/>
        <v>0</v>
      </c>
      <c r="ED38" s="141">
        <f t="shared" si="21"/>
        <v>0</v>
      </c>
      <c r="EE38" s="141">
        <f t="shared" si="21"/>
        <v>0</v>
      </c>
      <c r="EF38" s="141">
        <f t="shared" si="21"/>
        <v>0</v>
      </c>
      <c r="EG38" s="141">
        <f t="shared" si="21"/>
        <v>0</v>
      </c>
      <c r="EH38" s="141">
        <f t="shared" si="21"/>
        <v>0</v>
      </c>
      <c r="EI38" s="141">
        <f t="shared" si="21"/>
        <v>0</v>
      </c>
      <c r="EJ38" s="141">
        <f t="shared" si="21"/>
        <v>0</v>
      </c>
      <c r="EK38" s="141">
        <f t="shared" si="21"/>
        <v>0</v>
      </c>
      <c r="EL38" s="141">
        <f t="shared" si="21"/>
        <v>0</v>
      </c>
      <c r="EM38" s="141">
        <f t="shared" si="21"/>
        <v>0</v>
      </c>
      <c r="EN38" s="141">
        <f t="shared" si="21"/>
        <v>0</v>
      </c>
      <c r="EO38" s="141">
        <f t="shared" si="21"/>
        <v>0</v>
      </c>
      <c r="EP38" s="141">
        <f t="shared" si="5"/>
        <v>0</v>
      </c>
      <c r="EQ38" s="141">
        <f t="shared" si="2"/>
        <v>0</v>
      </c>
      <c r="ER38" s="141">
        <f t="shared" ref="ER38:HC39" si="25">IF(VALUE(ER$13)&lt;20,INDEX($O$14:$DK$44,ROW($A25),VALUE(ER$13)),INDEX($O$14:$DK$44,ROW($A25),VALUE(ER$13)+1))</f>
        <v>0</v>
      </c>
      <c r="ES38" s="141">
        <f t="shared" si="25"/>
        <v>0</v>
      </c>
      <c r="ET38" s="141">
        <f t="shared" si="25"/>
        <v>0</v>
      </c>
      <c r="EU38" s="141">
        <f t="shared" si="25"/>
        <v>0</v>
      </c>
      <c r="EV38" s="141">
        <f t="shared" si="25"/>
        <v>0</v>
      </c>
      <c r="EW38" s="141">
        <f t="shared" si="25"/>
        <v>0</v>
      </c>
      <c r="EX38" s="141">
        <f t="shared" si="25"/>
        <v>0</v>
      </c>
      <c r="EY38" s="141">
        <f t="shared" si="25"/>
        <v>0</v>
      </c>
      <c r="EZ38" s="141">
        <f t="shared" si="25"/>
        <v>0</v>
      </c>
      <c r="FA38" s="141">
        <f t="shared" si="25"/>
        <v>0</v>
      </c>
      <c r="FB38" s="141">
        <f t="shared" si="6"/>
        <v>0</v>
      </c>
      <c r="FC38" s="141">
        <f t="shared" si="7"/>
        <v>0</v>
      </c>
      <c r="FD38" s="141">
        <f t="shared" si="25"/>
        <v>0</v>
      </c>
      <c r="FE38" s="141">
        <f t="shared" si="25"/>
        <v>0</v>
      </c>
      <c r="FF38" s="141">
        <f t="shared" si="25"/>
        <v>0</v>
      </c>
      <c r="FG38" s="141">
        <f t="shared" si="25"/>
        <v>0</v>
      </c>
      <c r="FH38" s="141">
        <f t="shared" si="25"/>
        <v>0</v>
      </c>
      <c r="FI38" s="141">
        <f t="shared" si="25"/>
        <v>0</v>
      </c>
      <c r="FJ38" s="141">
        <f t="shared" si="25"/>
        <v>0</v>
      </c>
      <c r="FK38" s="141">
        <f t="shared" si="25"/>
        <v>0</v>
      </c>
      <c r="FL38" s="141">
        <f t="shared" si="25"/>
        <v>0</v>
      </c>
      <c r="FM38" s="141">
        <f t="shared" si="25"/>
        <v>0</v>
      </c>
      <c r="FN38" s="141">
        <f t="shared" si="25"/>
        <v>0</v>
      </c>
      <c r="FO38" s="141">
        <f t="shared" si="25"/>
        <v>0</v>
      </c>
      <c r="FP38" s="141">
        <f t="shared" si="8"/>
        <v>0</v>
      </c>
      <c r="FQ38" s="141">
        <f t="shared" si="9"/>
        <v>0</v>
      </c>
      <c r="FR38" s="141">
        <f t="shared" si="10"/>
        <v>0</v>
      </c>
      <c r="FS38" s="141">
        <f t="shared" si="25"/>
        <v>0</v>
      </c>
      <c r="FT38" s="141">
        <f t="shared" si="25"/>
        <v>0</v>
      </c>
      <c r="FU38" s="141">
        <f t="shared" si="25"/>
        <v>0</v>
      </c>
      <c r="FV38" s="141">
        <f t="shared" si="25"/>
        <v>0</v>
      </c>
      <c r="FW38" s="141">
        <f t="shared" si="25"/>
        <v>0</v>
      </c>
      <c r="FX38" s="141">
        <f t="shared" si="25"/>
        <v>0</v>
      </c>
      <c r="FY38" s="141">
        <f t="shared" si="25"/>
        <v>0</v>
      </c>
      <c r="FZ38" s="141">
        <f t="shared" si="25"/>
        <v>0</v>
      </c>
      <c r="GA38" s="141">
        <f t="shared" si="25"/>
        <v>0</v>
      </c>
      <c r="GB38" s="141">
        <f t="shared" si="25"/>
        <v>0</v>
      </c>
      <c r="GC38" s="141">
        <f t="shared" si="25"/>
        <v>0</v>
      </c>
      <c r="GD38" s="141">
        <f t="shared" si="25"/>
        <v>0</v>
      </c>
      <c r="GE38" s="141">
        <f t="shared" si="25"/>
        <v>0</v>
      </c>
      <c r="GF38" s="141">
        <f t="shared" si="25"/>
        <v>0</v>
      </c>
      <c r="GG38" s="141">
        <f t="shared" si="25"/>
        <v>0</v>
      </c>
      <c r="GH38" s="141">
        <f t="shared" si="25"/>
        <v>0</v>
      </c>
      <c r="GI38" s="141">
        <f t="shared" si="25"/>
        <v>0</v>
      </c>
      <c r="GJ38" s="141">
        <f t="shared" si="25"/>
        <v>0</v>
      </c>
      <c r="GK38" s="141">
        <f t="shared" si="25"/>
        <v>0</v>
      </c>
      <c r="GL38" s="141">
        <f t="shared" si="25"/>
        <v>0</v>
      </c>
      <c r="GM38" s="141">
        <f t="shared" si="25"/>
        <v>0</v>
      </c>
      <c r="GN38" s="141">
        <f t="shared" si="25"/>
        <v>0</v>
      </c>
      <c r="GO38" s="141">
        <f t="shared" si="25"/>
        <v>0</v>
      </c>
      <c r="GP38" s="141">
        <f t="shared" si="25"/>
        <v>0</v>
      </c>
      <c r="GQ38" s="141">
        <f t="shared" si="25"/>
        <v>0</v>
      </c>
      <c r="GR38" s="141">
        <f t="shared" si="25"/>
        <v>0</v>
      </c>
      <c r="GS38" s="141">
        <f t="shared" si="25"/>
        <v>0</v>
      </c>
      <c r="GT38" s="141">
        <f t="shared" si="25"/>
        <v>0</v>
      </c>
      <c r="GU38" s="141">
        <f t="shared" si="25"/>
        <v>0</v>
      </c>
      <c r="GV38" s="141">
        <f t="shared" si="25"/>
        <v>0</v>
      </c>
      <c r="GW38" s="141">
        <f t="shared" si="25"/>
        <v>0</v>
      </c>
      <c r="GX38" s="141">
        <f t="shared" si="25"/>
        <v>0</v>
      </c>
      <c r="GY38" s="141">
        <f t="shared" si="25"/>
        <v>0</v>
      </c>
      <c r="GZ38" s="141">
        <f t="shared" si="25"/>
        <v>0</v>
      </c>
      <c r="HA38" s="141">
        <f t="shared" si="25"/>
        <v>0</v>
      </c>
      <c r="HB38" s="141">
        <f t="shared" si="25"/>
        <v>0</v>
      </c>
      <c r="HC38" s="141">
        <f t="shared" si="25"/>
        <v>0</v>
      </c>
      <c r="HD38" s="141">
        <f t="shared" si="24"/>
        <v>0</v>
      </c>
      <c r="HE38" s="141">
        <f t="shared" si="24"/>
        <v>0</v>
      </c>
      <c r="HF38" s="141">
        <f t="shared" si="24"/>
        <v>0</v>
      </c>
      <c r="HG38" s="141">
        <f t="shared" si="24"/>
        <v>0</v>
      </c>
      <c r="HH38" s="141">
        <f t="shared" si="24"/>
        <v>0</v>
      </c>
    </row>
    <row r="39" spans="2:216" x14ac:dyDescent="0.15">
      <c r="B39" s="60">
        <f t="shared" si="11"/>
        <v>43126</v>
      </c>
      <c r="C39" s="58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6"/>
      <c r="AE39" s="56"/>
      <c r="AF39" s="56"/>
      <c r="AG39" s="56"/>
      <c r="AH39" s="56"/>
      <c r="AI39" s="56"/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  <c r="BB39" s="56"/>
      <c r="BC39" s="56"/>
      <c r="BD39" s="56"/>
      <c r="BE39" s="56"/>
      <c r="BF39" s="56"/>
      <c r="BG39" s="56"/>
      <c r="BH39" s="56"/>
      <c r="BI39" s="56"/>
      <c r="BJ39" s="56"/>
      <c r="BK39" s="56"/>
      <c r="BL39" s="56"/>
      <c r="BM39" s="56"/>
      <c r="BN39" s="56"/>
      <c r="BO39" s="56"/>
      <c r="BP39" s="56"/>
      <c r="BQ39" s="56"/>
      <c r="BR39" s="56"/>
      <c r="BS39" s="56"/>
      <c r="BT39" s="56"/>
      <c r="BU39" s="56"/>
      <c r="BV39" s="56"/>
      <c r="BW39" s="56"/>
      <c r="BX39" s="56"/>
      <c r="BY39" s="56"/>
      <c r="BZ39" s="56"/>
      <c r="CA39" s="56"/>
      <c r="CB39" s="56"/>
      <c r="CC39" s="56"/>
      <c r="CD39" s="56"/>
      <c r="CE39" s="56"/>
      <c r="CF39" s="56"/>
      <c r="CG39" s="56"/>
      <c r="CH39" s="56"/>
      <c r="CI39" s="56"/>
      <c r="CJ39" s="56"/>
      <c r="CK39" s="56"/>
      <c r="CL39" s="56"/>
      <c r="CM39" s="56"/>
      <c r="CN39" s="56"/>
      <c r="CO39" s="56"/>
      <c r="CP39" s="56"/>
      <c r="CQ39" s="56"/>
      <c r="CR39" s="56"/>
      <c r="CS39" s="56"/>
      <c r="CT39" s="56"/>
      <c r="CU39" s="56"/>
      <c r="CV39" s="56"/>
      <c r="CW39" s="56"/>
      <c r="CX39" s="56"/>
      <c r="CY39" s="56"/>
      <c r="CZ39" s="56"/>
      <c r="DA39" s="56"/>
      <c r="DB39" s="56"/>
      <c r="DC39" s="56"/>
      <c r="DD39" s="56"/>
      <c r="DE39" s="56"/>
      <c r="DF39" s="56"/>
      <c r="DG39" s="56"/>
      <c r="DH39" s="56"/>
      <c r="DI39" s="56"/>
      <c r="DJ39" s="56"/>
      <c r="DK39" s="56"/>
      <c r="DL39" s="140">
        <f t="shared" si="21"/>
        <v>0</v>
      </c>
      <c r="DM39" s="140">
        <f t="shared" si="21"/>
        <v>0</v>
      </c>
      <c r="DN39" s="140">
        <f t="shared" si="21"/>
        <v>0</v>
      </c>
      <c r="DO39" s="140">
        <f t="shared" si="21"/>
        <v>0</v>
      </c>
      <c r="DP39" s="140">
        <f t="shared" si="1"/>
        <v>0</v>
      </c>
      <c r="DQ39" s="140">
        <f t="shared" si="21"/>
        <v>0</v>
      </c>
      <c r="DR39" s="140">
        <f t="shared" si="21"/>
        <v>0</v>
      </c>
      <c r="DS39" s="140">
        <f t="shared" si="21"/>
        <v>0</v>
      </c>
      <c r="DT39" s="140">
        <f t="shared" si="21"/>
        <v>0</v>
      </c>
      <c r="DU39" s="140">
        <f t="shared" si="21"/>
        <v>0</v>
      </c>
      <c r="DV39" s="140">
        <f t="shared" si="21"/>
        <v>0</v>
      </c>
      <c r="DW39" s="140">
        <f t="shared" si="21"/>
        <v>0</v>
      </c>
      <c r="DX39" s="140">
        <f t="shared" si="21"/>
        <v>0</v>
      </c>
      <c r="DY39" s="140">
        <f t="shared" si="21"/>
        <v>0</v>
      </c>
      <c r="DZ39" s="140">
        <f t="shared" si="21"/>
        <v>0</v>
      </c>
      <c r="EA39" s="140">
        <f t="shared" si="21"/>
        <v>0</v>
      </c>
      <c r="EB39" s="140">
        <f t="shared" si="21"/>
        <v>0</v>
      </c>
      <c r="EC39" s="140">
        <f t="shared" si="21"/>
        <v>0</v>
      </c>
      <c r="ED39" s="140">
        <f t="shared" si="21"/>
        <v>0</v>
      </c>
      <c r="EE39" s="140">
        <f t="shared" si="21"/>
        <v>0</v>
      </c>
      <c r="EF39" s="140">
        <f t="shared" si="21"/>
        <v>0</v>
      </c>
      <c r="EG39" s="140">
        <f t="shared" si="21"/>
        <v>0</v>
      </c>
      <c r="EH39" s="140">
        <f t="shared" si="21"/>
        <v>0</v>
      </c>
      <c r="EI39" s="140">
        <f t="shared" si="21"/>
        <v>0</v>
      </c>
      <c r="EJ39" s="140">
        <f t="shared" si="21"/>
        <v>0</v>
      </c>
      <c r="EK39" s="140">
        <f t="shared" si="21"/>
        <v>0</v>
      </c>
      <c r="EL39" s="140">
        <f t="shared" si="21"/>
        <v>0</v>
      </c>
      <c r="EM39" s="140">
        <f t="shared" si="21"/>
        <v>0</v>
      </c>
      <c r="EN39" s="140">
        <f t="shared" si="21"/>
        <v>0</v>
      </c>
      <c r="EO39" s="140">
        <f t="shared" si="21"/>
        <v>0</v>
      </c>
      <c r="EP39" s="140">
        <f t="shared" si="5"/>
        <v>0</v>
      </c>
      <c r="EQ39" s="140">
        <f t="shared" si="2"/>
        <v>0</v>
      </c>
      <c r="ER39" s="140">
        <f t="shared" si="25"/>
        <v>0</v>
      </c>
      <c r="ES39" s="140">
        <f t="shared" si="25"/>
        <v>0</v>
      </c>
      <c r="ET39" s="140">
        <f t="shared" si="25"/>
        <v>0</v>
      </c>
      <c r="EU39" s="140">
        <f t="shared" si="25"/>
        <v>0</v>
      </c>
      <c r="EV39" s="140">
        <f t="shared" si="25"/>
        <v>0</v>
      </c>
      <c r="EW39" s="140">
        <f t="shared" si="25"/>
        <v>0</v>
      </c>
      <c r="EX39" s="140">
        <f t="shared" si="25"/>
        <v>0</v>
      </c>
      <c r="EY39" s="140">
        <f t="shared" si="25"/>
        <v>0</v>
      </c>
      <c r="EZ39" s="140">
        <f t="shared" si="25"/>
        <v>0</v>
      </c>
      <c r="FA39" s="140">
        <f t="shared" si="25"/>
        <v>0</v>
      </c>
      <c r="FB39" s="140">
        <f t="shared" si="6"/>
        <v>0</v>
      </c>
      <c r="FC39" s="140">
        <f t="shared" si="7"/>
        <v>0</v>
      </c>
      <c r="FD39" s="140">
        <f t="shared" si="25"/>
        <v>0</v>
      </c>
      <c r="FE39" s="140">
        <f t="shared" si="25"/>
        <v>0</v>
      </c>
      <c r="FF39" s="140">
        <f t="shared" si="25"/>
        <v>0</v>
      </c>
      <c r="FG39" s="140">
        <f t="shared" si="25"/>
        <v>0</v>
      </c>
      <c r="FH39" s="140">
        <f t="shared" si="25"/>
        <v>0</v>
      </c>
      <c r="FI39" s="140">
        <f t="shared" si="25"/>
        <v>0</v>
      </c>
      <c r="FJ39" s="140">
        <f t="shared" si="25"/>
        <v>0</v>
      </c>
      <c r="FK39" s="140">
        <f t="shared" si="25"/>
        <v>0</v>
      </c>
      <c r="FL39" s="140">
        <f t="shared" si="25"/>
        <v>0</v>
      </c>
      <c r="FM39" s="140">
        <f t="shared" si="25"/>
        <v>0</v>
      </c>
      <c r="FN39" s="140">
        <f t="shared" si="25"/>
        <v>0</v>
      </c>
      <c r="FO39" s="140">
        <f t="shared" si="25"/>
        <v>0</v>
      </c>
      <c r="FP39" s="140">
        <f t="shared" si="8"/>
        <v>0</v>
      </c>
      <c r="FQ39" s="140">
        <f t="shared" si="9"/>
        <v>0</v>
      </c>
      <c r="FR39" s="140">
        <f t="shared" si="10"/>
        <v>0</v>
      </c>
      <c r="FS39" s="140">
        <f t="shared" si="25"/>
        <v>0</v>
      </c>
      <c r="FT39" s="140">
        <f t="shared" si="25"/>
        <v>0</v>
      </c>
      <c r="FU39" s="140">
        <f t="shared" si="25"/>
        <v>0</v>
      </c>
      <c r="FV39" s="140">
        <f t="shared" si="25"/>
        <v>0</v>
      </c>
      <c r="FW39" s="140">
        <f t="shared" si="25"/>
        <v>0</v>
      </c>
      <c r="FX39" s="140">
        <f t="shared" si="25"/>
        <v>0</v>
      </c>
      <c r="FY39" s="140">
        <f t="shared" si="25"/>
        <v>0</v>
      </c>
      <c r="FZ39" s="140">
        <f t="shared" si="25"/>
        <v>0</v>
      </c>
      <c r="GA39" s="140">
        <f t="shared" si="25"/>
        <v>0</v>
      </c>
      <c r="GB39" s="140">
        <f t="shared" si="25"/>
        <v>0</v>
      </c>
      <c r="GC39" s="140">
        <f t="shared" si="25"/>
        <v>0</v>
      </c>
      <c r="GD39" s="140">
        <f t="shared" si="25"/>
        <v>0</v>
      </c>
      <c r="GE39" s="140">
        <f t="shared" si="25"/>
        <v>0</v>
      </c>
      <c r="GF39" s="140">
        <f t="shared" si="25"/>
        <v>0</v>
      </c>
      <c r="GG39" s="140">
        <f t="shared" si="25"/>
        <v>0</v>
      </c>
      <c r="GH39" s="140">
        <f t="shared" si="25"/>
        <v>0</v>
      </c>
      <c r="GI39" s="140">
        <f t="shared" si="25"/>
        <v>0</v>
      </c>
      <c r="GJ39" s="140">
        <f t="shared" si="25"/>
        <v>0</v>
      </c>
      <c r="GK39" s="140">
        <f t="shared" si="25"/>
        <v>0</v>
      </c>
      <c r="GL39" s="140">
        <f t="shared" si="25"/>
        <v>0</v>
      </c>
      <c r="GM39" s="140">
        <f t="shared" si="25"/>
        <v>0</v>
      </c>
      <c r="GN39" s="140">
        <f t="shared" si="25"/>
        <v>0</v>
      </c>
      <c r="GO39" s="140">
        <f t="shared" si="25"/>
        <v>0</v>
      </c>
      <c r="GP39" s="140">
        <f t="shared" si="25"/>
        <v>0</v>
      </c>
      <c r="GQ39" s="140">
        <f t="shared" si="25"/>
        <v>0</v>
      </c>
      <c r="GR39" s="140">
        <f t="shared" si="25"/>
        <v>0</v>
      </c>
      <c r="GS39" s="140">
        <f t="shared" si="25"/>
        <v>0</v>
      </c>
      <c r="GT39" s="140">
        <f t="shared" si="25"/>
        <v>0</v>
      </c>
      <c r="GU39" s="140">
        <f t="shared" si="25"/>
        <v>0</v>
      </c>
      <c r="GV39" s="140">
        <f t="shared" si="25"/>
        <v>0</v>
      </c>
      <c r="GW39" s="140">
        <f t="shared" si="25"/>
        <v>0</v>
      </c>
      <c r="GX39" s="140">
        <f t="shared" si="25"/>
        <v>0</v>
      </c>
      <c r="GY39" s="140">
        <f t="shared" si="25"/>
        <v>0</v>
      </c>
      <c r="GZ39" s="140">
        <f t="shared" si="25"/>
        <v>0</v>
      </c>
      <c r="HA39" s="140">
        <f t="shared" si="25"/>
        <v>0</v>
      </c>
      <c r="HB39" s="140">
        <f t="shared" si="25"/>
        <v>0</v>
      </c>
      <c r="HC39" s="140">
        <f t="shared" si="25"/>
        <v>0</v>
      </c>
      <c r="HD39" s="140">
        <f t="shared" si="24"/>
        <v>0</v>
      </c>
      <c r="HE39" s="140">
        <f t="shared" si="24"/>
        <v>0</v>
      </c>
      <c r="HF39" s="140">
        <f t="shared" si="24"/>
        <v>0</v>
      </c>
      <c r="HG39" s="140">
        <f t="shared" si="24"/>
        <v>0</v>
      </c>
      <c r="HH39" s="140">
        <f t="shared" si="24"/>
        <v>0</v>
      </c>
    </row>
    <row r="40" spans="2:216" x14ac:dyDescent="0.15">
      <c r="B40" s="59">
        <f t="shared" si="11"/>
        <v>43127</v>
      </c>
      <c r="C40" s="57"/>
      <c r="D40" s="55"/>
      <c r="E40" s="55"/>
      <c r="F40" s="55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5"/>
      <c r="W40" s="55"/>
      <c r="X40" s="55"/>
      <c r="Y40" s="55"/>
      <c r="Z40" s="55"/>
      <c r="AA40" s="55"/>
      <c r="AB40" s="55"/>
      <c r="AC40" s="55"/>
      <c r="AD40" s="55"/>
      <c r="AE40" s="55"/>
      <c r="AF40" s="55"/>
      <c r="AG40" s="55"/>
      <c r="AH40" s="55"/>
      <c r="AI40" s="55"/>
      <c r="AJ40" s="55"/>
      <c r="AK40" s="55"/>
      <c r="AL40" s="55"/>
      <c r="AM40" s="55"/>
      <c r="AN40" s="55"/>
      <c r="AO40" s="55"/>
      <c r="AP40" s="55"/>
      <c r="AQ40" s="55"/>
      <c r="AR40" s="55"/>
      <c r="AS40" s="55"/>
      <c r="AT40" s="55"/>
      <c r="AU40" s="55"/>
      <c r="AV40" s="55"/>
      <c r="AW40" s="55"/>
      <c r="AX40" s="55"/>
      <c r="AY40" s="55"/>
      <c r="AZ40" s="55"/>
      <c r="BA40" s="55"/>
      <c r="BB40" s="55"/>
      <c r="BC40" s="55"/>
      <c r="BD40" s="55"/>
      <c r="BE40" s="55"/>
      <c r="BF40" s="55"/>
      <c r="BG40" s="55"/>
      <c r="BH40" s="55"/>
      <c r="BI40" s="55"/>
      <c r="BJ40" s="55"/>
      <c r="BK40" s="55"/>
      <c r="BL40" s="55"/>
      <c r="BM40" s="55"/>
      <c r="BN40" s="55"/>
      <c r="BO40" s="55"/>
      <c r="BP40" s="55"/>
      <c r="BQ40" s="55"/>
      <c r="BR40" s="55"/>
      <c r="BS40" s="55"/>
      <c r="BT40" s="55"/>
      <c r="BU40" s="55"/>
      <c r="BV40" s="55"/>
      <c r="BW40" s="55"/>
      <c r="BX40" s="55"/>
      <c r="BY40" s="55"/>
      <c r="BZ40" s="55"/>
      <c r="CA40" s="55"/>
      <c r="CB40" s="55"/>
      <c r="CC40" s="55"/>
      <c r="CD40" s="55"/>
      <c r="CE40" s="55"/>
      <c r="CF40" s="55"/>
      <c r="CG40" s="55"/>
      <c r="CH40" s="55"/>
      <c r="CI40" s="55"/>
      <c r="CJ40" s="55"/>
      <c r="CK40" s="55"/>
      <c r="CL40" s="55"/>
      <c r="CM40" s="55"/>
      <c r="CN40" s="55"/>
      <c r="CO40" s="55"/>
      <c r="CP40" s="55"/>
      <c r="CQ40" s="55"/>
      <c r="CR40" s="55"/>
      <c r="CS40" s="55"/>
      <c r="CT40" s="55"/>
      <c r="CU40" s="55"/>
      <c r="CV40" s="55"/>
      <c r="CW40" s="55"/>
      <c r="CX40" s="55"/>
      <c r="CY40" s="55"/>
      <c r="CZ40" s="55"/>
      <c r="DA40" s="55"/>
      <c r="DB40" s="55"/>
      <c r="DC40" s="55"/>
      <c r="DD40" s="55"/>
      <c r="DE40" s="55"/>
      <c r="DF40" s="55"/>
      <c r="DG40" s="55"/>
      <c r="DH40" s="55"/>
      <c r="DI40" s="55"/>
      <c r="DJ40" s="55"/>
      <c r="DK40" s="55"/>
      <c r="DL40" s="141">
        <f t="shared" si="21"/>
        <v>0</v>
      </c>
      <c r="DM40" s="141">
        <f t="shared" si="21"/>
        <v>0</v>
      </c>
      <c r="DN40" s="141">
        <f t="shared" si="21"/>
        <v>0</v>
      </c>
      <c r="DO40" s="141">
        <f t="shared" si="21"/>
        <v>0</v>
      </c>
      <c r="DP40" s="141">
        <f t="shared" si="1"/>
        <v>0</v>
      </c>
      <c r="DQ40" s="141">
        <f t="shared" si="21"/>
        <v>0</v>
      </c>
      <c r="DR40" s="141">
        <f t="shared" si="21"/>
        <v>0</v>
      </c>
      <c r="DS40" s="141">
        <f t="shared" si="21"/>
        <v>0</v>
      </c>
      <c r="DT40" s="141">
        <f t="shared" si="21"/>
        <v>0</v>
      </c>
      <c r="DU40" s="141">
        <f t="shared" si="21"/>
        <v>0</v>
      </c>
      <c r="DV40" s="141">
        <f t="shared" si="21"/>
        <v>0</v>
      </c>
      <c r="DW40" s="141">
        <f t="shared" si="21"/>
        <v>0</v>
      </c>
      <c r="DX40" s="141">
        <f t="shared" ref="DL40:EO44" si="26">IF(VALUE(DX$13)&lt;20,INDEX($O$14:$DK$44,ROW($A27),VALUE(DX$13)),INDEX($O$14:$DK$44,ROW($A27),VALUE(DX$13)+1))</f>
        <v>0</v>
      </c>
      <c r="DY40" s="141">
        <f t="shared" si="26"/>
        <v>0</v>
      </c>
      <c r="DZ40" s="141">
        <f t="shared" si="26"/>
        <v>0</v>
      </c>
      <c r="EA40" s="141">
        <f t="shared" si="26"/>
        <v>0</v>
      </c>
      <c r="EB40" s="141">
        <f t="shared" si="26"/>
        <v>0</v>
      </c>
      <c r="EC40" s="141">
        <f t="shared" si="26"/>
        <v>0</v>
      </c>
      <c r="ED40" s="141">
        <f t="shared" si="26"/>
        <v>0</v>
      </c>
      <c r="EE40" s="141">
        <f t="shared" si="26"/>
        <v>0</v>
      </c>
      <c r="EF40" s="141">
        <f t="shared" si="26"/>
        <v>0</v>
      </c>
      <c r="EG40" s="141">
        <f t="shared" si="26"/>
        <v>0</v>
      </c>
      <c r="EH40" s="141">
        <f t="shared" si="26"/>
        <v>0</v>
      </c>
      <c r="EI40" s="141">
        <f t="shared" si="26"/>
        <v>0</v>
      </c>
      <c r="EJ40" s="141">
        <f t="shared" si="26"/>
        <v>0</v>
      </c>
      <c r="EK40" s="141">
        <f t="shared" si="26"/>
        <v>0</v>
      </c>
      <c r="EL40" s="141">
        <f t="shared" si="26"/>
        <v>0</v>
      </c>
      <c r="EM40" s="141">
        <f t="shared" si="26"/>
        <v>0</v>
      </c>
      <c r="EN40" s="141">
        <f t="shared" si="26"/>
        <v>0</v>
      </c>
      <c r="EO40" s="141">
        <f t="shared" si="26"/>
        <v>0</v>
      </c>
      <c r="EP40" s="141">
        <f t="shared" si="5"/>
        <v>0</v>
      </c>
      <c r="EQ40" s="141">
        <f t="shared" si="2"/>
        <v>0</v>
      </c>
      <c r="ER40" s="141">
        <f t="shared" ref="ER40:HC40" si="27">IF(VALUE(ER$13)&lt;20,INDEX($O$14:$DK$44,ROW($A27),VALUE(ER$13)),INDEX($O$14:$DK$44,ROW($A27),VALUE(ER$13)+1))</f>
        <v>0</v>
      </c>
      <c r="ES40" s="141">
        <f t="shared" si="27"/>
        <v>0</v>
      </c>
      <c r="ET40" s="141">
        <f t="shared" si="27"/>
        <v>0</v>
      </c>
      <c r="EU40" s="141">
        <f t="shared" si="27"/>
        <v>0</v>
      </c>
      <c r="EV40" s="141">
        <f t="shared" si="27"/>
        <v>0</v>
      </c>
      <c r="EW40" s="141">
        <f t="shared" si="27"/>
        <v>0</v>
      </c>
      <c r="EX40" s="141">
        <f t="shared" si="27"/>
        <v>0</v>
      </c>
      <c r="EY40" s="141">
        <f t="shared" si="27"/>
        <v>0</v>
      </c>
      <c r="EZ40" s="141">
        <f t="shared" si="27"/>
        <v>0</v>
      </c>
      <c r="FA40" s="141">
        <f t="shared" si="27"/>
        <v>0</v>
      </c>
      <c r="FB40" s="141">
        <f t="shared" si="6"/>
        <v>0</v>
      </c>
      <c r="FC40" s="141">
        <f t="shared" si="7"/>
        <v>0</v>
      </c>
      <c r="FD40" s="141">
        <f t="shared" si="27"/>
        <v>0</v>
      </c>
      <c r="FE40" s="141">
        <f t="shared" si="27"/>
        <v>0</v>
      </c>
      <c r="FF40" s="141">
        <f t="shared" si="27"/>
        <v>0</v>
      </c>
      <c r="FG40" s="141">
        <f t="shared" si="27"/>
        <v>0</v>
      </c>
      <c r="FH40" s="141">
        <f t="shared" si="27"/>
        <v>0</v>
      </c>
      <c r="FI40" s="141">
        <f t="shared" si="27"/>
        <v>0</v>
      </c>
      <c r="FJ40" s="141">
        <f t="shared" si="27"/>
        <v>0</v>
      </c>
      <c r="FK40" s="141">
        <f t="shared" si="27"/>
        <v>0</v>
      </c>
      <c r="FL40" s="141">
        <f t="shared" si="27"/>
        <v>0</v>
      </c>
      <c r="FM40" s="141">
        <f t="shared" si="27"/>
        <v>0</v>
      </c>
      <c r="FN40" s="141">
        <f t="shared" si="27"/>
        <v>0</v>
      </c>
      <c r="FO40" s="141">
        <f t="shared" si="27"/>
        <v>0</v>
      </c>
      <c r="FP40" s="141">
        <f t="shared" si="8"/>
        <v>0</v>
      </c>
      <c r="FQ40" s="141">
        <f t="shared" si="9"/>
        <v>0</v>
      </c>
      <c r="FR40" s="141">
        <f t="shared" si="10"/>
        <v>0</v>
      </c>
      <c r="FS40" s="141">
        <f t="shared" si="27"/>
        <v>0</v>
      </c>
      <c r="FT40" s="141">
        <f t="shared" si="27"/>
        <v>0</v>
      </c>
      <c r="FU40" s="141">
        <f t="shared" si="27"/>
        <v>0</v>
      </c>
      <c r="FV40" s="141">
        <f t="shared" si="27"/>
        <v>0</v>
      </c>
      <c r="FW40" s="141">
        <f t="shared" si="27"/>
        <v>0</v>
      </c>
      <c r="FX40" s="141">
        <f t="shared" si="27"/>
        <v>0</v>
      </c>
      <c r="FY40" s="141">
        <f t="shared" si="27"/>
        <v>0</v>
      </c>
      <c r="FZ40" s="141">
        <f t="shared" si="27"/>
        <v>0</v>
      </c>
      <c r="GA40" s="141">
        <f t="shared" si="27"/>
        <v>0</v>
      </c>
      <c r="GB40" s="141">
        <f t="shared" si="27"/>
        <v>0</v>
      </c>
      <c r="GC40" s="141">
        <f t="shared" si="27"/>
        <v>0</v>
      </c>
      <c r="GD40" s="141">
        <f t="shared" si="27"/>
        <v>0</v>
      </c>
      <c r="GE40" s="141">
        <f t="shared" si="27"/>
        <v>0</v>
      </c>
      <c r="GF40" s="141">
        <f t="shared" si="27"/>
        <v>0</v>
      </c>
      <c r="GG40" s="141">
        <f t="shared" si="27"/>
        <v>0</v>
      </c>
      <c r="GH40" s="141">
        <f t="shared" si="27"/>
        <v>0</v>
      </c>
      <c r="GI40" s="141">
        <f t="shared" si="27"/>
        <v>0</v>
      </c>
      <c r="GJ40" s="141">
        <f t="shared" si="27"/>
        <v>0</v>
      </c>
      <c r="GK40" s="141">
        <f t="shared" si="27"/>
        <v>0</v>
      </c>
      <c r="GL40" s="141">
        <f t="shared" si="27"/>
        <v>0</v>
      </c>
      <c r="GM40" s="141">
        <f t="shared" si="27"/>
        <v>0</v>
      </c>
      <c r="GN40" s="141">
        <f t="shared" si="27"/>
        <v>0</v>
      </c>
      <c r="GO40" s="141">
        <f t="shared" si="27"/>
        <v>0</v>
      </c>
      <c r="GP40" s="141">
        <f t="shared" si="27"/>
        <v>0</v>
      </c>
      <c r="GQ40" s="141">
        <f t="shared" si="27"/>
        <v>0</v>
      </c>
      <c r="GR40" s="141">
        <f t="shared" si="27"/>
        <v>0</v>
      </c>
      <c r="GS40" s="141">
        <f t="shared" si="27"/>
        <v>0</v>
      </c>
      <c r="GT40" s="141">
        <f t="shared" si="27"/>
        <v>0</v>
      </c>
      <c r="GU40" s="141">
        <f t="shared" si="27"/>
        <v>0</v>
      </c>
      <c r="GV40" s="141">
        <f t="shared" si="27"/>
        <v>0</v>
      </c>
      <c r="GW40" s="141">
        <f t="shared" si="27"/>
        <v>0</v>
      </c>
      <c r="GX40" s="141">
        <f t="shared" si="27"/>
        <v>0</v>
      </c>
      <c r="GY40" s="141">
        <f t="shared" si="27"/>
        <v>0</v>
      </c>
      <c r="GZ40" s="141">
        <f t="shared" si="27"/>
        <v>0</v>
      </c>
      <c r="HA40" s="141">
        <f t="shared" si="27"/>
        <v>0</v>
      </c>
      <c r="HB40" s="141">
        <f t="shared" si="27"/>
        <v>0</v>
      </c>
      <c r="HC40" s="141">
        <f t="shared" si="27"/>
        <v>0</v>
      </c>
      <c r="HD40" s="141">
        <f t="shared" ref="HD40:HH40" si="28">IF(VALUE(HD$13)&lt;20,INDEX($O$14:$DK$44,ROW($A27),VALUE(HD$13)),INDEX($O$14:$DK$44,ROW($A27),VALUE(HD$13)+1))</f>
        <v>0</v>
      </c>
      <c r="HE40" s="141">
        <f t="shared" si="28"/>
        <v>0</v>
      </c>
      <c r="HF40" s="141">
        <f t="shared" si="28"/>
        <v>0</v>
      </c>
      <c r="HG40" s="141">
        <f t="shared" si="28"/>
        <v>0</v>
      </c>
      <c r="HH40" s="141">
        <f t="shared" si="28"/>
        <v>0</v>
      </c>
    </row>
    <row r="41" spans="2:216" x14ac:dyDescent="0.15">
      <c r="B41" s="60">
        <f t="shared" si="11"/>
        <v>43128</v>
      </c>
      <c r="C41" s="58">
        <v>5</v>
      </c>
      <c r="D41" s="56">
        <v>5</v>
      </c>
      <c r="E41" s="56">
        <v>12</v>
      </c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>
        <v>34</v>
      </c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>
        <v>50</v>
      </c>
      <c r="AY41" s="56"/>
      <c r="AZ41" s="56"/>
      <c r="BA41" s="56"/>
      <c r="BB41" s="56"/>
      <c r="BC41" s="56"/>
      <c r="BD41" s="56"/>
      <c r="BE41" s="56"/>
      <c r="BF41" s="56"/>
      <c r="BG41" s="56"/>
      <c r="BH41" s="56"/>
      <c r="BI41" s="56"/>
      <c r="BJ41" s="56"/>
      <c r="BK41" s="56"/>
      <c r="BL41" s="56"/>
      <c r="BM41" s="56"/>
      <c r="BN41" s="56"/>
      <c r="BO41" s="56"/>
      <c r="BP41" s="56"/>
      <c r="BQ41" s="56"/>
      <c r="BR41" s="56"/>
      <c r="BS41" s="56"/>
      <c r="BT41" s="56"/>
      <c r="BU41" s="56"/>
      <c r="BV41" s="56"/>
      <c r="BW41" s="56"/>
      <c r="BX41" s="56"/>
      <c r="BY41" s="56"/>
      <c r="BZ41" s="56"/>
      <c r="CA41" s="56"/>
      <c r="CB41" s="56"/>
      <c r="CC41" s="56"/>
      <c r="CD41" s="56"/>
      <c r="CE41" s="56"/>
      <c r="CF41" s="56"/>
      <c r="CG41" s="56"/>
      <c r="CH41" s="56"/>
      <c r="CI41" s="56"/>
      <c r="CJ41" s="56"/>
      <c r="CK41" s="56"/>
      <c r="CL41" s="56"/>
      <c r="CM41" s="56"/>
      <c r="CN41" s="56"/>
      <c r="CO41" s="56"/>
      <c r="CP41" s="56"/>
      <c r="CQ41" s="56"/>
      <c r="CR41" s="56"/>
      <c r="CS41" s="56"/>
      <c r="CT41" s="56"/>
      <c r="CU41" s="56"/>
      <c r="CV41" s="56"/>
      <c r="CW41" s="56"/>
      <c r="CX41" s="56"/>
      <c r="CY41" s="56"/>
      <c r="CZ41" s="56"/>
      <c r="DA41" s="56"/>
      <c r="DB41" s="56"/>
      <c r="DC41" s="56"/>
      <c r="DD41" s="56"/>
      <c r="DE41" s="56"/>
      <c r="DF41" s="56"/>
      <c r="DG41" s="56"/>
      <c r="DH41" s="56"/>
      <c r="DI41" s="56"/>
      <c r="DJ41" s="56"/>
      <c r="DK41" s="56"/>
      <c r="DL41" s="140">
        <f t="shared" si="26"/>
        <v>0</v>
      </c>
      <c r="DM41" s="140">
        <f t="shared" si="26"/>
        <v>0</v>
      </c>
      <c r="DN41" s="140">
        <f t="shared" si="26"/>
        <v>0</v>
      </c>
      <c r="DO41" s="140">
        <f t="shared" si="26"/>
        <v>0</v>
      </c>
      <c r="DP41" s="140">
        <f t="shared" si="1"/>
        <v>0</v>
      </c>
      <c r="DQ41" s="140">
        <f t="shared" si="26"/>
        <v>0</v>
      </c>
      <c r="DR41" s="140">
        <f t="shared" si="26"/>
        <v>0</v>
      </c>
      <c r="DS41" s="140">
        <f t="shared" si="26"/>
        <v>0</v>
      </c>
      <c r="DT41" s="140">
        <f t="shared" si="26"/>
        <v>0</v>
      </c>
      <c r="DU41" s="140">
        <f t="shared" si="26"/>
        <v>0</v>
      </c>
      <c r="DV41" s="140">
        <f t="shared" si="26"/>
        <v>0</v>
      </c>
      <c r="DW41" s="140">
        <f t="shared" si="26"/>
        <v>0</v>
      </c>
      <c r="DX41" s="140">
        <f t="shared" si="26"/>
        <v>0</v>
      </c>
      <c r="DY41" s="140">
        <f t="shared" si="26"/>
        <v>0</v>
      </c>
      <c r="DZ41" s="140">
        <f t="shared" si="26"/>
        <v>0</v>
      </c>
      <c r="EA41" s="140">
        <f t="shared" si="26"/>
        <v>0</v>
      </c>
      <c r="EB41" s="140">
        <f t="shared" si="26"/>
        <v>0</v>
      </c>
      <c r="EC41" s="140">
        <f t="shared" si="26"/>
        <v>0</v>
      </c>
      <c r="ED41" s="140">
        <f t="shared" si="26"/>
        <v>0</v>
      </c>
      <c r="EE41" s="140">
        <f t="shared" si="26"/>
        <v>0</v>
      </c>
      <c r="EF41" s="140">
        <f t="shared" si="26"/>
        <v>34</v>
      </c>
      <c r="EG41" s="140">
        <f t="shared" si="26"/>
        <v>0</v>
      </c>
      <c r="EH41" s="140">
        <f t="shared" si="26"/>
        <v>50</v>
      </c>
      <c r="EI41" s="140">
        <f t="shared" si="26"/>
        <v>0</v>
      </c>
      <c r="EJ41" s="140">
        <f t="shared" si="26"/>
        <v>0</v>
      </c>
      <c r="EK41" s="140">
        <f t="shared" si="26"/>
        <v>0</v>
      </c>
      <c r="EL41" s="140">
        <f t="shared" si="26"/>
        <v>0</v>
      </c>
      <c r="EM41" s="140">
        <f t="shared" si="26"/>
        <v>0</v>
      </c>
      <c r="EN41" s="140">
        <f t="shared" si="26"/>
        <v>0</v>
      </c>
      <c r="EO41" s="140">
        <f t="shared" si="26"/>
        <v>0</v>
      </c>
      <c r="EP41" s="140">
        <f t="shared" si="5"/>
        <v>0</v>
      </c>
      <c r="EQ41" s="140">
        <f t="shared" si="2"/>
        <v>0</v>
      </c>
      <c r="ER41" s="140">
        <f t="shared" ref="ER41:HC41" si="29">IF(VALUE(ER$13)&lt;20,INDEX($O$14:$DK$44,ROW($A28),VALUE(ER$13)),INDEX($O$14:$DK$44,ROW($A28),VALUE(ER$13)+1))</f>
        <v>0</v>
      </c>
      <c r="ES41" s="140">
        <f t="shared" si="29"/>
        <v>0</v>
      </c>
      <c r="ET41" s="140">
        <f t="shared" si="29"/>
        <v>0</v>
      </c>
      <c r="EU41" s="140">
        <f t="shared" si="29"/>
        <v>0</v>
      </c>
      <c r="EV41" s="140">
        <f t="shared" si="29"/>
        <v>0</v>
      </c>
      <c r="EW41" s="140">
        <f t="shared" si="29"/>
        <v>0</v>
      </c>
      <c r="EX41" s="140">
        <f t="shared" si="29"/>
        <v>0</v>
      </c>
      <c r="EY41" s="140">
        <f t="shared" si="29"/>
        <v>0</v>
      </c>
      <c r="EZ41" s="140">
        <f t="shared" si="29"/>
        <v>0</v>
      </c>
      <c r="FA41" s="140">
        <f t="shared" si="29"/>
        <v>0</v>
      </c>
      <c r="FB41" s="140">
        <f t="shared" si="6"/>
        <v>0</v>
      </c>
      <c r="FC41" s="140">
        <f t="shared" si="7"/>
        <v>0</v>
      </c>
      <c r="FD41" s="140">
        <f t="shared" si="29"/>
        <v>0</v>
      </c>
      <c r="FE41" s="140">
        <f t="shared" si="29"/>
        <v>0</v>
      </c>
      <c r="FF41" s="140">
        <f t="shared" si="29"/>
        <v>0</v>
      </c>
      <c r="FG41" s="140">
        <f t="shared" si="29"/>
        <v>0</v>
      </c>
      <c r="FH41" s="140">
        <f t="shared" si="29"/>
        <v>0</v>
      </c>
      <c r="FI41" s="140">
        <f t="shared" si="29"/>
        <v>0</v>
      </c>
      <c r="FJ41" s="140">
        <f t="shared" si="29"/>
        <v>0</v>
      </c>
      <c r="FK41" s="140">
        <f t="shared" si="29"/>
        <v>0</v>
      </c>
      <c r="FL41" s="140">
        <f t="shared" si="29"/>
        <v>0</v>
      </c>
      <c r="FM41" s="140">
        <f t="shared" si="29"/>
        <v>0</v>
      </c>
      <c r="FN41" s="140">
        <f t="shared" si="29"/>
        <v>0</v>
      </c>
      <c r="FO41" s="140">
        <f t="shared" si="29"/>
        <v>0</v>
      </c>
      <c r="FP41" s="140">
        <f t="shared" si="8"/>
        <v>0</v>
      </c>
      <c r="FQ41" s="140">
        <f t="shared" si="9"/>
        <v>0</v>
      </c>
      <c r="FR41" s="140">
        <f t="shared" si="10"/>
        <v>0</v>
      </c>
      <c r="FS41" s="140">
        <f t="shared" si="29"/>
        <v>0</v>
      </c>
      <c r="FT41" s="140">
        <f t="shared" si="29"/>
        <v>0</v>
      </c>
      <c r="FU41" s="140">
        <f t="shared" si="29"/>
        <v>0</v>
      </c>
      <c r="FV41" s="140">
        <f t="shared" si="29"/>
        <v>0</v>
      </c>
      <c r="FW41" s="140">
        <f t="shared" si="29"/>
        <v>0</v>
      </c>
      <c r="FX41" s="140">
        <f t="shared" si="29"/>
        <v>0</v>
      </c>
      <c r="FY41" s="140">
        <f t="shared" si="29"/>
        <v>0</v>
      </c>
      <c r="FZ41" s="140">
        <f t="shared" si="29"/>
        <v>0</v>
      </c>
      <c r="GA41" s="140">
        <f t="shared" si="29"/>
        <v>0</v>
      </c>
      <c r="GB41" s="140">
        <f t="shared" si="29"/>
        <v>0</v>
      </c>
      <c r="GC41" s="140">
        <f t="shared" si="29"/>
        <v>0</v>
      </c>
      <c r="GD41" s="140">
        <f t="shared" si="29"/>
        <v>0</v>
      </c>
      <c r="GE41" s="140">
        <f t="shared" si="29"/>
        <v>0</v>
      </c>
      <c r="GF41" s="140">
        <f t="shared" si="29"/>
        <v>0</v>
      </c>
      <c r="GG41" s="140">
        <f t="shared" si="29"/>
        <v>0</v>
      </c>
      <c r="GH41" s="140">
        <f t="shared" si="29"/>
        <v>0</v>
      </c>
      <c r="GI41" s="140">
        <f t="shared" si="29"/>
        <v>0</v>
      </c>
      <c r="GJ41" s="140">
        <f t="shared" si="29"/>
        <v>0</v>
      </c>
      <c r="GK41" s="140">
        <f t="shared" si="29"/>
        <v>0</v>
      </c>
      <c r="GL41" s="140">
        <f t="shared" si="29"/>
        <v>0</v>
      </c>
      <c r="GM41" s="140">
        <f t="shared" si="29"/>
        <v>0</v>
      </c>
      <c r="GN41" s="140">
        <f t="shared" si="29"/>
        <v>0</v>
      </c>
      <c r="GO41" s="140">
        <f t="shared" si="29"/>
        <v>0</v>
      </c>
      <c r="GP41" s="140">
        <f t="shared" si="29"/>
        <v>0</v>
      </c>
      <c r="GQ41" s="140">
        <f t="shared" si="29"/>
        <v>0</v>
      </c>
      <c r="GR41" s="140">
        <f t="shared" si="29"/>
        <v>0</v>
      </c>
      <c r="GS41" s="140">
        <f t="shared" si="29"/>
        <v>0</v>
      </c>
      <c r="GT41" s="140">
        <f t="shared" si="29"/>
        <v>0</v>
      </c>
      <c r="GU41" s="140">
        <f t="shared" si="29"/>
        <v>0</v>
      </c>
      <c r="GV41" s="140">
        <f t="shared" si="29"/>
        <v>0</v>
      </c>
      <c r="GW41" s="140">
        <f t="shared" si="29"/>
        <v>0</v>
      </c>
      <c r="GX41" s="140">
        <f t="shared" si="29"/>
        <v>0</v>
      </c>
      <c r="GY41" s="140">
        <f t="shared" si="29"/>
        <v>0</v>
      </c>
      <c r="GZ41" s="140">
        <f t="shared" si="29"/>
        <v>0</v>
      </c>
      <c r="HA41" s="140">
        <f t="shared" si="29"/>
        <v>0</v>
      </c>
      <c r="HB41" s="140">
        <f t="shared" si="29"/>
        <v>0</v>
      </c>
      <c r="HC41" s="140">
        <f t="shared" si="29"/>
        <v>0</v>
      </c>
      <c r="HD41" s="140">
        <f t="shared" ref="HD41:HH41" si="30">IF(VALUE(HD$13)&lt;20,INDEX($O$14:$DK$44,ROW($A28),VALUE(HD$13)),INDEX($O$14:$DK$44,ROW($A28),VALUE(HD$13)+1))</f>
        <v>0</v>
      </c>
      <c r="HE41" s="140">
        <f t="shared" si="30"/>
        <v>0</v>
      </c>
      <c r="HF41" s="140">
        <f t="shared" si="30"/>
        <v>0</v>
      </c>
      <c r="HG41" s="140">
        <f t="shared" si="30"/>
        <v>0</v>
      </c>
      <c r="HH41" s="140">
        <f t="shared" si="30"/>
        <v>0</v>
      </c>
    </row>
    <row r="42" spans="2:216" x14ac:dyDescent="0.15">
      <c r="B42" s="59">
        <f t="shared" si="11"/>
        <v>43129</v>
      </c>
      <c r="C42" s="57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5"/>
      <c r="AF42" s="55"/>
      <c r="AG42" s="55"/>
      <c r="AH42" s="55"/>
      <c r="AI42" s="55"/>
      <c r="AJ42" s="55"/>
      <c r="AK42" s="55"/>
      <c r="AL42" s="55"/>
      <c r="AM42" s="55"/>
      <c r="AN42" s="55"/>
      <c r="AO42" s="55"/>
      <c r="AP42" s="55"/>
      <c r="AQ42" s="55"/>
      <c r="AR42" s="55"/>
      <c r="AS42" s="55"/>
      <c r="AT42" s="55"/>
      <c r="AU42" s="55"/>
      <c r="AV42" s="55"/>
      <c r="AW42" s="55"/>
      <c r="AX42" s="55"/>
      <c r="AY42" s="55"/>
      <c r="AZ42" s="55"/>
      <c r="BA42" s="55"/>
      <c r="BB42" s="55"/>
      <c r="BC42" s="55"/>
      <c r="BD42" s="55"/>
      <c r="BE42" s="55"/>
      <c r="BF42" s="55"/>
      <c r="BG42" s="55"/>
      <c r="BH42" s="55"/>
      <c r="BI42" s="55"/>
      <c r="BJ42" s="55"/>
      <c r="BK42" s="55"/>
      <c r="BL42" s="55"/>
      <c r="BM42" s="55"/>
      <c r="BN42" s="55"/>
      <c r="BO42" s="55"/>
      <c r="BP42" s="55"/>
      <c r="BQ42" s="55"/>
      <c r="BR42" s="55"/>
      <c r="BS42" s="55"/>
      <c r="BT42" s="55"/>
      <c r="BU42" s="55"/>
      <c r="BV42" s="55"/>
      <c r="BW42" s="55"/>
      <c r="BX42" s="55"/>
      <c r="BY42" s="55"/>
      <c r="BZ42" s="55"/>
      <c r="CA42" s="55"/>
      <c r="CB42" s="55"/>
      <c r="CC42" s="55"/>
      <c r="CD42" s="55"/>
      <c r="CE42" s="55"/>
      <c r="CF42" s="55"/>
      <c r="CG42" s="55"/>
      <c r="CH42" s="55"/>
      <c r="CI42" s="55"/>
      <c r="CJ42" s="55"/>
      <c r="CK42" s="55"/>
      <c r="CL42" s="55"/>
      <c r="CM42" s="55"/>
      <c r="CN42" s="55"/>
      <c r="CO42" s="55"/>
      <c r="CP42" s="55"/>
      <c r="CQ42" s="55"/>
      <c r="CR42" s="55"/>
      <c r="CS42" s="55"/>
      <c r="CT42" s="55"/>
      <c r="CU42" s="55"/>
      <c r="CV42" s="55"/>
      <c r="CW42" s="55"/>
      <c r="CX42" s="55"/>
      <c r="CY42" s="55"/>
      <c r="CZ42" s="55"/>
      <c r="DA42" s="55"/>
      <c r="DB42" s="55"/>
      <c r="DC42" s="55"/>
      <c r="DD42" s="55"/>
      <c r="DE42" s="55"/>
      <c r="DF42" s="55"/>
      <c r="DG42" s="55"/>
      <c r="DH42" s="55"/>
      <c r="DI42" s="55"/>
      <c r="DJ42" s="55"/>
      <c r="DK42" s="55"/>
      <c r="DL42" s="141">
        <f t="shared" si="26"/>
        <v>0</v>
      </c>
      <c r="DM42" s="141">
        <f t="shared" si="26"/>
        <v>0</v>
      </c>
      <c r="DN42" s="141">
        <f t="shared" si="26"/>
        <v>0</v>
      </c>
      <c r="DO42" s="141">
        <f t="shared" si="26"/>
        <v>0</v>
      </c>
      <c r="DP42" s="141">
        <f t="shared" si="1"/>
        <v>0</v>
      </c>
      <c r="DQ42" s="141">
        <f t="shared" si="26"/>
        <v>0</v>
      </c>
      <c r="DR42" s="141">
        <f t="shared" si="26"/>
        <v>0</v>
      </c>
      <c r="DS42" s="141">
        <f t="shared" si="26"/>
        <v>0</v>
      </c>
      <c r="DT42" s="141">
        <f t="shared" si="26"/>
        <v>0</v>
      </c>
      <c r="DU42" s="141">
        <f t="shared" si="26"/>
        <v>0</v>
      </c>
      <c r="DV42" s="141">
        <f t="shared" si="26"/>
        <v>0</v>
      </c>
      <c r="DW42" s="141">
        <f t="shared" si="26"/>
        <v>0</v>
      </c>
      <c r="DX42" s="141">
        <f t="shared" si="26"/>
        <v>0</v>
      </c>
      <c r="DY42" s="141">
        <f t="shared" si="26"/>
        <v>0</v>
      </c>
      <c r="DZ42" s="141">
        <f t="shared" si="26"/>
        <v>0</v>
      </c>
      <c r="EA42" s="141">
        <f t="shared" si="26"/>
        <v>0</v>
      </c>
      <c r="EB42" s="141">
        <f t="shared" si="26"/>
        <v>0</v>
      </c>
      <c r="EC42" s="141">
        <f t="shared" si="26"/>
        <v>0</v>
      </c>
      <c r="ED42" s="141">
        <f t="shared" si="26"/>
        <v>0</v>
      </c>
      <c r="EE42" s="141">
        <f t="shared" si="26"/>
        <v>0</v>
      </c>
      <c r="EF42" s="141">
        <f t="shared" si="26"/>
        <v>0</v>
      </c>
      <c r="EG42" s="141">
        <f t="shared" si="26"/>
        <v>0</v>
      </c>
      <c r="EH42" s="141">
        <f t="shared" si="26"/>
        <v>0</v>
      </c>
      <c r="EI42" s="141">
        <f t="shared" si="26"/>
        <v>0</v>
      </c>
      <c r="EJ42" s="141">
        <f t="shared" si="26"/>
        <v>0</v>
      </c>
      <c r="EK42" s="141">
        <f t="shared" si="26"/>
        <v>0</v>
      </c>
      <c r="EL42" s="141">
        <f t="shared" si="26"/>
        <v>0</v>
      </c>
      <c r="EM42" s="141">
        <f t="shared" si="26"/>
        <v>0</v>
      </c>
      <c r="EN42" s="141">
        <f t="shared" si="26"/>
        <v>0</v>
      </c>
      <c r="EO42" s="141">
        <f t="shared" si="26"/>
        <v>0</v>
      </c>
      <c r="EP42" s="141">
        <f t="shared" si="5"/>
        <v>0</v>
      </c>
      <c r="EQ42" s="141">
        <f t="shared" si="2"/>
        <v>0</v>
      </c>
      <c r="ER42" s="141">
        <f t="shared" ref="ER42:HC42" si="31">IF(VALUE(ER$13)&lt;20,INDEX($O$14:$DK$44,ROW($A29),VALUE(ER$13)),INDEX($O$14:$DK$44,ROW($A29),VALUE(ER$13)+1))</f>
        <v>0</v>
      </c>
      <c r="ES42" s="141">
        <f t="shared" si="31"/>
        <v>0</v>
      </c>
      <c r="ET42" s="141">
        <f t="shared" si="31"/>
        <v>0</v>
      </c>
      <c r="EU42" s="141">
        <f t="shared" si="31"/>
        <v>0</v>
      </c>
      <c r="EV42" s="141">
        <f t="shared" si="31"/>
        <v>0</v>
      </c>
      <c r="EW42" s="141">
        <f t="shared" si="31"/>
        <v>0</v>
      </c>
      <c r="EX42" s="141">
        <f t="shared" si="31"/>
        <v>0</v>
      </c>
      <c r="EY42" s="141">
        <f t="shared" si="31"/>
        <v>0</v>
      </c>
      <c r="EZ42" s="141">
        <f t="shared" si="31"/>
        <v>0</v>
      </c>
      <c r="FA42" s="141">
        <f t="shared" si="31"/>
        <v>0</v>
      </c>
      <c r="FB42" s="141">
        <f t="shared" si="6"/>
        <v>0</v>
      </c>
      <c r="FC42" s="141">
        <f t="shared" si="7"/>
        <v>0</v>
      </c>
      <c r="FD42" s="141">
        <f t="shared" si="31"/>
        <v>0</v>
      </c>
      <c r="FE42" s="141">
        <f t="shared" si="31"/>
        <v>0</v>
      </c>
      <c r="FF42" s="141">
        <f t="shared" si="31"/>
        <v>0</v>
      </c>
      <c r="FG42" s="141">
        <f t="shared" si="31"/>
        <v>0</v>
      </c>
      <c r="FH42" s="141">
        <f t="shared" si="31"/>
        <v>0</v>
      </c>
      <c r="FI42" s="141">
        <f t="shared" si="31"/>
        <v>0</v>
      </c>
      <c r="FJ42" s="141">
        <f t="shared" si="31"/>
        <v>0</v>
      </c>
      <c r="FK42" s="141">
        <f t="shared" si="31"/>
        <v>0</v>
      </c>
      <c r="FL42" s="141">
        <f t="shared" si="31"/>
        <v>0</v>
      </c>
      <c r="FM42" s="141">
        <f t="shared" si="31"/>
        <v>0</v>
      </c>
      <c r="FN42" s="141">
        <f t="shared" si="31"/>
        <v>0</v>
      </c>
      <c r="FO42" s="141">
        <f t="shared" si="31"/>
        <v>0</v>
      </c>
      <c r="FP42" s="141">
        <f t="shared" si="8"/>
        <v>0</v>
      </c>
      <c r="FQ42" s="141">
        <f t="shared" si="9"/>
        <v>0</v>
      </c>
      <c r="FR42" s="141">
        <f t="shared" si="10"/>
        <v>0</v>
      </c>
      <c r="FS42" s="141">
        <f t="shared" si="31"/>
        <v>0</v>
      </c>
      <c r="FT42" s="141">
        <f t="shared" si="31"/>
        <v>0</v>
      </c>
      <c r="FU42" s="141">
        <f t="shared" si="31"/>
        <v>0</v>
      </c>
      <c r="FV42" s="141">
        <f t="shared" si="31"/>
        <v>0</v>
      </c>
      <c r="FW42" s="141">
        <f t="shared" si="31"/>
        <v>0</v>
      </c>
      <c r="FX42" s="141">
        <f t="shared" si="31"/>
        <v>0</v>
      </c>
      <c r="FY42" s="141">
        <f t="shared" si="31"/>
        <v>0</v>
      </c>
      <c r="FZ42" s="141">
        <f t="shared" si="31"/>
        <v>0</v>
      </c>
      <c r="GA42" s="141">
        <f t="shared" si="31"/>
        <v>0</v>
      </c>
      <c r="GB42" s="141">
        <f t="shared" si="31"/>
        <v>0</v>
      </c>
      <c r="GC42" s="141">
        <f t="shared" si="31"/>
        <v>0</v>
      </c>
      <c r="GD42" s="141">
        <f t="shared" si="31"/>
        <v>0</v>
      </c>
      <c r="GE42" s="141">
        <f t="shared" si="31"/>
        <v>0</v>
      </c>
      <c r="GF42" s="141">
        <f t="shared" si="31"/>
        <v>0</v>
      </c>
      <c r="GG42" s="141">
        <f t="shared" si="31"/>
        <v>0</v>
      </c>
      <c r="GH42" s="141">
        <f t="shared" si="31"/>
        <v>0</v>
      </c>
      <c r="GI42" s="141">
        <f t="shared" si="31"/>
        <v>0</v>
      </c>
      <c r="GJ42" s="141">
        <f t="shared" si="31"/>
        <v>0</v>
      </c>
      <c r="GK42" s="141">
        <f t="shared" si="31"/>
        <v>0</v>
      </c>
      <c r="GL42" s="141">
        <f t="shared" si="31"/>
        <v>0</v>
      </c>
      <c r="GM42" s="141">
        <f t="shared" si="31"/>
        <v>0</v>
      </c>
      <c r="GN42" s="141">
        <f t="shared" si="31"/>
        <v>0</v>
      </c>
      <c r="GO42" s="141">
        <f t="shared" si="31"/>
        <v>0</v>
      </c>
      <c r="GP42" s="141">
        <f t="shared" si="31"/>
        <v>0</v>
      </c>
      <c r="GQ42" s="141">
        <f t="shared" si="31"/>
        <v>0</v>
      </c>
      <c r="GR42" s="141">
        <f t="shared" si="31"/>
        <v>0</v>
      </c>
      <c r="GS42" s="141">
        <f t="shared" si="31"/>
        <v>0</v>
      </c>
      <c r="GT42" s="141">
        <f t="shared" si="31"/>
        <v>0</v>
      </c>
      <c r="GU42" s="141">
        <f t="shared" si="31"/>
        <v>0</v>
      </c>
      <c r="GV42" s="141">
        <f t="shared" si="31"/>
        <v>0</v>
      </c>
      <c r="GW42" s="141">
        <f t="shared" si="31"/>
        <v>0</v>
      </c>
      <c r="GX42" s="141">
        <f t="shared" si="31"/>
        <v>0</v>
      </c>
      <c r="GY42" s="141">
        <f t="shared" si="31"/>
        <v>0</v>
      </c>
      <c r="GZ42" s="141">
        <f t="shared" si="31"/>
        <v>0</v>
      </c>
      <c r="HA42" s="141">
        <f t="shared" si="31"/>
        <v>0</v>
      </c>
      <c r="HB42" s="141">
        <f t="shared" si="31"/>
        <v>0</v>
      </c>
      <c r="HC42" s="141">
        <f t="shared" si="31"/>
        <v>0</v>
      </c>
      <c r="HD42" s="141">
        <f t="shared" ref="HD42:HH42" si="32">IF(VALUE(HD$13)&lt;20,INDEX($O$14:$DK$44,ROW($A29),VALUE(HD$13)),INDEX($O$14:$DK$44,ROW($A29),VALUE(HD$13)+1))</f>
        <v>0</v>
      </c>
      <c r="HE42" s="141">
        <f t="shared" si="32"/>
        <v>0</v>
      </c>
      <c r="HF42" s="141">
        <f t="shared" si="32"/>
        <v>0</v>
      </c>
      <c r="HG42" s="141">
        <f t="shared" si="32"/>
        <v>0</v>
      </c>
      <c r="HH42" s="141">
        <f t="shared" si="32"/>
        <v>0</v>
      </c>
    </row>
    <row r="43" spans="2:216" x14ac:dyDescent="0.15">
      <c r="B43" s="60">
        <f t="shared" si="11"/>
        <v>43130</v>
      </c>
      <c r="C43" s="58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6"/>
      <c r="AF43" s="56"/>
      <c r="AG43" s="56"/>
      <c r="AH43" s="56"/>
      <c r="AI43" s="56"/>
      <c r="AJ43" s="56"/>
      <c r="AK43" s="56"/>
      <c r="AL43" s="56"/>
      <c r="AM43" s="56"/>
      <c r="AN43" s="56"/>
      <c r="AO43" s="56"/>
      <c r="AP43" s="56"/>
      <c r="AQ43" s="56"/>
      <c r="AR43" s="56"/>
      <c r="AS43" s="56"/>
      <c r="AT43" s="56"/>
      <c r="AU43" s="56"/>
      <c r="AV43" s="56"/>
      <c r="AW43" s="56"/>
      <c r="AX43" s="56"/>
      <c r="AY43" s="56"/>
      <c r="AZ43" s="56"/>
      <c r="BA43" s="56"/>
      <c r="BB43" s="56"/>
      <c r="BC43" s="56"/>
      <c r="BD43" s="56"/>
      <c r="BE43" s="56"/>
      <c r="BF43" s="56"/>
      <c r="BG43" s="56"/>
      <c r="BH43" s="56"/>
      <c r="BI43" s="56"/>
      <c r="BJ43" s="56"/>
      <c r="BK43" s="56"/>
      <c r="BL43" s="56"/>
      <c r="BM43" s="56"/>
      <c r="BN43" s="56"/>
      <c r="BO43" s="56"/>
      <c r="BP43" s="56"/>
      <c r="BQ43" s="56"/>
      <c r="BR43" s="56"/>
      <c r="BS43" s="56"/>
      <c r="BT43" s="56"/>
      <c r="BU43" s="56"/>
      <c r="BV43" s="56"/>
      <c r="BW43" s="56"/>
      <c r="BX43" s="56"/>
      <c r="BY43" s="56"/>
      <c r="BZ43" s="56"/>
      <c r="CA43" s="56"/>
      <c r="CB43" s="56"/>
      <c r="CC43" s="56"/>
      <c r="CD43" s="56"/>
      <c r="CE43" s="56"/>
      <c r="CF43" s="56"/>
      <c r="CG43" s="56"/>
      <c r="CH43" s="56"/>
      <c r="CI43" s="56"/>
      <c r="CJ43" s="56"/>
      <c r="CK43" s="56"/>
      <c r="CL43" s="56"/>
      <c r="CM43" s="56"/>
      <c r="CN43" s="56"/>
      <c r="CO43" s="56"/>
      <c r="CP43" s="56"/>
      <c r="CQ43" s="56"/>
      <c r="CR43" s="56"/>
      <c r="CS43" s="56"/>
      <c r="CT43" s="56"/>
      <c r="CU43" s="56"/>
      <c r="CV43" s="56"/>
      <c r="CW43" s="56"/>
      <c r="CX43" s="56"/>
      <c r="CY43" s="56"/>
      <c r="CZ43" s="56"/>
      <c r="DA43" s="56"/>
      <c r="DB43" s="56"/>
      <c r="DC43" s="56"/>
      <c r="DD43" s="56"/>
      <c r="DE43" s="56"/>
      <c r="DF43" s="56"/>
      <c r="DG43" s="56"/>
      <c r="DH43" s="56"/>
      <c r="DI43" s="56"/>
      <c r="DJ43" s="56"/>
      <c r="DK43" s="56"/>
      <c r="DL43" s="140">
        <f t="shared" si="26"/>
        <v>0</v>
      </c>
      <c r="DM43" s="140">
        <f t="shared" si="26"/>
        <v>0</v>
      </c>
      <c r="DN43" s="140">
        <f t="shared" si="26"/>
        <v>0</v>
      </c>
      <c r="DO43" s="140">
        <f t="shared" si="26"/>
        <v>0</v>
      </c>
      <c r="DP43" s="140">
        <f t="shared" si="1"/>
        <v>0</v>
      </c>
      <c r="DQ43" s="140">
        <f t="shared" si="26"/>
        <v>0</v>
      </c>
      <c r="DR43" s="140">
        <f t="shared" si="26"/>
        <v>0</v>
      </c>
      <c r="DS43" s="140">
        <f t="shared" si="26"/>
        <v>0</v>
      </c>
      <c r="DT43" s="140">
        <f t="shared" si="26"/>
        <v>0</v>
      </c>
      <c r="DU43" s="140">
        <f t="shared" si="26"/>
        <v>0</v>
      </c>
      <c r="DV43" s="140">
        <f t="shared" si="26"/>
        <v>0</v>
      </c>
      <c r="DW43" s="140">
        <f t="shared" si="26"/>
        <v>0</v>
      </c>
      <c r="DX43" s="140">
        <f t="shared" si="26"/>
        <v>0</v>
      </c>
      <c r="DY43" s="140">
        <f t="shared" si="26"/>
        <v>0</v>
      </c>
      <c r="DZ43" s="140">
        <f t="shared" si="26"/>
        <v>0</v>
      </c>
      <c r="EA43" s="140">
        <f t="shared" si="26"/>
        <v>0</v>
      </c>
      <c r="EB43" s="140">
        <f t="shared" si="26"/>
        <v>0</v>
      </c>
      <c r="EC43" s="140">
        <f t="shared" si="26"/>
        <v>0</v>
      </c>
      <c r="ED43" s="140">
        <f t="shared" si="26"/>
        <v>0</v>
      </c>
      <c r="EE43" s="140">
        <f t="shared" si="26"/>
        <v>0</v>
      </c>
      <c r="EF43" s="140">
        <f t="shared" si="26"/>
        <v>0</v>
      </c>
      <c r="EG43" s="140">
        <f t="shared" si="26"/>
        <v>0</v>
      </c>
      <c r="EH43" s="140">
        <f t="shared" si="26"/>
        <v>0</v>
      </c>
      <c r="EI43" s="140">
        <f t="shared" si="26"/>
        <v>0</v>
      </c>
      <c r="EJ43" s="140">
        <f t="shared" si="26"/>
        <v>0</v>
      </c>
      <c r="EK43" s="140">
        <f t="shared" si="26"/>
        <v>0</v>
      </c>
      <c r="EL43" s="140">
        <f t="shared" si="26"/>
        <v>0</v>
      </c>
      <c r="EM43" s="140">
        <f t="shared" si="26"/>
        <v>0</v>
      </c>
      <c r="EN43" s="140">
        <f t="shared" si="26"/>
        <v>0</v>
      </c>
      <c r="EO43" s="140">
        <f t="shared" si="26"/>
        <v>0</v>
      </c>
      <c r="EP43" s="140">
        <f t="shared" si="5"/>
        <v>0</v>
      </c>
      <c r="EQ43" s="140">
        <f t="shared" si="2"/>
        <v>0</v>
      </c>
      <c r="ER43" s="140">
        <f t="shared" ref="ER43:HC43" si="33">IF(VALUE(ER$13)&lt;20,INDEX($O$14:$DK$44,ROW($A30),VALUE(ER$13)),INDEX($O$14:$DK$44,ROW($A30),VALUE(ER$13)+1))</f>
        <v>0</v>
      </c>
      <c r="ES43" s="140">
        <f t="shared" si="33"/>
        <v>0</v>
      </c>
      <c r="ET43" s="140">
        <f t="shared" si="33"/>
        <v>0</v>
      </c>
      <c r="EU43" s="140">
        <f t="shared" si="33"/>
        <v>0</v>
      </c>
      <c r="EV43" s="140">
        <f t="shared" si="33"/>
        <v>0</v>
      </c>
      <c r="EW43" s="140">
        <f t="shared" si="33"/>
        <v>0</v>
      </c>
      <c r="EX43" s="140">
        <f t="shared" si="33"/>
        <v>0</v>
      </c>
      <c r="EY43" s="140">
        <f t="shared" si="33"/>
        <v>0</v>
      </c>
      <c r="EZ43" s="140">
        <f t="shared" si="33"/>
        <v>0</v>
      </c>
      <c r="FA43" s="140">
        <f t="shared" si="33"/>
        <v>0</v>
      </c>
      <c r="FB43" s="140">
        <f t="shared" si="6"/>
        <v>0</v>
      </c>
      <c r="FC43" s="140">
        <f t="shared" si="7"/>
        <v>0</v>
      </c>
      <c r="FD43" s="140">
        <f t="shared" si="33"/>
        <v>0</v>
      </c>
      <c r="FE43" s="140">
        <f t="shared" si="33"/>
        <v>0</v>
      </c>
      <c r="FF43" s="140">
        <f t="shared" si="33"/>
        <v>0</v>
      </c>
      <c r="FG43" s="140">
        <f t="shared" si="33"/>
        <v>0</v>
      </c>
      <c r="FH43" s="140">
        <f t="shared" si="33"/>
        <v>0</v>
      </c>
      <c r="FI43" s="140">
        <f t="shared" si="33"/>
        <v>0</v>
      </c>
      <c r="FJ43" s="140">
        <f t="shared" si="33"/>
        <v>0</v>
      </c>
      <c r="FK43" s="140">
        <f t="shared" si="33"/>
        <v>0</v>
      </c>
      <c r="FL43" s="140">
        <f t="shared" si="33"/>
        <v>0</v>
      </c>
      <c r="FM43" s="140">
        <f t="shared" si="33"/>
        <v>0</v>
      </c>
      <c r="FN43" s="140">
        <f t="shared" si="33"/>
        <v>0</v>
      </c>
      <c r="FO43" s="140">
        <f t="shared" si="33"/>
        <v>0</v>
      </c>
      <c r="FP43" s="140">
        <f t="shared" si="8"/>
        <v>0</v>
      </c>
      <c r="FQ43" s="140">
        <f t="shared" si="9"/>
        <v>0</v>
      </c>
      <c r="FR43" s="140">
        <f t="shared" si="10"/>
        <v>0</v>
      </c>
      <c r="FS43" s="140">
        <f t="shared" si="33"/>
        <v>0</v>
      </c>
      <c r="FT43" s="140">
        <f t="shared" si="33"/>
        <v>0</v>
      </c>
      <c r="FU43" s="140">
        <f t="shared" si="33"/>
        <v>0</v>
      </c>
      <c r="FV43" s="140">
        <f t="shared" si="33"/>
        <v>0</v>
      </c>
      <c r="FW43" s="140">
        <f t="shared" si="33"/>
        <v>0</v>
      </c>
      <c r="FX43" s="140">
        <f t="shared" si="33"/>
        <v>0</v>
      </c>
      <c r="FY43" s="140">
        <f t="shared" si="33"/>
        <v>0</v>
      </c>
      <c r="FZ43" s="140">
        <f t="shared" si="33"/>
        <v>0</v>
      </c>
      <c r="GA43" s="140">
        <f t="shared" si="33"/>
        <v>0</v>
      </c>
      <c r="GB43" s="140">
        <f t="shared" si="33"/>
        <v>0</v>
      </c>
      <c r="GC43" s="140">
        <f t="shared" si="33"/>
        <v>0</v>
      </c>
      <c r="GD43" s="140">
        <f t="shared" si="33"/>
        <v>0</v>
      </c>
      <c r="GE43" s="140">
        <f t="shared" si="33"/>
        <v>0</v>
      </c>
      <c r="GF43" s="140">
        <f t="shared" si="33"/>
        <v>0</v>
      </c>
      <c r="GG43" s="140">
        <f t="shared" si="33"/>
        <v>0</v>
      </c>
      <c r="GH43" s="140">
        <f t="shared" si="33"/>
        <v>0</v>
      </c>
      <c r="GI43" s="140">
        <f t="shared" si="33"/>
        <v>0</v>
      </c>
      <c r="GJ43" s="140">
        <f t="shared" si="33"/>
        <v>0</v>
      </c>
      <c r="GK43" s="140">
        <f t="shared" si="33"/>
        <v>0</v>
      </c>
      <c r="GL43" s="140">
        <f t="shared" si="33"/>
        <v>0</v>
      </c>
      <c r="GM43" s="140">
        <f t="shared" si="33"/>
        <v>0</v>
      </c>
      <c r="GN43" s="140">
        <f t="shared" si="33"/>
        <v>0</v>
      </c>
      <c r="GO43" s="140">
        <f t="shared" si="33"/>
        <v>0</v>
      </c>
      <c r="GP43" s="140">
        <f t="shared" si="33"/>
        <v>0</v>
      </c>
      <c r="GQ43" s="140">
        <f t="shared" si="33"/>
        <v>0</v>
      </c>
      <c r="GR43" s="140">
        <f t="shared" si="33"/>
        <v>0</v>
      </c>
      <c r="GS43" s="140">
        <f t="shared" si="33"/>
        <v>0</v>
      </c>
      <c r="GT43" s="140">
        <f t="shared" si="33"/>
        <v>0</v>
      </c>
      <c r="GU43" s="140">
        <f t="shared" si="33"/>
        <v>0</v>
      </c>
      <c r="GV43" s="140">
        <f t="shared" si="33"/>
        <v>0</v>
      </c>
      <c r="GW43" s="140">
        <f t="shared" si="33"/>
        <v>0</v>
      </c>
      <c r="GX43" s="140">
        <f t="shared" si="33"/>
        <v>0</v>
      </c>
      <c r="GY43" s="140">
        <f t="shared" si="33"/>
        <v>0</v>
      </c>
      <c r="GZ43" s="140">
        <f t="shared" si="33"/>
        <v>0</v>
      </c>
      <c r="HA43" s="140">
        <f t="shared" si="33"/>
        <v>0</v>
      </c>
      <c r="HB43" s="140">
        <f t="shared" si="33"/>
        <v>0</v>
      </c>
      <c r="HC43" s="140">
        <f t="shared" si="33"/>
        <v>0</v>
      </c>
      <c r="HD43" s="140">
        <f t="shared" ref="HD43:HH43" si="34">IF(VALUE(HD$13)&lt;20,INDEX($O$14:$DK$44,ROW($A30),VALUE(HD$13)),INDEX($O$14:$DK$44,ROW($A30),VALUE(HD$13)+1))</f>
        <v>0</v>
      </c>
      <c r="HE43" s="140">
        <f t="shared" si="34"/>
        <v>0</v>
      </c>
      <c r="HF43" s="140">
        <f t="shared" si="34"/>
        <v>0</v>
      </c>
      <c r="HG43" s="140">
        <f t="shared" si="34"/>
        <v>0</v>
      </c>
      <c r="HH43" s="140">
        <f t="shared" si="34"/>
        <v>0</v>
      </c>
    </row>
    <row r="44" spans="2:216" x14ac:dyDescent="0.15">
      <c r="B44" s="59">
        <f>IF((B43+1)&lt;=$F$6,(B43+1),"")</f>
        <v>43131</v>
      </c>
      <c r="C44" s="57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5"/>
      <c r="AF44" s="55"/>
      <c r="AG44" s="55"/>
      <c r="AH44" s="55"/>
      <c r="AI44" s="55"/>
      <c r="AJ44" s="55"/>
      <c r="AK44" s="55"/>
      <c r="AL44" s="55"/>
      <c r="AM44" s="55"/>
      <c r="AN44" s="55"/>
      <c r="AO44" s="55"/>
      <c r="AP44" s="55"/>
      <c r="AQ44" s="55"/>
      <c r="AR44" s="55"/>
      <c r="AS44" s="55"/>
      <c r="AT44" s="55"/>
      <c r="AU44" s="55"/>
      <c r="AV44" s="55"/>
      <c r="AW44" s="55"/>
      <c r="AX44" s="55"/>
      <c r="AY44" s="55"/>
      <c r="AZ44" s="55"/>
      <c r="BA44" s="55"/>
      <c r="BB44" s="55"/>
      <c r="BC44" s="55"/>
      <c r="BD44" s="55"/>
      <c r="BE44" s="55"/>
      <c r="BF44" s="55"/>
      <c r="BG44" s="55"/>
      <c r="BH44" s="55"/>
      <c r="BI44" s="55"/>
      <c r="BJ44" s="55"/>
      <c r="BK44" s="55"/>
      <c r="BL44" s="55"/>
      <c r="BM44" s="55"/>
      <c r="BN44" s="55"/>
      <c r="BO44" s="55"/>
      <c r="BP44" s="55"/>
      <c r="BQ44" s="55"/>
      <c r="BR44" s="55"/>
      <c r="BS44" s="55"/>
      <c r="BT44" s="55"/>
      <c r="BU44" s="55"/>
      <c r="BV44" s="55"/>
      <c r="BW44" s="55"/>
      <c r="BX44" s="55"/>
      <c r="BY44" s="55"/>
      <c r="BZ44" s="55"/>
      <c r="CA44" s="55"/>
      <c r="CB44" s="55"/>
      <c r="CC44" s="55"/>
      <c r="CD44" s="55"/>
      <c r="CE44" s="55"/>
      <c r="CF44" s="55"/>
      <c r="CG44" s="55"/>
      <c r="CH44" s="55"/>
      <c r="CI44" s="55"/>
      <c r="CJ44" s="55"/>
      <c r="CK44" s="55"/>
      <c r="CL44" s="55"/>
      <c r="CM44" s="55"/>
      <c r="CN44" s="55"/>
      <c r="CO44" s="55"/>
      <c r="CP44" s="55"/>
      <c r="CQ44" s="55"/>
      <c r="CR44" s="55"/>
      <c r="CS44" s="55"/>
      <c r="CT44" s="55"/>
      <c r="CU44" s="55"/>
      <c r="CV44" s="55"/>
      <c r="CW44" s="55"/>
      <c r="CX44" s="55"/>
      <c r="CY44" s="55"/>
      <c r="CZ44" s="55"/>
      <c r="DA44" s="55"/>
      <c r="DB44" s="55"/>
      <c r="DC44" s="55"/>
      <c r="DD44" s="55"/>
      <c r="DE44" s="55"/>
      <c r="DF44" s="55"/>
      <c r="DG44" s="55"/>
      <c r="DH44" s="55"/>
      <c r="DI44" s="55"/>
      <c r="DJ44" s="55"/>
      <c r="DK44" s="55"/>
      <c r="DL44" s="141">
        <f t="shared" si="26"/>
        <v>0</v>
      </c>
      <c r="DM44" s="141">
        <f t="shared" si="26"/>
        <v>0</v>
      </c>
      <c r="DN44" s="141">
        <f t="shared" si="26"/>
        <v>0</v>
      </c>
      <c r="DO44" s="141">
        <f t="shared" si="26"/>
        <v>0</v>
      </c>
      <c r="DP44" s="141">
        <f t="shared" si="1"/>
        <v>0</v>
      </c>
      <c r="DQ44" s="141">
        <f t="shared" si="26"/>
        <v>0</v>
      </c>
      <c r="DR44" s="141">
        <f t="shared" si="26"/>
        <v>0</v>
      </c>
      <c r="DS44" s="141">
        <f t="shared" si="26"/>
        <v>0</v>
      </c>
      <c r="DT44" s="141">
        <f t="shared" si="26"/>
        <v>0</v>
      </c>
      <c r="DU44" s="141">
        <f t="shared" si="26"/>
        <v>0</v>
      </c>
      <c r="DV44" s="141">
        <f t="shared" si="26"/>
        <v>0</v>
      </c>
      <c r="DW44" s="141">
        <f t="shared" si="26"/>
        <v>0</v>
      </c>
      <c r="DX44" s="141">
        <f t="shared" si="26"/>
        <v>0</v>
      </c>
      <c r="DY44" s="141">
        <f t="shared" si="26"/>
        <v>0</v>
      </c>
      <c r="DZ44" s="141">
        <f t="shared" si="26"/>
        <v>0</v>
      </c>
      <c r="EA44" s="141">
        <f t="shared" si="26"/>
        <v>0</v>
      </c>
      <c r="EB44" s="141">
        <f t="shared" si="26"/>
        <v>0</v>
      </c>
      <c r="EC44" s="141">
        <f t="shared" si="26"/>
        <v>0</v>
      </c>
      <c r="ED44" s="141">
        <f t="shared" si="26"/>
        <v>0</v>
      </c>
      <c r="EE44" s="141">
        <f t="shared" si="26"/>
        <v>0</v>
      </c>
      <c r="EF44" s="141">
        <f t="shared" si="26"/>
        <v>0</v>
      </c>
      <c r="EG44" s="141">
        <f t="shared" si="26"/>
        <v>0</v>
      </c>
      <c r="EH44" s="141">
        <f t="shared" si="26"/>
        <v>0</v>
      </c>
      <c r="EI44" s="141">
        <f t="shared" si="26"/>
        <v>0</v>
      </c>
      <c r="EJ44" s="141">
        <f t="shared" si="26"/>
        <v>0</v>
      </c>
      <c r="EK44" s="141">
        <f t="shared" si="26"/>
        <v>0</v>
      </c>
      <c r="EL44" s="141">
        <f t="shared" si="26"/>
        <v>0</v>
      </c>
      <c r="EM44" s="141">
        <f t="shared" si="26"/>
        <v>0</v>
      </c>
      <c r="EN44" s="141">
        <f t="shared" si="26"/>
        <v>0</v>
      </c>
      <c r="EO44" s="141">
        <f t="shared" si="26"/>
        <v>0</v>
      </c>
      <c r="EP44" s="141">
        <f t="shared" si="5"/>
        <v>0</v>
      </c>
      <c r="EQ44" s="141">
        <f t="shared" si="2"/>
        <v>0</v>
      </c>
      <c r="ER44" s="141">
        <f t="shared" ref="ER44:HC44" si="35">IF(VALUE(ER$13)&lt;20,INDEX($O$14:$DK$44,ROW($A31),VALUE(ER$13)),INDEX($O$14:$DK$44,ROW($A31),VALUE(ER$13)+1))</f>
        <v>0</v>
      </c>
      <c r="ES44" s="141">
        <f t="shared" si="35"/>
        <v>0</v>
      </c>
      <c r="ET44" s="141">
        <f t="shared" si="35"/>
        <v>0</v>
      </c>
      <c r="EU44" s="141">
        <f t="shared" si="35"/>
        <v>0</v>
      </c>
      <c r="EV44" s="141">
        <f t="shared" si="35"/>
        <v>0</v>
      </c>
      <c r="EW44" s="141">
        <f t="shared" si="35"/>
        <v>0</v>
      </c>
      <c r="EX44" s="141">
        <f t="shared" si="35"/>
        <v>0</v>
      </c>
      <c r="EY44" s="141">
        <f t="shared" si="35"/>
        <v>0</v>
      </c>
      <c r="EZ44" s="141">
        <f t="shared" si="35"/>
        <v>0</v>
      </c>
      <c r="FA44" s="141">
        <f t="shared" si="35"/>
        <v>0</v>
      </c>
      <c r="FB44" s="141">
        <f t="shared" si="6"/>
        <v>0</v>
      </c>
      <c r="FC44" s="141">
        <f t="shared" si="7"/>
        <v>0</v>
      </c>
      <c r="FD44" s="141">
        <f t="shared" si="35"/>
        <v>0</v>
      </c>
      <c r="FE44" s="141">
        <f t="shared" si="35"/>
        <v>0</v>
      </c>
      <c r="FF44" s="141">
        <f t="shared" si="35"/>
        <v>0</v>
      </c>
      <c r="FG44" s="141">
        <f t="shared" si="35"/>
        <v>0</v>
      </c>
      <c r="FH44" s="141">
        <f t="shared" si="35"/>
        <v>0</v>
      </c>
      <c r="FI44" s="141">
        <f t="shared" si="35"/>
        <v>0</v>
      </c>
      <c r="FJ44" s="141">
        <f t="shared" si="35"/>
        <v>0</v>
      </c>
      <c r="FK44" s="141">
        <f t="shared" si="35"/>
        <v>0</v>
      </c>
      <c r="FL44" s="141">
        <f t="shared" si="35"/>
        <v>0</v>
      </c>
      <c r="FM44" s="141">
        <f t="shared" si="35"/>
        <v>0</v>
      </c>
      <c r="FN44" s="141">
        <f t="shared" si="35"/>
        <v>0</v>
      </c>
      <c r="FO44" s="141">
        <f t="shared" si="35"/>
        <v>0</v>
      </c>
      <c r="FP44" s="141">
        <f t="shared" si="8"/>
        <v>0</v>
      </c>
      <c r="FQ44" s="141">
        <f t="shared" si="9"/>
        <v>0</v>
      </c>
      <c r="FR44" s="141">
        <f t="shared" si="10"/>
        <v>0</v>
      </c>
      <c r="FS44" s="141">
        <f t="shared" si="35"/>
        <v>0</v>
      </c>
      <c r="FT44" s="141">
        <f t="shared" si="35"/>
        <v>0</v>
      </c>
      <c r="FU44" s="141">
        <f t="shared" si="35"/>
        <v>0</v>
      </c>
      <c r="FV44" s="141">
        <f t="shared" si="35"/>
        <v>0</v>
      </c>
      <c r="FW44" s="141">
        <f t="shared" si="35"/>
        <v>0</v>
      </c>
      <c r="FX44" s="141">
        <f t="shared" si="35"/>
        <v>0</v>
      </c>
      <c r="FY44" s="141">
        <f t="shared" si="35"/>
        <v>0</v>
      </c>
      <c r="FZ44" s="141">
        <f t="shared" si="35"/>
        <v>0</v>
      </c>
      <c r="GA44" s="141">
        <f t="shared" si="35"/>
        <v>0</v>
      </c>
      <c r="GB44" s="141">
        <f t="shared" si="35"/>
        <v>0</v>
      </c>
      <c r="GC44" s="141">
        <f t="shared" si="35"/>
        <v>0</v>
      </c>
      <c r="GD44" s="141">
        <f t="shared" si="35"/>
        <v>0</v>
      </c>
      <c r="GE44" s="141">
        <f t="shared" si="35"/>
        <v>0</v>
      </c>
      <c r="GF44" s="141">
        <f t="shared" si="35"/>
        <v>0</v>
      </c>
      <c r="GG44" s="141">
        <f t="shared" si="35"/>
        <v>0</v>
      </c>
      <c r="GH44" s="141">
        <f t="shared" si="35"/>
        <v>0</v>
      </c>
      <c r="GI44" s="141">
        <f t="shared" si="35"/>
        <v>0</v>
      </c>
      <c r="GJ44" s="141">
        <f t="shared" si="35"/>
        <v>0</v>
      </c>
      <c r="GK44" s="141">
        <f t="shared" si="35"/>
        <v>0</v>
      </c>
      <c r="GL44" s="141">
        <f t="shared" si="35"/>
        <v>0</v>
      </c>
      <c r="GM44" s="141">
        <f t="shared" si="35"/>
        <v>0</v>
      </c>
      <c r="GN44" s="141">
        <f t="shared" si="35"/>
        <v>0</v>
      </c>
      <c r="GO44" s="141">
        <f t="shared" si="35"/>
        <v>0</v>
      </c>
      <c r="GP44" s="141">
        <f t="shared" si="35"/>
        <v>0</v>
      </c>
      <c r="GQ44" s="141">
        <f t="shared" si="35"/>
        <v>0</v>
      </c>
      <c r="GR44" s="141">
        <f t="shared" si="35"/>
        <v>0</v>
      </c>
      <c r="GS44" s="141">
        <f t="shared" si="35"/>
        <v>0</v>
      </c>
      <c r="GT44" s="141">
        <f t="shared" si="35"/>
        <v>0</v>
      </c>
      <c r="GU44" s="141">
        <f t="shared" si="35"/>
        <v>0</v>
      </c>
      <c r="GV44" s="141">
        <f t="shared" si="35"/>
        <v>0</v>
      </c>
      <c r="GW44" s="141">
        <f t="shared" si="35"/>
        <v>0</v>
      </c>
      <c r="GX44" s="141">
        <f t="shared" si="35"/>
        <v>0</v>
      </c>
      <c r="GY44" s="141">
        <f t="shared" si="35"/>
        <v>0</v>
      </c>
      <c r="GZ44" s="141">
        <f t="shared" si="35"/>
        <v>0</v>
      </c>
      <c r="HA44" s="141">
        <f t="shared" si="35"/>
        <v>0</v>
      </c>
      <c r="HB44" s="141">
        <f t="shared" si="35"/>
        <v>0</v>
      </c>
      <c r="HC44" s="141">
        <f t="shared" si="35"/>
        <v>0</v>
      </c>
      <c r="HD44" s="141">
        <f t="shared" ref="HD44:HH44" si="36">IF(VALUE(HD$13)&lt;20,INDEX($O$14:$DK$44,ROW($A31),VALUE(HD$13)),INDEX($O$14:$DK$44,ROW($A31),VALUE(HD$13)+1))</f>
        <v>0</v>
      </c>
      <c r="HE44" s="141">
        <f t="shared" si="36"/>
        <v>0</v>
      </c>
      <c r="HF44" s="141">
        <f t="shared" si="36"/>
        <v>0</v>
      </c>
      <c r="HG44" s="141">
        <f t="shared" si="36"/>
        <v>0</v>
      </c>
      <c r="HH44" s="141">
        <f t="shared" si="36"/>
        <v>0</v>
      </c>
    </row>
    <row r="45" spans="2:216" x14ac:dyDescent="0.15">
      <c r="B45" s="2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28"/>
      <c r="AS45" s="28"/>
      <c r="AT45" s="28"/>
      <c r="AU45" s="28"/>
      <c r="AV45" s="28"/>
      <c r="AW45" s="28"/>
      <c r="AX45" s="28"/>
      <c r="AY45" s="28"/>
      <c r="AZ45" s="28"/>
      <c r="BA45" s="28"/>
      <c r="BB45" s="28"/>
      <c r="BC45" s="28"/>
      <c r="BD45" s="28"/>
      <c r="BE45" s="28"/>
      <c r="BF45" s="28"/>
      <c r="BG45" s="28"/>
      <c r="BH45" s="28"/>
      <c r="BI45" s="28"/>
      <c r="BJ45" s="28"/>
      <c r="BK45" s="28"/>
      <c r="BL45" s="28"/>
      <c r="BM45" s="28"/>
      <c r="BN45" s="28"/>
      <c r="BO45" s="28"/>
      <c r="BP45" s="28"/>
      <c r="BQ45" s="28"/>
      <c r="BR45" s="28"/>
      <c r="BS45" s="28"/>
      <c r="BT45" s="28"/>
      <c r="BU45" s="28"/>
      <c r="BV45" s="28"/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  <c r="DL45" s="37"/>
      <c r="DM45" s="37"/>
      <c r="DN45" s="37"/>
      <c r="DO45" s="37"/>
      <c r="DP45" s="37"/>
      <c r="DQ45" s="37"/>
      <c r="DR45" s="37"/>
      <c r="DS45" s="37"/>
      <c r="DT45" s="37"/>
      <c r="DU45" s="37"/>
      <c r="DV45" s="37"/>
      <c r="DW45" s="37"/>
      <c r="DX45" s="37"/>
      <c r="DY45" s="37"/>
      <c r="DZ45" s="37"/>
      <c r="EA45" s="37"/>
      <c r="EB45" s="37"/>
      <c r="EC45" s="37"/>
      <c r="ED45" s="37"/>
      <c r="EE45" s="37"/>
      <c r="EF45" s="37"/>
      <c r="EG45" s="37"/>
      <c r="EH45" s="37"/>
      <c r="EI45" s="37"/>
      <c r="EJ45" s="37"/>
      <c r="EK45" s="37"/>
      <c r="EL45" s="37"/>
      <c r="EM45" s="37"/>
      <c r="EN45" s="37"/>
      <c r="EO45" s="37"/>
      <c r="EP45" s="37"/>
      <c r="EQ45" s="37"/>
      <c r="ER45" s="37"/>
      <c r="ES45" s="37"/>
      <c r="ET45" s="37"/>
      <c r="EU45" s="37"/>
      <c r="EV45" s="37"/>
      <c r="EW45" s="37"/>
      <c r="EX45" s="37"/>
      <c r="EY45" s="37"/>
      <c r="EZ45" s="37"/>
      <c r="FA45" s="37"/>
      <c r="FB45" s="37"/>
      <c r="FC45" s="37"/>
      <c r="FD45" s="37"/>
      <c r="FE45" s="37"/>
      <c r="FF45" s="37"/>
      <c r="FG45" s="37"/>
      <c r="FH45" s="37"/>
      <c r="FI45" s="37"/>
      <c r="FJ45" s="37"/>
      <c r="FK45" s="37"/>
      <c r="FL45" s="37"/>
      <c r="FM45" s="37"/>
      <c r="FN45" s="37"/>
      <c r="FO45" s="37"/>
      <c r="FP45" s="37"/>
      <c r="FQ45" s="37"/>
      <c r="FR45" s="37"/>
      <c r="FS45" s="37"/>
      <c r="FT45" s="37"/>
      <c r="FU45" s="37"/>
      <c r="FV45" s="37"/>
      <c r="FW45" s="37"/>
      <c r="FX45" s="37"/>
      <c r="FY45" s="37"/>
      <c r="FZ45" s="37"/>
      <c r="GA45" s="37"/>
      <c r="GB45" s="37"/>
      <c r="GC45" s="37"/>
      <c r="GD45" s="37"/>
      <c r="GE45" s="37"/>
      <c r="GF45" s="37"/>
      <c r="GG45" s="37"/>
      <c r="GH45" s="37"/>
      <c r="GI45" s="37"/>
      <c r="GJ45" s="37"/>
      <c r="GK45" s="37"/>
      <c r="GL45" s="37"/>
      <c r="GM45" s="37"/>
      <c r="GN45" s="37"/>
      <c r="GO45" s="37"/>
      <c r="GP45" s="37"/>
      <c r="GQ45" s="37"/>
      <c r="GR45" s="37"/>
      <c r="GS45" s="37"/>
      <c r="GT45" s="37"/>
      <c r="GU45" s="37"/>
      <c r="GV45" s="37"/>
      <c r="GW45" s="37"/>
      <c r="GX45" s="37"/>
      <c r="GY45" s="37"/>
      <c r="GZ45" s="37"/>
      <c r="HA45" s="37"/>
      <c r="HB45" s="37"/>
      <c r="HC45" s="37"/>
      <c r="HD45" s="37"/>
      <c r="HE45" s="37"/>
      <c r="HF45" s="37"/>
      <c r="HG45" s="37"/>
      <c r="HH45" s="37"/>
    </row>
    <row r="46" spans="2:216" x14ac:dyDescent="0.15">
      <c r="B46" s="29" t="s">
        <v>49</v>
      </c>
      <c r="C46" s="11">
        <f>SUM(C17:C45)</f>
        <v>5</v>
      </c>
      <c r="D46" s="11">
        <f t="shared" ref="D46:BO46" si="37">SUM(D17:D45)</f>
        <v>5</v>
      </c>
      <c r="E46" s="11">
        <f t="shared" si="37"/>
        <v>12</v>
      </c>
      <c r="F46" s="11">
        <f t="shared" si="37"/>
        <v>0</v>
      </c>
      <c r="G46" s="11">
        <f t="shared" si="37"/>
        <v>0</v>
      </c>
      <c r="H46" s="11">
        <f t="shared" si="37"/>
        <v>0</v>
      </c>
      <c r="I46" s="11">
        <f t="shared" si="37"/>
        <v>0</v>
      </c>
      <c r="J46" s="11">
        <f t="shared" si="37"/>
        <v>0</v>
      </c>
      <c r="K46" s="11">
        <f t="shared" si="37"/>
        <v>0</v>
      </c>
      <c r="L46" s="11">
        <f t="shared" si="37"/>
        <v>0</v>
      </c>
      <c r="M46" s="11">
        <f t="shared" si="37"/>
        <v>0</v>
      </c>
      <c r="N46" s="11">
        <f t="shared" si="37"/>
        <v>0</v>
      </c>
      <c r="O46" s="11">
        <f t="shared" si="37"/>
        <v>0</v>
      </c>
      <c r="P46" s="11">
        <f t="shared" si="37"/>
        <v>0</v>
      </c>
      <c r="Q46" s="11">
        <f t="shared" si="37"/>
        <v>0</v>
      </c>
      <c r="R46" s="11">
        <f t="shared" si="37"/>
        <v>0</v>
      </c>
      <c r="S46" s="11">
        <f t="shared" si="37"/>
        <v>0</v>
      </c>
      <c r="T46" s="11">
        <f t="shared" si="37"/>
        <v>0</v>
      </c>
      <c r="U46" s="11">
        <f t="shared" si="37"/>
        <v>0</v>
      </c>
      <c r="V46" s="11">
        <f t="shared" si="37"/>
        <v>0</v>
      </c>
      <c r="W46" s="11">
        <f t="shared" si="37"/>
        <v>0</v>
      </c>
      <c r="X46" s="11">
        <f t="shared" si="37"/>
        <v>0</v>
      </c>
      <c r="Y46" s="11">
        <f t="shared" si="37"/>
        <v>0</v>
      </c>
      <c r="Z46" s="11">
        <f t="shared" si="37"/>
        <v>0</v>
      </c>
      <c r="AA46" s="11">
        <f t="shared" si="37"/>
        <v>0</v>
      </c>
      <c r="AB46" s="11">
        <f t="shared" si="37"/>
        <v>0</v>
      </c>
      <c r="AC46" s="11">
        <f t="shared" si="37"/>
        <v>0</v>
      </c>
      <c r="AD46" s="11">
        <f t="shared" si="37"/>
        <v>0</v>
      </c>
      <c r="AE46" s="11">
        <f t="shared" si="37"/>
        <v>0</v>
      </c>
      <c r="AF46" s="11">
        <f t="shared" si="37"/>
        <v>0</v>
      </c>
      <c r="AG46" s="11">
        <f t="shared" si="37"/>
        <v>0</v>
      </c>
      <c r="AH46" s="11">
        <f t="shared" si="37"/>
        <v>0</v>
      </c>
      <c r="AI46" s="11">
        <f t="shared" si="37"/>
        <v>0</v>
      </c>
      <c r="AJ46" s="11">
        <f t="shared" si="37"/>
        <v>0</v>
      </c>
      <c r="AK46" s="11">
        <f t="shared" si="37"/>
        <v>34</v>
      </c>
      <c r="AL46" s="11">
        <f t="shared" si="37"/>
        <v>0</v>
      </c>
      <c r="AM46" s="11">
        <f t="shared" si="37"/>
        <v>0</v>
      </c>
      <c r="AN46" s="11">
        <f t="shared" si="37"/>
        <v>0</v>
      </c>
      <c r="AO46" s="11">
        <f t="shared" si="37"/>
        <v>0</v>
      </c>
      <c r="AP46" s="11">
        <f t="shared" si="37"/>
        <v>0</v>
      </c>
      <c r="AQ46" s="11">
        <f t="shared" si="37"/>
        <v>0</v>
      </c>
      <c r="AR46" s="11">
        <f t="shared" si="37"/>
        <v>0</v>
      </c>
      <c r="AS46" s="11">
        <f t="shared" si="37"/>
        <v>0</v>
      </c>
      <c r="AT46" s="11">
        <f t="shared" si="37"/>
        <v>0</v>
      </c>
      <c r="AU46" s="11">
        <f t="shared" si="37"/>
        <v>0</v>
      </c>
      <c r="AV46" s="11">
        <f t="shared" si="37"/>
        <v>0</v>
      </c>
      <c r="AW46" s="11">
        <f t="shared" si="37"/>
        <v>0</v>
      </c>
      <c r="AX46" s="11">
        <f t="shared" si="37"/>
        <v>50</v>
      </c>
      <c r="AY46" s="11">
        <f t="shared" si="37"/>
        <v>0</v>
      </c>
      <c r="AZ46" s="11">
        <f t="shared" si="37"/>
        <v>0</v>
      </c>
      <c r="BA46" s="11">
        <f t="shared" si="37"/>
        <v>0</v>
      </c>
      <c r="BB46" s="11">
        <f t="shared" si="37"/>
        <v>0</v>
      </c>
      <c r="BC46" s="11">
        <f t="shared" si="37"/>
        <v>0</v>
      </c>
      <c r="BD46" s="11">
        <f t="shared" si="37"/>
        <v>0</v>
      </c>
      <c r="BE46" s="11">
        <f t="shared" si="37"/>
        <v>0</v>
      </c>
      <c r="BF46" s="11">
        <f t="shared" si="37"/>
        <v>0</v>
      </c>
      <c r="BG46" s="11">
        <f t="shared" si="37"/>
        <v>0</v>
      </c>
      <c r="BH46" s="11">
        <f t="shared" si="37"/>
        <v>0</v>
      </c>
      <c r="BI46" s="11">
        <f t="shared" si="37"/>
        <v>0</v>
      </c>
      <c r="BJ46" s="11">
        <f t="shared" si="37"/>
        <v>0</v>
      </c>
      <c r="BK46" s="11">
        <f t="shared" si="37"/>
        <v>0</v>
      </c>
      <c r="BL46" s="11">
        <f t="shared" si="37"/>
        <v>0</v>
      </c>
      <c r="BM46" s="11">
        <f t="shared" si="37"/>
        <v>0</v>
      </c>
      <c r="BN46" s="11">
        <f t="shared" si="37"/>
        <v>0</v>
      </c>
      <c r="BO46" s="11">
        <f t="shared" si="37"/>
        <v>0</v>
      </c>
      <c r="BP46" s="11">
        <f t="shared" ref="BP46:EA46" si="38">SUM(BP17:BP45)</f>
        <v>0</v>
      </c>
      <c r="BQ46" s="11">
        <f t="shared" si="38"/>
        <v>0</v>
      </c>
      <c r="BR46" s="11">
        <f t="shared" si="38"/>
        <v>0</v>
      </c>
      <c r="BS46" s="11">
        <f t="shared" si="38"/>
        <v>0</v>
      </c>
      <c r="BT46" s="11">
        <f t="shared" si="38"/>
        <v>0</v>
      </c>
      <c r="BU46" s="11">
        <f t="shared" si="38"/>
        <v>0</v>
      </c>
      <c r="BV46" s="11">
        <f t="shared" si="38"/>
        <v>0</v>
      </c>
      <c r="BW46" s="11">
        <f t="shared" si="38"/>
        <v>0</v>
      </c>
      <c r="BX46" s="11">
        <f t="shared" si="38"/>
        <v>0</v>
      </c>
      <c r="BY46" s="11">
        <f t="shared" si="38"/>
        <v>0</v>
      </c>
      <c r="BZ46" s="11">
        <f t="shared" si="38"/>
        <v>0</v>
      </c>
      <c r="CA46" s="11">
        <f t="shared" si="38"/>
        <v>0</v>
      </c>
      <c r="CB46" s="11">
        <f t="shared" si="38"/>
        <v>0</v>
      </c>
      <c r="CC46" s="11">
        <f t="shared" si="38"/>
        <v>0</v>
      </c>
      <c r="CD46" s="11">
        <f t="shared" si="38"/>
        <v>0</v>
      </c>
      <c r="CE46" s="11">
        <f t="shared" si="38"/>
        <v>0</v>
      </c>
      <c r="CF46" s="11">
        <f t="shared" si="38"/>
        <v>0</v>
      </c>
      <c r="CG46" s="11">
        <f t="shared" si="38"/>
        <v>0</v>
      </c>
      <c r="CH46" s="11">
        <f t="shared" si="38"/>
        <v>0</v>
      </c>
      <c r="CI46" s="11">
        <f t="shared" si="38"/>
        <v>0</v>
      </c>
      <c r="CJ46" s="11">
        <f t="shared" si="38"/>
        <v>0</v>
      </c>
      <c r="CK46" s="11">
        <f t="shared" si="38"/>
        <v>0</v>
      </c>
      <c r="CL46" s="11">
        <f t="shared" si="38"/>
        <v>0</v>
      </c>
      <c r="CM46" s="11">
        <f t="shared" si="38"/>
        <v>0</v>
      </c>
      <c r="CN46" s="11">
        <f t="shared" si="38"/>
        <v>0</v>
      </c>
      <c r="CO46" s="11">
        <f t="shared" si="38"/>
        <v>0</v>
      </c>
      <c r="CP46" s="11">
        <f t="shared" si="38"/>
        <v>0</v>
      </c>
      <c r="CQ46" s="11">
        <f t="shared" si="38"/>
        <v>0</v>
      </c>
      <c r="CR46" s="11">
        <f t="shared" si="38"/>
        <v>0</v>
      </c>
      <c r="CS46" s="11">
        <f t="shared" si="38"/>
        <v>0</v>
      </c>
      <c r="CT46" s="11">
        <f t="shared" si="38"/>
        <v>0</v>
      </c>
      <c r="CU46" s="11">
        <f t="shared" si="38"/>
        <v>0</v>
      </c>
      <c r="CV46" s="11">
        <f t="shared" si="38"/>
        <v>0</v>
      </c>
      <c r="CW46" s="11">
        <f t="shared" si="38"/>
        <v>0</v>
      </c>
      <c r="CX46" s="11">
        <f t="shared" si="38"/>
        <v>0</v>
      </c>
      <c r="CY46" s="11">
        <f t="shared" si="38"/>
        <v>0</v>
      </c>
      <c r="CZ46" s="11">
        <f t="shared" si="38"/>
        <v>0</v>
      </c>
      <c r="DA46" s="11">
        <f t="shared" si="38"/>
        <v>0</v>
      </c>
      <c r="DB46" s="11">
        <f t="shared" si="38"/>
        <v>0</v>
      </c>
      <c r="DC46" s="11">
        <f t="shared" si="38"/>
        <v>0</v>
      </c>
      <c r="DD46" s="11">
        <f t="shared" si="38"/>
        <v>0</v>
      </c>
      <c r="DE46" s="11">
        <f t="shared" si="38"/>
        <v>0</v>
      </c>
      <c r="DF46" s="11">
        <f t="shared" si="38"/>
        <v>0</v>
      </c>
      <c r="DG46" s="11">
        <f t="shared" si="38"/>
        <v>0</v>
      </c>
      <c r="DH46" s="11">
        <f t="shared" si="38"/>
        <v>0</v>
      </c>
      <c r="DI46" s="11">
        <f t="shared" si="38"/>
        <v>0</v>
      </c>
      <c r="DJ46" s="11">
        <f t="shared" si="38"/>
        <v>0</v>
      </c>
      <c r="DK46" s="11">
        <f t="shared" si="38"/>
        <v>0</v>
      </c>
      <c r="DL46" s="11">
        <f t="shared" si="38"/>
        <v>0</v>
      </c>
      <c r="DM46" s="11">
        <f t="shared" si="38"/>
        <v>0</v>
      </c>
      <c r="DN46" s="11">
        <f t="shared" si="38"/>
        <v>0</v>
      </c>
      <c r="DO46" s="11">
        <f t="shared" si="38"/>
        <v>0</v>
      </c>
      <c r="DP46" s="11">
        <f t="shared" si="38"/>
        <v>0</v>
      </c>
      <c r="DQ46" s="11">
        <f t="shared" si="38"/>
        <v>0</v>
      </c>
      <c r="DR46" s="11">
        <f t="shared" si="38"/>
        <v>0</v>
      </c>
      <c r="DS46" s="11">
        <f t="shared" si="38"/>
        <v>0</v>
      </c>
      <c r="DT46" s="11">
        <f t="shared" si="38"/>
        <v>0</v>
      </c>
      <c r="DU46" s="11">
        <f t="shared" si="38"/>
        <v>0</v>
      </c>
      <c r="DV46" s="11">
        <f t="shared" si="38"/>
        <v>0</v>
      </c>
      <c r="DW46" s="11">
        <f t="shared" si="38"/>
        <v>0</v>
      </c>
      <c r="DX46" s="11">
        <f t="shared" si="38"/>
        <v>0</v>
      </c>
      <c r="DY46" s="11">
        <f t="shared" si="38"/>
        <v>0</v>
      </c>
      <c r="DZ46" s="11">
        <f t="shared" si="38"/>
        <v>0</v>
      </c>
      <c r="EA46" s="11">
        <f t="shared" si="38"/>
        <v>0</v>
      </c>
      <c r="EB46" s="11">
        <f t="shared" ref="EB46:GM46" si="39">SUM(EB17:EB45)</f>
        <v>0</v>
      </c>
      <c r="EC46" s="11">
        <f t="shared" si="39"/>
        <v>0</v>
      </c>
      <c r="ED46" s="11">
        <f t="shared" si="39"/>
        <v>0</v>
      </c>
      <c r="EE46" s="11">
        <f t="shared" si="39"/>
        <v>0</v>
      </c>
      <c r="EF46" s="11">
        <f t="shared" si="39"/>
        <v>34</v>
      </c>
      <c r="EG46" s="11">
        <f t="shared" si="39"/>
        <v>0</v>
      </c>
      <c r="EH46" s="11">
        <f t="shared" si="39"/>
        <v>50</v>
      </c>
      <c r="EI46" s="11">
        <f t="shared" si="39"/>
        <v>0</v>
      </c>
      <c r="EJ46" s="11">
        <f t="shared" si="39"/>
        <v>0</v>
      </c>
      <c r="EK46" s="11">
        <f t="shared" si="39"/>
        <v>0</v>
      </c>
      <c r="EL46" s="11">
        <f t="shared" si="39"/>
        <v>0</v>
      </c>
      <c r="EM46" s="11">
        <f t="shared" si="39"/>
        <v>0</v>
      </c>
      <c r="EN46" s="11">
        <f t="shared" si="39"/>
        <v>0</v>
      </c>
      <c r="EO46" s="11">
        <f t="shared" si="39"/>
        <v>0</v>
      </c>
      <c r="EP46" s="11">
        <f t="shared" si="39"/>
        <v>0</v>
      </c>
      <c r="EQ46" s="11">
        <f t="shared" si="39"/>
        <v>0</v>
      </c>
      <c r="ER46" s="11">
        <f t="shared" si="39"/>
        <v>0</v>
      </c>
      <c r="ES46" s="11">
        <f t="shared" si="39"/>
        <v>0</v>
      </c>
      <c r="ET46" s="11">
        <f t="shared" si="39"/>
        <v>0</v>
      </c>
      <c r="EU46" s="11">
        <f t="shared" si="39"/>
        <v>0</v>
      </c>
      <c r="EV46" s="11">
        <f t="shared" si="39"/>
        <v>0</v>
      </c>
      <c r="EW46" s="11">
        <f t="shared" si="39"/>
        <v>0</v>
      </c>
      <c r="EX46" s="11">
        <f t="shared" si="39"/>
        <v>0</v>
      </c>
      <c r="EY46" s="11">
        <f t="shared" si="39"/>
        <v>0</v>
      </c>
      <c r="EZ46" s="11">
        <f t="shared" si="39"/>
        <v>0</v>
      </c>
      <c r="FA46" s="11">
        <f t="shared" si="39"/>
        <v>0</v>
      </c>
      <c r="FB46" s="11">
        <f t="shared" si="39"/>
        <v>0</v>
      </c>
      <c r="FC46" s="11">
        <f t="shared" si="39"/>
        <v>0</v>
      </c>
      <c r="FD46" s="11">
        <f t="shared" si="39"/>
        <v>0</v>
      </c>
      <c r="FE46" s="11">
        <f t="shared" si="39"/>
        <v>0</v>
      </c>
      <c r="FF46" s="11">
        <f t="shared" si="39"/>
        <v>0</v>
      </c>
      <c r="FG46" s="11">
        <f t="shared" si="39"/>
        <v>0</v>
      </c>
      <c r="FH46" s="11">
        <f t="shared" si="39"/>
        <v>0</v>
      </c>
      <c r="FI46" s="11">
        <f t="shared" si="39"/>
        <v>0</v>
      </c>
      <c r="FJ46" s="11">
        <f t="shared" si="39"/>
        <v>0</v>
      </c>
      <c r="FK46" s="11">
        <f t="shared" si="39"/>
        <v>0</v>
      </c>
      <c r="FL46" s="11">
        <f t="shared" si="39"/>
        <v>0</v>
      </c>
      <c r="FM46" s="11">
        <f t="shared" si="39"/>
        <v>0</v>
      </c>
      <c r="FN46" s="11">
        <f t="shared" si="39"/>
        <v>0</v>
      </c>
      <c r="FO46" s="11">
        <f t="shared" si="39"/>
        <v>0</v>
      </c>
      <c r="FP46" s="11">
        <f t="shared" si="39"/>
        <v>0</v>
      </c>
      <c r="FQ46" s="11">
        <f t="shared" si="39"/>
        <v>0</v>
      </c>
      <c r="FR46" s="11">
        <f t="shared" si="39"/>
        <v>0</v>
      </c>
      <c r="FS46" s="11">
        <f t="shared" si="39"/>
        <v>0</v>
      </c>
      <c r="FT46" s="11">
        <f t="shared" si="39"/>
        <v>0</v>
      </c>
      <c r="FU46" s="11">
        <f t="shared" si="39"/>
        <v>0</v>
      </c>
      <c r="FV46" s="11">
        <f t="shared" si="39"/>
        <v>0</v>
      </c>
      <c r="FW46" s="11">
        <f t="shared" si="39"/>
        <v>0</v>
      </c>
      <c r="FX46" s="11">
        <f t="shared" si="39"/>
        <v>0</v>
      </c>
      <c r="FY46" s="11">
        <f t="shared" si="39"/>
        <v>0</v>
      </c>
      <c r="FZ46" s="11">
        <f t="shared" si="39"/>
        <v>0</v>
      </c>
      <c r="GA46" s="11">
        <f t="shared" si="39"/>
        <v>0</v>
      </c>
      <c r="GB46" s="11">
        <f t="shared" si="39"/>
        <v>0</v>
      </c>
      <c r="GC46" s="11">
        <f t="shared" si="39"/>
        <v>0</v>
      </c>
      <c r="GD46" s="11">
        <f t="shared" si="39"/>
        <v>0</v>
      </c>
      <c r="GE46" s="11">
        <f t="shared" si="39"/>
        <v>0</v>
      </c>
      <c r="GF46" s="11">
        <f t="shared" si="39"/>
        <v>0</v>
      </c>
      <c r="GG46" s="11">
        <f t="shared" si="39"/>
        <v>0</v>
      </c>
      <c r="GH46" s="11">
        <f t="shared" si="39"/>
        <v>0</v>
      </c>
      <c r="GI46" s="11">
        <f t="shared" si="39"/>
        <v>0</v>
      </c>
      <c r="GJ46" s="11">
        <f t="shared" si="39"/>
        <v>0</v>
      </c>
      <c r="GK46" s="11">
        <f t="shared" si="39"/>
        <v>0</v>
      </c>
      <c r="GL46" s="11">
        <f t="shared" si="39"/>
        <v>0</v>
      </c>
      <c r="GM46" s="11">
        <f t="shared" si="39"/>
        <v>0</v>
      </c>
      <c r="GN46" s="11">
        <f t="shared" ref="GN46:HH46" si="40">SUM(GN17:GN45)</f>
        <v>0</v>
      </c>
      <c r="GO46" s="11">
        <f t="shared" si="40"/>
        <v>0</v>
      </c>
      <c r="GP46" s="11">
        <f t="shared" si="40"/>
        <v>0</v>
      </c>
      <c r="GQ46" s="11">
        <f t="shared" si="40"/>
        <v>0</v>
      </c>
      <c r="GR46" s="11">
        <f t="shared" si="40"/>
        <v>0</v>
      </c>
      <c r="GS46" s="11">
        <f t="shared" si="40"/>
        <v>0</v>
      </c>
      <c r="GT46" s="11">
        <f t="shared" si="40"/>
        <v>0</v>
      </c>
      <c r="GU46" s="11">
        <f t="shared" si="40"/>
        <v>0</v>
      </c>
      <c r="GV46" s="11">
        <f t="shared" si="40"/>
        <v>0</v>
      </c>
      <c r="GW46" s="11">
        <f t="shared" si="40"/>
        <v>0</v>
      </c>
      <c r="GX46" s="11">
        <f t="shared" si="40"/>
        <v>0</v>
      </c>
      <c r="GY46" s="11">
        <f t="shared" si="40"/>
        <v>0</v>
      </c>
      <c r="GZ46" s="11">
        <f t="shared" si="40"/>
        <v>0</v>
      </c>
      <c r="HA46" s="11">
        <f t="shared" si="40"/>
        <v>0</v>
      </c>
      <c r="HB46" s="11">
        <f t="shared" si="40"/>
        <v>0</v>
      </c>
      <c r="HC46" s="11">
        <f t="shared" si="40"/>
        <v>0</v>
      </c>
      <c r="HD46" s="11">
        <f t="shared" si="40"/>
        <v>0</v>
      </c>
      <c r="HE46" s="11">
        <f t="shared" si="40"/>
        <v>0</v>
      </c>
      <c r="HF46" s="11">
        <f t="shared" si="40"/>
        <v>0</v>
      </c>
      <c r="HG46" s="11">
        <f t="shared" si="40"/>
        <v>0</v>
      </c>
      <c r="HH46" s="11">
        <f t="shared" si="40"/>
        <v>0</v>
      </c>
    </row>
    <row r="47" spans="2:216" x14ac:dyDescent="0.15">
      <c r="B47" s="29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  <c r="AT47" s="28"/>
      <c r="AU47" s="28"/>
      <c r="AV47" s="28"/>
      <c r="AW47" s="28"/>
      <c r="AX47" s="28"/>
      <c r="AY47" s="28"/>
      <c r="AZ47" s="28"/>
      <c r="BA47" s="28"/>
      <c r="BB47" s="28"/>
      <c r="BC47" s="28"/>
      <c r="BD47" s="28"/>
      <c r="BE47" s="28"/>
      <c r="BF47" s="28"/>
      <c r="BG47" s="28"/>
      <c r="BH47" s="28"/>
      <c r="BI47" s="28"/>
      <c r="BJ47" s="28"/>
      <c r="BK47" s="28"/>
      <c r="BL47" s="28"/>
      <c r="BM47" s="28"/>
      <c r="BN47" s="28"/>
      <c r="BO47" s="28"/>
      <c r="BP47" s="28"/>
      <c r="BQ47" s="28"/>
      <c r="BR47" s="28"/>
      <c r="BS47" s="28"/>
      <c r="BT47" s="28"/>
      <c r="BU47" s="28"/>
      <c r="BV47" s="28"/>
      <c r="BW47" s="28"/>
      <c r="BX47" s="28"/>
      <c r="BY47" s="28"/>
      <c r="BZ47" s="28"/>
      <c r="CA47" s="28"/>
      <c r="CB47" s="28"/>
      <c r="CC47" s="28"/>
      <c r="CD47" s="28"/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</row>
    <row r="48" spans="2:216" x14ac:dyDescent="0.15">
      <c r="B48" s="2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  <c r="AT48" s="28"/>
      <c r="AU48" s="28"/>
      <c r="AV48" s="28"/>
      <c r="AW48" s="28"/>
      <c r="AX48" s="28"/>
      <c r="AY48" s="28"/>
      <c r="AZ48" s="28"/>
      <c r="BA48" s="28"/>
      <c r="BB48" s="28"/>
      <c r="BC48" s="28"/>
      <c r="BD48" s="28"/>
      <c r="BE48" s="28"/>
      <c r="BF48" s="28"/>
      <c r="BG48" s="28"/>
      <c r="BH48" s="28"/>
      <c r="BI48" s="28"/>
      <c r="BJ48" s="28"/>
      <c r="BK48" s="28"/>
      <c r="BL48" s="28"/>
      <c r="BM48" s="28"/>
      <c r="BN48" s="28"/>
      <c r="BO48" s="28"/>
      <c r="BP48" s="28"/>
      <c r="BQ48" s="28"/>
      <c r="BR48" s="28"/>
      <c r="BS48" s="28"/>
      <c r="BT48" s="28"/>
      <c r="BU48" s="28"/>
      <c r="BV48" s="28"/>
      <c r="BW48" s="28"/>
      <c r="BX48" s="28"/>
      <c r="BY48" s="28"/>
      <c r="BZ48" s="28"/>
      <c r="CA48" s="28"/>
      <c r="CB48" s="28"/>
      <c r="CC48" s="28"/>
      <c r="CD48" s="28"/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</row>
    <row r="49" spans="2:115" x14ac:dyDescent="0.15">
      <c r="B49" s="2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  <c r="AT49" s="28"/>
      <c r="AU49" s="28"/>
      <c r="AV49" s="28"/>
      <c r="AW49" s="28"/>
      <c r="AX49" s="28"/>
      <c r="AY49" s="28"/>
      <c r="AZ49" s="28"/>
      <c r="BA49" s="28"/>
      <c r="BB49" s="28"/>
      <c r="BC49" s="28"/>
      <c r="BD49" s="28"/>
      <c r="BE49" s="28"/>
      <c r="BF49" s="28"/>
      <c r="BG49" s="28"/>
      <c r="BH49" s="28"/>
      <c r="BI49" s="28"/>
      <c r="BJ49" s="28"/>
      <c r="BK49" s="28"/>
      <c r="BL49" s="28"/>
      <c r="BM49" s="28"/>
      <c r="BN49" s="28"/>
      <c r="BO49" s="28"/>
      <c r="BP49" s="28"/>
      <c r="BQ49" s="28"/>
      <c r="BR49" s="28"/>
      <c r="BS49" s="28"/>
      <c r="BT49" s="28"/>
      <c r="BU49" s="28"/>
      <c r="BV49" s="28"/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</row>
    <row r="50" spans="2:115" x14ac:dyDescent="0.15">
      <c r="B50" s="2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  <c r="AT50" s="28"/>
      <c r="AU50" s="28"/>
      <c r="AV50" s="28"/>
      <c r="AW50" s="28"/>
      <c r="AX50" s="28"/>
      <c r="AY50" s="28"/>
      <c r="AZ50" s="28"/>
      <c r="BA50" s="28"/>
      <c r="BB50" s="28"/>
      <c r="BC50" s="28"/>
      <c r="BD50" s="28"/>
      <c r="BE50" s="28"/>
      <c r="BF50" s="28"/>
      <c r="BG50" s="28"/>
      <c r="BH50" s="28"/>
      <c r="BI50" s="28"/>
      <c r="BJ50" s="28"/>
      <c r="BK50" s="28"/>
      <c r="BL50" s="28"/>
      <c r="BM50" s="28"/>
      <c r="BN50" s="28"/>
      <c r="BO50" s="28"/>
      <c r="BP50" s="28"/>
      <c r="BQ50" s="28"/>
      <c r="BR50" s="28"/>
      <c r="BS50" s="28"/>
      <c r="BT50" s="28"/>
      <c r="BU50" s="28"/>
      <c r="BV50" s="28"/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</row>
    <row r="51" spans="2:115" x14ac:dyDescent="0.15">
      <c r="B51" s="2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AV51" s="28"/>
      <c r="AW51" s="28"/>
      <c r="AX51" s="28"/>
      <c r="AY51" s="28"/>
      <c r="AZ51" s="28"/>
      <c r="BA51" s="28"/>
      <c r="BB51" s="28"/>
      <c r="BC51" s="28"/>
      <c r="BD51" s="28"/>
      <c r="BE51" s="28"/>
      <c r="BF51" s="28"/>
      <c r="BG51" s="28"/>
      <c r="BH51" s="28"/>
      <c r="BI51" s="28"/>
      <c r="BJ51" s="28"/>
      <c r="BK51" s="28"/>
      <c r="BL51" s="28"/>
      <c r="BM51" s="28"/>
      <c r="BN51" s="28"/>
      <c r="BO51" s="28"/>
      <c r="BP51" s="28"/>
      <c r="BQ51" s="28"/>
      <c r="BR51" s="28"/>
      <c r="BS51" s="28"/>
      <c r="BT51" s="28"/>
      <c r="BU51" s="28"/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</row>
    <row r="52" spans="2:115" x14ac:dyDescent="0.15">
      <c r="B52" s="2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AV52" s="28"/>
      <c r="AW52" s="28"/>
      <c r="AX52" s="28"/>
      <c r="AY52" s="28"/>
      <c r="AZ52" s="28"/>
      <c r="BA52" s="28"/>
      <c r="BB52" s="28"/>
      <c r="BC52" s="28"/>
      <c r="BD52" s="28"/>
      <c r="BE52" s="28"/>
      <c r="BF52" s="28"/>
      <c r="BG52" s="28"/>
      <c r="BH52" s="28"/>
      <c r="BI52" s="28"/>
      <c r="BJ52" s="28"/>
      <c r="BK52" s="28"/>
      <c r="BL52" s="28"/>
      <c r="BM52" s="28"/>
      <c r="BN52" s="28"/>
      <c r="BO52" s="28"/>
      <c r="BP52" s="28"/>
      <c r="BQ52" s="28"/>
      <c r="BR52" s="28"/>
      <c r="BS52" s="28"/>
      <c r="BT52" s="28"/>
      <c r="BU52" s="28"/>
      <c r="BV52" s="28"/>
      <c r="BW52" s="28"/>
      <c r="BX52" s="28"/>
      <c r="BY52" s="28"/>
      <c r="BZ52" s="28"/>
      <c r="CA52" s="28"/>
      <c r="CB52" s="28"/>
      <c r="CC52" s="28"/>
      <c r="CD52" s="28"/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</row>
    <row r="53" spans="2:115" x14ac:dyDescent="0.15">
      <c r="B53" s="2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  <c r="AT53" s="28"/>
      <c r="AU53" s="28"/>
      <c r="AV53" s="28"/>
      <c r="AW53" s="28"/>
      <c r="AX53" s="28"/>
      <c r="AY53" s="28"/>
      <c r="AZ53" s="28"/>
      <c r="BA53" s="28"/>
      <c r="BB53" s="28"/>
      <c r="BC53" s="28"/>
      <c r="BD53" s="28"/>
      <c r="BE53" s="28"/>
      <c r="BF53" s="28"/>
      <c r="BG53" s="28"/>
      <c r="BH53" s="28"/>
      <c r="BI53" s="28"/>
      <c r="BJ53" s="28"/>
      <c r="BK53" s="28"/>
      <c r="BL53" s="28"/>
      <c r="BM53" s="28"/>
      <c r="BN53" s="28"/>
      <c r="BO53" s="28"/>
      <c r="BP53" s="28"/>
      <c r="BQ53" s="28"/>
      <c r="BR53" s="28"/>
      <c r="BS53" s="28"/>
      <c r="BT53" s="28"/>
      <c r="BU53" s="28"/>
      <c r="BV53" s="28"/>
      <c r="BW53" s="28"/>
      <c r="BX53" s="28"/>
      <c r="BY53" s="28"/>
      <c r="BZ53" s="28"/>
      <c r="CA53" s="28"/>
      <c r="CB53" s="28"/>
      <c r="CC53" s="28"/>
      <c r="CD53" s="28"/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</row>
    <row r="54" spans="2:115" x14ac:dyDescent="0.15">
      <c r="B54" s="2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  <c r="AT54" s="28"/>
      <c r="AU54" s="28"/>
      <c r="AV54" s="28"/>
      <c r="AW54" s="28"/>
      <c r="AX54" s="28"/>
      <c r="AY54" s="28"/>
      <c r="AZ54" s="28"/>
      <c r="BA54" s="28"/>
      <c r="BB54" s="28"/>
      <c r="BC54" s="28"/>
      <c r="BD54" s="28"/>
      <c r="BE54" s="28"/>
      <c r="BF54" s="28"/>
      <c r="BG54" s="28"/>
      <c r="BH54" s="28"/>
      <c r="BI54" s="28"/>
      <c r="BJ54" s="28"/>
      <c r="BK54" s="28"/>
      <c r="BL54" s="28"/>
      <c r="BM54" s="28"/>
      <c r="BN54" s="28"/>
      <c r="BO54" s="28"/>
      <c r="BP54" s="28"/>
      <c r="BQ54" s="28"/>
      <c r="BR54" s="28"/>
      <c r="BS54" s="28"/>
      <c r="BT54" s="28"/>
      <c r="BU54" s="28"/>
      <c r="BV54" s="28"/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</row>
    <row r="55" spans="2:115" x14ac:dyDescent="0.15">
      <c r="B55" s="2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  <c r="AT55" s="28"/>
      <c r="AU55" s="28"/>
      <c r="AV55" s="28"/>
      <c r="AW55" s="28"/>
      <c r="AX55" s="28"/>
      <c r="AY55" s="28"/>
      <c r="AZ55" s="28"/>
      <c r="BA55" s="28"/>
      <c r="BB55" s="28"/>
      <c r="BC55" s="28"/>
      <c r="BD55" s="28"/>
      <c r="BE55" s="28"/>
      <c r="BF55" s="28"/>
      <c r="BG55" s="28"/>
      <c r="BH55" s="28"/>
      <c r="BI55" s="28"/>
      <c r="BJ55" s="28"/>
      <c r="BK55" s="28"/>
      <c r="BL55" s="28"/>
      <c r="BM55" s="28"/>
      <c r="BN55" s="28"/>
      <c r="BO55" s="28"/>
      <c r="BP55" s="28"/>
      <c r="BQ55" s="28"/>
      <c r="BR55" s="28"/>
      <c r="BS55" s="28"/>
      <c r="BT55" s="28"/>
      <c r="BU55" s="28"/>
      <c r="BV55" s="28"/>
      <c r="BW55" s="28"/>
      <c r="BX55" s="28"/>
      <c r="BY55" s="28"/>
      <c r="BZ55" s="28"/>
      <c r="CA55" s="28"/>
      <c r="CB55" s="28"/>
      <c r="CC55" s="28"/>
      <c r="CD55" s="28"/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</row>
    <row r="56" spans="2:115" x14ac:dyDescent="0.15">
      <c r="B56" s="2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AV56" s="28"/>
      <c r="AW56" s="28"/>
      <c r="AX56" s="28"/>
      <c r="AY56" s="28"/>
      <c r="AZ56" s="28"/>
      <c r="BA56" s="28"/>
      <c r="BB56" s="28"/>
      <c r="BC56" s="28"/>
      <c r="BD56" s="28"/>
      <c r="BE56" s="28"/>
      <c r="BF56" s="28"/>
      <c r="BG56" s="28"/>
      <c r="BH56" s="28"/>
      <c r="BI56" s="28"/>
      <c r="BJ56" s="28"/>
      <c r="BK56" s="28"/>
      <c r="BL56" s="28"/>
      <c r="BM56" s="28"/>
      <c r="BN56" s="28"/>
      <c r="BO56" s="28"/>
      <c r="BP56" s="28"/>
      <c r="BQ56" s="28"/>
      <c r="BR56" s="28"/>
      <c r="BS56" s="28"/>
      <c r="BT56" s="28"/>
      <c r="BU56" s="28"/>
      <c r="BV56" s="28"/>
      <c r="BW56" s="28"/>
      <c r="BX56" s="28"/>
      <c r="BY56" s="28"/>
      <c r="BZ56" s="28"/>
      <c r="CA56" s="28"/>
      <c r="CB56" s="28"/>
      <c r="CC56" s="28"/>
      <c r="CD56" s="28"/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</row>
    <row r="57" spans="2:115" x14ac:dyDescent="0.15">
      <c r="B57" s="2"/>
      <c r="C57" s="32"/>
      <c r="D57" s="32"/>
      <c r="E57" s="32"/>
      <c r="F57" s="32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  <c r="AC57" s="32"/>
      <c r="AD57" s="32"/>
      <c r="AE57" s="32"/>
      <c r="AF57" s="32"/>
      <c r="AG57" s="32"/>
      <c r="AH57" s="32"/>
      <c r="AI57" s="32"/>
      <c r="AJ57" s="32"/>
      <c r="AK57" s="32"/>
      <c r="AL57" s="32"/>
      <c r="AM57" s="32"/>
      <c r="AN57" s="32"/>
      <c r="AO57" s="32"/>
      <c r="AP57" s="32"/>
      <c r="AQ57" s="32"/>
      <c r="AR57" s="32"/>
      <c r="AS57" s="32"/>
      <c r="AT57" s="32"/>
      <c r="AU57" s="32"/>
      <c r="AV57" s="32"/>
      <c r="AW57" s="32"/>
      <c r="AX57" s="32"/>
      <c r="AY57" s="32"/>
      <c r="AZ57" s="32"/>
      <c r="BA57" s="32"/>
      <c r="BB57" s="32"/>
      <c r="BC57" s="32"/>
      <c r="BD57" s="32"/>
      <c r="BE57" s="32"/>
      <c r="BF57" s="32"/>
      <c r="BG57" s="32"/>
      <c r="BH57" s="32"/>
      <c r="BI57" s="32"/>
      <c r="BJ57" s="32"/>
      <c r="BK57" s="32"/>
      <c r="BL57" s="32"/>
      <c r="BM57" s="32"/>
      <c r="BN57" s="32"/>
      <c r="BO57" s="32"/>
      <c r="BP57" s="32"/>
      <c r="BQ57" s="32"/>
      <c r="BR57" s="32"/>
      <c r="BS57" s="32"/>
      <c r="BT57" s="32"/>
      <c r="BU57" s="32"/>
      <c r="BV57" s="32"/>
      <c r="BW57" s="32"/>
      <c r="BX57" s="32"/>
      <c r="BY57" s="32"/>
      <c r="BZ57" s="32"/>
      <c r="CA57" s="32"/>
      <c r="CB57" s="32"/>
      <c r="CC57" s="32"/>
      <c r="CD57" s="32"/>
      <c r="CE57" s="32"/>
      <c r="CF57" s="32"/>
      <c r="CG57" s="32"/>
      <c r="CH57" s="32"/>
      <c r="CI57" s="32"/>
      <c r="CJ57" s="32"/>
      <c r="CK57" s="32"/>
      <c r="CL57" s="32"/>
      <c r="CM57" s="32"/>
      <c r="CN57" s="32"/>
      <c r="CO57" s="32"/>
      <c r="CP57" s="32"/>
      <c r="CQ57" s="32"/>
      <c r="CR57" s="32"/>
      <c r="CS57" s="32"/>
      <c r="CT57" s="32"/>
      <c r="CU57" s="32"/>
      <c r="CV57" s="32"/>
      <c r="CW57" s="32"/>
      <c r="CX57" s="32"/>
      <c r="CY57" s="32"/>
      <c r="CZ57" s="32"/>
      <c r="DA57" s="32"/>
      <c r="DB57" s="32"/>
      <c r="DC57" s="32"/>
      <c r="DD57" s="32"/>
      <c r="DE57" s="32"/>
      <c r="DF57" s="32"/>
      <c r="DG57" s="32"/>
      <c r="DH57" s="32"/>
      <c r="DI57" s="32"/>
      <c r="DJ57" s="32"/>
      <c r="DK57" s="32"/>
    </row>
    <row r="58" spans="2:115" x14ac:dyDescent="0.15">
      <c r="B58" s="2"/>
      <c r="C58" s="32"/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  <c r="AC58" s="32"/>
      <c r="AD58" s="32"/>
      <c r="AE58" s="32"/>
      <c r="AF58" s="32"/>
      <c r="AG58" s="32"/>
      <c r="AH58" s="32"/>
      <c r="AI58" s="32"/>
      <c r="AJ58" s="32"/>
      <c r="AK58" s="32"/>
      <c r="AL58" s="32"/>
      <c r="AM58" s="32"/>
      <c r="AN58" s="32"/>
      <c r="AO58" s="32"/>
      <c r="AP58" s="32"/>
      <c r="AQ58" s="32"/>
      <c r="AR58" s="32"/>
      <c r="AS58" s="32"/>
      <c r="AT58" s="32"/>
      <c r="AU58" s="32"/>
      <c r="AV58" s="32"/>
      <c r="AW58" s="32"/>
      <c r="AX58" s="32"/>
      <c r="AY58" s="32"/>
      <c r="AZ58" s="32"/>
      <c r="BA58" s="32"/>
      <c r="BB58" s="32"/>
      <c r="BC58" s="32"/>
      <c r="BD58" s="32"/>
      <c r="BE58" s="32"/>
      <c r="BF58" s="32"/>
      <c r="BG58" s="32"/>
      <c r="BH58" s="32"/>
      <c r="BI58" s="32"/>
      <c r="BJ58" s="32"/>
      <c r="BK58" s="32"/>
      <c r="BL58" s="32"/>
      <c r="BM58" s="32"/>
      <c r="BN58" s="32"/>
      <c r="BO58" s="32"/>
      <c r="BP58" s="32"/>
      <c r="BQ58" s="32"/>
      <c r="BR58" s="32"/>
      <c r="BS58" s="32"/>
      <c r="BT58" s="32"/>
      <c r="BU58" s="32"/>
      <c r="BV58" s="32"/>
      <c r="BW58" s="32"/>
      <c r="BX58" s="32"/>
      <c r="BY58" s="32"/>
      <c r="BZ58" s="32"/>
      <c r="CA58" s="32"/>
      <c r="CB58" s="32"/>
      <c r="CC58" s="32"/>
      <c r="CD58" s="32"/>
      <c r="CE58" s="32"/>
      <c r="CF58" s="32"/>
      <c r="CG58" s="32"/>
      <c r="CH58" s="32"/>
      <c r="CI58" s="32"/>
      <c r="CJ58" s="32"/>
      <c r="CK58" s="32"/>
      <c r="CL58" s="32"/>
      <c r="CM58" s="32"/>
      <c r="CN58" s="32"/>
      <c r="CO58" s="32"/>
      <c r="CP58" s="32"/>
      <c r="CQ58" s="32"/>
      <c r="CR58" s="32"/>
      <c r="CS58" s="32"/>
      <c r="CT58" s="32"/>
      <c r="CU58" s="32"/>
      <c r="CV58" s="32"/>
      <c r="CW58" s="32"/>
      <c r="CX58" s="32"/>
      <c r="CY58" s="32"/>
      <c r="CZ58" s="32"/>
      <c r="DA58" s="32"/>
      <c r="DB58" s="32"/>
      <c r="DC58" s="32"/>
      <c r="DD58" s="32"/>
      <c r="DE58" s="32"/>
      <c r="DF58" s="32"/>
      <c r="DG58" s="32"/>
      <c r="DH58" s="32"/>
      <c r="DI58" s="32"/>
      <c r="DJ58" s="32"/>
      <c r="DK58" s="32"/>
    </row>
    <row r="59" spans="2:115" x14ac:dyDescent="0.15">
      <c r="B59" s="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  <c r="AJ59" s="32"/>
      <c r="AK59" s="32"/>
      <c r="AL59" s="32"/>
      <c r="AM59" s="32"/>
      <c r="AN59" s="32"/>
      <c r="AO59" s="32"/>
      <c r="AP59" s="32"/>
      <c r="AQ59" s="32"/>
      <c r="AR59" s="32"/>
      <c r="AS59" s="32"/>
      <c r="AT59" s="32"/>
      <c r="AU59" s="32"/>
      <c r="AV59" s="32"/>
      <c r="AW59" s="32"/>
      <c r="AX59" s="32"/>
      <c r="AY59" s="32"/>
      <c r="AZ59" s="32"/>
      <c r="BA59" s="32"/>
      <c r="BB59" s="32"/>
      <c r="BC59" s="32"/>
      <c r="BD59" s="32"/>
      <c r="BE59" s="32"/>
      <c r="BF59" s="32"/>
      <c r="BG59" s="32"/>
      <c r="BH59" s="32"/>
      <c r="BI59" s="32"/>
      <c r="BJ59" s="32"/>
      <c r="BK59" s="32"/>
      <c r="BL59" s="32"/>
      <c r="BM59" s="32"/>
      <c r="BN59" s="32"/>
      <c r="BO59" s="32"/>
      <c r="BP59" s="32"/>
      <c r="BQ59" s="32"/>
      <c r="BR59" s="32"/>
      <c r="BS59" s="32"/>
      <c r="BT59" s="32"/>
      <c r="BU59" s="32"/>
      <c r="BV59" s="32"/>
      <c r="BW59" s="32"/>
      <c r="BX59" s="32"/>
      <c r="BY59" s="32"/>
      <c r="BZ59" s="32"/>
      <c r="CA59" s="32"/>
      <c r="CB59" s="32"/>
      <c r="CC59" s="32"/>
      <c r="CD59" s="32"/>
      <c r="CE59" s="32"/>
      <c r="CF59" s="32"/>
      <c r="CG59" s="32"/>
      <c r="CH59" s="32"/>
      <c r="CI59" s="32"/>
      <c r="CJ59" s="32"/>
      <c r="CK59" s="32"/>
      <c r="CL59" s="32"/>
      <c r="CM59" s="32"/>
      <c r="CN59" s="32"/>
      <c r="CO59" s="32"/>
      <c r="CP59" s="32"/>
      <c r="CQ59" s="32"/>
      <c r="CR59" s="32"/>
      <c r="CS59" s="32"/>
      <c r="CT59" s="32"/>
      <c r="CU59" s="32"/>
      <c r="CV59" s="32"/>
      <c r="CW59" s="32"/>
      <c r="CX59" s="32"/>
      <c r="CY59" s="32"/>
      <c r="CZ59" s="32"/>
      <c r="DA59" s="32"/>
      <c r="DB59" s="32"/>
      <c r="DC59" s="32"/>
      <c r="DD59" s="32"/>
      <c r="DE59" s="32"/>
      <c r="DF59" s="32"/>
      <c r="DG59" s="32"/>
      <c r="DH59" s="32"/>
      <c r="DI59" s="32"/>
      <c r="DJ59" s="32"/>
      <c r="DK59" s="32"/>
    </row>
    <row r="60" spans="2:115" x14ac:dyDescent="0.15">
      <c r="B60" s="2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32"/>
      <c r="AI60" s="32"/>
      <c r="AJ60" s="32"/>
      <c r="AK60" s="32"/>
      <c r="AL60" s="32"/>
      <c r="AM60" s="32"/>
      <c r="AN60" s="32"/>
      <c r="AO60" s="32"/>
      <c r="AP60" s="32"/>
      <c r="AQ60" s="32"/>
      <c r="AR60" s="32"/>
      <c r="AS60" s="32"/>
      <c r="AT60" s="32"/>
      <c r="AU60" s="32"/>
      <c r="AV60" s="32"/>
      <c r="AW60" s="32"/>
      <c r="AX60" s="32"/>
      <c r="AY60" s="32"/>
      <c r="AZ60" s="32"/>
      <c r="BA60" s="32"/>
      <c r="BB60" s="32"/>
      <c r="BC60" s="32"/>
      <c r="BD60" s="32"/>
      <c r="BE60" s="32"/>
      <c r="BF60" s="32"/>
      <c r="BG60" s="32"/>
      <c r="BH60" s="32"/>
      <c r="BI60" s="32"/>
      <c r="BJ60" s="32"/>
      <c r="BK60" s="32"/>
      <c r="BL60" s="32"/>
      <c r="BM60" s="32"/>
      <c r="BN60" s="32"/>
      <c r="BO60" s="32"/>
      <c r="BP60" s="32"/>
      <c r="BQ60" s="32"/>
      <c r="BR60" s="32"/>
      <c r="BS60" s="32"/>
      <c r="BT60" s="32"/>
      <c r="BU60" s="32"/>
      <c r="BV60" s="32"/>
      <c r="BW60" s="32"/>
      <c r="BX60" s="32"/>
      <c r="BY60" s="32"/>
      <c r="BZ60" s="32"/>
      <c r="CA60" s="32"/>
      <c r="CB60" s="32"/>
      <c r="CC60" s="32"/>
      <c r="CD60" s="32"/>
      <c r="CE60" s="32"/>
      <c r="CF60" s="32"/>
      <c r="CG60" s="32"/>
      <c r="CH60" s="32"/>
      <c r="CI60" s="32"/>
      <c r="CJ60" s="32"/>
      <c r="CK60" s="32"/>
      <c r="CL60" s="32"/>
      <c r="CM60" s="32"/>
      <c r="CN60" s="32"/>
      <c r="CO60" s="32"/>
      <c r="CP60" s="32"/>
      <c r="CQ60" s="32"/>
      <c r="CR60" s="32"/>
      <c r="CS60" s="32"/>
      <c r="CT60" s="32"/>
      <c r="CU60" s="32"/>
      <c r="CV60" s="32"/>
      <c r="CW60" s="32"/>
      <c r="CX60" s="32"/>
      <c r="CY60" s="32"/>
      <c r="CZ60" s="32"/>
      <c r="DA60" s="32"/>
      <c r="DB60" s="32"/>
      <c r="DC60" s="32"/>
      <c r="DD60" s="32"/>
      <c r="DE60" s="32"/>
      <c r="DF60" s="32"/>
      <c r="DG60" s="32"/>
      <c r="DH60" s="32"/>
      <c r="DI60" s="32"/>
      <c r="DJ60" s="32"/>
      <c r="DK60" s="32"/>
    </row>
    <row r="61" spans="2:115" x14ac:dyDescent="0.15">
      <c r="B61" s="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32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X61" s="32"/>
      <c r="AY61" s="32"/>
      <c r="AZ61" s="32"/>
      <c r="BA61" s="32"/>
      <c r="BB61" s="32"/>
      <c r="BC61" s="32"/>
      <c r="BD61" s="32"/>
      <c r="BE61" s="32"/>
      <c r="BF61" s="32"/>
      <c r="BG61" s="32"/>
      <c r="BH61" s="32"/>
      <c r="BI61" s="32"/>
      <c r="BJ61" s="32"/>
      <c r="BK61" s="32"/>
      <c r="BL61" s="32"/>
      <c r="BM61" s="32"/>
      <c r="BN61" s="32"/>
      <c r="BO61" s="32"/>
      <c r="BP61" s="32"/>
      <c r="BQ61" s="32"/>
      <c r="BR61" s="32"/>
      <c r="BS61" s="32"/>
      <c r="BT61" s="32"/>
      <c r="BU61" s="32"/>
      <c r="BV61" s="32"/>
      <c r="BW61" s="32"/>
      <c r="BX61" s="32"/>
      <c r="BY61" s="32"/>
      <c r="BZ61" s="32"/>
      <c r="CA61" s="32"/>
      <c r="CB61" s="32"/>
      <c r="CC61" s="32"/>
      <c r="CD61" s="32"/>
      <c r="CE61" s="32"/>
      <c r="CF61" s="32"/>
      <c r="CG61" s="32"/>
      <c r="CH61" s="32"/>
      <c r="CI61" s="32"/>
      <c r="CJ61" s="32"/>
      <c r="CK61" s="32"/>
      <c r="CL61" s="32"/>
      <c r="CM61" s="32"/>
      <c r="CN61" s="32"/>
      <c r="CO61" s="32"/>
      <c r="CP61" s="32"/>
      <c r="CQ61" s="32"/>
      <c r="CR61" s="32"/>
      <c r="CS61" s="32"/>
      <c r="CT61" s="32"/>
      <c r="CU61" s="32"/>
      <c r="CV61" s="32"/>
      <c r="CW61" s="32"/>
      <c r="CX61" s="32"/>
      <c r="CY61" s="32"/>
      <c r="CZ61" s="32"/>
      <c r="DA61" s="32"/>
      <c r="DB61" s="32"/>
      <c r="DC61" s="32"/>
      <c r="DD61" s="32"/>
      <c r="DE61" s="32"/>
      <c r="DF61" s="32"/>
      <c r="DG61" s="32"/>
      <c r="DH61" s="32"/>
      <c r="DI61" s="32"/>
      <c r="DJ61" s="32"/>
      <c r="DK61" s="32"/>
    </row>
    <row r="62" spans="2:115" x14ac:dyDescent="0.15">
      <c r="B62" s="2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  <c r="AE62" s="32"/>
      <c r="AF62" s="32"/>
      <c r="AG62" s="32"/>
      <c r="AH62" s="32"/>
      <c r="AI62" s="32"/>
      <c r="AJ62" s="32"/>
      <c r="AK62" s="32"/>
      <c r="AL62" s="32"/>
      <c r="AM62" s="32"/>
      <c r="AN62" s="32"/>
      <c r="AO62" s="32"/>
      <c r="AP62" s="32"/>
      <c r="AQ62" s="32"/>
      <c r="AR62" s="32"/>
      <c r="AS62" s="32"/>
      <c r="AT62" s="32"/>
      <c r="AU62" s="32"/>
      <c r="AV62" s="32"/>
      <c r="AW62" s="32"/>
      <c r="AX62" s="32"/>
      <c r="AY62" s="32"/>
      <c r="AZ62" s="32"/>
      <c r="BA62" s="32"/>
      <c r="BB62" s="32"/>
      <c r="BC62" s="32"/>
      <c r="BD62" s="32"/>
      <c r="BE62" s="32"/>
      <c r="BF62" s="32"/>
      <c r="BG62" s="32"/>
      <c r="BH62" s="32"/>
      <c r="BI62" s="32"/>
      <c r="BJ62" s="32"/>
      <c r="BK62" s="32"/>
      <c r="BL62" s="32"/>
      <c r="BM62" s="32"/>
      <c r="BN62" s="32"/>
      <c r="BO62" s="32"/>
      <c r="BP62" s="32"/>
      <c r="BQ62" s="32"/>
      <c r="BR62" s="32"/>
      <c r="BS62" s="32"/>
      <c r="BT62" s="32"/>
      <c r="BU62" s="32"/>
      <c r="BV62" s="32"/>
      <c r="BW62" s="32"/>
      <c r="BX62" s="32"/>
      <c r="BY62" s="32"/>
      <c r="BZ62" s="32"/>
      <c r="CA62" s="32"/>
      <c r="CB62" s="32"/>
      <c r="CC62" s="32"/>
      <c r="CD62" s="32"/>
      <c r="CE62" s="32"/>
      <c r="CF62" s="32"/>
      <c r="CG62" s="32"/>
      <c r="CH62" s="32"/>
      <c r="CI62" s="32"/>
      <c r="CJ62" s="32"/>
      <c r="CK62" s="32"/>
      <c r="CL62" s="32"/>
      <c r="CM62" s="32"/>
      <c r="CN62" s="32"/>
      <c r="CO62" s="32"/>
      <c r="CP62" s="32"/>
      <c r="CQ62" s="32"/>
      <c r="CR62" s="32"/>
      <c r="CS62" s="32"/>
      <c r="CT62" s="32"/>
      <c r="CU62" s="32"/>
      <c r="CV62" s="32"/>
      <c r="CW62" s="32"/>
      <c r="CX62" s="32"/>
      <c r="CY62" s="32"/>
      <c r="CZ62" s="32"/>
      <c r="DA62" s="32"/>
      <c r="DB62" s="32"/>
      <c r="DC62" s="32"/>
      <c r="DD62" s="32"/>
      <c r="DE62" s="32"/>
      <c r="DF62" s="32"/>
      <c r="DG62" s="32"/>
      <c r="DH62" s="32"/>
      <c r="DI62" s="32"/>
      <c r="DJ62" s="32"/>
      <c r="DK62" s="32"/>
    </row>
    <row r="63" spans="2:115" x14ac:dyDescent="0.15">
      <c r="B63" s="2"/>
      <c r="C63" s="32"/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2"/>
      <c r="AC63" s="32"/>
      <c r="AD63" s="32"/>
      <c r="AE63" s="32"/>
      <c r="AF63" s="32"/>
      <c r="AG63" s="32"/>
      <c r="AH63" s="32"/>
      <c r="AI63" s="32"/>
      <c r="AJ63" s="32"/>
      <c r="AK63" s="32"/>
      <c r="AL63" s="32"/>
      <c r="AM63" s="32"/>
      <c r="AN63" s="32"/>
      <c r="AO63" s="32"/>
      <c r="AP63" s="32"/>
      <c r="AQ63" s="32"/>
      <c r="AR63" s="32"/>
      <c r="AS63" s="32"/>
      <c r="AT63" s="32"/>
      <c r="AU63" s="32"/>
      <c r="AV63" s="32"/>
      <c r="AW63" s="32"/>
      <c r="AX63" s="32"/>
      <c r="AY63" s="32"/>
      <c r="AZ63" s="32"/>
      <c r="BA63" s="32"/>
      <c r="BB63" s="32"/>
      <c r="BC63" s="32"/>
      <c r="BD63" s="32"/>
      <c r="BE63" s="32"/>
      <c r="BF63" s="32"/>
      <c r="BG63" s="32"/>
      <c r="BH63" s="32"/>
      <c r="BI63" s="32"/>
      <c r="BJ63" s="32"/>
      <c r="BK63" s="32"/>
      <c r="BL63" s="32"/>
      <c r="BM63" s="32"/>
      <c r="BN63" s="32"/>
      <c r="BO63" s="32"/>
      <c r="BP63" s="32"/>
      <c r="BQ63" s="32"/>
      <c r="BR63" s="32"/>
      <c r="BS63" s="32"/>
      <c r="BT63" s="32"/>
      <c r="BU63" s="32"/>
      <c r="BV63" s="32"/>
      <c r="BW63" s="32"/>
      <c r="BX63" s="32"/>
      <c r="BY63" s="32"/>
      <c r="BZ63" s="32"/>
      <c r="CA63" s="32"/>
      <c r="CB63" s="32"/>
      <c r="CC63" s="32"/>
      <c r="CD63" s="32"/>
      <c r="CE63" s="32"/>
      <c r="CF63" s="32"/>
      <c r="CG63" s="32"/>
      <c r="CH63" s="32"/>
      <c r="CI63" s="32"/>
      <c r="CJ63" s="32"/>
      <c r="CK63" s="32"/>
      <c r="CL63" s="32"/>
      <c r="CM63" s="32"/>
      <c r="CN63" s="32"/>
      <c r="CO63" s="32"/>
      <c r="CP63" s="32"/>
      <c r="CQ63" s="32"/>
      <c r="CR63" s="32"/>
      <c r="CS63" s="32"/>
      <c r="CT63" s="32"/>
      <c r="CU63" s="32"/>
      <c r="CV63" s="32"/>
      <c r="CW63" s="32"/>
      <c r="CX63" s="32"/>
      <c r="CY63" s="32"/>
      <c r="CZ63" s="32"/>
      <c r="DA63" s="32"/>
      <c r="DB63" s="32"/>
      <c r="DC63" s="32"/>
      <c r="DD63" s="32"/>
      <c r="DE63" s="32"/>
      <c r="DF63" s="32"/>
      <c r="DG63" s="32"/>
      <c r="DH63" s="32"/>
      <c r="DI63" s="32"/>
      <c r="DJ63" s="32"/>
      <c r="DK63" s="32"/>
    </row>
    <row r="64" spans="2:115" x14ac:dyDescent="0.15">
      <c r="B64" s="2"/>
      <c r="C64" s="32"/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  <c r="AC64" s="32"/>
      <c r="AD64" s="32"/>
      <c r="AE64" s="32"/>
      <c r="AF64" s="32"/>
      <c r="AG64" s="32"/>
      <c r="AH64" s="32"/>
      <c r="AI64" s="32"/>
      <c r="AJ64" s="32"/>
      <c r="AK64" s="32"/>
      <c r="AL64" s="32"/>
      <c r="AM64" s="32"/>
      <c r="AN64" s="32"/>
      <c r="AO64" s="32"/>
      <c r="AP64" s="32"/>
      <c r="AQ64" s="32"/>
      <c r="AR64" s="32"/>
      <c r="AS64" s="32"/>
      <c r="AT64" s="32"/>
      <c r="AU64" s="32"/>
      <c r="AV64" s="32"/>
      <c r="AW64" s="32"/>
      <c r="AX64" s="32"/>
      <c r="AY64" s="32"/>
      <c r="AZ64" s="32"/>
      <c r="BA64" s="32"/>
      <c r="BB64" s="32"/>
      <c r="BC64" s="32"/>
      <c r="BD64" s="32"/>
      <c r="BE64" s="32"/>
      <c r="BF64" s="32"/>
      <c r="BG64" s="32"/>
      <c r="BH64" s="32"/>
      <c r="BI64" s="32"/>
      <c r="BJ64" s="32"/>
      <c r="BK64" s="32"/>
      <c r="BL64" s="32"/>
      <c r="BM64" s="32"/>
      <c r="BN64" s="32"/>
      <c r="BO64" s="32"/>
      <c r="BP64" s="32"/>
      <c r="BQ64" s="32"/>
      <c r="BR64" s="32"/>
      <c r="BS64" s="32"/>
      <c r="BT64" s="32"/>
      <c r="BU64" s="32"/>
      <c r="BV64" s="32"/>
      <c r="BW64" s="32"/>
      <c r="BX64" s="32"/>
      <c r="BY64" s="32"/>
      <c r="BZ64" s="32"/>
      <c r="CA64" s="32"/>
      <c r="CB64" s="32"/>
      <c r="CC64" s="32"/>
      <c r="CD64" s="32"/>
      <c r="CE64" s="32"/>
      <c r="CF64" s="32"/>
      <c r="CG64" s="32"/>
      <c r="CH64" s="32"/>
      <c r="CI64" s="32"/>
      <c r="CJ64" s="32"/>
      <c r="CK64" s="32"/>
      <c r="CL64" s="32"/>
      <c r="CM64" s="32"/>
      <c r="CN64" s="32"/>
      <c r="CO64" s="32"/>
      <c r="CP64" s="32"/>
      <c r="CQ64" s="32"/>
      <c r="CR64" s="32"/>
      <c r="CS64" s="32"/>
      <c r="CT64" s="32"/>
      <c r="CU64" s="32"/>
      <c r="CV64" s="32"/>
      <c r="CW64" s="32"/>
      <c r="CX64" s="32"/>
      <c r="CY64" s="32"/>
      <c r="CZ64" s="32"/>
      <c r="DA64" s="32"/>
      <c r="DB64" s="32"/>
      <c r="DC64" s="32"/>
      <c r="DD64" s="32"/>
      <c r="DE64" s="32"/>
      <c r="DF64" s="32"/>
      <c r="DG64" s="32"/>
      <c r="DH64" s="32"/>
      <c r="DI64" s="32"/>
      <c r="DJ64" s="32"/>
      <c r="DK64" s="32"/>
    </row>
    <row r="65" spans="2:115" x14ac:dyDescent="0.15">
      <c r="B65" s="2"/>
      <c r="C65" s="32"/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  <c r="AC65" s="32"/>
      <c r="AD65" s="32"/>
      <c r="AE65" s="32"/>
      <c r="AF65" s="32"/>
      <c r="AG65" s="32"/>
      <c r="AH65" s="32"/>
      <c r="AI65" s="32"/>
      <c r="AJ65" s="32"/>
      <c r="AK65" s="32"/>
      <c r="AL65" s="32"/>
      <c r="AM65" s="32"/>
      <c r="AN65" s="32"/>
      <c r="AO65" s="32"/>
      <c r="AP65" s="32"/>
      <c r="AQ65" s="32"/>
      <c r="AR65" s="32"/>
      <c r="AS65" s="32"/>
      <c r="AT65" s="32"/>
      <c r="AU65" s="32"/>
      <c r="AV65" s="32"/>
      <c r="AW65" s="32"/>
      <c r="AX65" s="32"/>
      <c r="AY65" s="32"/>
      <c r="AZ65" s="32"/>
      <c r="BA65" s="32"/>
      <c r="BB65" s="32"/>
      <c r="BC65" s="32"/>
      <c r="BD65" s="32"/>
      <c r="BE65" s="32"/>
      <c r="BF65" s="32"/>
      <c r="BG65" s="32"/>
      <c r="BH65" s="32"/>
      <c r="BI65" s="32"/>
      <c r="BJ65" s="32"/>
      <c r="BK65" s="32"/>
      <c r="BL65" s="32"/>
      <c r="BM65" s="32"/>
      <c r="BN65" s="32"/>
      <c r="BO65" s="32"/>
      <c r="BP65" s="32"/>
      <c r="BQ65" s="32"/>
      <c r="BR65" s="32"/>
      <c r="BS65" s="32"/>
      <c r="BT65" s="32"/>
      <c r="BU65" s="32"/>
      <c r="BV65" s="32"/>
      <c r="BW65" s="32"/>
      <c r="BX65" s="32"/>
      <c r="BY65" s="32"/>
      <c r="BZ65" s="32"/>
      <c r="CA65" s="32"/>
      <c r="CB65" s="32"/>
      <c r="CC65" s="32"/>
      <c r="CD65" s="32"/>
      <c r="CE65" s="32"/>
      <c r="CF65" s="32"/>
      <c r="CG65" s="32"/>
      <c r="CH65" s="32"/>
      <c r="CI65" s="32"/>
      <c r="CJ65" s="32"/>
      <c r="CK65" s="32"/>
      <c r="CL65" s="32"/>
      <c r="CM65" s="32"/>
      <c r="CN65" s="32"/>
      <c r="CO65" s="32"/>
      <c r="CP65" s="32"/>
      <c r="CQ65" s="32"/>
      <c r="CR65" s="32"/>
      <c r="CS65" s="32"/>
      <c r="CT65" s="32"/>
      <c r="CU65" s="32"/>
      <c r="CV65" s="32"/>
      <c r="CW65" s="32"/>
      <c r="CX65" s="32"/>
      <c r="CY65" s="32"/>
      <c r="CZ65" s="32"/>
      <c r="DA65" s="32"/>
      <c r="DB65" s="32"/>
      <c r="DC65" s="32"/>
      <c r="DD65" s="32"/>
      <c r="DE65" s="32"/>
      <c r="DF65" s="32"/>
      <c r="DG65" s="32"/>
      <c r="DH65" s="32"/>
      <c r="DI65" s="32"/>
      <c r="DJ65" s="32"/>
      <c r="DK65" s="32"/>
    </row>
    <row r="66" spans="2:115" x14ac:dyDescent="0.15">
      <c r="B66" s="2"/>
      <c r="C66" s="32"/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  <c r="AA66" s="32"/>
      <c r="AB66" s="32"/>
      <c r="AC66" s="32"/>
      <c r="AD66" s="32"/>
      <c r="AE66" s="32"/>
      <c r="AF66" s="32"/>
      <c r="AG66" s="32"/>
      <c r="AH66" s="32"/>
      <c r="AI66" s="32"/>
      <c r="AJ66" s="32"/>
      <c r="AK66" s="32"/>
      <c r="AL66" s="32"/>
      <c r="AM66" s="32"/>
      <c r="AN66" s="32"/>
      <c r="AO66" s="32"/>
      <c r="AP66" s="32"/>
      <c r="AQ66" s="32"/>
      <c r="AR66" s="32"/>
      <c r="AS66" s="32"/>
      <c r="AT66" s="32"/>
      <c r="AU66" s="32"/>
      <c r="AV66" s="32"/>
      <c r="AW66" s="32"/>
      <c r="AX66" s="32"/>
      <c r="AY66" s="32"/>
      <c r="AZ66" s="32"/>
      <c r="BA66" s="32"/>
      <c r="BB66" s="32"/>
      <c r="BC66" s="32"/>
      <c r="BD66" s="32"/>
      <c r="BE66" s="32"/>
      <c r="BF66" s="32"/>
      <c r="BG66" s="32"/>
      <c r="BH66" s="32"/>
      <c r="BI66" s="32"/>
      <c r="BJ66" s="32"/>
      <c r="BK66" s="32"/>
      <c r="BL66" s="32"/>
      <c r="BM66" s="32"/>
      <c r="BN66" s="32"/>
      <c r="BO66" s="32"/>
      <c r="BP66" s="32"/>
      <c r="BQ66" s="32"/>
      <c r="BR66" s="32"/>
      <c r="BS66" s="32"/>
      <c r="BT66" s="32"/>
      <c r="BU66" s="32"/>
      <c r="BV66" s="32"/>
      <c r="BW66" s="32"/>
      <c r="BX66" s="32"/>
      <c r="BY66" s="32"/>
      <c r="BZ66" s="32"/>
      <c r="CA66" s="32"/>
      <c r="CB66" s="32"/>
      <c r="CC66" s="32"/>
      <c r="CD66" s="32"/>
      <c r="CE66" s="32"/>
      <c r="CF66" s="32"/>
      <c r="CG66" s="32"/>
      <c r="CH66" s="32"/>
      <c r="CI66" s="32"/>
      <c r="CJ66" s="32"/>
      <c r="CK66" s="32"/>
      <c r="CL66" s="32"/>
      <c r="CM66" s="32"/>
      <c r="CN66" s="32"/>
      <c r="CO66" s="32"/>
      <c r="CP66" s="32"/>
      <c r="CQ66" s="32"/>
      <c r="CR66" s="32"/>
      <c r="CS66" s="32"/>
      <c r="CT66" s="32"/>
      <c r="CU66" s="32"/>
      <c r="CV66" s="32"/>
      <c r="CW66" s="32"/>
      <c r="CX66" s="32"/>
      <c r="CY66" s="32"/>
      <c r="CZ66" s="32"/>
      <c r="DA66" s="32"/>
      <c r="DB66" s="32"/>
      <c r="DC66" s="32"/>
      <c r="DD66" s="32"/>
      <c r="DE66" s="32"/>
      <c r="DF66" s="32"/>
      <c r="DG66" s="32"/>
      <c r="DH66" s="32"/>
      <c r="DI66" s="32"/>
      <c r="DJ66" s="32"/>
      <c r="DK66" s="32"/>
    </row>
    <row r="67" spans="2:115" x14ac:dyDescent="0.15">
      <c r="B67" s="2"/>
      <c r="C67" s="32"/>
      <c r="D67" s="32"/>
      <c r="E67" s="32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  <c r="AY67" s="32"/>
      <c r="AZ67" s="32"/>
      <c r="BA67" s="32"/>
      <c r="BB67" s="32"/>
      <c r="BC67" s="32"/>
      <c r="BD67" s="32"/>
      <c r="BE67" s="32"/>
      <c r="BF67" s="32"/>
      <c r="BG67" s="32"/>
      <c r="BH67" s="32"/>
      <c r="BI67" s="32"/>
      <c r="BJ67" s="32"/>
      <c r="BK67" s="32"/>
      <c r="BL67" s="32"/>
      <c r="BM67" s="32"/>
      <c r="BN67" s="32"/>
      <c r="BO67" s="32"/>
      <c r="BP67" s="32"/>
      <c r="BQ67" s="32"/>
      <c r="BR67" s="32"/>
      <c r="BS67" s="32"/>
      <c r="BT67" s="32"/>
      <c r="BU67" s="32"/>
      <c r="BV67" s="32"/>
      <c r="BW67" s="32"/>
      <c r="BX67" s="32"/>
      <c r="BY67" s="32"/>
      <c r="BZ67" s="32"/>
      <c r="CA67" s="32"/>
      <c r="CB67" s="32"/>
      <c r="CC67" s="32"/>
      <c r="CD67" s="32"/>
      <c r="CE67" s="32"/>
      <c r="CF67" s="32"/>
      <c r="CG67" s="32"/>
      <c r="CH67" s="32"/>
      <c r="CI67" s="32"/>
      <c r="CJ67" s="32"/>
      <c r="CK67" s="32"/>
      <c r="CL67" s="32"/>
      <c r="CM67" s="32"/>
      <c r="CN67" s="32"/>
      <c r="CO67" s="32"/>
      <c r="CP67" s="32"/>
      <c r="CQ67" s="32"/>
      <c r="CR67" s="32"/>
      <c r="CS67" s="32"/>
      <c r="CT67" s="32"/>
      <c r="CU67" s="32"/>
      <c r="CV67" s="32"/>
      <c r="CW67" s="32"/>
      <c r="CX67" s="32"/>
      <c r="CY67" s="32"/>
      <c r="CZ67" s="32"/>
      <c r="DA67" s="32"/>
      <c r="DB67" s="32"/>
      <c r="DC67" s="32"/>
      <c r="DD67" s="32"/>
      <c r="DE67" s="32"/>
      <c r="DF67" s="32"/>
      <c r="DG67" s="32"/>
      <c r="DH67" s="32"/>
      <c r="DI67" s="32"/>
      <c r="DJ67" s="32"/>
      <c r="DK67" s="32"/>
    </row>
    <row r="68" spans="2:115" x14ac:dyDescent="0.15">
      <c r="B68" s="2"/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  <c r="AC68" s="32"/>
      <c r="AD68" s="32"/>
      <c r="AE68" s="32"/>
      <c r="AF68" s="32"/>
      <c r="AG68" s="32"/>
      <c r="AH68" s="32"/>
      <c r="AI68" s="32"/>
      <c r="AJ68" s="32"/>
      <c r="AK68" s="32"/>
      <c r="AL68" s="32"/>
      <c r="AM68" s="32"/>
      <c r="AN68" s="32"/>
      <c r="AO68" s="32"/>
      <c r="AP68" s="32"/>
      <c r="AQ68" s="32"/>
      <c r="AR68" s="32"/>
      <c r="AS68" s="32"/>
      <c r="AT68" s="32"/>
      <c r="AU68" s="32"/>
      <c r="AV68" s="32"/>
      <c r="AW68" s="32"/>
      <c r="AX68" s="32"/>
      <c r="AY68" s="32"/>
      <c r="AZ68" s="32"/>
      <c r="BA68" s="32"/>
      <c r="BB68" s="32"/>
      <c r="BC68" s="32"/>
      <c r="BD68" s="32"/>
      <c r="BE68" s="32"/>
      <c r="BF68" s="32"/>
      <c r="BG68" s="32"/>
      <c r="BH68" s="32"/>
      <c r="BI68" s="32"/>
      <c r="BJ68" s="32"/>
      <c r="BK68" s="32"/>
      <c r="BL68" s="32"/>
      <c r="BM68" s="32"/>
      <c r="BN68" s="32"/>
      <c r="BO68" s="32"/>
      <c r="BP68" s="32"/>
      <c r="BQ68" s="32"/>
      <c r="BR68" s="32"/>
      <c r="BS68" s="32"/>
      <c r="BT68" s="32"/>
      <c r="BU68" s="32"/>
      <c r="BV68" s="32"/>
      <c r="BW68" s="32"/>
      <c r="BX68" s="32"/>
      <c r="BY68" s="32"/>
      <c r="BZ68" s="32"/>
      <c r="CA68" s="32"/>
      <c r="CB68" s="32"/>
      <c r="CC68" s="32"/>
      <c r="CD68" s="32"/>
      <c r="CE68" s="32"/>
      <c r="CF68" s="32"/>
      <c r="CG68" s="32"/>
      <c r="CH68" s="32"/>
      <c r="CI68" s="32"/>
      <c r="CJ68" s="32"/>
      <c r="CK68" s="32"/>
      <c r="CL68" s="32"/>
      <c r="CM68" s="32"/>
      <c r="CN68" s="32"/>
      <c r="CO68" s="32"/>
      <c r="CP68" s="32"/>
      <c r="CQ68" s="32"/>
      <c r="CR68" s="32"/>
      <c r="CS68" s="32"/>
      <c r="CT68" s="32"/>
      <c r="CU68" s="32"/>
      <c r="CV68" s="32"/>
      <c r="CW68" s="32"/>
      <c r="CX68" s="32"/>
      <c r="CY68" s="32"/>
      <c r="CZ68" s="32"/>
      <c r="DA68" s="32"/>
      <c r="DB68" s="32"/>
      <c r="DC68" s="32"/>
      <c r="DD68" s="32"/>
      <c r="DE68" s="32"/>
      <c r="DF68" s="32"/>
      <c r="DG68" s="32"/>
      <c r="DH68" s="32"/>
      <c r="DI68" s="32"/>
      <c r="DJ68" s="32"/>
      <c r="DK68" s="32"/>
    </row>
    <row r="69" spans="2:115" x14ac:dyDescent="0.15">
      <c r="B69" s="2"/>
      <c r="C69" s="32"/>
      <c r="D69" s="32"/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  <c r="AB69" s="32"/>
      <c r="AC69" s="32"/>
      <c r="AD69" s="32"/>
      <c r="AE69" s="32"/>
      <c r="AF69" s="32"/>
      <c r="AG69" s="32"/>
      <c r="AH69" s="32"/>
      <c r="AI69" s="32"/>
      <c r="AJ69" s="32"/>
      <c r="AK69" s="32"/>
      <c r="AL69" s="32"/>
      <c r="AM69" s="32"/>
      <c r="AN69" s="32"/>
      <c r="AO69" s="32"/>
      <c r="AP69" s="32"/>
      <c r="AQ69" s="32"/>
      <c r="AR69" s="32"/>
      <c r="AS69" s="32"/>
      <c r="AT69" s="32"/>
      <c r="AU69" s="32"/>
      <c r="AV69" s="32"/>
      <c r="AW69" s="32"/>
      <c r="AX69" s="32"/>
      <c r="AY69" s="32"/>
      <c r="AZ69" s="32"/>
      <c r="BA69" s="32"/>
      <c r="BB69" s="32"/>
      <c r="BC69" s="32"/>
      <c r="BD69" s="32"/>
      <c r="BE69" s="32"/>
      <c r="BF69" s="32"/>
      <c r="BG69" s="32"/>
      <c r="BH69" s="32"/>
      <c r="BI69" s="32"/>
      <c r="BJ69" s="32"/>
      <c r="BK69" s="32"/>
      <c r="BL69" s="32"/>
      <c r="BM69" s="32"/>
      <c r="BN69" s="32"/>
      <c r="BO69" s="32"/>
      <c r="BP69" s="32"/>
      <c r="BQ69" s="32"/>
      <c r="BR69" s="32"/>
      <c r="BS69" s="32"/>
      <c r="BT69" s="32"/>
      <c r="BU69" s="32"/>
      <c r="BV69" s="32"/>
      <c r="BW69" s="32"/>
      <c r="BX69" s="32"/>
      <c r="BY69" s="32"/>
      <c r="BZ69" s="32"/>
      <c r="CA69" s="32"/>
      <c r="CB69" s="32"/>
      <c r="CC69" s="32"/>
      <c r="CD69" s="32"/>
      <c r="CE69" s="32"/>
      <c r="CF69" s="32"/>
      <c r="CG69" s="32"/>
      <c r="CH69" s="32"/>
      <c r="CI69" s="32"/>
      <c r="CJ69" s="32"/>
      <c r="CK69" s="32"/>
      <c r="CL69" s="32"/>
      <c r="CM69" s="32"/>
      <c r="CN69" s="32"/>
      <c r="CO69" s="32"/>
      <c r="CP69" s="32"/>
      <c r="CQ69" s="32"/>
      <c r="CR69" s="32"/>
      <c r="CS69" s="32"/>
      <c r="CT69" s="32"/>
      <c r="CU69" s="32"/>
      <c r="CV69" s="32"/>
      <c r="CW69" s="32"/>
      <c r="CX69" s="32"/>
      <c r="CY69" s="32"/>
      <c r="CZ69" s="32"/>
      <c r="DA69" s="32"/>
      <c r="DB69" s="32"/>
      <c r="DC69" s="32"/>
      <c r="DD69" s="32"/>
      <c r="DE69" s="32"/>
      <c r="DF69" s="32"/>
      <c r="DG69" s="32"/>
      <c r="DH69" s="32"/>
      <c r="DI69" s="32"/>
      <c r="DJ69" s="32"/>
      <c r="DK69" s="32"/>
    </row>
    <row r="70" spans="2:115" x14ac:dyDescent="0.15">
      <c r="B70" s="2"/>
      <c r="C70" s="32"/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  <c r="AC70" s="32"/>
      <c r="AD70" s="32"/>
      <c r="AE70" s="32"/>
      <c r="AF70" s="32"/>
      <c r="AG70" s="32"/>
      <c r="AH70" s="32"/>
      <c r="AI70" s="32"/>
      <c r="AJ70" s="32"/>
      <c r="AK70" s="32"/>
      <c r="AL70" s="32"/>
      <c r="AM70" s="32"/>
      <c r="AN70" s="32"/>
      <c r="AO70" s="32"/>
      <c r="AP70" s="32"/>
      <c r="AQ70" s="32"/>
      <c r="AR70" s="32"/>
      <c r="AS70" s="32"/>
      <c r="AT70" s="32"/>
      <c r="AU70" s="32"/>
      <c r="AV70" s="32"/>
      <c r="AW70" s="32"/>
      <c r="AX70" s="32"/>
      <c r="AY70" s="32"/>
      <c r="AZ70" s="32"/>
      <c r="BA70" s="32"/>
      <c r="BB70" s="32"/>
      <c r="BC70" s="32"/>
      <c r="BD70" s="32"/>
      <c r="BE70" s="32"/>
      <c r="BF70" s="32"/>
      <c r="BG70" s="32"/>
      <c r="BH70" s="32"/>
      <c r="BI70" s="32"/>
      <c r="BJ70" s="32"/>
      <c r="BK70" s="32"/>
      <c r="BL70" s="32"/>
      <c r="BM70" s="32"/>
      <c r="BN70" s="32"/>
      <c r="BO70" s="32"/>
      <c r="BP70" s="32"/>
      <c r="BQ70" s="32"/>
      <c r="BR70" s="32"/>
      <c r="BS70" s="32"/>
      <c r="BT70" s="32"/>
      <c r="BU70" s="32"/>
      <c r="BV70" s="32"/>
      <c r="BW70" s="32"/>
      <c r="BX70" s="32"/>
      <c r="BY70" s="32"/>
      <c r="BZ70" s="32"/>
      <c r="CA70" s="32"/>
      <c r="CB70" s="32"/>
      <c r="CC70" s="32"/>
      <c r="CD70" s="32"/>
      <c r="CE70" s="32"/>
      <c r="CF70" s="32"/>
      <c r="CG70" s="32"/>
      <c r="CH70" s="32"/>
      <c r="CI70" s="32"/>
      <c r="CJ70" s="32"/>
      <c r="CK70" s="32"/>
      <c r="CL70" s="32"/>
      <c r="CM70" s="32"/>
      <c r="CN70" s="32"/>
      <c r="CO70" s="32"/>
      <c r="CP70" s="32"/>
      <c r="CQ70" s="32"/>
      <c r="CR70" s="32"/>
      <c r="CS70" s="32"/>
      <c r="CT70" s="32"/>
      <c r="CU70" s="32"/>
      <c r="CV70" s="32"/>
      <c r="CW70" s="32"/>
      <c r="CX70" s="32"/>
      <c r="CY70" s="32"/>
      <c r="CZ70" s="32"/>
      <c r="DA70" s="32"/>
      <c r="DB70" s="32"/>
      <c r="DC70" s="32"/>
      <c r="DD70" s="32"/>
      <c r="DE70" s="32"/>
      <c r="DF70" s="32"/>
      <c r="DG70" s="32"/>
      <c r="DH70" s="32"/>
      <c r="DI70" s="32"/>
      <c r="DJ70" s="32"/>
      <c r="DK70" s="32"/>
    </row>
    <row r="71" spans="2:115" x14ac:dyDescent="0.15">
      <c r="B71" s="2"/>
      <c r="C71" s="32"/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  <c r="AA71" s="32"/>
      <c r="AB71" s="32"/>
      <c r="AC71" s="32"/>
      <c r="AD71" s="32"/>
      <c r="AE71" s="32"/>
      <c r="AF71" s="32"/>
      <c r="AG71" s="32"/>
      <c r="AH71" s="32"/>
      <c r="AI71" s="32"/>
      <c r="AJ71" s="32"/>
      <c r="AK71" s="32"/>
      <c r="AL71" s="32"/>
      <c r="AM71" s="32"/>
      <c r="AN71" s="32"/>
      <c r="AO71" s="32"/>
      <c r="AP71" s="32"/>
      <c r="AQ71" s="32"/>
      <c r="AR71" s="32"/>
      <c r="AS71" s="32"/>
      <c r="AT71" s="32"/>
      <c r="AU71" s="32"/>
      <c r="AV71" s="32"/>
      <c r="AW71" s="32"/>
      <c r="AX71" s="32"/>
      <c r="AY71" s="32"/>
      <c r="AZ71" s="32"/>
      <c r="BA71" s="32"/>
      <c r="BB71" s="32"/>
      <c r="BC71" s="32"/>
      <c r="BD71" s="32"/>
      <c r="BE71" s="32"/>
      <c r="BF71" s="32"/>
      <c r="BG71" s="32"/>
      <c r="BH71" s="32"/>
      <c r="BI71" s="32"/>
      <c r="BJ71" s="32"/>
      <c r="BK71" s="32"/>
      <c r="BL71" s="32"/>
      <c r="BM71" s="32"/>
      <c r="BN71" s="32"/>
      <c r="BO71" s="32"/>
      <c r="BP71" s="32"/>
      <c r="BQ71" s="32"/>
      <c r="BR71" s="32"/>
      <c r="BS71" s="32"/>
      <c r="BT71" s="32"/>
      <c r="BU71" s="32"/>
      <c r="BV71" s="32"/>
      <c r="BW71" s="32"/>
      <c r="BX71" s="32"/>
      <c r="BY71" s="32"/>
      <c r="BZ71" s="32"/>
      <c r="CA71" s="32"/>
      <c r="CB71" s="32"/>
      <c r="CC71" s="32"/>
      <c r="CD71" s="32"/>
      <c r="CE71" s="32"/>
      <c r="CF71" s="32"/>
      <c r="CG71" s="32"/>
      <c r="CH71" s="32"/>
      <c r="CI71" s="32"/>
      <c r="CJ71" s="32"/>
      <c r="CK71" s="32"/>
      <c r="CL71" s="32"/>
      <c r="CM71" s="32"/>
      <c r="CN71" s="32"/>
      <c r="CO71" s="32"/>
      <c r="CP71" s="32"/>
      <c r="CQ71" s="32"/>
      <c r="CR71" s="32"/>
      <c r="CS71" s="32"/>
      <c r="CT71" s="32"/>
      <c r="CU71" s="32"/>
      <c r="CV71" s="32"/>
      <c r="CW71" s="32"/>
      <c r="CX71" s="32"/>
      <c r="CY71" s="32"/>
      <c r="CZ71" s="32"/>
      <c r="DA71" s="32"/>
      <c r="DB71" s="32"/>
      <c r="DC71" s="32"/>
      <c r="DD71" s="32"/>
      <c r="DE71" s="32"/>
      <c r="DF71" s="32"/>
      <c r="DG71" s="32"/>
      <c r="DH71" s="32"/>
      <c r="DI71" s="32"/>
      <c r="DJ71" s="32"/>
      <c r="DK71" s="32"/>
    </row>
    <row r="72" spans="2:115" x14ac:dyDescent="0.15">
      <c r="B72" s="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  <c r="AA72" s="32"/>
      <c r="AB72" s="32"/>
      <c r="AC72" s="32"/>
      <c r="AD72" s="32"/>
      <c r="AE72" s="32"/>
      <c r="AF72" s="32"/>
      <c r="AG72" s="32"/>
      <c r="AH72" s="32"/>
      <c r="AI72" s="32"/>
      <c r="AJ72" s="32"/>
      <c r="AK72" s="32"/>
      <c r="AL72" s="32"/>
      <c r="AM72" s="32"/>
      <c r="AN72" s="32"/>
      <c r="AO72" s="32"/>
      <c r="AP72" s="32"/>
      <c r="AQ72" s="32"/>
      <c r="AR72" s="32"/>
      <c r="AS72" s="32"/>
      <c r="AT72" s="32"/>
      <c r="AU72" s="32"/>
      <c r="AV72" s="32"/>
      <c r="AW72" s="32"/>
      <c r="AX72" s="32"/>
      <c r="AY72" s="32"/>
      <c r="AZ72" s="32"/>
      <c r="BA72" s="32"/>
      <c r="BB72" s="32"/>
      <c r="BC72" s="32"/>
      <c r="BD72" s="32"/>
      <c r="BE72" s="32"/>
      <c r="BF72" s="32"/>
      <c r="BG72" s="32"/>
      <c r="BH72" s="32"/>
      <c r="BI72" s="32"/>
      <c r="BJ72" s="32"/>
      <c r="BK72" s="32"/>
      <c r="BL72" s="32"/>
      <c r="BM72" s="32"/>
      <c r="BN72" s="32"/>
      <c r="BO72" s="32"/>
      <c r="BP72" s="32"/>
      <c r="BQ72" s="32"/>
      <c r="BR72" s="32"/>
      <c r="BS72" s="32"/>
      <c r="BT72" s="32"/>
      <c r="BU72" s="32"/>
      <c r="BV72" s="32"/>
      <c r="BW72" s="32"/>
      <c r="BX72" s="32"/>
      <c r="BY72" s="32"/>
      <c r="BZ72" s="32"/>
      <c r="CA72" s="32"/>
      <c r="CB72" s="32"/>
      <c r="CC72" s="32"/>
      <c r="CD72" s="32"/>
      <c r="CE72" s="32"/>
      <c r="CF72" s="32"/>
      <c r="CG72" s="32"/>
      <c r="CH72" s="32"/>
      <c r="CI72" s="32"/>
      <c r="CJ72" s="32"/>
      <c r="CK72" s="32"/>
      <c r="CL72" s="32"/>
      <c r="CM72" s="32"/>
      <c r="CN72" s="32"/>
      <c r="CO72" s="32"/>
      <c r="CP72" s="32"/>
      <c r="CQ72" s="32"/>
      <c r="CR72" s="32"/>
      <c r="CS72" s="32"/>
      <c r="CT72" s="32"/>
      <c r="CU72" s="32"/>
      <c r="CV72" s="32"/>
      <c r="CW72" s="32"/>
      <c r="CX72" s="32"/>
      <c r="CY72" s="32"/>
      <c r="CZ72" s="32"/>
      <c r="DA72" s="32"/>
      <c r="DB72" s="32"/>
      <c r="DC72" s="32"/>
      <c r="DD72" s="32"/>
      <c r="DE72" s="32"/>
      <c r="DF72" s="32"/>
      <c r="DG72" s="32"/>
      <c r="DH72" s="32"/>
      <c r="DI72" s="32"/>
      <c r="DJ72" s="32"/>
      <c r="DK72" s="32"/>
    </row>
    <row r="73" spans="2:115" x14ac:dyDescent="0.15">
      <c r="B73" s="2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2"/>
      <c r="AD73" s="32"/>
      <c r="AE73" s="32"/>
      <c r="AF73" s="32"/>
      <c r="AG73" s="32"/>
      <c r="AH73" s="32"/>
      <c r="AI73" s="32"/>
      <c r="AJ73" s="32"/>
      <c r="AK73" s="32"/>
      <c r="AL73" s="32"/>
      <c r="AM73" s="32"/>
      <c r="AN73" s="32"/>
      <c r="AO73" s="32"/>
      <c r="AP73" s="32"/>
      <c r="AQ73" s="32"/>
      <c r="AR73" s="32"/>
      <c r="AS73" s="32"/>
      <c r="AT73" s="32"/>
      <c r="AU73" s="32"/>
      <c r="AV73" s="32"/>
      <c r="AW73" s="32"/>
      <c r="AX73" s="32"/>
      <c r="AY73" s="32"/>
      <c r="AZ73" s="32"/>
      <c r="BA73" s="32"/>
      <c r="BB73" s="32"/>
      <c r="BC73" s="32"/>
      <c r="BD73" s="32"/>
      <c r="BE73" s="32"/>
      <c r="BF73" s="32"/>
      <c r="BG73" s="32"/>
      <c r="BH73" s="32"/>
      <c r="BI73" s="32"/>
      <c r="BJ73" s="32"/>
      <c r="BK73" s="32"/>
      <c r="BL73" s="32"/>
      <c r="BM73" s="32"/>
      <c r="BN73" s="32"/>
      <c r="BO73" s="32"/>
      <c r="BP73" s="32"/>
      <c r="BQ73" s="32"/>
      <c r="BR73" s="32"/>
      <c r="BS73" s="32"/>
      <c r="BT73" s="32"/>
      <c r="BU73" s="32"/>
      <c r="BV73" s="32"/>
      <c r="BW73" s="32"/>
      <c r="BX73" s="32"/>
      <c r="BY73" s="32"/>
      <c r="BZ73" s="32"/>
      <c r="CA73" s="32"/>
      <c r="CB73" s="32"/>
      <c r="CC73" s="32"/>
      <c r="CD73" s="32"/>
      <c r="CE73" s="32"/>
      <c r="CF73" s="32"/>
      <c r="CG73" s="32"/>
      <c r="CH73" s="32"/>
      <c r="CI73" s="32"/>
      <c r="CJ73" s="32"/>
      <c r="CK73" s="32"/>
      <c r="CL73" s="32"/>
      <c r="CM73" s="32"/>
      <c r="CN73" s="32"/>
      <c r="CO73" s="32"/>
      <c r="CP73" s="32"/>
      <c r="CQ73" s="32"/>
      <c r="CR73" s="32"/>
      <c r="CS73" s="32"/>
      <c r="CT73" s="32"/>
      <c r="CU73" s="32"/>
      <c r="CV73" s="32"/>
      <c r="CW73" s="32"/>
      <c r="CX73" s="32"/>
      <c r="CY73" s="32"/>
      <c r="CZ73" s="32"/>
      <c r="DA73" s="32"/>
      <c r="DB73" s="32"/>
      <c r="DC73" s="32"/>
      <c r="DD73" s="32"/>
      <c r="DE73" s="32"/>
      <c r="DF73" s="32"/>
      <c r="DG73" s="32"/>
      <c r="DH73" s="32"/>
      <c r="DI73" s="32"/>
      <c r="DJ73" s="32"/>
      <c r="DK73" s="32"/>
    </row>
    <row r="74" spans="2:115" x14ac:dyDescent="0.15">
      <c r="B74" s="2"/>
      <c r="C74" s="32"/>
      <c r="D74" s="32"/>
      <c r="E74" s="32"/>
      <c r="F74" s="32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  <c r="AC74" s="32"/>
      <c r="AD74" s="32"/>
      <c r="AE74" s="32"/>
      <c r="AF74" s="32"/>
      <c r="AG74" s="32"/>
      <c r="AH74" s="32"/>
      <c r="AI74" s="32"/>
      <c r="AJ74" s="32"/>
      <c r="AK74" s="32"/>
      <c r="AL74" s="32"/>
      <c r="AM74" s="32"/>
      <c r="AN74" s="32"/>
      <c r="AO74" s="32"/>
      <c r="AP74" s="32"/>
      <c r="AQ74" s="32"/>
      <c r="AR74" s="32"/>
      <c r="AS74" s="32"/>
      <c r="AT74" s="32"/>
      <c r="AU74" s="32"/>
      <c r="AV74" s="32"/>
      <c r="AW74" s="32"/>
      <c r="AX74" s="32"/>
      <c r="AY74" s="32"/>
      <c r="AZ74" s="32"/>
      <c r="BA74" s="32"/>
      <c r="BB74" s="32"/>
      <c r="BC74" s="32"/>
      <c r="BD74" s="32"/>
      <c r="BE74" s="32"/>
      <c r="BF74" s="32"/>
      <c r="BG74" s="32"/>
      <c r="BH74" s="32"/>
      <c r="BI74" s="32"/>
      <c r="BJ74" s="32"/>
      <c r="BK74" s="32"/>
      <c r="BL74" s="32"/>
      <c r="BM74" s="32"/>
      <c r="BN74" s="32"/>
      <c r="BO74" s="32"/>
      <c r="BP74" s="32"/>
      <c r="BQ74" s="32"/>
      <c r="BR74" s="32"/>
      <c r="BS74" s="32"/>
      <c r="BT74" s="32"/>
      <c r="BU74" s="32"/>
      <c r="BV74" s="32"/>
      <c r="BW74" s="32"/>
      <c r="BX74" s="32"/>
      <c r="BY74" s="32"/>
      <c r="BZ74" s="32"/>
      <c r="CA74" s="32"/>
      <c r="CB74" s="32"/>
      <c r="CC74" s="32"/>
      <c r="CD74" s="32"/>
      <c r="CE74" s="32"/>
      <c r="CF74" s="32"/>
      <c r="CG74" s="32"/>
      <c r="CH74" s="32"/>
      <c r="CI74" s="32"/>
      <c r="CJ74" s="32"/>
      <c r="CK74" s="32"/>
      <c r="CL74" s="32"/>
      <c r="CM74" s="32"/>
      <c r="CN74" s="32"/>
      <c r="CO74" s="32"/>
      <c r="CP74" s="32"/>
      <c r="CQ74" s="32"/>
      <c r="CR74" s="32"/>
      <c r="CS74" s="32"/>
      <c r="CT74" s="32"/>
      <c r="CU74" s="32"/>
      <c r="CV74" s="32"/>
      <c r="CW74" s="32"/>
      <c r="CX74" s="32"/>
      <c r="CY74" s="32"/>
      <c r="CZ74" s="32"/>
      <c r="DA74" s="32"/>
      <c r="DB74" s="32"/>
      <c r="DC74" s="32"/>
      <c r="DD74" s="32"/>
      <c r="DE74" s="32"/>
      <c r="DF74" s="32"/>
      <c r="DG74" s="32"/>
      <c r="DH74" s="32"/>
      <c r="DI74" s="32"/>
      <c r="DJ74" s="32"/>
      <c r="DK74" s="32"/>
    </row>
    <row r="75" spans="2:115" x14ac:dyDescent="0.15">
      <c r="B75" s="2"/>
      <c r="C75" s="32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  <c r="AA75" s="32"/>
      <c r="AB75" s="32"/>
      <c r="AC75" s="32"/>
      <c r="AD75" s="32"/>
      <c r="AE75" s="32"/>
      <c r="AF75" s="32"/>
      <c r="AG75" s="32"/>
      <c r="AH75" s="32"/>
      <c r="AI75" s="32"/>
      <c r="AJ75" s="32"/>
      <c r="AK75" s="32"/>
      <c r="AL75" s="32"/>
      <c r="AM75" s="32"/>
      <c r="AN75" s="32"/>
      <c r="AO75" s="32"/>
      <c r="AP75" s="32"/>
      <c r="AQ75" s="32"/>
      <c r="AR75" s="32"/>
      <c r="AS75" s="32"/>
      <c r="AT75" s="32"/>
      <c r="AU75" s="32"/>
      <c r="AV75" s="32"/>
      <c r="AW75" s="32"/>
      <c r="AX75" s="32"/>
      <c r="AY75" s="32"/>
      <c r="AZ75" s="32"/>
      <c r="BA75" s="32"/>
      <c r="BB75" s="32"/>
      <c r="BC75" s="32"/>
      <c r="BD75" s="32"/>
      <c r="BE75" s="32"/>
      <c r="BF75" s="32"/>
      <c r="BG75" s="32"/>
      <c r="BH75" s="32"/>
      <c r="BI75" s="32"/>
      <c r="BJ75" s="32"/>
      <c r="BK75" s="32"/>
      <c r="BL75" s="32"/>
      <c r="BM75" s="32"/>
      <c r="BN75" s="32"/>
      <c r="BO75" s="32"/>
      <c r="BP75" s="32"/>
      <c r="BQ75" s="32"/>
      <c r="BR75" s="32"/>
      <c r="BS75" s="32"/>
      <c r="BT75" s="32"/>
      <c r="BU75" s="32"/>
      <c r="BV75" s="32"/>
      <c r="BW75" s="32"/>
      <c r="BX75" s="32"/>
      <c r="BY75" s="32"/>
      <c r="BZ75" s="32"/>
      <c r="CA75" s="32"/>
      <c r="CB75" s="32"/>
      <c r="CC75" s="32"/>
      <c r="CD75" s="32"/>
      <c r="CE75" s="32"/>
      <c r="CF75" s="32"/>
      <c r="CG75" s="32"/>
      <c r="CH75" s="32"/>
      <c r="CI75" s="32"/>
      <c r="CJ75" s="32"/>
      <c r="CK75" s="32"/>
      <c r="CL75" s="32"/>
      <c r="CM75" s="32"/>
      <c r="CN75" s="32"/>
      <c r="CO75" s="32"/>
      <c r="CP75" s="32"/>
      <c r="CQ75" s="32"/>
      <c r="CR75" s="32"/>
      <c r="CS75" s="32"/>
      <c r="CT75" s="32"/>
      <c r="CU75" s="32"/>
      <c r="CV75" s="32"/>
      <c r="CW75" s="32"/>
      <c r="CX75" s="32"/>
      <c r="CY75" s="32"/>
      <c r="CZ75" s="32"/>
      <c r="DA75" s="32"/>
      <c r="DB75" s="32"/>
      <c r="DC75" s="32"/>
      <c r="DD75" s="32"/>
      <c r="DE75" s="32"/>
      <c r="DF75" s="32"/>
      <c r="DG75" s="32"/>
      <c r="DH75" s="32"/>
      <c r="DI75" s="32"/>
      <c r="DJ75" s="32"/>
      <c r="DK75" s="32"/>
    </row>
    <row r="76" spans="2:115" x14ac:dyDescent="0.15">
      <c r="B76" s="2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2"/>
      <c r="AD76" s="32"/>
      <c r="AE76" s="32"/>
      <c r="AF76" s="32"/>
      <c r="AG76" s="32"/>
      <c r="AH76" s="32"/>
      <c r="AI76" s="32"/>
      <c r="AJ76" s="32"/>
      <c r="AK76" s="32"/>
      <c r="AL76" s="32"/>
      <c r="AM76" s="32"/>
      <c r="AN76" s="32"/>
      <c r="AO76" s="32"/>
      <c r="AP76" s="32"/>
      <c r="AQ76" s="32"/>
      <c r="AR76" s="32"/>
      <c r="AS76" s="32"/>
      <c r="AT76" s="32"/>
      <c r="AU76" s="32"/>
      <c r="AV76" s="32"/>
      <c r="AW76" s="32"/>
      <c r="AX76" s="32"/>
      <c r="AY76" s="32"/>
      <c r="AZ76" s="32"/>
      <c r="BA76" s="32"/>
      <c r="BB76" s="32"/>
      <c r="BC76" s="32"/>
      <c r="BD76" s="32"/>
      <c r="BE76" s="32"/>
      <c r="BF76" s="32"/>
      <c r="BG76" s="32"/>
      <c r="BH76" s="32"/>
      <c r="BI76" s="32"/>
      <c r="BJ76" s="32"/>
      <c r="BK76" s="32"/>
      <c r="BL76" s="32"/>
      <c r="BM76" s="32"/>
      <c r="BN76" s="32"/>
      <c r="BO76" s="32"/>
      <c r="BP76" s="32"/>
      <c r="BQ76" s="32"/>
      <c r="BR76" s="32"/>
      <c r="BS76" s="32"/>
      <c r="BT76" s="32"/>
      <c r="BU76" s="32"/>
      <c r="BV76" s="32"/>
      <c r="BW76" s="32"/>
      <c r="BX76" s="32"/>
      <c r="BY76" s="32"/>
      <c r="BZ76" s="32"/>
      <c r="CA76" s="32"/>
      <c r="CB76" s="32"/>
      <c r="CC76" s="32"/>
      <c r="CD76" s="32"/>
      <c r="CE76" s="32"/>
      <c r="CF76" s="32"/>
      <c r="CG76" s="32"/>
      <c r="CH76" s="32"/>
      <c r="CI76" s="32"/>
      <c r="CJ76" s="32"/>
      <c r="CK76" s="32"/>
      <c r="CL76" s="32"/>
      <c r="CM76" s="32"/>
      <c r="CN76" s="32"/>
      <c r="CO76" s="32"/>
      <c r="CP76" s="32"/>
      <c r="CQ76" s="32"/>
      <c r="CR76" s="32"/>
      <c r="CS76" s="32"/>
      <c r="CT76" s="32"/>
      <c r="CU76" s="32"/>
      <c r="CV76" s="32"/>
      <c r="CW76" s="32"/>
      <c r="CX76" s="32"/>
      <c r="CY76" s="32"/>
      <c r="CZ76" s="32"/>
      <c r="DA76" s="32"/>
      <c r="DB76" s="32"/>
      <c r="DC76" s="32"/>
      <c r="DD76" s="32"/>
      <c r="DE76" s="32"/>
      <c r="DF76" s="32"/>
      <c r="DG76" s="32"/>
      <c r="DH76" s="32"/>
      <c r="DI76" s="32"/>
      <c r="DJ76" s="32"/>
      <c r="DK76" s="32"/>
    </row>
    <row r="77" spans="2:115" x14ac:dyDescent="0.15">
      <c r="B77" s="2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  <c r="AA77" s="32"/>
      <c r="AB77" s="32"/>
      <c r="AC77" s="32"/>
      <c r="AD77" s="32"/>
      <c r="AE77" s="32"/>
      <c r="AF77" s="32"/>
      <c r="AG77" s="32"/>
      <c r="AH77" s="32"/>
      <c r="AI77" s="32"/>
      <c r="AJ77" s="32"/>
      <c r="AK77" s="32"/>
      <c r="AL77" s="32"/>
      <c r="AM77" s="32"/>
      <c r="AN77" s="32"/>
      <c r="AO77" s="32"/>
      <c r="AP77" s="32"/>
      <c r="AQ77" s="32"/>
      <c r="AR77" s="32"/>
      <c r="AS77" s="32"/>
      <c r="AT77" s="32"/>
      <c r="AU77" s="32"/>
      <c r="AV77" s="32"/>
      <c r="AW77" s="32"/>
      <c r="AX77" s="32"/>
      <c r="AY77" s="32"/>
      <c r="AZ77" s="32"/>
      <c r="BA77" s="32"/>
      <c r="BB77" s="32"/>
      <c r="BC77" s="32"/>
      <c r="BD77" s="32"/>
      <c r="BE77" s="32"/>
      <c r="BF77" s="32"/>
      <c r="BG77" s="32"/>
      <c r="BH77" s="32"/>
      <c r="BI77" s="32"/>
      <c r="BJ77" s="32"/>
      <c r="BK77" s="32"/>
      <c r="BL77" s="32"/>
      <c r="BM77" s="32"/>
      <c r="BN77" s="32"/>
      <c r="BO77" s="32"/>
      <c r="BP77" s="32"/>
      <c r="BQ77" s="32"/>
      <c r="BR77" s="32"/>
      <c r="BS77" s="32"/>
      <c r="BT77" s="32"/>
      <c r="BU77" s="32"/>
      <c r="BV77" s="32"/>
      <c r="BW77" s="32"/>
      <c r="BX77" s="32"/>
      <c r="BY77" s="32"/>
      <c r="BZ77" s="32"/>
      <c r="CA77" s="32"/>
      <c r="CB77" s="32"/>
      <c r="CC77" s="32"/>
      <c r="CD77" s="32"/>
      <c r="CE77" s="32"/>
      <c r="CF77" s="32"/>
      <c r="CG77" s="32"/>
      <c r="CH77" s="32"/>
      <c r="CI77" s="32"/>
      <c r="CJ77" s="32"/>
      <c r="CK77" s="32"/>
      <c r="CL77" s="32"/>
      <c r="CM77" s="32"/>
      <c r="CN77" s="32"/>
      <c r="CO77" s="32"/>
      <c r="CP77" s="32"/>
      <c r="CQ77" s="32"/>
      <c r="CR77" s="32"/>
      <c r="CS77" s="32"/>
      <c r="CT77" s="32"/>
      <c r="CU77" s="32"/>
      <c r="CV77" s="32"/>
      <c r="CW77" s="32"/>
      <c r="CX77" s="32"/>
      <c r="CY77" s="32"/>
      <c r="CZ77" s="32"/>
      <c r="DA77" s="32"/>
      <c r="DB77" s="32"/>
      <c r="DC77" s="32"/>
      <c r="DD77" s="32"/>
      <c r="DE77" s="32"/>
      <c r="DF77" s="32"/>
      <c r="DG77" s="32"/>
      <c r="DH77" s="32"/>
      <c r="DI77" s="32"/>
      <c r="DJ77" s="32"/>
      <c r="DK77" s="32"/>
    </row>
    <row r="78" spans="2:115" x14ac:dyDescent="0.15">
      <c r="B78" s="2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  <c r="AE78" s="32"/>
      <c r="AF78" s="32"/>
      <c r="AG78" s="32"/>
      <c r="AH78" s="32"/>
      <c r="AI78" s="32"/>
      <c r="AJ78" s="32"/>
      <c r="AK78" s="32"/>
      <c r="AL78" s="32"/>
      <c r="AM78" s="32"/>
      <c r="AN78" s="32"/>
      <c r="AO78" s="32"/>
      <c r="AP78" s="32"/>
      <c r="AQ78" s="32"/>
      <c r="AR78" s="32"/>
      <c r="AS78" s="32"/>
      <c r="AT78" s="32"/>
      <c r="AU78" s="32"/>
      <c r="AV78" s="32"/>
      <c r="AW78" s="32"/>
      <c r="AX78" s="32"/>
      <c r="AY78" s="32"/>
      <c r="AZ78" s="32"/>
      <c r="BA78" s="32"/>
      <c r="BB78" s="32"/>
      <c r="BC78" s="32"/>
      <c r="BD78" s="32"/>
      <c r="BE78" s="32"/>
      <c r="BF78" s="32"/>
      <c r="BG78" s="32"/>
      <c r="BH78" s="32"/>
      <c r="BI78" s="32"/>
      <c r="BJ78" s="32"/>
      <c r="BK78" s="32"/>
      <c r="BL78" s="32"/>
      <c r="BM78" s="32"/>
      <c r="BN78" s="32"/>
      <c r="BO78" s="32"/>
      <c r="BP78" s="32"/>
      <c r="BQ78" s="32"/>
      <c r="BR78" s="32"/>
      <c r="BS78" s="32"/>
      <c r="BT78" s="32"/>
      <c r="BU78" s="32"/>
      <c r="BV78" s="32"/>
      <c r="BW78" s="32"/>
      <c r="BX78" s="32"/>
      <c r="BY78" s="32"/>
      <c r="BZ78" s="32"/>
      <c r="CA78" s="32"/>
      <c r="CB78" s="32"/>
      <c r="CC78" s="32"/>
      <c r="CD78" s="32"/>
      <c r="CE78" s="32"/>
      <c r="CF78" s="32"/>
      <c r="CG78" s="32"/>
      <c r="CH78" s="32"/>
      <c r="CI78" s="32"/>
      <c r="CJ78" s="32"/>
      <c r="CK78" s="32"/>
      <c r="CL78" s="32"/>
      <c r="CM78" s="32"/>
      <c r="CN78" s="32"/>
      <c r="CO78" s="32"/>
      <c r="CP78" s="32"/>
      <c r="CQ78" s="32"/>
      <c r="CR78" s="32"/>
      <c r="CS78" s="32"/>
      <c r="CT78" s="32"/>
      <c r="CU78" s="32"/>
      <c r="CV78" s="32"/>
      <c r="CW78" s="32"/>
      <c r="CX78" s="32"/>
      <c r="CY78" s="32"/>
      <c r="CZ78" s="32"/>
      <c r="DA78" s="32"/>
      <c r="DB78" s="32"/>
      <c r="DC78" s="32"/>
      <c r="DD78" s="32"/>
      <c r="DE78" s="32"/>
      <c r="DF78" s="32"/>
      <c r="DG78" s="32"/>
      <c r="DH78" s="32"/>
      <c r="DI78" s="32"/>
      <c r="DJ78" s="32"/>
      <c r="DK78" s="32"/>
    </row>
    <row r="79" spans="2:115" x14ac:dyDescent="0.15">
      <c r="B79" s="2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  <c r="AD79" s="32"/>
      <c r="AE79" s="32"/>
      <c r="AF79" s="32"/>
      <c r="AG79" s="32"/>
      <c r="AH79" s="32"/>
      <c r="AI79" s="32"/>
      <c r="AJ79" s="32"/>
      <c r="AK79" s="32"/>
      <c r="AL79" s="32"/>
      <c r="AM79" s="32"/>
      <c r="AN79" s="32"/>
      <c r="AO79" s="32"/>
      <c r="AP79" s="32"/>
      <c r="AQ79" s="32"/>
      <c r="AR79" s="32"/>
      <c r="AS79" s="32"/>
      <c r="AT79" s="32"/>
      <c r="AU79" s="32"/>
      <c r="AV79" s="32"/>
      <c r="AW79" s="32"/>
      <c r="AX79" s="32"/>
      <c r="AY79" s="32"/>
      <c r="AZ79" s="32"/>
      <c r="BA79" s="32"/>
      <c r="BB79" s="32"/>
      <c r="BC79" s="32"/>
      <c r="BD79" s="32"/>
      <c r="BE79" s="32"/>
      <c r="BF79" s="32"/>
      <c r="BG79" s="32"/>
      <c r="BH79" s="32"/>
      <c r="BI79" s="32"/>
      <c r="BJ79" s="32"/>
      <c r="BK79" s="32"/>
      <c r="BL79" s="32"/>
      <c r="BM79" s="32"/>
      <c r="BN79" s="32"/>
      <c r="BO79" s="32"/>
      <c r="BP79" s="32"/>
      <c r="BQ79" s="32"/>
      <c r="BR79" s="32"/>
      <c r="BS79" s="32"/>
      <c r="BT79" s="32"/>
      <c r="BU79" s="32"/>
      <c r="BV79" s="32"/>
      <c r="BW79" s="32"/>
      <c r="BX79" s="32"/>
      <c r="BY79" s="32"/>
      <c r="BZ79" s="32"/>
      <c r="CA79" s="32"/>
      <c r="CB79" s="32"/>
      <c r="CC79" s="32"/>
      <c r="CD79" s="32"/>
      <c r="CE79" s="32"/>
      <c r="CF79" s="32"/>
      <c r="CG79" s="32"/>
      <c r="CH79" s="32"/>
      <c r="CI79" s="32"/>
      <c r="CJ79" s="32"/>
      <c r="CK79" s="32"/>
      <c r="CL79" s="32"/>
      <c r="CM79" s="32"/>
      <c r="CN79" s="32"/>
      <c r="CO79" s="32"/>
      <c r="CP79" s="32"/>
      <c r="CQ79" s="32"/>
      <c r="CR79" s="32"/>
      <c r="CS79" s="32"/>
      <c r="CT79" s="32"/>
      <c r="CU79" s="32"/>
      <c r="CV79" s="32"/>
      <c r="CW79" s="32"/>
      <c r="CX79" s="32"/>
      <c r="CY79" s="32"/>
      <c r="CZ79" s="32"/>
      <c r="DA79" s="32"/>
      <c r="DB79" s="32"/>
      <c r="DC79" s="32"/>
      <c r="DD79" s="32"/>
      <c r="DE79" s="32"/>
      <c r="DF79" s="32"/>
      <c r="DG79" s="32"/>
      <c r="DH79" s="32"/>
      <c r="DI79" s="32"/>
      <c r="DJ79" s="32"/>
      <c r="DK79" s="32"/>
    </row>
    <row r="80" spans="2:115" x14ac:dyDescent="0.15">
      <c r="B80" s="2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  <c r="AA80" s="32"/>
      <c r="AB80" s="32"/>
      <c r="AC80" s="32"/>
      <c r="AD80" s="32"/>
      <c r="AE80" s="32"/>
      <c r="AF80" s="32"/>
      <c r="AG80" s="32"/>
      <c r="AH80" s="32"/>
      <c r="AI80" s="32"/>
      <c r="AJ80" s="32"/>
      <c r="AK80" s="32"/>
      <c r="AL80" s="32"/>
      <c r="AM80" s="32"/>
      <c r="AN80" s="32"/>
      <c r="AO80" s="32"/>
      <c r="AP80" s="32"/>
      <c r="AQ80" s="32"/>
      <c r="AR80" s="32"/>
      <c r="AS80" s="32"/>
      <c r="AT80" s="32"/>
      <c r="AU80" s="32"/>
      <c r="AV80" s="32"/>
      <c r="AW80" s="32"/>
      <c r="AX80" s="32"/>
      <c r="AY80" s="32"/>
      <c r="AZ80" s="32"/>
      <c r="BA80" s="32"/>
      <c r="BB80" s="32"/>
      <c r="BC80" s="32"/>
      <c r="BD80" s="32"/>
      <c r="BE80" s="32"/>
      <c r="BF80" s="32"/>
      <c r="BG80" s="32"/>
      <c r="BH80" s="32"/>
      <c r="BI80" s="32"/>
      <c r="BJ80" s="32"/>
      <c r="BK80" s="32"/>
      <c r="BL80" s="32"/>
      <c r="BM80" s="32"/>
      <c r="BN80" s="32"/>
      <c r="BO80" s="32"/>
      <c r="BP80" s="32"/>
      <c r="BQ80" s="32"/>
      <c r="BR80" s="32"/>
      <c r="BS80" s="32"/>
      <c r="BT80" s="32"/>
      <c r="BU80" s="32"/>
      <c r="BV80" s="32"/>
      <c r="BW80" s="32"/>
      <c r="BX80" s="32"/>
      <c r="BY80" s="32"/>
      <c r="BZ80" s="32"/>
      <c r="CA80" s="32"/>
      <c r="CB80" s="32"/>
      <c r="CC80" s="32"/>
      <c r="CD80" s="32"/>
      <c r="CE80" s="32"/>
      <c r="CF80" s="32"/>
      <c r="CG80" s="32"/>
      <c r="CH80" s="32"/>
      <c r="CI80" s="32"/>
      <c r="CJ80" s="32"/>
      <c r="CK80" s="32"/>
      <c r="CL80" s="32"/>
      <c r="CM80" s="32"/>
      <c r="CN80" s="32"/>
      <c r="CO80" s="32"/>
      <c r="CP80" s="32"/>
      <c r="CQ80" s="32"/>
      <c r="CR80" s="32"/>
      <c r="CS80" s="32"/>
      <c r="CT80" s="32"/>
      <c r="CU80" s="32"/>
      <c r="CV80" s="32"/>
      <c r="CW80" s="32"/>
      <c r="CX80" s="32"/>
      <c r="CY80" s="32"/>
      <c r="CZ80" s="32"/>
      <c r="DA80" s="32"/>
      <c r="DB80" s="32"/>
      <c r="DC80" s="32"/>
      <c r="DD80" s="32"/>
      <c r="DE80" s="32"/>
      <c r="DF80" s="32"/>
      <c r="DG80" s="32"/>
      <c r="DH80" s="32"/>
      <c r="DI80" s="32"/>
      <c r="DJ80" s="32"/>
      <c r="DK80" s="32"/>
    </row>
    <row r="81" spans="2:115" x14ac:dyDescent="0.15">
      <c r="B81" s="2"/>
      <c r="C81" s="32"/>
      <c r="D81" s="32"/>
      <c r="E81" s="32"/>
      <c r="F81" s="32"/>
      <c r="G81" s="32"/>
      <c r="H81" s="32"/>
      <c r="I81" s="32"/>
      <c r="J81" s="32"/>
      <c r="K81" s="32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32"/>
      <c r="AA81" s="32"/>
      <c r="AB81" s="32"/>
      <c r="AC81" s="32"/>
      <c r="AD81" s="32"/>
      <c r="AE81" s="32"/>
      <c r="AF81" s="32"/>
      <c r="AG81" s="32"/>
      <c r="AH81" s="32"/>
      <c r="AI81" s="32"/>
      <c r="AJ81" s="32"/>
      <c r="AK81" s="32"/>
      <c r="AL81" s="32"/>
      <c r="AM81" s="32"/>
      <c r="AN81" s="32"/>
      <c r="AO81" s="32"/>
      <c r="AP81" s="32"/>
      <c r="AQ81" s="32"/>
      <c r="AR81" s="32"/>
      <c r="AS81" s="32"/>
      <c r="AT81" s="32"/>
      <c r="AU81" s="32"/>
      <c r="AV81" s="32"/>
      <c r="AW81" s="32"/>
      <c r="AX81" s="32"/>
      <c r="AY81" s="32"/>
      <c r="AZ81" s="32"/>
      <c r="BA81" s="32"/>
      <c r="BB81" s="32"/>
      <c r="BC81" s="32"/>
      <c r="BD81" s="32"/>
      <c r="BE81" s="32"/>
      <c r="BF81" s="32"/>
      <c r="BG81" s="32"/>
      <c r="BH81" s="32"/>
      <c r="BI81" s="32"/>
      <c r="BJ81" s="32"/>
      <c r="BK81" s="32"/>
      <c r="BL81" s="32"/>
      <c r="BM81" s="32"/>
      <c r="BN81" s="32"/>
      <c r="BO81" s="32"/>
      <c r="BP81" s="32"/>
      <c r="BQ81" s="32"/>
      <c r="BR81" s="32"/>
      <c r="BS81" s="32"/>
      <c r="BT81" s="32"/>
      <c r="BU81" s="32"/>
      <c r="BV81" s="32"/>
      <c r="BW81" s="32"/>
      <c r="BX81" s="32"/>
      <c r="BY81" s="32"/>
      <c r="BZ81" s="32"/>
      <c r="CA81" s="32"/>
      <c r="CB81" s="32"/>
      <c r="CC81" s="32"/>
      <c r="CD81" s="32"/>
      <c r="CE81" s="32"/>
      <c r="CF81" s="32"/>
      <c r="CG81" s="32"/>
      <c r="CH81" s="32"/>
      <c r="CI81" s="32"/>
      <c r="CJ81" s="32"/>
      <c r="CK81" s="32"/>
      <c r="CL81" s="32"/>
      <c r="CM81" s="32"/>
      <c r="CN81" s="32"/>
      <c r="CO81" s="32"/>
      <c r="CP81" s="32"/>
      <c r="CQ81" s="32"/>
      <c r="CR81" s="32"/>
      <c r="CS81" s="32"/>
      <c r="CT81" s="32"/>
      <c r="CU81" s="32"/>
      <c r="CV81" s="32"/>
      <c r="CW81" s="32"/>
      <c r="CX81" s="32"/>
      <c r="CY81" s="32"/>
      <c r="CZ81" s="32"/>
      <c r="DA81" s="32"/>
      <c r="DB81" s="32"/>
      <c r="DC81" s="32"/>
      <c r="DD81" s="32"/>
      <c r="DE81" s="32"/>
      <c r="DF81" s="32"/>
      <c r="DG81" s="32"/>
      <c r="DH81" s="32"/>
      <c r="DI81" s="32"/>
      <c r="DJ81" s="32"/>
      <c r="DK81" s="32"/>
    </row>
    <row r="82" spans="2:115" x14ac:dyDescent="0.15">
      <c r="B82" s="2"/>
      <c r="C82" s="32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  <c r="AA82" s="32"/>
      <c r="AB82" s="32"/>
      <c r="AC82" s="32"/>
      <c r="AD82" s="32"/>
      <c r="AE82" s="32"/>
      <c r="AF82" s="32"/>
      <c r="AG82" s="32"/>
      <c r="AH82" s="32"/>
      <c r="AI82" s="32"/>
      <c r="AJ82" s="32"/>
      <c r="AK82" s="32"/>
      <c r="AL82" s="32"/>
      <c r="AM82" s="32"/>
      <c r="AN82" s="32"/>
      <c r="AO82" s="32"/>
      <c r="AP82" s="32"/>
      <c r="AQ82" s="32"/>
      <c r="AR82" s="32"/>
      <c r="AS82" s="32"/>
      <c r="AT82" s="32"/>
      <c r="AU82" s="32"/>
      <c r="AV82" s="32"/>
      <c r="AW82" s="32"/>
      <c r="AX82" s="32"/>
      <c r="AY82" s="32"/>
      <c r="AZ82" s="32"/>
      <c r="BA82" s="32"/>
      <c r="BB82" s="32"/>
      <c r="BC82" s="32"/>
      <c r="BD82" s="32"/>
      <c r="BE82" s="32"/>
      <c r="BF82" s="32"/>
      <c r="BG82" s="32"/>
      <c r="BH82" s="32"/>
      <c r="BI82" s="32"/>
      <c r="BJ82" s="32"/>
      <c r="BK82" s="32"/>
      <c r="BL82" s="32"/>
      <c r="BM82" s="32"/>
      <c r="BN82" s="32"/>
      <c r="BO82" s="32"/>
      <c r="BP82" s="32"/>
      <c r="BQ82" s="32"/>
      <c r="BR82" s="32"/>
      <c r="BS82" s="32"/>
      <c r="BT82" s="32"/>
      <c r="BU82" s="32"/>
      <c r="BV82" s="32"/>
      <c r="BW82" s="32"/>
      <c r="BX82" s="32"/>
      <c r="BY82" s="32"/>
      <c r="BZ82" s="32"/>
      <c r="CA82" s="32"/>
      <c r="CB82" s="32"/>
      <c r="CC82" s="32"/>
      <c r="CD82" s="32"/>
      <c r="CE82" s="32"/>
      <c r="CF82" s="32"/>
      <c r="CG82" s="32"/>
      <c r="CH82" s="32"/>
      <c r="CI82" s="32"/>
      <c r="CJ82" s="32"/>
      <c r="CK82" s="32"/>
      <c r="CL82" s="32"/>
      <c r="CM82" s="32"/>
      <c r="CN82" s="32"/>
      <c r="CO82" s="32"/>
      <c r="CP82" s="32"/>
      <c r="CQ82" s="32"/>
      <c r="CR82" s="32"/>
      <c r="CS82" s="32"/>
      <c r="CT82" s="32"/>
      <c r="CU82" s="32"/>
      <c r="CV82" s="32"/>
      <c r="CW82" s="32"/>
      <c r="CX82" s="32"/>
      <c r="CY82" s="32"/>
      <c r="CZ82" s="32"/>
      <c r="DA82" s="32"/>
      <c r="DB82" s="32"/>
      <c r="DC82" s="32"/>
      <c r="DD82" s="32"/>
      <c r="DE82" s="32"/>
      <c r="DF82" s="32"/>
      <c r="DG82" s="32"/>
      <c r="DH82" s="32"/>
      <c r="DI82" s="32"/>
      <c r="DJ82" s="32"/>
      <c r="DK82" s="32"/>
    </row>
    <row r="83" spans="2:115" x14ac:dyDescent="0.15">
      <c r="B83" s="2"/>
      <c r="C83" s="32"/>
      <c r="D83" s="32"/>
      <c r="E83" s="32"/>
      <c r="F83" s="32"/>
      <c r="G83" s="32"/>
      <c r="H83" s="32"/>
      <c r="I83" s="32"/>
      <c r="J83" s="32"/>
      <c r="K83" s="32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  <c r="AA83" s="32"/>
      <c r="AB83" s="32"/>
      <c r="AC83" s="32"/>
      <c r="AD83" s="32"/>
      <c r="AE83" s="32"/>
      <c r="AF83" s="32"/>
      <c r="AG83" s="32"/>
      <c r="AH83" s="32"/>
      <c r="AI83" s="32"/>
      <c r="AJ83" s="32"/>
      <c r="AK83" s="32"/>
      <c r="AL83" s="32"/>
      <c r="AM83" s="32"/>
      <c r="AN83" s="32"/>
      <c r="AO83" s="32"/>
      <c r="AP83" s="32"/>
      <c r="AQ83" s="32"/>
      <c r="AR83" s="32"/>
      <c r="AS83" s="32"/>
      <c r="AT83" s="32"/>
      <c r="AU83" s="32"/>
      <c r="AV83" s="32"/>
      <c r="AW83" s="32"/>
      <c r="AX83" s="32"/>
      <c r="AY83" s="32"/>
      <c r="AZ83" s="32"/>
      <c r="BA83" s="32"/>
      <c r="BB83" s="32"/>
      <c r="BC83" s="32"/>
      <c r="BD83" s="32"/>
      <c r="BE83" s="32"/>
      <c r="BF83" s="32"/>
      <c r="BG83" s="32"/>
      <c r="BH83" s="32"/>
      <c r="BI83" s="32"/>
      <c r="BJ83" s="32"/>
      <c r="BK83" s="32"/>
      <c r="BL83" s="32"/>
      <c r="BM83" s="32"/>
      <c r="BN83" s="32"/>
      <c r="BO83" s="32"/>
      <c r="BP83" s="32"/>
      <c r="BQ83" s="32"/>
      <c r="BR83" s="32"/>
      <c r="BS83" s="32"/>
      <c r="BT83" s="32"/>
      <c r="BU83" s="32"/>
      <c r="BV83" s="32"/>
      <c r="BW83" s="32"/>
      <c r="BX83" s="32"/>
      <c r="BY83" s="32"/>
      <c r="BZ83" s="32"/>
      <c r="CA83" s="32"/>
      <c r="CB83" s="32"/>
      <c r="CC83" s="32"/>
      <c r="CD83" s="32"/>
      <c r="CE83" s="32"/>
      <c r="CF83" s="32"/>
      <c r="CG83" s="32"/>
      <c r="CH83" s="32"/>
      <c r="CI83" s="32"/>
      <c r="CJ83" s="32"/>
      <c r="CK83" s="32"/>
      <c r="CL83" s="32"/>
      <c r="CM83" s="32"/>
      <c r="CN83" s="32"/>
      <c r="CO83" s="32"/>
      <c r="CP83" s="32"/>
      <c r="CQ83" s="32"/>
      <c r="CR83" s="32"/>
      <c r="CS83" s="32"/>
      <c r="CT83" s="32"/>
      <c r="CU83" s="32"/>
      <c r="CV83" s="32"/>
      <c r="CW83" s="32"/>
      <c r="CX83" s="32"/>
      <c r="CY83" s="32"/>
      <c r="CZ83" s="32"/>
      <c r="DA83" s="32"/>
      <c r="DB83" s="32"/>
      <c r="DC83" s="32"/>
      <c r="DD83" s="32"/>
      <c r="DE83" s="32"/>
      <c r="DF83" s="32"/>
      <c r="DG83" s="32"/>
      <c r="DH83" s="32"/>
      <c r="DI83" s="32"/>
      <c r="DJ83" s="32"/>
      <c r="DK83" s="32"/>
    </row>
    <row r="84" spans="2:115" x14ac:dyDescent="0.15">
      <c r="B84" s="2"/>
      <c r="C84" s="32"/>
      <c r="D84" s="32"/>
      <c r="E84" s="32"/>
      <c r="F84" s="32"/>
      <c r="G84" s="32"/>
      <c r="H84" s="32"/>
      <c r="I84" s="32"/>
      <c r="J84" s="32"/>
      <c r="K84" s="32"/>
      <c r="L84" s="32"/>
      <c r="M84" s="32"/>
      <c r="N84" s="32"/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32"/>
      <c r="AA84" s="32"/>
      <c r="AB84" s="32"/>
      <c r="AC84" s="32"/>
      <c r="AD84" s="32"/>
      <c r="AE84" s="32"/>
      <c r="AF84" s="32"/>
      <c r="AG84" s="32"/>
      <c r="AH84" s="32"/>
      <c r="AI84" s="32"/>
      <c r="AJ84" s="32"/>
      <c r="AK84" s="32"/>
      <c r="AL84" s="32"/>
      <c r="AM84" s="32"/>
      <c r="AN84" s="32"/>
      <c r="AO84" s="32"/>
      <c r="AP84" s="32"/>
      <c r="AQ84" s="32"/>
      <c r="AR84" s="32"/>
      <c r="AS84" s="32"/>
      <c r="AT84" s="32"/>
      <c r="AU84" s="32"/>
      <c r="AV84" s="32"/>
      <c r="AW84" s="32"/>
      <c r="AX84" s="32"/>
      <c r="AY84" s="32"/>
      <c r="AZ84" s="32"/>
      <c r="BA84" s="32"/>
      <c r="BB84" s="32"/>
      <c r="BC84" s="32"/>
      <c r="BD84" s="32"/>
      <c r="BE84" s="32"/>
      <c r="BF84" s="32"/>
      <c r="BG84" s="32"/>
      <c r="BH84" s="32"/>
      <c r="BI84" s="32"/>
      <c r="BJ84" s="32"/>
      <c r="BK84" s="32"/>
      <c r="BL84" s="32"/>
      <c r="BM84" s="32"/>
      <c r="BN84" s="32"/>
      <c r="BO84" s="32"/>
      <c r="BP84" s="32"/>
      <c r="BQ84" s="32"/>
      <c r="BR84" s="32"/>
      <c r="BS84" s="32"/>
      <c r="BT84" s="32"/>
      <c r="BU84" s="32"/>
      <c r="BV84" s="32"/>
      <c r="BW84" s="32"/>
      <c r="BX84" s="32"/>
      <c r="BY84" s="32"/>
      <c r="BZ84" s="32"/>
      <c r="CA84" s="32"/>
      <c r="CB84" s="32"/>
      <c r="CC84" s="32"/>
      <c r="CD84" s="32"/>
      <c r="CE84" s="32"/>
      <c r="CF84" s="32"/>
      <c r="CG84" s="32"/>
      <c r="CH84" s="32"/>
      <c r="CI84" s="32"/>
      <c r="CJ84" s="32"/>
      <c r="CK84" s="32"/>
      <c r="CL84" s="32"/>
      <c r="CM84" s="32"/>
      <c r="CN84" s="32"/>
      <c r="CO84" s="32"/>
      <c r="CP84" s="32"/>
      <c r="CQ84" s="32"/>
      <c r="CR84" s="32"/>
      <c r="CS84" s="32"/>
      <c r="CT84" s="32"/>
      <c r="CU84" s="32"/>
      <c r="CV84" s="32"/>
      <c r="CW84" s="32"/>
      <c r="CX84" s="32"/>
      <c r="CY84" s="32"/>
      <c r="CZ84" s="32"/>
      <c r="DA84" s="32"/>
      <c r="DB84" s="32"/>
      <c r="DC84" s="32"/>
      <c r="DD84" s="32"/>
      <c r="DE84" s="32"/>
      <c r="DF84" s="32"/>
      <c r="DG84" s="32"/>
      <c r="DH84" s="32"/>
      <c r="DI84" s="32"/>
      <c r="DJ84" s="32"/>
      <c r="DK84" s="32"/>
    </row>
    <row r="85" spans="2:115" x14ac:dyDescent="0.15">
      <c r="B85" s="2"/>
      <c r="C85" s="32"/>
      <c r="D85" s="32"/>
      <c r="E85" s="32"/>
      <c r="F85" s="32"/>
      <c r="G85" s="32"/>
      <c r="H85" s="32"/>
      <c r="I85" s="32"/>
      <c r="J85" s="32"/>
      <c r="K85" s="32"/>
      <c r="L85" s="32"/>
      <c r="M85" s="32"/>
      <c r="N85" s="32"/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  <c r="AA85" s="32"/>
      <c r="AB85" s="32"/>
      <c r="AC85" s="32"/>
      <c r="AD85" s="32"/>
      <c r="AE85" s="32"/>
      <c r="AF85" s="32"/>
      <c r="AG85" s="32"/>
      <c r="AH85" s="32"/>
      <c r="AI85" s="32"/>
      <c r="AJ85" s="32"/>
      <c r="AK85" s="32"/>
      <c r="AL85" s="32"/>
      <c r="AM85" s="32"/>
      <c r="AN85" s="32"/>
      <c r="AO85" s="32"/>
      <c r="AP85" s="32"/>
      <c r="AQ85" s="32"/>
      <c r="AR85" s="32"/>
      <c r="AS85" s="32"/>
      <c r="AT85" s="32"/>
      <c r="AU85" s="32"/>
      <c r="AV85" s="32"/>
      <c r="AW85" s="32"/>
      <c r="AX85" s="32"/>
      <c r="AY85" s="32"/>
      <c r="AZ85" s="32"/>
      <c r="BA85" s="32"/>
      <c r="BB85" s="32"/>
      <c r="BC85" s="32"/>
      <c r="BD85" s="32"/>
      <c r="BE85" s="32"/>
      <c r="BF85" s="32"/>
      <c r="BG85" s="32"/>
      <c r="BH85" s="32"/>
      <c r="BI85" s="32"/>
      <c r="BJ85" s="32"/>
      <c r="BK85" s="32"/>
      <c r="BL85" s="32"/>
      <c r="BM85" s="32"/>
      <c r="BN85" s="32"/>
      <c r="BO85" s="32"/>
      <c r="BP85" s="32"/>
      <c r="BQ85" s="32"/>
      <c r="BR85" s="32"/>
      <c r="BS85" s="32"/>
      <c r="BT85" s="32"/>
      <c r="BU85" s="32"/>
      <c r="BV85" s="32"/>
      <c r="BW85" s="32"/>
      <c r="BX85" s="32"/>
      <c r="BY85" s="32"/>
      <c r="BZ85" s="32"/>
      <c r="CA85" s="32"/>
      <c r="CB85" s="32"/>
      <c r="CC85" s="32"/>
      <c r="CD85" s="32"/>
      <c r="CE85" s="32"/>
      <c r="CF85" s="32"/>
      <c r="CG85" s="32"/>
      <c r="CH85" s="32"/>
      <c r="CI85" s="32"/>
      <c r="CJ85" s="32"/>
      <c r="CK85" s="32"/>
      <c r="CL85" s="32"/>
      <c r="CM85" s="32"/>
      <c r="CN85" s="32"/>
      <c r="CO85" s="32"/>
      <c r="CP85" s="32"/>
      <c r="CQ85" s="32"/>
      <c r="CR85" s="32"/>
      <c r="CS85" s="32"/>
      <c r="CT85" s="32"/>
      <c r="CU85" s="32"/>
      <c r="CV85" s="32"/>
      <c r="CW85" s="32"/>
      <c r="CX85" s="32"/>
      <c r="CY85" s="32"/>
      <c r="CZ85" s="32"/>
      <c r="DA85" s="32"/>
      <c r="DB85" s="32"/>
      <c r="DC85" s="32"/>
      <c r="DD85" s="32"/>
      <c r="DE85" s="32"/>
      <c r="DF85" s="32"/>
      <c r="DG85" s="32"/>
      <c r="DH85" s="32"/>
      <c r="DI85" s="32"/>
      <c r="DJ85" s="32"/>
      <c r="DK85" s="32"/>
    </row>
    <row r="86" spans="2:115" x14ac:dyDescent="0.15">
      <c r="B86" s="2"/>
      <c r="C86" s="32"/>
      <c r="D86" s="32"/>
      <c r="E86" s="32"/>
      <c r="F86" s="32"/>
      <c r="G86" s="32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  <c r="AG86" s="32"/>
      <c r="AH86" s="32"/>
      <c r="AI86" s="32"/>
      <c r="AJ86" s="32"/>
      <c r="AK86" s="32"/>
      <c r="AL86" s="32"/>
      <c r="AM86" s="32"/>
      <c r="AN86" s="32"/>
      <c r="AO86" s="32"/>
      <c r="AP86" s="32"/>
      <c r="AQ86" s="32"/>
      <c r="AR86" s="32"/>
      <c r="AS86" s="32"/>
      <c r="AT86" s="32"/>
      <c r="AU86" s="32"/>
      <c r="AV86" s="32"/>
      <c r="AW86" s="32"/>
      <c r="AX86" s="32"/>
      <c r="AY86" s="32"/>
      <c r="AZ86" s="32"/>
      <c r="BA86" s="32"/>
      <c r="BB86" s="32"/>
      <c r="BC86" s="32"/>
      <c r="BD86" s="32"/>
      <c r="BE86" s="32"/>
      <c r="BF86" s="32"/>
      <c r="BG86" s="32"/>
      <c r="BH86" s="32"/>
      <c r="BI86" s="32"/>
      <c r="BJ86" s="32"/>
      <c r="BK86" s="32"/>
      <c r="BL86" s="32"/>
      <c r="BM86" s="32"/>
      <c r="BN86" s="32"/>
      <c r="BO86" s="32"/>
      <c r="BP86" s="32"/>
      <c r="BQ86" s="32"/>
      <c r="BR86" s="32"/>
      <c r="BS86" s="32"/>
      <c r="BT86" s="32"/>
      <c r="BU86" s="32"/>
      <c r="BV86" s="32"/>
      <c r="BW86" s="32"/>
      <c r="BX86" s="32"/>
      <c r="BY86" s="32"/>
      <c r="BZ86" s="32"/>
      <c r="CA86" s="32"/>
      <c r="CB86" s="32"/>
      <c r="CC86" s="32"/>
      <c r="CD86" s="32"/>
      <c r="CE86" s="32"/>
      <c r="CF86" s="32"/>
      <c r="CG86" s="32"/>
      <c r="CH86" s="32"/>
      <c r="CI86" s="32"/>
      <c r="CJ86" s="32"/>
      <c r="CK86" s="32"/>
      <c r="CL86" s="32"/>
      <c r="CM86" s="32"/>
      <c r="CN86" s="32"/>
      <c r="CO86" s="32"/>
      <c r="CP86" s="32"/>
      <c r="CQ86" s="32"/>
      <c r="CR86" s="32"/>
      <c r="CS86" s="32"/>
      <c r="CT86" s="32"/>
      <c r="CU86" s="32"/>
      <c r="CV86" s="32"/>
      <c r="CW86" s="32"/>
      <c r="CX86" s="32"/>
      <c r="CY86" s="32"/>
      <c r="CZ86" s="32"/>
      <c r="DA86" s="32"/>
      <c r="DB86" s="32"/>
      <c r="DC86" s="32"/>
      <c r="DD86" s="32"/>
      <c r="DE86" s="32"/>
      <c r="DF86" s="32"/>
      <c r="DG86" s="32"/>
      <c r="DH86" s="32"/>
      <c r="DI86" s="32"/>
      <c r="DJ86" s="32"/>
      <c r="DK86" s="32"/>
    </row>
    <row r="87" spans="2:115" x14ac:dyDescent="0.15">
      <c r="B87" s="2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  <c r="AF87" s="32"/>
      <c r="AG87" s="32"/>
      <c r="AH87" s="32"/>
      <c r="AI87" s="32"/>
      <c r="AJ87" s="32"/>
      <c r="AK87" s="32"/>
      <c r="AL87" s="32"/>
      <c r="AM87" s="32"/>
      <c r="AN87" s="32"/>
      <c r="AO87" s="32"/>
      <c r="AP87" s="32"/>
      <c r="AQ87" s="32"/>
      <c r="AR87" s="32"/>
      <c r="AS87" s="32"/>
      <c r="AT87" s="32"/>
      <c r="AU87" s="32"/>
      <c r="AV87" s="32"/>
      <c r="AW87" s="32"/>
      <c r="AX87" s="32"/>
      <c r="AY87" s="32"/>
      <c r="AZ87" s="32"/>
      <c r="BA87" s="32"/>
      <c r="BB87" s="32"/>
      <c r="BC87" s="32"/>
      <c r="BD87" s="32"/>
      <c r="BE87" s="32"/>
      <c r="BF87" s="32"/>
      <c r="BG87" s="32"/>
      <c r="BH87" s="32"/>
      <c r="BI87" s="32"/>
      <c r="BJ87" s="32"/>
      <c r="BK87" s="32"/>
      <c r="BL87" s="32"/>
      <c r="BM87" s="32"/>
      <c r="BN87" s="32"/>
      <c r="BO87" s="32"/>
      <c r="BP87" s="32"/>
      <c r="BQ87" s="32"/>
      <c r="BR87" s="32"/>
      <c r="BS87" s="32"/>
      <c r="BT87" s="32"/>
      <c r="BU87" s="32"/>
      <c r="BV87" s="32"/>
      <c r="BW87" s="32"/>
      <c r="BX87" s="32"/>
      <c r="BY87" s="32"/>
      <c r="BZ87" s="32"/>
      <c r="CA87" s="32"/>
      <c r="CB87" s="32"/>
      <c r="CC87" s="32"/>
      <c r="CD87" s="32"/>
      <c r="CE87" s="32"/>
      <c r="CF87" s="32"/>
      <c r="CG87" s="32"/>
      <c r="CH87" s="32"/>
      <c r="CI87" s="32"/>
      <c r="CJ87" s="32"/>
      <c r="CK87" s="32"/>
      <c r="CL87" s="32"/>
      <c r="CM87" s="32"/>
      <c r="CN87" s="32"/>
      <c r="CO87" s="32"/>
      <c r="CP87" s="32"/>
      <c r="CQ87" s="32"/>
      <c r="CR87" s="32"/>
      <c r="CS87" s="32"/>
      <c r="CT87" s="32"/>
      <c r="CU87" s="32"/>
      <c r="CV87" s="32"/>
      <c r="CW87" s="32"/>
      <c r="CX87" s="32"/>
      <c r="CY87" s="32"/>
      <c r="CZ87" s="32"/>
      <c r="DA87" s="32"/>
      <c r="DB87" s="32"/>
      <c r="DC87" s="32"/>
      <c r="DD87" s="32"/>
      <c r="DE87" s="32"/>
      <c r="DF87" s="32"/>
      <c r="DG87" s="32"/>
      <c r="DH87" s="32"/>
      <c r="DI87" s="32"/>
      <c r="DJ87" s="32"/>
      <c r="DK87" s="32"/>
    </row>
    <row r="88" spans="2:115" x14ac:dyDescent="0.15">
      <c r="B88" s="2"/>
      <c r="C88" s="32"/>
      <c r="D88" s="32"/>
      <c r="E88" s="32"/>
      <c r="F88" s="32"/>
      <c r="G88" s="32"/>
      <c r="H88" s="32"/>
      <c r="I88" s="32"/>
      <c r="J88" s="32"/>
      <c r="K88" s="32"/>
      <c r="L88" s="32"/>
      <c r="M88" s="32"/>
      <c r="N88" s="32"/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  <c r="AC88" s="32"/>
      <c r="AD88" s="32"/>
      <c r="AE88" s="32"/>
      <c r="AF88" s="32"/>
      <c r="AG88" s="32"/>
      <c r="AH88" s="32"/>
      <c r="AI88" s="32"/>
      <c r="AJ88" s="32"/>
      <c r="AK88" s="32"/>
      <c r="AL88" s="32"/>
      <c r="AM88" s="32"/>
      <c r="AN88" s="32"/>
      <c r="AO88" s="32"/>
      <c r="AP88" s="32"/>
      <c r="AQ88" s="32"/>
      <c r="AR88" s="32"/>
      <c r="AS88" s="32"/>
      <c r="AT88" s="32"/>
      <c r="AU88" s="32"/>
      <c r="AV88" s="32"/>
      <c r="AW88" s="32"/>
      <c r="AX88" s="32"/>
      <c r="AY88" s="32"/>
      <c r="AZ88" s="32"/>
      <c r="BA88" s="32"/>
      <c r="BB88" s="32"/>
      <c r="BC88" s="32"/>
      <c r="BD88" s="32"/>
      <c r="BE88" s="32"/>
      <c r="BF88" s="32"/>
      <c r="BG88" s="32"/>
      <c r="BH88" s="32"/>
      <c r="BI88" s="32"/>
      <c r="BJ88" s="32"/>
      <c r="BK88" s="32"/>
      <c r="BL88" s="32"/>
      <c r="BM88" s="32"/>
      <c r="BN88" s="32"/>
      <c r="BO88" s="32"/>
      <c r="BP88" s="32"/>
      <c r="BQ88" s="32"/>
      <c r="BR88" s="32"/>
      <c r="BS88" s="32"/>
      <c r="BT88" s="32"/>
      <c r="BU88" s="32"/>
      <c r="BV88" s="32"/>
      <c r="BW88" s="32"/>
      <c r="BX88" s="32"/>
      <c r="BY88" s="32"/>
      <c r="BZ88" s="32"/>
      <c r="CA88" s="32"/>
      <c r="CB88" s="32"/>
      <c r="CC88" s="32"/>
      <c r="CD88" s="32"/>
      <c r="CE88" s="32"/>
      <c r="CF88" s="32"/>
      <c r="CG88" s="32"/>
      <c r="CH88" s="32"/>
      <c r="CI88" s="32"/>
      <c r="CJ88" s="32"/>
      <c r="CK88" s="32"/>
      <c r="CL88" s="32"/>
      <c r="CM88" s="32"/>
      <c r="CN88" s="32"/>
      <c r="CO88" s="32"/>
      <c r="CP88" s="32"/>
      <c r="CQ88" s="32"/>
      <c r="CR88" s="32"/>
      <c r="CS88" s="32"/>
      <c r="CT88" s="32"/>
      <c r="CU88" s="32"/>
      <c r="CV88" s="32"/>
      <c r="CW88" s="32"/>
      <c r="CX88" s="32"/>
      <c r="CY88" s="32"/>
      <c r="CZ88" s="32"/>
      <c r="DA88" s="32"/>
      <c r="DB88" s="32"/>
      <c r="DC88" s="32"/>
      <c r="DD88" s="32"/>
      <c r="DE88" s="32"/>
      <c r="DF88" s="32"/>
      <c r="DG88" s="32"/>
      <c r="DH88" s="32"/>
      <c r="DI88" s="32"/>
      <c r="DJ88" s="32"/>
      <c r="DK88" s="32"/>
    </row>
    <row r="89" spans="2:115" x14ac:dyDescent="0.15">
      <c r="B89" s="2"/>
      <c r="C89" s="32"/>
      <c r="D89" s="32"/>
      <c r="E89" s="32"/>
      <c r="F89" s="32"/>
      <c r="G89" s="32"/>
      <c r="H89" s="32"/>
      <c r="I89" s="32"/>
      <c r="J89" s="32"/>
      <c r="K89" s="32"/>
      <c r="L89" s="32"/>
      <c r="M89" s="32"/>
      <c r="N89" s="32"/>
      <c r="O89" s="32"/>
      <c r="P89" s="32"/>
      <c r="Q89" s="32"/>
      <c r="R89" s="32"/>
      <c r="S89" s="32"/>
      <c r="T89" s="32"/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32"/>
      <c r="AF89" s="32"/>
      <c r="AG89" s="32"/>
      <c r="AH89" s="32"/>
      <c r="AI89" s="32"/>
      <c r="AJ89" s="32"/>
      <c r="AK89" s="32"/>
      <c r="AL89" s="32"/>
      <c r="AM89" s="32"/>
      <c r="AN89" s="32"/>
      <c r="AO89" s="32"/>
      <c r="AP89" s="32"/>
      <c r="AQ89" s="32"/>
      <c r="AR89" s="32"/>
      <c r="AS89" s="32"/>
      <c r="AT89" s="32"/>
      <c r="AU89" s="32"/>
      <c r="AV89" s="32"/>
      <c r="AW89" s="32"/>
      <c r="AX89" s="32"/>
      <c r="AY89" s="32"/>
      <c r="AZ89" s="32"/>
      <c r="BA89" s="32"/>
      <c r="BB89" s="32"/>
      <c r="BC89" s="32"/>
      <c r="BD89" s="32"/>
      <c r="BE89" s="32"/>
      <c r="BF89" s="32"/>
      <c r="BG89" s="32"/>
      <c r="BH89" s="32"/>
      <c r="BI89" s="32"/>
      <c r="BJ89" s="32"/>
      <c r="BK89" s="32"/>
      <c r="BL89" s="32"/>
      <c r="BM89" s="32"/>
      <c r="BN89" s="32"/>
      <c r="BO89" s="32"/>
      <c r="BP89" s="32"/>
      <c r="BQ89" s="32"/>
      <c r="BR89" s="32"/>
      <c r="BS89" s="32"/>
      <c r="BT89" s="32"/>
      <c r="BU89" s="32"/>
      <c r="BV89" s="32"/>
      <c r="BW89" s="32"/>
      <c r="BX89" s="32"/>
      <c r="BY89" s="32"/>
      <c r="BZ89" s="32"/>
      <c r="CA89" s="32"/>
      <c r="CB89" s="32"/>
      <c r="CC89" s="32"/>
      <c r="CD89" s="32"/>
      <c r="CE89" s="32"/>
      <c r="CF89" s="32"/>
      <c r="CG89" s="32"/>
      <c r="CH89" s="32"/>
      <c r="CI89" s="32"/>
      <c r="CJ89" s="32"/>
      <c r="CK89" s="32"/>
      <c r="CL89" s="32"/>
      <c r="CM89" s="32"/>
      <c r="CN89" s="32"/>
      <c r="CO89" s="32"/>
      <c r="CP89" s="32"/>
      <c r="CQ89" s="32"/>
      <c r="CR89" s="32"/>
      <c r="CS89" s="32"/>
      <c r="CT89" s="32"/>
      <c r="CU89" s="32"/>
      <c r="CV89" s="32"/>
      <c r="CW89" s="32"/>
      <c r="CX89" s="32"/>
      <c r="CY89" s="32"/>
      <c r="CZ89" s="32"/>
      <c r="DA89" s="32"/>
      <c r="DB89" s="32"/>
      <c r="DC89" s="32"/>
      <c r="DD89" s="32"/>
      <c r="DE89" s="32"/>
      <c r="DF89" s="32"/>
      <c r="DG89" s="32"/>
      <c r="DH89" s="32"/>
      <c r="DI89" s="32"/>
      <c r="DJ89" s="32"/>
      <c r="DK89" s="32"/>
    </row>
    <row r="90" spans="2:115" x14ac:dyDescent="0.15">
      <c r="B90" s="2"/>
      <c r="C90" s="32"/>
      <c r="D90" s="32"/>
      <c r="E90" s="32"/>
      <c r="F90" s="32"/>
      <c r="G90" s="32"/>
      <c r="H90" s="32"/>
      <c r="I90" s="32"/>
      <c r="J90" s="32"/>
      <c r="K90" s="32"/>
      <c r="L90" s="32"/>
      <c r="M90" s="32"/>
      <c r="N90" s="32"/>
      <c r="O90" s="32"/>
      <c r="P90" s="32"/>
      <c r="Q90" s="32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  <c r="AF90" s="32"/>
      <c r="AG90" s="32"/>
      <c r="AH90" s="32"/>
      <c r="AI90" s="32"/>
      <c r="AJ90" s="32"/>
      <c r="AK90" s="32"/>
      <c r="AL90" s="32"/>
      <c r="AM90" s="32"/>
      <c r="AN90" s="32"/>
      <c r="AO90" s="32"/>
      <c r="AP90" s="32"/>
      <c r="AQ90" s="32"/>
      <c r="AR90" s="32"/>
      <c r="AS90" s="32"/>
      <c r="AT90" s="32"/>
      <c r="AU90" s="32"/>
      <c r="AV90" s="32"/>
      <c r="AW90" s="32"/>
      <c r="AX90" s="32"/>
      <c r="AY90" s="32"/>
      <c r="AZ90" s="32"/>
      <c r="BA90" s="32"/>
      <c r="BB90" s="32"/>
      <c r="BC90" s="32"/>
      <c r="BD90" s="32"/>
      <c r="BE90" s="32"/>
      <c r="BF90" s="32"/>
      <c r="BG90" s="32"/>
      <c r="BH90" s="32"/>
      <c r="BI90" s="32"/>
      <c r="BJ90" s="32"/>
      <c r="BK90" s="32"/>
      <c r="BL90" s="32"/>
      <c r="BM90" s="32"/>
      <c r="BN90" s="32"/>
      <c r="BO90" s="32"/>
      <c r="BP90" s="32"/>
      <c r="BQ90" s="32"/>
      <c r="BR90" s="32"/>
      <c r="BS90" s="32"/>
      <c r="BT90" s="32"/>
      <c r="BU90" s="32"/>
      <c r="BV90" s="32"/>
      <c r="BW90" s="32"/>
      <c r="BX90" s="32"/>
      <c r="BY90" s="32"/>
      <c r="BZ90" s="32"/>
      <c r="CA90" s="32"/>
      <c r="CB90" s="32"/>
      <c r="CC90" s="32"/>
      <c r="CD90" s="32"/>
      <c r="CE90" s="32"/>
      <c r="CF90" s="32"/>
      <c r="CG90" s="32"/>
      <c r="CH90" s="32"/>
      <c r="CI90" s="32"/>
      <c r="CJ90" s="32"/>
      <c r="CK90" s="32"/>
      <c r="CL90" s="32"/>
      <c r="CM90" s="32"/>
      <c r="CN90" s="32"/>
      <c r="CO90" s="32"/>
      <c r="CP90" s="32"/>
      <c r="CQ90" s="32"/>
      <c r="CR90" s="32"/>
      <c r="CS90" s="32"/>
      <c r="CT90" s="32"/>
      <c r="CU90" s="32"/>
      <c r="CV90" s="32"/>
      <c r="CW90" s="32"/>
      <c r="CX90" s="32"/>
      <c r="CY90" s="32"/>
      <c r="CZ90" s="32"/>
      <c r="DA90" s="32"/>
      <c r="DB90" s="32"/>
      <c r="DC90" s="32"/>
      <c r="DD90" s="32"/>
      <c r="DE90" s="32"/>
      <c r="DF90" s="32"/>
      <c r="DG90" s="32"/>
      <c r="DH90" s="32"/>
      <c r="DI90" s="32"/>
      <c r="DJ90" s="32"/>
      <c r="DK90" s="32"/>
    </row>
    <row r="91" spans="2:115" x14ac:dyDescent="0.15">
      <c r="B91" s="2"/>
      <c r="C91" s="32"/>
      <c r="D91" s="32"/>
      <c r="E91" s="32"/>
      <c r="F91" s="32"/>
      <c r="G91" s="32"/>
      <c r="H91" s="32"/>
      <c r="I91" s="32"/>
      <c r="J91" s="32"/>
      <c r="K91" s="32"/>
      <c r="L91" s="32"/>
      <c r="M91" s="32"/>
      <c r="N91" s="32"/>
      <c r="O91" s="32"/>
      <c r="P91" s="32"/>
      <c r="Q91" s="32"/>
      <c r="R91" s="32"/>
      <c r="S91" s="32"/>
      <c r="T91" s="32"/>
      <c r="U91" s="32"/>
      <c r="V91" s="32"/>
      <c r="W91" s="32"/>
      <c r="X91" s="32"/>
      <c r="Y91" s="32"/>
      <c r="Z91" s="32"/>
      <c r="AA91" s="32"/>
      <c r="AB91" s="32"/>
      <c r="AC91" s="32"/>
      <c r="AD91" s="32"/>
      <c r="AE91" s="32"/>
      <c r="AF91" s="32"/>
      <c r="AG91" s="32"/>
      <c r="AH91" s="32"/>
      <c r="AI91" s="32"/>
      <c r="AJ91" s="32"/>
      <c r="AK91" s="32"/>
      <c r="AL91" s="32"/>
      <c r="AM91" s="32"/>
      <c r="AN91" s="32"/>
      <c r="AO91" s="32"/>
      <c r="AP91" s="32"/>
      <c r="AQ91" s="32"/>
      <c r="AR91" s="32"/>
      <c r="AS91" s="32"/>
      <c r="AT91" s="32"/>
      <c r="AU91" s="32"/>
      <c r="AV91" s="32"/>
      <c r="AW91" s="32"/>
      <c r="AX91" s="32"/>
      <c r="AY91" s="32"/>
      <c r="AZ91" s="32"/>
      <c r="BA91" s="32"/>
      <c r="BB91" s="32"/>
      <c r="BC91" s="32"/>
      <c r="BD91" s="32"/>
      <c r="BE91" s="32"/>
      <c r="BF91" s="32"/>
      <c r="BG91" s="32"/>
      <c r="BH91" s="32"/>
      <c r="BI91" s="32"/>
      <c r="BJ91" s="32"/>
      <c r="BK91" s="32"/>
      <c r="BL91" s="32"/>
      <c r="BM91" s="32"/>
      <c r="BN91" s="32"/>
      <c r="BO91" s="32"/>
      <c r="BP91" s="32"/>
      <c r="BQ91" s="32"/>
      <c r="BR91" s="32"/>
      <c r="BS91" s="32"/>
      <c r="BT91" s="32"/>
      <c r="BU91" s="32"/>
      <c r="BV91" s="32"/>
      <c r="BW91" s="32"/>
      <c r="BX91" s="32"/>
      <c r="BY91" s="32"/>
      <c r="BZ91" s="32"/>
      <c r="CA91" s="32"/>
      <c r="CB91" s="32"/>
      <c r="CC91" s="32"/>
      <c r="CD91" s="32"/>
      <c r="CE91" s="32"/>
      <c r="CF91" s="32"/>
      <c r="CG91" s="32"/>
      <c r="CH91" s="32"/>
      <c r="CI91" s="32"/>
      <c r="CJ91" s="32"/>
      <c r="CK91" s="32"/>
      <c r="CL91" s="32"/>
      <c r="CM91" s="32"/>
      <c r="CN91" s="32"/>
      <c r="CO91" s="32"/>
      <c r="CP91" s="32"/>
      <c r="CQ91" s="32"/>
      <c r="CR91" s="32"/>
      <c r="CS91" s="32"/>
      <c r="CT91" s="32"/>
      <c r="CU91" s="32"/>
      <c r="CV91" s="32"/>
      <c r="CW91" s="32"/>
      <c r="CX91" s="32"/>
      <c r="CY91" s="32"/>
      <c r="CZ91" s="32"/>
      <c r="DA91" s="32"/>
      <c r="DB91" s="32"/>
      <c r="DC91" s="32"/>
      <c r="DD91" s="32"/>
      <c r="DE91" s="32"/>
      <c r="DF91" s="32"/>
      <c r="DG91" s="32"/>
      <c r="DH91" s="32"/>
      <c r="DI91" s="32"/>
      <c r="DJ91" s="32"/>
      <c r="DK91" s="32"/>
    </row>
    <row r="92" spans="2:115" x14ac:dyDescent="0.15">
      <c r="B92" s="2"/>
      <c r="C92" s="32"/>
      <c r="D92" s="32"/>
      <c r="E92" s="32"/>
      <c r="F92" s="32"/>
      <c r="G92" s="32"/>
      <c r="H92" s="32"/>
      <c r="I92" s="32"/>
      <c r="J92" s="32"/>
      <c r="K92" s="32"/>
      <c r="L92" s="32"/>
      <c r="M92" s="32"/>
      <c r="N92" s="32"/>
      <c r="O92" s="32"/>
      <c r="P92" s="32"/>
      <c r="Q92" s="32"/>
      <c r="R92" s="32"/>
      <c r="S92" s="32"/>
      <c r="T92" s="32"/>
      <c r="U92" s="32"/>
      <c r="V92" s="32"/>
      <c r="W92" s="32"/>
      <c r="X92" s="32"/>
      <c r="Y92" s="32"/>
      <c r="Z92" s="32"/>
      <c r="AA92" s="32"/>
      <c r="AB92" s="32"/>
      <c r="AC92" s="32"/>
      <c r="AD92" s="32"/>
      <c r="AE92" s="32"/>
      <c r="AF92" s="32"/>
      <c r="AG92" s="32"/>
      <c r="AH92" s="32"/>
      <c r="AI92" s="32"/>
      <c r="AJ92" s="32"/>
      <c r="AK92" s="32"/>
      <c r="AL92" s="32"/>
      <c r="AM92" s="32"/>
      <c r="AN92" s="32"/>
      <c r="AO92" s="32"/>
      <c r="AP92" s="32"/>
      <c r="AQ92" s="32"/>
      <c r="AR92" s="32"/>
      <c r="AS92" s="32"/>
      <c r="AT92" s="32"/>
      <c r="AU92" s="32"/>
      <c r="AV92" s="32"/>
      <c r="AW92" s="32"/>
      <c r="AX92" s="32"/>
      <c r="AY92" s="32"/>
      <c r="AZ92" s="32"/>
      <c r="BA92" s="32"/>
      <c r="BB92" s="32"/>
      <c r="BC92" s="32"/>
      <c r="BD92" s="32"/>
      <c r="BE92" s="32"/>
      <c r="BF92" s="32"/>
      <c r="BG92" s="32"/>
      <c r="BH92" s="32"/>
      <c r="BI92" s="32"/>
      <c r="BJ92" s="32"/>
      <c r="BK92" s="32"/>
      <c r="BL92" s="32"/>
      <c r="BM92" s="32"/>
      <c r="BN92" s="32"/>
      <c r="BO92" s="32"/>
      <c r="BP92" s="32"/>
      <c r="BQ92" s="32"/>
      <c r="BR92" s="32"/>
      <c r="BS92" s="32"/>
      <c r="BT92" s="32"/>
      <c r="BU92" s="32"/>
      <c r="BV92" s="32"/>
      <c r="BW92" s="32"/>
      <c r="BX92" s="32"/>
      <c r="BY92" s="32"/>
      <c r="BZ92" s="32"/>
      <c r="CA92" s="32"/>
      <c r="CB92" s="32"/>
      <c r="CC92" s="32"/>
      <c r="CD92" s="32"/>
      <c r="CE92" s="32"/>
      <c r="CF92" s="32"/>
      <c r="CG92" s="32"/>
      <c r="CH92" s="32"/>
      <c r="CI92" s="32"/>
      <c r="CJ92" s="32"/>
      <c r="CK92" s="32"/>
      <c r="CL92" s="32"/>
      <c r="CM92" s="32"/>
      <c r="CN92" s="32"/>
      <c r="CO92" s="32"/>
      <c r="CP92" s="32"/>
      <c r="CQ92" s="32"/>
      <c r="CR92" s="32"/>
      <c r="CS92" s="32"/>
      <c r="CT92" s="32"/>
      <c r="CU92" s="32"/>
      <c r="CV92" s="32"/>
      <c r="CW92" s="32"/>
      <c r="CX92" s="32"/>
      <c r="CY92" s="32"/>
      <c r="CZ92" s="32"/>
      <c r="DA92" s="32"/>
      <c r="DB92" s="32"/>
      <c r="DC92" s="32"/>
      <c r="DD92" s="32"/>
      <c r="DE92" s="32"/>
      <c r="DF92" s="32"/>
      <c r="DG92" s="32"/>
      <c r="DH92" s="32"/>
      <c r="DI92" s="32"/>
      <c r="DJ92" s="32"/>
      <c r="DK92" s="32"/>
    </row>
    <row r="93" spans="2:115" x14ac:dyDescent="0.15">
      <c r="B93" s="2"/>
      <c r="C93" s="32"/>
      <c r="D93" s="32"/>
      <c r="E93" s="32"/>
      <c r="F93" s="32"/>
      <c r="G93" s="32"/>
      <c r="H93" s="32"/>
      <c r="I93" s="32"/>
      <c r="J93" s="32"/>
      <c r="K93" s="32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32"/>
      <c r="Z93" s="32"/>
      <c r="AA93" s="32"/>
      <c r="AB93" s="32"/>
      <c r="AC93" s="32"/>
      <c r="AD93" s="32"/>
      <c r="AE93" s="32"/>
      <c r="AF93" s="32"/>
      <c r="AG93" s="32"/>
      <c r="AH93" s="32"/>
      <c r="AI93" s="32"/>
      <c r="AJ93" s="32"/>
      <c r="AK93" s="32"/>
      <c r="AL93" s="32"/>
      <c r="AM93" s="32"/>
      <c r="AN93" s="32"/>
      <c r="AO93" s="32"/>
      <c r="AP93" s="32"/>
      <c r="AQ93" s="32"/>
      <c r="AR93" s="32"/>
      <c r="AS93" s="32"/>
      <c r="AT93" s="32"/>
      <c r="AU93" s="32"/>
      <c r="AV93" s="32"/>
      <c r="AW93" s="32"/>
      <c r="AX93" s="32"/>
      <c r="AY93" s="32"/>
      <c r="AZ93" s="32"/>
      <c r="BA93" s="32"/>
      <c r="BB93" s="32"/>
      <c r="BC93" s="32"/>
      <c r="BD93" s="32"/>
      <c r="BE93" s="32"/>
      <c r="BF93" s="32"/>
      <c r="BG93" s="32"/>
      <c r="BH93" s="32"/>
      <c r="BI93" s="32"/>
      <c r="BJ93" s="32"/>
      <c r="BK93" s="32"/>
      <c r="BL93" s="32"/>
      <c r="BM93" s="32"/>
      <c r="BN93" s="32"/>
      <c r="BO93" s="32"/>
      <c r="BP93" s="32"/>
      <c r="BQ93" s="32"/>
      <c r="BR93" s="32"/>
      <c r="BS93" s="32"/>
      <c r="BT93" s="32"/>
      <c r="BU93" s="32"/>
      <c r="BV93" s="32"/>
      <c r="BW93" s="32"/>
      <c r="BX93" s="32"/>
      <c r="BY93" s="32"/>
      <c r="BZ93" s="32"/>
      <c r="CA93" s="32"/>
      <c r="CB93" s="32"/>
      <c r="CC93" s="32"/>
      <c r="CD93" s="32"/>
      <c r="CE93" s="32"/>
      <c r="CF93" s="32"/>
      <c r="CG93" s="32"/>
      <c r="CH93" s="32"/>
      <c r="CI93" s="32"/>
      <c r="CJ93" s="32"/>
      <c r="CK93" s="32"/>
      <c r="CL93" s="32"/>
      <c r="CM93" s="32"/>
      <c r="CN93" s="32"/>
      <c r="CO93" s="32"/>
      <c r="CP93" s="32"/>
      <c r="CQ93" s="32"/>
      <c r="CR93" s="32"/>
      <c r="CS93" s="32"/>
      <c r="CT93" s="32"/>
      <c r="CU93" s="32"/>
      <c r="CV93" s="32"/>
      <c r="CW93" s="32"/>
      <c r="CX93" s="32"/>
      <c r="CY93" s="32"/>
      <c r="CZ93" s="32"/>
      <c r="DA93" s="32"/>
      <c r="DB93" s="32"/>
      <c r="DC93" s="32"/>
      <c r="DD93" s="32"/>
      <c r="DE93" s="32"/>
      <c r="DF93" s="32"/>
      <c r="DG93" s="32"/>
      <c r="DH93" s="32"/>
      <c r="DI93" s="32"/>
      <c r="DJ93" s="32"/>
      <c r="DK93" s="32"/>
    </row>
    <row r="94" spans="2:115" x14ac:dyDescent="0.15">
      <c r="B94" s="2"/>
      <c r="C94" s="32"/>
      <c r="D94" s="32"/>
      <c r="E94" s="32"/>
      <c r="F94" s="32"/>
      <c r="G94" s="32"/>
      <c r="H94" s="32"/>
      <c r="I94" s="32"/>
      <c r="J94" s="32"/>
      <c r="K94" s="32"/>
      <c r="L94" s="32"/>
      <c r="M94" s="32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2"/>
      <c r="Y94" s="32"/>
      <c r="Z94" s="32"/>
      <c r="AA94" s="32"/>
      <c r="AB94" s="32"/>
      <c r="AC94" s="32"/>
      <c r="AD94" s="32"/>
      <c r="AE94" s="32"/>
      <c r="AF94" s="32"/>
      <c r="AG94" s="32"/>
      <c r="AH94" s="32"/>
      <c r="AI94" s="32"/>
      <c r="AJ94" s="32"/>
      <c r="AK94" s="32"/>
      <c r="AL94" s="32"/>
      <c r="AM94" s="32"/>
      <c r="AN94" s="32"/>
      <c r="AO94" s="32"/>
      <c r="AP94" s="32"/>
      <c r="AQ94" s="32"/>
      <c r="AR94" s="32"/>
      <c r="AS94" s="32"/>
      <c r="AT94" s="32"/>
      <c r="AU94" s="32"/>
      <c r="AV94" s="32"/>
      <c r="AW94" s="32"/>
      <c r="AX94" s="32"/>
      <c r="AY94" s="32"/>
      <c r="AZ94" s="32"/>
      <c r="BA94" s="32"/>
      <c r="BB94" s="32"/>
      <c r="BC94" s="32"/>
      <c r="BD94" s="32"/>
      <c r="BE94" s="32"/>
      <c r="BF94" s="32"/>
      <c r="BG94" s="32"/>
      <c r="BH94" s="32"/>
      <c r="BI94" s="32"/>
      <c r="BJ94" s="32"/>
      <c r="BK94" s="32"/>
      <c r="BL94" s="32"/>
      <c r="BM94" s="32"/>
      <c r="BN94" s="32"/>
      <c r="BO94" s="32"/>
      <c r="BP94" s="32"/>
      <c r="BQ94" s="32"/>
      <c r="BR94" s="32"/>
      <c r="BS94" s="32"/>
      <c r="BT94" s="32"/>
      <c r="BU94" s="32"/>
      <c r="BV94" s="32"/>
      <c r="BW94" s="32"/>
      <c r="BX94" s="32"/>
      <c r="BY94" s="32"/>
      <c r="BZ94" s="32"/>
      <c r="CA94" s="32"/>
      <c r="CB94" s="32"/>
      <c r="CC94" s="32"/>
      <c r="CD94" s="32"/>
      <c r="CE94" s="32"/>
      <c r="CF94" s="32"/>
      <c r="CG94" s="32"/>
      <c r="CH94" s="32"/>
      <c r="CI94" s="32"/>
      <c r="CJ94" s="32"/>
      <c r="CK94" s="32"/>
      <c r="CL94" s="32"/>
      <c r="CM94" s="32"/>
      <c r="CN94" s="32"/>
      <c r="CO94" s="32"/>
      <c r="CP94" s="32"/>
      <c r="CQ94" s="32"/>
      <c r="CR94" s="32"/>
      <c r="CS94" s="32"/>
      <c r="CT94" s="32"/>
      <c r="CU94" s="32"/>
      <c r="CV94" s="32"/>
      <c r="CW94" s="32"/>
      <c r="CX94" s="32"/>
      <c r="CY94" s="32"/>
      <c r="CZ94" s="32"/>
      <c r="DA94" s="32"/>
      <c r="DB94" s="32"/>
      <c r="DC94" s="32"/>
      <c r="DD94" s="32"/>
      <c r="DE94" s="32"/>
      <c r="DF94" s="32"/>
      <c r="DG94" s="32"/>
      <c r="DH94" s="32"/>
      <c r="DI94" s="32"/>
      <c r="DJ94" s="32"/>
      <c r="DK94" s="32"/>
    </row>
    <row r="95" spans="2:115" x14ac:dyDescent="0.15">
      <c r="B95" s="2"/>
      <c r="C95" s="32"/>
      <c r="D95" s="32"/>
      <c r="E95" s="32"/>
      <c r="F95" s="32"/>
      <c r="G95" s="32"/>
      <c r="H95" s="32"/>
      <c r="I95" s="32"/>
      <c r="J95" s="32"/>
      <c r="K95" s="32"/>
      <c r="L95" s="32"/>
      <c r="M95" s="32"/>
      <c r="N95" s="32"/>
      <c r="O95" s="32"/>
      <c r="P95" s="32"/>
      <c r="Q95" s="32"/>
      <c r="R95" s="32"/>
      <c r="S95" s="32"/>
      <c r="T95" s="32"/>
      <c r="U95" s="32"/>
      <c r="V95" s="32"/>
      <c r="W95" s="32"/>
      <c r="X95" s="32"/>
      <c r="Y95" s="32"/>
      <c r="Z95" s="32"/>
      <c r="AA95" s="32"/>
      <c r="AB95" s="32"/>
      <c r="AC95" s="32"/>
      <c r="AD95" s="32"/>
      <c r="AE95" s="32"/>
      <c r="AF95" s="32"/>
      <c r="AG95" s="32"/>
      <c r="AH95" s="32"/>
      <c r="AI95" s="32"/>
      <c r="AJ95" s="32"/>
      <c r="AK95" s="32"/>
      <c r="AL95" s="32"/>
      <c r="AM95" s="32"/>
      <c r="AN95" s="32"/>
      <c r="AO95" s="32"/>
      <c r="AP95" s="32"/>
      <c r="AQ95" s="32"/>
      <c r="AR95" s="32"/>
      <c r="AS95" s="32"/>
      <c r="AT95" s="32"/>
      <c r="AU95" s="32"/>
      <c r="AV95" s="32"/>
      <c r="AW95" s="32"/>
      <c r="AX95" s="32"/>
      <c r="AY95" s="32"/>
      <c r="AZ95" s="32"/>
      <c r="BA95" s="32"/>
      <c r="BB95" s="32"/>
      <c r="BC95" s="32"/>
      <c r="BD95" s="32"/>
      <c r="BE95" s="32"/>
      <c r="BF95" s="32"/>
      <c r="BG95" s="32"/>
      <c r="BH95" s="32"/>
      <c r="BI95" s="32"/>
      <c r="BJ95" s="32"/>
      <c r="BK95" s="32"/>
      <c r="BL95" s="32"/>
      <c r="BM95" s="32"/>
      <c r="BN95" s="32"/>
      <c r="BO95" s="32"/>
      <c r="BP95" s="32"/>
      <c r="BQ95" s="32"/>
      <c r="BR95" s="32"/>
      <c r="BS95" s="32"/>
      <c r="BT95" s="32"/>
      <c r="BU95" s="32"/>
      <c r="BV95" s="32"/>
      <c r="BW95" s="32"/>
      <c r="BX95" s="32"/>
      <c r="BY95" s="32"/>
      <c r="BZ95" s="32"/>
      <c r="CA95" s="32"/>
      <c r="CB95" s="32"/>
      <c r="CC95" s="32"/>
      <c r="CD95" s="32"/>
      <c r="CE95" s="32"/>
      <c r="CF95" s="32"/>
      <c r="CG95" s="32"/>
      <c r="CH95" s="32"/>
      <c r="CI95" s="32"/>
      <c r="CJ95" s="32"/>
      <c r="CK95" s="32"/>
      <c r="CL95" s="32"/>
      <c r="CM95" s="32"/>
      <c r="CN95" s="32"/>
      <c r="CO95" s="32"/>
      <c r="CP95" s="32"/>
      <c r="CQ95" s="32"/>
      <c r="CR95" s="32"/>
      <c r="CS95" s="32"/>
      <c r="CT95" s="32"/>
      <c r="CU95" s="32"/>
      <c r="CV95" s="32"/>
      <c r="CW95" s="32"/>
      <c r="CX95" s="32"/>
      <c r="CY95" s="32"/>
      <c r="CZ95" s="32"/>
      <c r="DA95" s="32"/>
      <c r="DB95" s="32"/>
      <c r="DC95" s="32"/>
      <c r="DD95" s="32"/>
      <c r="DE95" s="32"/>
      <c r="DF95" s="32"/>
      <c r="DG95" s="32"/>
      <c r="DH95" s="32"/>
      <c r="DI95" s="32"/>
      <c r="DJ95" s="32"/>
      <c r="DK95" s="32"/>
    </row>
    <row r="96" spans="2:115" x14ac:dyDescent="0.15">
      <c r="B96" s="2"/>
      <c r="C96" s="32"/>
      <c r="D96" s="32"/>
      <c r="E96" s="32"/>
      <c r="F96" s="32"/>
      <c r="G96" s="32"/>
      <c r="H96" s="32"/>
      <c r="I96" s="32"/>
      <c r="J96" s="32"/>
      <c r="K96" s="32"/>
      <c r="L96" s="32"/>
      <c r="M96" s="32"/>
      <c r="N96" s="32"/>
      <c r="O96" s="32"/>
      <c r="P96" s="32"/>
      <c r="Q96" s="32"/>
      <c r="R96" s="32"/>
      <c r="S96" s="32"/>
      <c r="T96" s="32"/>
      <c r="U96" s="32"/>
      <c r="V96" s="32"/>
      <c r="W96" s="32"/>
      <c r="X96" s="32"/>
      <c r="Y96" s="32"/>
      <c r="Z96" s="32"/>
      <c r="AA96" s="32"/>
      <c r="AB96" s="32"/>
      <c r="AC96" s="32"/>
      <c r="AD96" s="32"/>
      <c r="AE96" s="32"/>
      <c r="AF96" s="32"/>
      <c r="AG96" s="32"/>
      <c r="AH96" s="32"/>
      <c r="AI96" s="32"/>
      <c r="AJ96" s="32"/>
      <c r="AK96" s="32"/>
      <c r="AL96" s="32"/>
      <c r="AM96" s="32"/>
      <c r="AN96" s="32"/>
      <c r="AO96" s="32"/>
      <c r="AP96" s="32"/>
      <c r="AQ96" s="32"/>
      <c r="AR96" s="32"/>
      <c r="AS96" s="32"/>
      <c r="AT96" s="32"/>
      <c r="AU96" s="32"/>
      <c r="AV96" s="32"/>
      <c r="AW96" s="32"/>
      <c r="AX96" s="32"/>
      <c r="AY96" s="32"/>
      <c r="AZ96" s="32"/>
      <c r="BA96" s="32"/>
      <c r="BB96" s="32"/>
      <c r="BC96" s="32"/>
      <c r="BD96" s="32"/>
      <c r="BE96" s="32"/>
      <c r="BF96" s="32"/>
      <c r="BG96" s="32"/>
      <c r="BH96" s="32"/>
      <c r="BI96" s="32"/>
      <c r="BJ96" s="32"/>
      <c r="BK96" s="32"/>
      <c r="BL96" s="32"/>
      <c r="BM96" s="32"/>
      <c r="BN96" s="32"/>
      <c r="BO96" s="32"/>
      <c r="BP96" s="32"/>
      <c r="BQ96" s="32"/>
      <c r="BR96" s="32"/>
      <c r="BS96" s="32"/>
      <c r="BT96" s="32"/>
      <c r="BU96" s="32"/>
      <c r="BV96" s="32"/>
      <c r="BW96" s="32"/>
      <c r="BX96" s="32"/>
      <c r="BY96" s="32"/>
      <c r="BZ96" s="32"/>
      <c r="CA96" s="32"/>
      <c r="CB96" s="32"/>
      <c r="CC96" s="32"/>
      <c r="CD96" s="32"/>
      <c r="CE96" s="32"/>
      <c r="CF96" s="32"/>
      <c r="CG96" s="32"/>
      <c r="CH96" s="32"/>
      <c r="CI96" s="32"/>
      <c r="CJ96" s="32"/>
      <c r="CK96" s="32"/>
      <c r="CL96" s="32"/>
      <c r="CM96" s="32"/>
      <c r="CN96" s="32"/>
      <c r="CO96" s="32"/>
      <c r="CP96" s="32"/>
      <c r="CQ96" s="32"/>
      <c r="CR96" s="32"/>
      <c r="CS96" s="32"/>
      <c r="CT96" s="32"/>
      <c r="CU96" s="32"/>
      <c r="CV96" s="32"/>
      <c r="CW96" s="32"/>
      <c r="CX96" s="32"/>
      <c r="CY96" s="32"/>
      <c r="CZ96" s="32"/>
      <c r="DA96" s="32"/>
      <c r="DB96" s="32"/>
      <c r="DC96" s="32"/>
      <c r="DD96" s="32"/>
      <c r="DE96" s="32"/>
      <c r="DF96" s="32"/>
      <c r="DG96" s="32"/>
      <c r="DH96" s="32"/>
      <c r="DI96" s="32"/>
      <c r="DJ96" s="32"/>
      <c r="DK96" s="32"/>
    </row>
    <row r="97" spans="2:115" x14ac:dyDescent="0.15">
      <c r="B97" s="2"/>
      <c r="C97" s="32"/>
      <c r="D97" s="32"/>
      <c r="E97" s="32"/>
      <c r="F97" s="32"/>
      <c r="G97" s="32"/>
      <c r="H97" s="32"/>
      <c r="I97" s="32"/>
      <c r="J97" s="32"/>
      <c r="K97" s="32"/>
      <c r="L97" s="32"/>
      <c r="M97" s="32"/>
      <c r="N97" s="32"/>
      <c r="O97" s="32"/>
      <c r="P97" s="32"/>
      <c r="Q97" s="32"/>
      <c r="R97" s="32"/>
      <c r="S97" s="32"/>
      <c r="T97" s="32"/>
      <c r="U97" s="32"/>
      <c r="V97" s="32"/>
      <c r="W97" s="32"/>
      <c r="X97" s="32"/>
      <c r="Y97" s="32"/>
      <c r="Z97" s="32"/>
      <c r="AA97" s="32"/>
      <c r="AB97" s="32"/>
      <c r="AC97" s="32"/>
      <c r="AD97" s="32"/>
      <c r="AE97" s="32"/>
      <c r="AF97" s="32"/>
      <c r="AG97" s="32"/>
      <c r="AH97" s="32"/>
      <c r="AI97" s="32"/>
      <c r="AJ97" s="32"/>
      <c r="AK97" s="32"/>
      <c r="AL97" s="32"/>
      <c r="AM97" s="32"/>
      <c r="AN97" s="32"/>
      <c r="AO97" s="32"/>
      <c r="AP97" s="32"/>
      <c r="AQ97" s="32"/>
      <c r="AR97" s="32"/>
      <c r="AS97" s="32"/>
      <c r="AT97" s="32"/>
      <c r="AU97" s="32"/>
      <c r="AV97" s="32"/>
      <c r="AW97" s="32"/>
      <c r="AX97" s="32"/>
      <c r="AY97" s="32"/>
      <c r="AZ97" s="32"/>
      <c r="BA97" s="32"/>
      <c r="BB97" s="32"/>
      <c r="BC97" s="32"/>
      <c r="BD97" s="32"/>
      <c r="BE97" s="32"/>
      <c r="BF97" s="32"/>
      <c r="BG97" s="32"/>
      <c r="BH97" s="32"/>
      <c r="BI97" s="32"/>
      <c r="BJ97" s="32"/>
      <c r="BK97" s="32"/>
      <c r="BL97" s="32"/>
      <c r="BM97" s="32"/>
      <c r="BN97" s="32"/>
      <c r="BO97" s="32"/>
      <c r="BP97" s="32"/>
      <c r="BQ97" s="32"/>
      <c r="BR97" s="32"/>
      <c r="BS97" s="32"/>
      <c r="BT97" s="32"/>
      <c r="BU97" s="32"/>
      <c r="BV97" s="32"/>
      <c r="BW97" s="32"/>
      <c r="BX97" s="32"/>
      <c r="BY97" s="32"/>
      <c r="BZ97" s="32"/>
      <c r="CA97" s="32"/>
      <c r="CB97" s="32"/>
      <c r="CC97" s="32"/>
      <c r="CD97" s="32"/>
      <c r="CE97" s="32"/>
      <c r="CF97" s="32"/>
      <c r="CG97" s="32"/>
      <c r="CH97" s="32"/>
      <c r="CI97" s="32"/>
      <c r="CJ97" s="32"/>
      <c r="CK97" s="32"/>
      <c r="CL97" s="32"/>
      <c r="CM97" s="32"/>
      <c r="CN97" s="32"/>
      <c r="CO97" s="32"/>
      <c r="CP97" s="32"/>
      <c r="CQ97" s="32"/>
      <c r="CR97" s="32"/>
      <c r="CS97" s="32"/>
      <c r="CT97" s="32"/>
      <c r="CU97" s="32"/>
      <c r="CV97" s="32"/>
      <c r="CW97" s="32"/>
      <c r="CX97" s="32"/>
      <c r="CY97" s="32"/>
      <c r="CZ97" s="32"/>
      <c r="DA97" s="32"/>
      <c r="DB97" s="32"/>
      <c r="DC97" s="32"/>
      <c r="DD97" s="32"/>
      <c r="DE97" s="32"/>
      <c r="DF97" s="32"/>
      <c r="DG97" s="32"/>
      <c r="DH97" s="32"/>
      <c r="DI97" s="32"/>
      <c r="DJ97" s="32"/>
      <c r="DK97" s="32"/>
    </row>
    <row r="98" spans="2:115" x14ac:dyDescent="0.15">
      <c r="B98" s="2"/>
      <c r="C98" s="32"/>
      <c r="D98" s="32"/>
      <c r="E98" s="32"/>
      <c r="F98" s="32"/>
      <c r="G98" s="32"/>
      <c r="H98" s="32"/>
      <c r="I98" s="32"/>
      <c r="J98" s="32"/>
      <c r="K98" s="32"/>
      <c r="L98" s="32"/>
      <c r="M98" s="32"/>
      <c r="N98" s="32"/>
      <c r="O98" s="32"/>
      <c r="P98" s="32"/>
      <c r="Q98" s="32"/>
      <c r="R98" s="32"/>
      <c r="S98" s="32"/>
      <c r="T98" s="32"/>
      <c r="U98" s="32"/>
      <c r="V98" s="32"/>
      <c r="W98" s="32"/>
      <c r="X98" s="32"/>
      <c r="Y98" s="32"/>
      <c r="Z98" s="32"/>
      <c r="AA98" s="32"/>
      <c r="AB98" s="32"/>
      <c r="AC98" s="32"/>
      <c r="AD98" s="32"/>
      <c r="AE98" s="32"/>
      <c r="AF98" s="32"/>
      <c r="AG98" s="32"/>
      <c r="AH98" s="32"/>
      <c r="AI98" s="32"/>
      <c r="AJ98" s="32"/>
      <c r="AK98" s="32"/>
      <c r="AL98" s="32"/>
      <c r="AM98" s="32"/>
      <c r="AN98" s="32"/>
      <c r="AO98" s="32"/>
      <c r="AP98" s="32"/>
      <c r="AQ98" s="32"/>
      <c r="AR98" s="32"/>
      <c r="AS98" s="32"/>
      <c r="AT98" s="32"/>
      <c r="AU98" s="32"/>
      <c r="AV98" s="32"/>
      <c r="AW98" s="32"/>
      <c r="AX98" s="32"/>
      <c r="AY98" s="32"/>
      <c r="AZ98" s="32"/>
      <c r="BA98" s="32"/>
      <c r="BB98" s="32"/>
      <c r="BC98" s="32"/>
      <c r="BD98" s="32"/>
      <c r="BE98" s="32"/>
      <c r="BF98" s="32"/>
      <c r="BG98" s="32"/>
      <c r="BH98" s="32"/>
      <c r="BI98" s="32"/>
      <c r="BJ98" s="32"/>
      <c r="BK98" s="32"/>
      <c r="BL98" s="32"/>
      <c r="BM98" s="32"/>
      <c r="BN98" s="32"/>
      <c r="BO98" s="32"/>
      <c r="BP98" s="32"/>
      <c r="BQ98" s="32"/>
      <c r="BR98" s="32"/>
      <c r="BS98" s="32"/>
      <c r="BT98" s="32"/>
      <c r="BU98" s="32"/>
      <c r="BV98" s="32"/>
      <c r="BW98" s="32"/>
      <c r="BX98" s="32"/>
      <c r="BY98" s="32"/>
      <c r="BZ98" s="32"/>
      <c r="CA98" s="32"/>
      <c r="CB98" s="32"/>
      <c r="CC98" s="32"/>
      <c r="CD98" s="32"/>
      <c r="CE98" s="32"/>
      <c r="CF98" s="32"/>
      <c r="CG98" s="32"/>
      <c r="CH98" s="32"/>
      <c r="CI98" s="32"/>
      <c r="CJ98" s="32"/>
      <c r="CK98" s="32"/>
      <c r="CL98" s="32"/>
      <c r="CM98" s="32"/>
      <c r="CN98" s="32"/>
      <c r="CO98" s="32"/>
      <c r="CP98" s="32"/>
      <c r="CQ98" s="32"/>
      <c r="CR98" s="32"/>
      <c r="CS98" s="32"/>
      <c r="CT98" s="32"/>
      <c r="CU98" s="32"/>
      <c r="CV98" s="32"/>
      <c r="CW98" s="32"/>
      <c r="CX98" s="32"/>
      <c r="CY98" s="32"/>
      <c r="CZ98" s="32"/>
      <c r="DA98" s="32"/>
      <c r="DB98" s="32"/>
      <c r="DC98" s="32"/>
      <c r="DD98" s="32"/>
      <c r="DE98" s="32"/>
      <c r="DF98" s="32"/>
      <c r="DG98" s="32"/>
      <c r="DH98" s="32"/>
      <c r="DI98" s="32"/>
      <c r="DJ98" s="32"/>
      <c r="DK98" s="32"/>
    </row>
    <row r="99" spans="2:115" x14ac:dyDescent="0.15">
      <c r="B99" s="2"/>
      <c r="C99" s="32"/>
      <c r="D99" s="32"/>
      <c r="E99" s="32"/>
      <c r="F99" s="32"/>
      <c r="G99" s="32"/>
      <c r="H99" s="32"/>
      <c r="I99" s="32"/>
      <c r="J99" s="32"/>
      <c r="K99" s="32"/>
      <c r="L99" s="32"/>
      <c r="M99" s="32"/>
      <c r="N99" s="32"/>
      <c r="O99" s="32"/>
      <c r="P99" s="32"/>
      <c r="Q99" s="32"/>
      <c r="R99" s="32"/>
      <c r="S99" s="32"/>
      <c r="T99" s="32"/>
      <c r="U99" s="32"/>
      <c r="V99" s="32"/>
      <c r="W99" s="32"/>
      <c r="X99" s="32"/>
      <c r="Y99" s="32"/>
      <c r="Z99" s="32"/>
      <c r="AA99" s="32"/>
      <c r="AB99" s="32"/>
      <c r="AC99" s="32"/>
      <c r="AD99" s="32"/>
      <c r="AE99" s="32"/>
      <c r="AF99" s="32"/>
      <c r="AG99" s="32"/>
      <c r="AH99" s="32"/>
      <c r="AI99" s="32"/>
      <c r="AJ99" s="32"/>
      <c r="AK99" s="32"/>
      <c r="AL99" s="32"/>
      <c r="AM99" s="32"/>
      <c r="AN99" s="32"/>
      <c r="AO99" s="32"/>
      <c r="AP99" s="32"/>
      <c r="AQ99" s="32"/>
      <c r="AR99" s="32"/>
      <c r="AS99" s="32"/>
      <c r="AT99" s="32"/>
      <c r="AU99" s="32"/>
      <c r="AV99" s="32"/>
      <c r="AW99" s="32"/>
      <c r="AX99" s="32"/>
      <c r="AY99" s="32"/>
      <c r="AZ99" s="32"/>
      <c r="BA99" s="32"/>
      <c r="BB99" s="32"/>
      <c r="BC99" s="32"/>
      <c r="BD99" s="32"/>
      <c r="BE99" s="32"/>
      <c r="BF99" s="32"/>
      <c r="BG99" s="32"/>
      <c r="BH99" s="32"/>
      <c r="BI99" s="32"/>
      <c r="BJ99" s="32"/>
      <c r="BK99" s="32"/>
      <c r="BL99" s="32"/>
      <c r="BM99" s="32"/>
      <c r="BN99" s="32"/>
      <c r="BO99" s="32"/>
      <c r="BP99" s="32"/>
      <c r="BQ99" s="32"/>
      <c r="BR99" s="32"/>
      <c r="BS99" s="32"/>
      <c r="BT99" s="32"/>
      <c r="BU99" s="32"/>
      <c r="BV99" s="32"/>
      <c r="BW99" s="32"/>
      <c r="BX99" s="32"/>
      <c r="BY99" s="32"/>
      <c r="BZ99" s="32"/>
      <c r="CA99" s="32"/>
      <c r="CB99" s="32"/>
      <c r="CC99" s="32"/>
      <c r="CD99" s="32"/>
      <c r="CE99" s="32"/>
      <c r="CF99" s="32"/>
      <c r="CG99" s="32"/>
      <c r="CH99" s="32"/>
      <c r="CI99" s="32"/>
      <c r="CJ99" s="32"/>
      <c r="CK99" s="32"/>
      <c r="CL99" s="32"/>
      <c r="CM99" s="32"/>
      <c r="CN99" s="32"/>
      <c r="CO99" s="32"/>
      <c r="CP99" s="32"/>
      <c r="CQ99" s="32"/>
      <c r="CR99" s="32"/>
      <c r="CS99" s="32"/>
      <c r="CT99" s="32"/>
      <c r="CU99" s="32"/>
      <c r="CV99" s="32"/>
      <c r="CW99" s="32"/>
      <c r="CX99" s="32"/>
      <c r="CY99" s="32"/>
      <c r="CZ99" s="32"/>
      <c r="DA99" s="32"/>
      <c r="DB99" s="32"/>
      <c r="DC99" s="32"/>
      <c r="DD99" s="32"/>
      <c r="DE99" s="32"/>
      <c r="DF99" s="32"/>
      <c r="DG99" s="32"/>
      <c r="DH99" s="32"/>
      <c r="DI99" s="32"/>
      <c r="DJ99" s="32"/>
      <c r="DK99" s="32"/>
    </row>
    <row r="100" spans="2:115" x14ac:dyDescent="0.15">
      <c r="B100" s="2"/>
      <c r="C100" s="32"/>
      <c r="D100" s="32"/>
      <c r="E100" s="32"/>
      <c r="F100" s="32"/>
      <c r="G100" s="32"/>
      <c r="H100" s="32"/>
      <c r="I100" s="32"/>
      <c r="J100" s="32"/>
      <c r="K100" s="32"/>
      <c r="L100" s="32"/>
      <c r="M100" s="32"/>
      <c r="N100" s="32"/>
      <c r="O100" s="32"/>
      <c r="P100" s="32"/>
      <c r="Q100" s="32"/>
      <c r="R100" s="32"/>
      <c r="S100" s="32"/>
      <c r="T100" s="32"/>
      <c r="U100" s="32"/>
      <c r="V100" s="32"/>
      <c r="W100" s="32"/>
      <c r="X100" s="32"/>
      <c r="Y100" s="32"/>
      <c r="Z100" s="32"/>
      <c r="AA100" s="32"/>
      <c r="AB100" s="32"/>
      <c r="AC100" s="32"/>
      <c r="AD100" s="32"/>
      <c r="AE100" s="32"/>
      <c r="AF100" s="32"/>
      <c r="AG100" s="32"/>
      <c r="AH100" s="32"/>
      <c r="AI100" s="32"/>
      <c r="AJ100" s="32"/>
      <c r="AK100" s="32"/>
      <c r="AL100" s="32"/>
      <c r="AM100" s="32"/>
      <c r="AN100" s="32"/>
      <c r="AO100" s="32"/>
      <c r="AP100" s="32"/>
      <c r="AQ100" s="32"/>
      <c r="AR100" s="32"/>
      <c r="AS100" s="32"/>
      <c r="AT100" s="32"/>
      <c r="AU100" s="32"/>
      <c r="AV100" s="32"/>
      <c r="AW100" s="32"/>
      <c r="AX100" s="32"/>
      <c r="AY100" s="32"/>
      <c r="AZ100" s="32"/>
      <c r="BA100" s="32"/>
      <c r="BB100" s="32"/>
      <c r="BC100" s="32"/>
      <c r="BD100" s="32"/>
      <c r="BE100" s="32"/>
      <c r="BF100" s="32"/>
      <c r="BG100" s="32"/>
      <c r="BH100" s="32"/>
      <c r="BI100" s="32"/>
      <c r="BJ100" s="32"/>
      <c r="BK100" s="32"/>
      <c r="BL100" s="32"/>
      <c r="BM100" s="32"/>
      <c r="BN100" s="32"/>
      <c r="BO100" s="32"/>
      <c r="BP100" s="32"/>
      <c r="BQ100" s="32"/>
      <c r="BR100" s="32"/>
      <c r="BS100" s="32"/>
      <c r="BT100" s="32"/>
      <c r="BU100" s="32"/>
      <c r="BV100" s="32"/>
      <c r="BW100" s="32"/>
      <c r="BX100" s="32"/>
      <c r="BY100" s="32"/>
      <c r="BZ100" s="32"/>
      <c r="CA100" s="32"/>
      <c r="CB100" s="32"/>
      <c r="CC100" s="32"/>
      <c r="CD100" s="32"/>
      <c r="CE100" s="32"/>
      <c r="CF100" s="32"/>
      <c r="CG100" s="32"/>
      <c r="CH100" s="32"/>
      <c r="CI100" s="32"/>
      <c r="CJ100" s="32"/>
      <c r="CK100" s="32"/>
      <c r="CL100" s="32"/>
      <c r="CM100" s="32"/>
      <c r="CN100" s="32"/>
      <c r="CO100" s="32"/>
      <c r="CP100" s="32"/>
      <c r="CQ100" s="32"/>
      <c r="CR100" s="32"/>
      <c r="CS100" s="32"/>
      <c r="CT100" s="32"/>
      <c r="CU100" s="32"/>
      <c r="CV100" s="32"/>
      <c r="CW100" s="32"/>
      <c r="CX100" s="32"/>
      <c r="CY100" s="32"/>
      <c r="CZ100" s="32"/>
      <c r="DA100" s="32"/>
      <c r="DB100" s="32"/>
      <c r="DC100" s="32"/>
      <c r="DD100" s="32"/>
      <c r="DE100" s="32"/>
      <c r="DF100" s="32"/>
      <c r="DG100" s="32"/>
      <c r="DH100" s="32"/>
      <c r="DI100" s="32"/>
      <c r="DJ100" s="32"/>
      <c r="DK100" s="32"/>
    </row>
    <row r="101" spans="2:115" x14ac:dyDescent="0.15">
      <c r="B101" s="2"/>
      <c r="C101" s="32"/>
      <c r="D101" s="32"/>
      <c r="E101" s="32"/>
      <c r="F101" s="32"/>
      <c r="G101" s="32"/>
      <c r="H101" s="32"/>
      <c r="I101" s="32"/>
      <c r="J101" s="32"/>
      <c r="K101" s="32"/>
      <c r="L101" s="32"/>
      <c r="M101" s="32"/>
      <c r="N101" s="32"/>
      <c r="O101" s="32"/>
      <c r="P101" s="32"/>
      <c r="Q101" s="32"/>
      <c r="R101" s="32"/>
      <c r="S101" s="32"/>
      <c r="T101" s="32"/>
      <c r="U101" s="32"/>
      <c r="V101" s="32"/>
      <c r="W101" s="32"/>
      <c r="X101" s="32"/>
      <c r="Y101" s="32"/>
      <c r="Z101" s="32"/>
      <c r="AA101" s="32"/>
      <c r="AB101" s="32"/>
      <c r="AC101" s="32"/>
      <c r="AD101" s="32"/>
      <c r="AE101" s="32"/>
      <c r="AF101" s="32"/>
      <c r="AG101" s="32"/>
      <c r="AH101" s="32"/>
      <c r="AI101" s="32"/>
      <c r="AJ101" s="32"/>
      <c r="AK101" s="32"/>
      <c r="AL101" s="32"/>
      <c r="AM101" s="32"/>
      <c r="AN101" s="32"/>
      <c r="AO101" s="32"/>
      <c r="AP101" s="32"/>
      <c r="AQ101" s="32"/>
      <c r="AR101" s="32"/>
      <c r="AS101" s="32"/>
      <c r="AT101" s="32"/>
      <c r="AU101" s="32"/>
      <c r="AV101" s="32"/>
      <c r="AW101" s="32"/>
      <c r="AX101" s="32"/>
      <c r="AY101" s="32"/>
      <c r="AZ101" s="32"/>
      <c r="BA101" s="32"/>
      <c r="BB101" s="32"/>
      <c r="BC101" s="32"/>
      <c r="BD101" s="32"/>
      <c r="BE101" s="32"/>
      <c r="BF101" s="32"/>
      <c r="BG101" s="32"/>
      <c r="BH101" s="32"/>
      <c r="BI101" s="32"/>
      <c r="BJ101" s="32"/>
      <c r="BK101" s="32"/>
      <c r="BL101" s="32"/>
      <c r="BM101" s="32"/>
      <c r="BN101" s="32"/>
      <c r="BO101" s="32"/>
      <c r="BP101" s="32"/>
      <c r="BQ101" s="32"/>
      <c r="BR101" s="32"/>
      <c r="BS101" s="32"/>
      <c r="BT101" s="32"/>
      <c r="BU101" s="32"/>
      <c r="BV101" s="32"/>
      <c r="BW101" s="32"/>
      <c r="BX101" s="32"/>
      <c r="BY101" s="32"/>
      <c r="BZ101" s="32"/>
      <c r="CA101" s="32"/>
      <c r="CB101" s="32"/>
      <c r="CC101" s="32"/>
      <c r="CD101" s="32"/>
      <c r="CE101" s="32"/>
      <c r="CF101" s="32"/>
      <c r="CG101" s="32"/>
      <c r="CH101" s="32"/>
      <c r="CI101" s="32"/>
      <c r="CJ101" s="32"/>
      <c r="CK101" s="32"/>
      <c r="CL101" s="32"/>
      <c r="CM101" s="32"/>
      <c r="CN101" s="32"/>
      <c r="CO101" s="32"/>
      <c r="CP101" s="32"/>
      <c r="CQ101" s="32"/>
      <c r="CR101" s="32"/>
      <c r="CS101" s="32"/>
      <c r="CT101" s="32"/>
      <c r="CU101" s="32"/>
      <c r="CV101" s="32"/>
      <c r="CW101" s="32"/>
      <c r="CX101" s="32"/>
      <c r="CY101" s="32"/>
      <c r="CZ101" s="32"/>
      <c r="DA101" s="32"/>
      <c r="DB101" s="32"/>
      <c r="DC101" s="32"/>
      <c r="DD101" s="32"/>
      <c r="DE101" s="32"/>
      <c r="DF101" s="32"/>
      <c r="DG101" s="32"/>
      <c r="DH101" s="32"/>
      <c r="DI101" s="32"/>
      <c r="DJ101" s="32"/>
      <c r="DK101" s="32"/>
    </row>
    <row r="102" spans="2:115" x14ac:dyDescent="0.15">
      <c r="B102" s="2"/>
      <c r="C102" s="32"/>
      <c r="D102" s="32"/>
      <c r="E102" s="32"/>
      <c r="F102" s="32"/>
      <c r="G102" s="32"/>
      <c r="H102" s="32"/>
      <c r="I102" s="32"/>
      <c r="J102" s="32"/>
      <c r="K102" s="32"/>
      <c r="L102" s="32"/>
      <c r="M102" s="32"/>
      <c r="N102" s="32"/>
      <c r="O102" s="32"/>
      <c r="P102" s="32"/>
      <c r="Q102" s="32"/>
      <c r="R102" s="32"/>
      <c r="S102" s="32"/>
      <c r="T102" s="32"/>
      <c r="U102" s="32"/>
      <c r="V102" s="32"/>
      <c r="W102" s="32"/>
      <c r="X102" s="32"/>
      <c r="Y102" s="32"/>
      <c r="Z102" s="32"/>
      <c r="AA102" s="32"/>
      <c r="AB102" s="32"/>
      <c r="AC102" s="32"/>
      <c r="AD102" s="32"/>
      <c r="AE102" s="32"/>
      <c r="AF102" s="32"/>
      <c r="AG102" s="32"/>
      <c r="AH102" s="32"/>
      <c r="AI102" s="32"/>
      <c r="AJ102" s="32"/>
      <c r="AK102" s="32"/>
      <c r="AL102" s="32"/>
      <c r="AM102" s="32"/>
      <c r="AN102" s="32"/>
      <c r="AO102" s="32"/>
      <c r="AP102" s="32"/>
      <c r="AQ102" s="32"/>
      <c r="AR102" s="32"/>
      <c r="AS102" s="32"/>
      <c r="AT102" s="32"/>
      <c r="AU102" s="32"/>
      <c r="AV102" s="32"/>
      <c r="AW102" s="32"/>
      <c r="AX102" s="32"/>
      <c r="AY102" s="32"/>
      <c r="AZ102" s="32"/>
      <c r="BA102" s="32"/>
      <c r="BB102" s="32"/>
      <c r="BC102" s="32"/>
      <c r="BD102" s="32"/>
      <c r="BE102" s="32"/>
      <c r="BF102" s="32"/>
      <c r="BG102" s="32"/>
      <c r="BH102" s="32"/>
      <c r="BI102" s="32"/>
      <c r="BJ102" s="32"/>
      <c r="BK102" s="32"/>
      <c r="BL102" s="32"/>
      <c r="BM102" s="32"/>
      <c r="BN102" s="32"/>
      <c r="BO102" s="32"/>
      <c r="BP102" s="32"/>
      <c r="BQ102" s="32"/>
      <c r="BR102" s="32"/>
      <c r="BS102" s="32"/>
      <c r="BT102" s="32"/>
      <c r="BU102" s="32"/>
      <c r="BV102" s="32"/>
      <c r="BW102" s="32"/>
      <c r="BX102" s="32"/>
      <c r="BY102" s="32"/>
      <c r="BZ102" s="32"/>
      <c r="CA102" s="32"/>
      <c r="CB102" s="32"/>
      <c r="CC102" s="32"/>
      <c r="CD102" s="32"/>
      <c r="CE102" s="32"/>
      <c r="CF102" s="32"/>
      <c r="CG102" s="32"/>
      <c r="CH102" s="32"/>
      <c r="CI102" s="32"/>
      <c r="CJ102" s="32"/>
      <c r="CK102" s="32"/>
      <c r="CL102" s="32"/>
      <c r="CM102" s="32"/>
      <c r="CN102" s="32"/>
      <c r="CO102" s="32"/>
      <c r="CP102" s="32"/>
      <c r="CQ102" s="32"/>
      <c r="CR102" s="32"/>
      <c r="CS102" s="32"/>
      <c r="CT102" s="32"/>
      <c r="CU102" s="32"/>
      <c r="CV102" s="32"/>
      <c r="CW102" s="32"/>
      <c r="CX102" s="32"/>
      <c r="CY102" s="32"/>
      <c r="CZ102" s="32"/>
      <c r="DA102" s="32"/>
      <c r="DB102" s="32"/>
      <c r="DC102" s="32"/>
      <c r="DD102" s="32"/>
      <c r="DE102" s="32"/>
      <c r="DF102" s="32"/>
      <c r="DG102" s="32"/>
      <c r="DH102" s="32"/>
      <c r="DI102" s="32"/>
      <c r="DJ102" s="32"/>
      <c r="DK102" s="32"/>
    </row>
    <row r="103" spans="2:115" x14ac:dyDescent="0.15">
      <c r="B103" s="2"/>
      <c r="C103" s="32"/>
      <c r="D103" s="32"/>
      <c r="E103" s="32"/>
      <c r="F103" s="32"/>
      <c r="G103" s="32"/>
      <c r="H103" s="32"/>
      <c r="I103" s="32"/>
      <c r="J103" s="32"/>
      <c r="K103" s="32"/>
      <c r="L103" s="32"/>
      <c r="M103" s="32"/>
      <c r="N103" s="32"/>
      <c r="O103" s="32"/>
      <c r="P103" s="32"/>
      <c r="Q103" s="32"/>
      <c r="R103" s="32"/>
      <c r="S103" s="32"/>
      <c r="T103" s="32"/>
      <c r="U103" s="32"/>
      <c r="V103" s="32"/>
      <c r="W103" s="32"/>
      <c r="X103" s="32"/>
      <c r="Y103" s="32"/>
      <c r="Z103" s="32"/>
      <c r="AA103" s="32"/>
      <c r="AB103" s="32"/>
      <c r="AC103" s="32"/>
      <c r="AD103" s="32"/>
      <c r="AE103" s="32"/>
      <c r="AF103" s="32"/>
      <c r="AG103" s="32"/>
      <c r="AH103" s="32"/>
      <c r="AI103" s="32"/>
      <c r="AJ103" s="32"/>
      <c r="AK103" s="32"/>
      <c r="AL103" s="32"/>
      <c r="AM103" s="32"/>
      <c r="AN103" s="32"/>
      <c r="AO103" s="32"/>
      <c r="AP103" s="32"/>
      <c r="AQ103" s="32"/>
      <c r="AR103" s="32"/>
      <c r="AS103" s="32"/>
      <c r="AT103" s="32"/>
      <c r="AU103" s="32"/>
      <c r="AV103" s="32"/>
      <c r="AW103" s="32"/>
      <c r="AX103" s="32"/>
      <c r="AY103" s="32"/>
      <c r="AZ103" s="32"/>
      <c r="BA103" s="32"/>
      <c r="BB103" s="32"/>
      <c r="BC103" s="32"/>
      <c r="BD103" s="32"/>
      <c r="BE103" s="32"/>
      <c r="BF103" s="32"/>
      <c r="BG103" s="32"/>
      <c r="BH103" s="32"/>
      <c r="BI103" s="32"/>
      <c r="BJ103" s="32"/>
      <c r="BK103" s="32"/>
      <c r="BL103" s="32"/>
      <c r="BM103" s="32"/>
      <c r="BN103" s="32"/>
      <c r="BO103" s="32"/>
      <c r="BP103" s="32"/>
      <c r="BQ103" s="32"/>
      <c r="BR103" s="32"/>
      <c r="BS103" s="32"/>
      <c r="BT103" s="32"/>
      <c r="BU103" s="32"/>
      <c r="BV103" s="32"/>
      <c r="BW103" s="32"/>
      <c r="BX103" s="32"/>
      <c r="BY103" s="32"/>
      <c r="BZ103" s="32"/>
      <c r="CA103" s="32"/>
      <c r="CB103" s="32"/>
      <c r="CC103" s="32"/>
      <c r="CD103" s="32"/>
      <c r="CE103" s="32"/>
      <c r="CF103" s="32"/>
      <c r="CG103" s="32"/>
      <c r="CH103" s="32"/>
      <c r="CI103" s="32"/>
      <c r="CJ103" s="32"/>
      <c r="CK103" s="32"/>
      <c r="CL103" s="32"/>
      <c r="CM103" s="32"/>
      <c r="CN103" s="32"/>
      <c r="CO103" s="32"/>
      <c r="CP103" s="32"/>
      <c r="CQ103" s="32"/>
      <c r="CR103" s="32"/>
      <c r="CS103" s="32"/>
      <c r="CT103" s="32"/>
      <c r="CU103" s="32"/>
      <c r="CV103" s="32"/>
      <c r="CW103" s="32"/>
      <c r="CX103" s="32"/>
      <c r="CY103" s="32"/>
      <c r="CZ103" s="32"/>
      <c r="DA103" s="32"/>
      <c r="DB103" s="32"/>
      <c r="DC103" s="32"/>
      <c r="DD103" s="32"/>
      <c r="DE103" s="32"/>
      <c r="DF103" s="32"/>
      <c r="DG103" s="32"/>
      <c r="DH103" s="32"/>
      <c r="DI103" s="32"/>
      <c r="DJ103" s="32"/>
      <c r="DK103" s="32"/>
    </row>
    <row r="104" spans="2:115" x14ac:dyDescent="0.15">
      <c r="B104" s="2"/>
      <c r="C104" s="32"/>
      <c r="D104" s="32"/>
      <c r="E104" s="32"/>
      <c r="F104" s="32"/>
      <c r="G104" s="32"/>
      <c r="H104" s="32"/>
      <c r="I104" s="32"/>
      <c r="J104" s="32"/>
      <c r="K104" s="32"/>
      <c r="L104" s="32"/>
      <c r="M104" s="32"/>
      <c r="N104" s="32"/>
      <c r="O104" s="32"/>
      <c r="P104" s="32"/>
      <c r="Q104" s="32"/>
      <c r="R104" s="32"/>
      <c r="S104" s="32"/>
      <c r="T104" s="32"/>
      <c r="U104" s="32"/>
      <c r="V104" s="32"/>
      <c r="W104" s="32"/>
      <c r="X104" s="32"/>
      <c r="Y104" s="32"/>
      <c r="Z104" s="32"/>
      <c r="AA104" s="32"/>
      <c r="AB104" s="32"/>
      <c r="AC104" s="32"/>
      <c r="AD104" s="32"/>
      <c r="AE104" s="32"/>
      <c r="AF104" s="32"/>
      <c r="AG104" s="32"/>
      <c r="AH104" s="32"/>
      <c r="AI104" s="32"/>
      <c r="AJ104" s="32"/>
      <c r="AK104" s="32"/>
      <c r="AL104" s="32"/>
      <c r="AM104" s="32"/>
      <c r="AN104" s="32"/>
      <c r="AO104" s="32"/>
      <c r="AP104" s="32"/>
      <c r="AQ104" s="32"/>
      <c r="AR104" s="32"/>
      <c r="AS104" s="32"/>
      <c r="AT104" s="32"/>
      <c r="AU104" s="32"/>
      <c r="AV104" s="32"/>
      <c r="AW104" s="32"/>
      <c r="AX104" s="32"/>
      <c r="AY104" s="32"/>
      <c r="AZ104" s="32"/>
      <c r="BA104" s="32"/>
      <c r="BB104" s="32"/>
      <c r="BC104" s="32"/>
      <c r="BD104" s="32"/>
      <c r="BE104" s="32"/>
      <c r="BF104" s="32"/>
      <c r="BG104" s="32"/>
      <c r="BH104" s="32"/>
      <c r="BI104" s="32"/>
      <c r="BJ104" s="32"/>
      <c r="BK104" s="32"/>
      <c r="BL104" s="32"/>
      <c r="BM104" s="32"/>
      <c r="BN104" s="32"/>
      <c r="BO104" s="32"/>
      <c r="BP104" s="32"/>
      <c r="BQ104" s="32"/>
      <c r="BR104" s="32"/>
      <c r="BS104" s="32"/>
      <c r="BT104" s="32"/>
      <c r="BU104" s="32"/>
      <c r="BV104" s="32"/>
      <c r="BW104" s="32"/>
      <c r="BX104" s="32"/>
      <c r="BY104" s="32"/>
      <c r="BZ104" s="32"/>
      <c r="CA104" s="32"/>
      <c r="CB104" s="32"/>
      <c r="CC104" s="32"/>
      <c r="CD104" s="32"/>
      <c r="CE104" s="32"/>
      <c r="CF104" s="32"/>
      <c r="CG104" s="32"/>
      <c r="CH104" s="32"/>
      <c r="CI104" s="32"/>
      <c r="CJ104" s="32"/>
      <c r="CK104" s="32"/>
      <c r="CL104" s="32"/>
      <c r="CM104" s="32"/>
      <c r="CN104" s="32"/>
      <c r="CO104" s="32"/>
      <c r="CP104" s="32"/>
      <c r="CQ104" s="32"/>
      <c r="CR104" s="32"/>
      <c r="CS104" s="32"/>
      <c r="CT104" s="32"/>
      <c r="CU104" s="32"/>
      <c r="CV104" s="32"/>
      <c r="CW104" s="32"/>
      <c r="CX104" s="32"/>
      <c r="CY104" s="32"/>
      <c r="CZ104" s="32"/>
      <c r="DA104" s="32"/>
      <c r="DB104" s="32"/>
      <c r="DC104" s="32"/>
      <c r="DD104" s="32"/>
      <c r="DE104" s="32"/>
      <c r="DF104" s="32"/>
      <c r="DG104" s="32"/>
      <c r="DH104" s="32"/>
      <c r="DI104" s="32"/>
      <c r="DJ104" s="32"/>
      <c r="DK104" s="32"/>
    </row>
    <row r="105" spans="2:115" x14ac:dyDescent="0.15">
      <c r="B105" s="2"/>
      <c r="C105" s="32"/>
      <c r="D105" s="32"/>
      <c r="E105" s="32"/>
      <c r="F105" s="32"/>
      <c r="G105" s="32"/>
      <c r="H105" s="32"/>
      <c r="I105" s="32"/>
      <c r="J105" s="32"/>
      <c r="K105" s="32"/>
      <c r="L105" s="32"/>
      <c r="M105" s="32"/>
      <c r="N105" s="32"/>
      <c r="O105" s="32"/>
      <c r="P105" s="32"/>
      <c r="Q105" s="32"/>
      <c r="R105" s="32"/>
      <c r="S105" s="32"/>
      <c r="T105" s="32"/>
      <c r="U105" s="32"/>
      <c r="V105" s="32"/>
      <c r="W105" s="32"/>
      <c r="X105" s="32"/>
      <c r="Y105" s="32"/>
      <c r="Z105" s="32"/>
      <c r="AA105" s="32"/>
      <c r="AB105" s="32"/>
      <c r="AC105" s="32"/>
      <c r="AD105" s="32"/>
      <c r="AE105" s="32"/>
      <c r="AF105" s="32"/>
      <c r="AG105" s="32"/>
      <c r="AH105" s="32"/>
      <c r="AI105" s="32"/>
      <c r="AJ105" s="32"/>
      <c r="AK105" s="32"/>
      <c r="AL105" s="32"/>
      <c r="AM105" s="32"/>
      <c r="AN105" s="32"/>
      <c r="AO105" s="32"/>
      <c r="AP105" s="32"/>
      <c r="AQ105" s="32"/>
      <c r="AR105" s="32"/>
      <c r="AS105" s="32"/>
      <c r="AT105" s="32"/>
      <c r="AU105" s="32"/>
      <c r="AV105" s="32"/>
      <c r="AW105" s="32"/>
      <c r="AX105" s="32"/>
      <c r="AY105" s="32"/>
      <c r="AZ105" s="32"/>
      <c r="BA105" s="32"/>
      <c r="BB105" s="32"/>
      <c r="BC105" s="32"/>
      <c r="BD105" s="32"/>
      <c r="BE105" s="32"/>
      <c r="BF105" s="32"/>
      <c r="BG105" s="32"/>
      <c r="BH105" s="32"/>
      <c r="BI105" s="32"/>
      <c r="BJ105" s="32"/>
      <c r="BK105" s="32"/>
      <c r="BL105" s="32"/>
      <c r="BM105" s="32"/>
      <c r="BN105" s="32"/>
      <c r="BO105" s="32"/>
      <c r="BP105" s="32"/>
      <c r="BQ105" s="32"/>
      <c r="BR105" s="32"/>
      <c r="BS105" s="32"/>
      <c r="BT105" s="32"/>
      <c r="BU105" s="32"/>
      <c r="BV105" s="32"/>
      <c r="BW105" s="32"/>
      <c r="BX105" s="32"/>
      <c r="BY105" s="32"/>
      <c r="BZ105" s="32"/>
      <c r="CA105" s="32"/>
      <c r="CB105" s="32"/>
      <c r="CC105" s="32"/>
      <c r="CD105" s="32"/>
      <c r="CE105" s="32"/>
      <c r="CF105" s="32"/>
      <c r="CG105" s="32"/>
      <c r="CH105" s="32"/>
      <c r="CI105" s="32"/>
      <c r="CJ105" s="32"/>
      <c r="CK105" s="32"/>
      <c r="CL105" s="32"/>
      <c r="CM105" s="32"/>
      <c r="CN105" s="32"/>
      <c r="CO105" s="32"/>
      <c r="CP105" s="32"/>
      <c r="CQ105" s="32"/>
      <c r="CR105" s="32"/>
      <c r="CS105" s="32"/>
      <c r="CT105" s="32"/>
      <c r="CU105" s="32"/>
      <c r="CV105" s="32"/>
      <c r="CW105" s="32"/>
      <c r="CX105" s="32"/>
      <c r="CY105" s="32"/>
      <c r="CZ105" s="32"/>
      <c r="DA105" s="32"/>
      <c r="DB105" s="32"/>
      <c r="DC105" s="32"/>
      <c r="DD105" s="32"/>
      <c r="DE105" s="32"/>
      <c r="DF105" s="32"/>
      <c r="DG105" s="32"/>
      <c r="DH105" s="32"/>
      <c r="DI105" s="32"/>
      <c r="DJ105" s="32"/>
      <c r="DK105" s="32"/>
    </row>
    <row r="106" spans="2:115" x14ac:dyDescent="0.15">
      <c r="B106" s="2"/>
      <c r="C106" s="32"/>
      <c r="D106" s="32"/>
      <c r="E106" s="32"/>
      <c r="F106" s="32"/>
      <c r="G106" s="32"/>
      <c r="H106" s="32"/>
      <c r="I106" s="32"/>
      <c r="J106" s="32"/>
      <c r="K106" s="32"/>
      <c r="L106" s="32"/>
      <c r="M106" s="32"/>
      <c r="N106" s="32"/>
      <c r="O106" s="32"/>
      <c r="P106" s="32"/>
      <c r="Q106" s="32"/>
      <c r="R106" s="32"/>
      <c r="S106" s="32"/>
      <c r="T106" s="32"/>
      <c r="U106" s="32"/>
      <c r="V106" s="32"/>
      <c r="W106" s="32"/>
      <c r="X106" s="32"/>
      <c r="Y106" s="32"/>
      <c r="Z106" s="32"/>
      <c r="AA106" s="32"/>
      <c r="AB106" s="32"/>
      <c r="AC106" s="32"/>
      <c r="AD106" s="32"/>
      <c r="AE106" s="32"/>
      <c r="AF106" s="32"/>
      <c r="AG106" s="32"/>
      <c r="AH106" s="32"/>
      <c r="AI106" s="32"/>
      <c r="AJ106" s="32"/>
      <c r="AK106" s="32"/>
      <c r="AL106" s="32"/>
      <c r="AM106" s="32"/>
      <c r="AN106" s="32"/>
      <c r="AO106" s="32"/>
      <c r="AP106" s="32"/>
      <c r="AQ106" s="32"/>
      <c r="AR106" s="32"/>
      <c r="AS106" s="32"/>
      <c r="AT106" s="32"/>
      <c r="AU106" s="32"/>
      <c r="AV106" s="32"/>
      <c r="AW106" s="32"/>
      <c r="AX106" s="32"/>
      <c r="AY106" s="32"/>
      <c r="AZ106" s="32"/>
      <c r="BA106" s="32"/>
      <c r="BB106" s="32"/>
      <c r="BC106" s="32"/>
      <c r="BD106" s="32"/>
      <c r="BE106" s="32"/>
      <c r="BF106" s="32"/>
      <c r="BG106" s="32"/>
      <c r="BH106" s="32"/>
      <c r="BI106" s="32"/>
      <c r="BJ106" s="32"/>
      <c r="BK106" s="32"/>
      <c r="BL106" s="32"/>
      <c r="BM106" s="32"/>
      <c r="BN106" s="32"/>
      <c r="BO106" s="32"/>
      <c r="BP106" s="32"/>
      <c r="BQ106" s="32"/>
      <c r="BR106" s="32"/>
      <c r="BS106" s="32"/>
      <c r="BT106" s="32"/>
      <c r="BU106" s="32"/>
      <c r="BV106" s="32"/>
      <c r="BW106" s="32"/>
      <c r="BX106" s="32"/>
      <c r="BY106" s="32"/>
      <c r="BZ106" s="32"/>
      <c r="CA106" s="32"/>
      <c r="CB106" s="32"/>
      <c r="CC106" s="32"/>
      <c r="CD106" s="32"/>
      <c r="CE106" s="32"/>
      <c r="CF106" s="32"/>
      <c r="CG106" s="32"/>
      <c r="CH106" s="32"/>
      <c r="CI106" s="32"/>
      <c r="CJ106" s="32"/>
      <c r="CK106" s="32"/>
      <c r="CL106" s="32"/>
      <c r="CM106" s="32"/>
      <c r="CN106" s="32"/>
      <c r="CO106" s="32"/>
      <c r="CP106" s="32"/>
      <c r="CQ106" s="32"/>
      <c r="CR106" s="32"/>
      <c r="CS106" s="32"/>
      <c r="CT106" s="32"/>
      <c r="CU106" s="32"/>
      <c r="CV106" s="32"/>
      <c r="CW106" s="32"/>
      <c r="CX106" s="32"/>
      <c r="CY106" s="32"/>
      <c r="CZ106" s="32"/>
      <c r="DA106" s="32"/>
      <c r="DB106" s="32"/>
      <c r="DC106" s="32"/>
      <c r="DD106" s="32"/>
      <c r="DE106" s="32"/>
      <c r="DF106" s="32"/>
      <c r="DG106" s="32"/>
      <c r="DH106" s="32"/>
      <c r="DI106" s="32"/>
      <c r="DJ106" s="32"/>
      <c r="DK106" s="32"/>
    </row>
    <row r="107" spans="2:115" x14ac:dyDescent="0.15">
      <c r="B107" s="2"/>
      <c r="C107" s="32"/>
      <c r="D107" s="32"/>
      <c r="E107" s="32"/>
      <c r="F107" s="32"/>
      <c r="G107" s="32"/>
      <c r="H107" s="32"/>
      <c r="I107" s="32"/>
      <c r="J107" s="32"/>
      <c r="K107" s="32"/>
      <c r="L107" s="32"/>
      <c r="M107" s="32"/>
      <c r="N107" s="32"/>
      <c r="O107" s="32"/>
      <c r="P107" s="32"/>
      <c r="Q107" s="32"/>
      <c r="R107" s="32"/>
      <c r="S107" s="32"/>
      <c r="T107" s="32"/>
      <c r="U107" s="32"/>
      <c r="V107" s="32"/>
      <c r="W107" s="32"/>
      <c r="X107" s="32"/>
      <c r="Y107" s="32"/>
      <c r="Z107" s="32"/>
      <c r="AA107" s="32"/>
      <c r="AB107" s="32"/>
      <c r="AC107" s="32"/>
      <c r="AD107" s="32"/>
      <c r="AE107" s="32"/>
      <c r="AF107" s="32"/>
      <c r="AG107" s="32"/>
      <c r="AH107" s="32"/>
      <c r="AI107" s="32"/>
      <c r="AJ107" s="32"/>
      <c r="AK107" s="32"/>
      <c r="AL107" s="32"/>
      <c r="AM107" s="32"/>
      <c r="AN107" s="32"/>
      <c r="AO107" s="32"/>
      <c r="AP107" s="32"/>
      <c r="AQ107" s="32"/>
      <c r="AR107" s="32"/>
      <c r="AS107" s="32"/>
      <c r="AT107" s="32"/>
      <c r="AU107" s="32"/>
      <c r="AV107" s="32"/>
      <c r="AW107" s="32"/>
      <c r="AX107" s="32"/>
      <c r="AY107" s="32"/>
      <c r="AZ107" s="32"/>
      <c r="BA107" s="32"/>
      <c r="BB107" s="32"/>
      <c r="BC107" s="32"/>
      <c r="BD107" s="32"/>
      <c r="BE107" s="32"/>
      <c r="BF107" s="32"/>
      <c r="BG107" s="32"/>
      <c r="BH107" s="32"/>
      <c r="BI107" s="32"/>
      <c r="BJ107" s="32"/>
      <c r="BK107" s="32"/>
      <c r="BL107" s="32"/>
      <c r="BM107" s="32"/>
      <c r="BN107" s="32"/>
      <c r="BO107" s="32"/>
      <c r="BP107" s="32"/>
      <c r="BQ107" s="32"/>
      <c r="BR107" s="32"/>
      <c r="BS107" s="32"/>
      <c r="BT107" s="32"/>
      <c r="BU107" s="32"/>
      <c r="BV107" s="32"/>
      <c r="BW107" s="32"/>
      <c r="BX107" s="32"/>
      <c r="BY107" s="32"/>
      <c r="BZ107" s="32"/>
      <c r="CA107" s="32"/>
      <c r="CB107" s="32"/>
      <c r="CC107" s="32"/>
      <c r="CD107" s="32"/>
      <c r="CE107" s="32"/>
      <c r="CF107" s="32"/>
      <c r="CG107" s="32"/>
      <c r="CH107" s="32"/>
      <c r="CI107" s="32"/>
      <c r="CJ107" s="32"/>
      <c r="CK107" s="32"/>
      <c r="CL107" s="32"/>
      <c r="CM107" s="32"/>
      <c r="CN107" s="32"/>
      <c r="CO107" s="32"/>
      <c r="CP107" s="32"/>
      <c r="CQ107" s="32"/>
      <c r="CR107" s="32"/>
      <c r="CS107" s="32"/>
      <c r="CT107" s="32"/>
      <c r="CU107" s="32"/>
      <c r="CV107" s="32"/>
      <c r="CW107" s="32"/>
      <c r="CX107" s="32"/>
      <c r="CY107" s="32"/>
      <c r="CZ107" s="32"/>
      <c r="DA107" s="32"/>
      <c r="DB107" s="32"/>
      <c r="DC107" s="32"/>
      <c r="DD107" s="32"/>
      <c r="DE107" s="32"/>
      <c r="DF107" s="32"/>
      <c r="DG107" s="32"/>
      <c r="DH107" s="32"/>
      <c r="DI107" s="32"/>
      <c r="DJ107" s="32"/>
      <c r="DK107" s="32"/>
    </row>
    <row r="108" spans="2:115" x14ac:dyDescent="0.15">
      <c r="B108" s="2"/>
      <c r="C108" s="32"/>
      <c r="D108" s="32"/>
      <c r="E108" s="32"/>
      <c r="F108" s="32"/>
      <c r="G108" s="32"/>
      <c r="H108" s="32"/>
      <c r="I108" s="32"/>
      <c r="J108" s="32"/>
      <c r="K108" s="32"/>
      <c r="L108" s="32"/>
      <c r="M108" s="32"/>
      <c r="N108" s="32"/>
      <c r="O108" s="32"/>
      <c r="P108" s="32"/>
      <c r="Q108" s="32"/>
      <c r="R108" s="32"/>
      <c r="S108" s="32"/>
      <c r="T108" s="32"/>
      <c r="U108" s="32"/>
      <c r="V108" s="32"/>
      <c r="W108" s="32"/>
      <c r="X108" s="32"/>
      <c r="Y108" s="32"/>
      <c r="Z108" s="32"/>
      <c r="AA108" s="32"/>
      <c r="AB108" s="32"/>
      <c r="AC108" s="32"/>
      <c r="AD108" s="32"/>
      <c r="AE108" s="32"/>
      <c r="AF108" s="32"/>
      <c r="AG108" s="32"/>
      <c r="AH108" s="32"/>
      <c r="AI108" s="32"/>
      <c r="AJ108" s="32"/>
      <c r="AK108" s="32"/>
      <c r="AL108" s="32"/>
      <c r="AM108" s="32"/>
      <c r="AN108" s="32"/>
      <c r="AO108" s="32"/>
      <c r="AP108" s="32"/>
      <c r="AQ108" s="32"/>
      <c r="AR108" s="32"/>
      <c r="AS108" s="32"/>
      <c r="AT108" s="32"/>
      <c r="AU108" s="32"/>
      <c r="AV108" s="32"/>
      <c r="AW108" s="32"/>
      <c r="AX108" s="32"/>
      <c r="AY108" s="32"/>
      <c r="AZ108" s="32"/>
      <c r="BA108" s="32"/>
      <c r="BB108" s="32"/>
      <c r="BC108" s="32"/>
      <c r="BD108" s="32"/>
      <c r="BE108" s="32"/>
      <c r="BF108" s="32"/>
      <c r="BG108" s="32"/>
      <c r="BH108" s="32"/>
      <c r="BI108" s="32"/>
      <c r="BJ108" s="32"/>
      <c r="BK108" s="32"/>
      <c r="BL108" s="32"/>
      <c r="BM108" s="32"/>
      <c r="BN108" s="32"/>
      <c r="BO108" s="32"/>
      <c r="BP108" s="32"/>
      <c r="BQ108" s="32"/>
      <c r="BR108" s="32"/>
      <c r="BS108" s="32"/>
      <c r="BT108" s="32"/>
      <c r="BU108" s="32"/>
      <c r="BV108" s="32"/>
      <c r="BW108" s="32"/>
      <c r="BX108" s="32"/>
      <c r="BY108" s="32"/>
      <c r="BZ108" s="32"/>
      <c r="CA108" s="32"/>
      <c r="CB108" s="32"/>
      <c r="CC108" s="32"/>
      <c r="CD108" s="32"/>
      <c r="CE108" s="32"/>
      <c r="CF108" s="32"/>
      <c r="CG108" s="32"/>
      <c r="CH108" s="32"/>
      <c r="CI108" s="32"/>
      <c r="CJ108" s="32"/>
      <c r="CK108" s="32"/>
      <c r="CL108" s="32"/>
      <c r="CM108" s="32"/>
      <c r="CN108" s="32"/>
      <c r="CO108" s="32"/>
      <c r="CP108" s="32"/>
      <c r="CQ108" s="32"/>
      <c r="CR108" s="32"/>
      <c r="CS108" s="32"/>
      <c r="CT108" s="32"/>
      <c r="CU108" s="32"/>
      <c r="CV108" s="32"/>
      <c r="CW108" s="32"/>
      <c r="CX108" s="32"/>
      <c r="CY108" s="32"/>
      <c r="CZ108" s="32"/>
      <c r="DA108" s="32"/>
      <c r="DB108" s="32"/>
      <c r="DC108" s="32"/>
      <c r="DD108" s="32"/>
      <c r="DE108" s="32"/>
      <c r="DF108" s="32"/>
      <c r="DG108" s="32"/>
      <c r="DH108" s="32"/>
      <c r="DI108" s="32"/>
      <c r="DJ108" s="32"/>
      <c r="DK108" s="32"/>
    </row>
    <row r="109" spans="2:115" x14ac:dyDescent="0.15">
      <c r="B109" s="2"/>
      <c r="C109" s="32"/>
      <c r="D109" s="32"/>
      <c r="E109" s="32"/>
      <c r="F109" s="32"/>
      <c r="G109" s="32"/>
      <c r="H109" s="32"/>
      <c r="I109" s="32"/>
      <c r="J109" s="32"/>
      <c r="K109" s="32"/>
      <c r="L109" s="32"/>
      <c r="M109" s="32"/>
      <c r="N109" s="32"/>
      <c r="O109" s="32"/>
      <c r="P109" s="32"/>
      <c r="Q109" s="32"/>
      <c r="R109" s="32"/>
      <c r="S109" s="32"/>
      <c r="T109" s="32"/>
      <c r="U109" s="32"/>
      <c r="V109" s="32"/>
      <c r="W109" s="32"/>
      <c r="X109" s="32"/>
      <c r="Y109" s="32"/>
      <c r="Z109" s="32"/>
      <c r="AA109" s="32"/>
      <c r="AB109" s="32"/>
      <c r="AC109" s="32"/>
      <c r="AD109" s="32"/>
      <c r="AE109" s="32"/>
      <c r="AF109" s="32"/>
      <c r="AG109" s="32"/>
      <c r="AH109" s="32"/>
      <c r="AI109" s="32"/>
      <c r="AJ109" s="32"/>
      <c r="AK109" s="32"/>
      <c r="AL109" s="32"/>
      <c r="AM109" s="32"/>
      <c r="AN109" s="32"/>
      <c r="AO109" s="32"/>
      <c r="AP109" s="32"/>
      <c r="AQ109" s="32"/>
      <c r="AR109" s="32"/>
      <c r="AS109" s="32"/>
      <c r="AT109" s="32"/>
      <c r="AU109" s="32"/>
      <c r="AV109" s="32"/>
      <c r="AW109" s="32"/>
      <c r="AX109" s="32"/>
      <c r="AY109" s="32"/>
      <c r="AZ109" s="32"/>
      <c r="BA109" s="32"/>
      <c r="BB109" s="32"/>
      <c r="BC109" s="32"/>
      <c r="BD109" s="32"/>
      <c r="BE109" s="32"/>
      <c r="BF109" s="32"/>
      <c r="BG109" s="32"/>
      <c r="BH109" s="32"/>
      <c r="BI109" s="32"/>
      <c r="BJ109" s="32"/>
      <c r="BK109" s="32"/>
      <c r="BL109" s="32"/>
      <c r="BM109" s="32"/>
      <c r="BN109" s="32"/>
      <c r="BO109" s="32"/>
      <c r="BP109" s="32"/>
      <c r="BQ109" s="32"/>
      <c r="BR109" s="32"/>
      <c r="BS109" s="32"/>
      <c r="BT109" s="32"/>
      <c r="BU109" s="32"/>
      <c r="BV109" s="32"/>
      <c r="BW109" s="32"/>
      <c r="BX109" s="32"/>
      <c r="BY109" s="32"/>
      <c r="BZ109" s="32"/>
      <c r="CA109" s="32"/>
      <c r="CB109" s="32"/>
      <c r="CC109" s="32"/>
      <c r="CD109" s="32"/>
      <c r="CE109" s="32"/>
      <c r="CF109" s="32"/>
      <c r="CG109" s="32"/>
      <c r="CH109" s="32"/>
      <c r="CI109" s="32"/>
      <c r="CJ109" s="32"/>
      <c r="CK109" s="32"/>
      <c r="CL109" s="32"/>
      <c r="CM109" s="32"/>
      <c r="CN109" s="32"/>
      <c r="CO109" s="32"/>
      <c r="CP109" s="32"/>
      <c r="CQ109" s="32"/>
      <c r="CR109" s="32"/>
      <c r="CS109" s="32"/>
      <c r="CT109" s="32"/>
      <c r="CU109" s="32"/>
      <c r="CV109" s="32"/>
      <c r="CW109" s="32"/>
      <c r="CX109" s="32"/>
      <c r="CY109" s="32"/>
      <c r="CZ109" s="32"/>
      <c r="DA109" s="32"/>
      <c r="DB109" s="32"/>
      <c r="DC109" s="32"/>
      <c r="DD109" s="32"/>
      <c r="DE109" s="32"/>
      <c r="DF109" s="32"/>
      <c r="DG109" s="32"/>
      <c r="DH109" s="32"/>
      <c r="DI109" s="32"/>
      <c r="DJ109" s="32"/>
      <c r="DK109" s="32"/>
    </row>
    <row r="110" spans="2:115" x14ac:dyDescent="0.15">
      <c r="B110" s="2"/>
      <c r="C110" s="32"/>
      <c r="D110" s="32"/>
      <c r="E110" s="32"/>
      <c r="F110" s="32"/>
      <c r="G110" s="32"/>
      <c r="H110" s="32"/>
      <c r="I110" s="32"/>
      <c r="J110" s="32"/>
      <c r="K110" s="32"/>
      <c r="L110" s="32"/>
      <c r="M110" s="32"/>
      <c r="N110" s="32"/>
      <c r="O110" s="32"/>
      <c r="P110" s="32"/>
      <c r="Q110" s="32"/>
      <c r="R110" s="32"/>
      <c r="S110" s="32"/>
      <c r="T110" s="32"/>
      <c r="U110" s="32"/>
      <c r="V110" s="32"/>
      <c r="W110" s="32"/>
      <c r="X110" s="32"/>
      <c r="Y110" s="32"/>
      <c r="Z110" s="32"/>
      <c r="AA110" s="32"/>
      <c r="AB110" s="32"/>
      <c r="AC110" s="32"/>
      <c r="AD110" s="32"/>
      <c r="AE110" s="32"/>
      <c r="AF110" s="32"/>
      <c r="AG110" s="32"/>
      <c r="AH110" s="32"/>
      <c r="AI110" s="32"/>
      <c r="AJ110" s="32"/>
      <c r="AK110" s="32"/>
      <c r="AL110" s="32"/>
      <c r="AM110" s="32"/>
      <c r="AN110" s="32"/>
      <c r="AO110" s="32"/>
      <c r="AP110" s="32"/>
      <c r="AQ110" s="32"/>
      <c r="AR110" s="32"/>
      <c r="AS110" s="32"/>
      <c r="AT110" s="32"/>
      <c r="AU110" s="32"/>
      <c r="AV110" s="32"/>
      <c r="AW110" s="32"/>
      <c r="AX110" s="32"/>
      <c r="AY110" s="32"/>
      <c r="AZ110" s="32"/>
      <c r="BA110" s="32"/>
      <c r="BB110" s="32"/>
      <c r="BC110" s="32"/>
      <c r="BD110" s="32"/>
      <c r="BE110" s="32"/>
      <c r="BF110" s="32"/>
      <c r="BG110" s="32"/>
      <c r="BH110" s="32"/>
      <c r="BI110" s="32"/>
      <c r="BJ110" s="32"/>
      <c r="BK110" s="32"/>
      <c r="BL110" s="32"/>
      <c r="BM110" s="32"/>
      <c r="BN110" s="32"/>
      <c r="BO110" s="32"/>
      <c r="BP110" s="32"/>
      <c r="BQ110" s="32"/>
      <c r="BR110" s="32"/>
      <c r="BS110" s="32"/>
      <c r="BT110" s="32"/>
      <c r="BU110" s="32"/>
      <c r="BV110" s="32"/>
      <c r="BW110" s="32"/>
      <c r="BX110" s="32"/>
      <c r="BY110" s="32"/>
      <c r="BZ110" s="32"/>
      <c r="CA110" s="32"/>
      <c r="CB110" s="32"/>
      <c r="CC110" s="32"/>
      <c r="CD110" s="32"/>
      <c r="CE110" s="32"/>
      <c r="CF110" s="32"/>
      <c r="CG110" s="32"/>
      <c r="CH110" s="32"/>
      <c r="CI110" s="32"/>
      <c r="CJ110" s="32"/>
      <c r="CK110" s="32"/>
      <c r="CL110" s="32"/>
      <c r="CM110" s="32"/>
      <c r="CN110" s="32"/>
      <c r="CO110" s="32"/>
      <c r="CP110" s="32"/>
      <c r="CQ110" s="32"/>
      <c r="CR110" s="32"/>
      <c r="CS110" s="32"/>
      <c r="CT110" s="32"/>
      <c r="CU110" s="32"/>
      <c r="CV110" s="32"/>
      <c r="CW110" s="32"/>
      <c r="CX110" s="32"/>
      <c r="CY110" s="32"/>
      <c r="CZ110" s="32"/>
      <c r="DA110" s="32"/>
      <c r="DB110" s="32"/>
      <c r="DC110" s="32"/>
      <c r="DD110" s="32"/>
      <c r="DE110" s="32"/>
      <c r="DF110" s="32"/>
      <c r="DG110" s="32"/>
      <c r="DH110" s="32"/>
      <c r="DI110" s="32"/>
      <c r="DJ110" s="32"/>
      <c r="DK110" s="32"/>
    </row>
    <row r="111" spans="2:115" x14ac:dyDescent="0.15">
      <c r="B111" s="2"/>
      <c r="C111" s="32"/>
      <c r="D111" s="32"/>
      <c r="E111" s="32"/>
      <c r="F111" s="32"/>
      <c r="G111" s="32"/>
      <c r="H111" s="32"/>
      <c r="I111" s="32"/>
      <c r="J111" s="32"/>
      <c r="K111" s="32"/>
      <c r="L111" s="32"/>
      <c r="M111" s="32"/>
      <c r="N111" s="32"/>
      <c r="O111" s="32"/>
      <c r="P111" s="32"/>
      <c r="Q111" s="32"/>
      <c r="R111" s="32"/>
      <c r="S111" s="32"/>
      <c r="T111" s="32"/>
      <c r="U111" s="32"/>
      <c r="V111" s="32"/>
      <c r="W111" s="32"/>
      <c r="X111" s="32"/>
      <c r="Y111" s="32"/>
      <c r="Z111" s="32"/>
      <c r="AA111" s="32"/>
      <c r="AB111" s="32"/>
      <c r="AC111" s="32"/>
      <c r="AD111" s="32"/>
      <c r="AE111" s="32"/>
      <c r="AF111" s="32"/>
      <c r="AG111" s="32"/>
      <c r="AH111" s="32"/>
      <c r="AI111" s="32"/>
      <c r="AJ111" s="32"/>
      <c r="AK111" s="32"/>
      <c r="AL111" s="32"/>
      <c r="AM111" s="32"/>
      <c r="AN111" s="32"/>
      <c r="AO111" s="32"/>
      <c r="AP111" s="32"/>
      <c r="AQ111" s="32"/>
      <c r="AR111" s="32"/>
      <c r="AS111" s="32"/>
      <c r="AT111" s="32"/>
      <c r="AU111" s="32"/>
      <c r="AV111" s="32"/>
      <c r="AW111" s="32"/>
      <c r="AX111" s="32"/>
      <c r="AY111" s="32"/>
      <c r="AZ111" s="32"/>
      <c r="BA111" s="32"/>
      <c r="BB111" s="32"/>
      <c r="BC111" s="32"/>
      <c r="BD111" s="32"/>
      <c r="BE111" s="32"/>
      <c r="BF111" s="32"/>
      <c r="BG111" s="32"/>
      <c r="BH111" s="32"/>
      <c r="BI111" s="32"/>
      <c r="BJ111" s="32"/>
      <c r="BK111" s="32"/>
      <c r="BL111" s="32"/>
      <c r="BM111" s="32"/>
      <c r="BN111" s="32"/>
      <c r="BO111" s="32"/>
      <c r="BP111" s="32"/>
      <c r="BQ111" s="32"/>
      <c r="BR111" s="32"/>
      <c r="BS111" s="32"/>
      <c r="BT111" s="32"/>
      <c r="BU111" s="32"/>
      <c r="BV111" s="32"/>
      <c r="BW111" s="32"/>
      <c r="BX111" s="32"/>
      <c r="BY111" s="32"/>
      <c r="BZ111" s="32"/>
      <c r="CA111" s="32"/>
      <c r="CB111" s="32"/>
      <c r="CC111" s="32"/>
      <c r="CD111" s="32"/>
      <c r="CE111" s="32"/>
      <c r="CF111" s="32"/>
      <c r="CG111" s="32"/>
      <c r="CH111" s="32"/>
      <c r="CI111" s="32"/>
      <c r="CJ111" s="32"/>
      <c r="CK111" s="32"/>
      <c r="CL111" s="32"/>
      <c r="CM111" s="32"/>
      <c r="CN111" s="32"/>
      <c r="CO111" s="32"/>
      <c r="CP111" s="32"/>
      <c r="CQ111" s="32"/>
      <c r="CR111" s="32"/>
      <c r="CS111" s="32"/>
      <c r="CT111" s="32"/>
      <c r="CU111" s="32"/>
      <c r="CV111" s="32"/>
      <c r="CW111" s="32"/>
      <c r="CX111" s="32"/>
      <c r="CY111" s="32"/>
      <c r="CZ111" s="32"/>
      <c r="DA111" s="32"/>
      <c r="DB111" s="32"/>
      <c r="DC111" s="32"/>
      <c r="DD111" s="32"/>
      <c r="DE111" s="32"/>
      <c r="DF111" s="32"/>
      <c r="DG111" s="32"/>
      <c r="DH111" s="32"/>
      <c r="DI111" s="32"/>
      <c r="DJ111" s="32"/>
      <c r="DK111" s="32"/>
    </row>
    <row r="112" spans="2:115" x14ac:dyDescent="0.15">
      <c r="B112" s="2"/>
      <c r="C112" s="32"/>
      <c r="D112" s="32"/>
      <c r="E112" s="32"/>
      <c r="F112" s="32"/>
      <c r="G112" s="32"/>
      <c r="H112" s="32"/>
      <c r="I112" s="32"/>
      <c r="J112" s="32"/>
      <c r="K112" s="32"/>
      <c r="L112" s="32"/>
      <c r="M112" s="32"/>
      <c r="N112" s="32"/>
      <c r="O112" s="32"/>
      <c r="P112" s="32"/>
      <c r="Q112" s="32"/>
      <c r="R112" s="32"/>
      <c r="S112" s="32"/>
      <c r="T112" s="32"/>
      <c r="U112" s="32"/>
      <c r="V112" s="32"/>
      <c r="W112" s="32"/>
      <c r="X112" s="32"/>
      <c r="Y112" s="32"/>
      <c r="Z112" s="32"/>
      <c r="AA112" s="32"/>
      <c r="AB112" s="32"/>
      <c r="AC112" s="32"/>
      <c r="AD112" s="32"/>
      <c r="AE112" s="32"/>
      <c r="AF112" s="32"/>
      <c r="AG112" s="32"/>
      <c r="AH112" s="32"/>
      <c r="AI112" s="32"/>
      <c r="AJ112" s="32"/>
      <c r="AK112" s="32"/>
      <c r="AL112" s="32"/>
      <c r="AM112" s="32"/>
      <c r="AN112" s="32"/>
      <c r="AO112" s="32"/>
      <c r="AP112" s="32"/>
      <c r="AQ112" s="32"/>
      <c r="AR112" s="32"/>
      <c r="AS112" s="32"/>
      <c r="AT112" s="32"/>
      <c r="AU112" s="32"/>
      <c r="AV112" s="32"/>
      <c r="AW112" s="32"/>
      <c r="AX112" s="32"/>
      <c r="AY112" s="32"/>
      <c r="AZ112" s="32"/>
      <c r="BA112" s="32"/>
      <c r="BB112" s="32"/>
      <c r="BC112" s="32"/>
      <c r="BD112" s="32"/>
      <c r="BE112" s="32"/>
      <c r="BF112" s="32"/>
      <c r="BG112" s="32"/>
      <c r="BH112" s="32"/>
      <c r="BI112" s="32"/>
      <c r="BJ112" s="32"/>
      <c r="BK112" s="32"/>
      <c r="BL112" s="32"/>
      <c r="BM112" s="32"/>
      <c r="BN112" s="32"/>
      <c r="BO112" s="32"/>
      <c r="BP112" s="32"/>
      <c r="BQ112" s="32"/>
      <c r="BR112" s="32"/>
      <c r="BS112" s="32"/>
      <c r="BT112" s="32"/>
      <c r="BU112" s="32"/>
      <c r="BV112" s="32"/>
      <c r="BW112" s="32"/>
      <c r="BX112" s="32"/>
      <c r="BY112" s="32"/>
      <c r="BZ112" s="32"/>
      <c r="CA112" s="32"/>
      <c r="CB112" s="32"/>
      <c r="CC112" s="32"/>
      <c r="CD112" s="32"/>
      <c r="CE112" s="32"/>
      <c r="CF112" s="32"/>
      <c r="CG112" s="32"/>
      <c r="CH112" s="32"/>
      <c r="CI112" s="32"/>
      <c r="CJ112" s="32"/>
      <c r="CK112" s="32"/>
      <c r="CL112" s="32"/>
      <c r="CM112" s="32"/>
      <c r="CN112" s="32"/>
      <c r="CO112" s="32"/>
      <c r="CP112" s="32"/>
      <c r="CQ112" s="32"/>
      <c r="CR112" s="32"/>
      <c r="CS112" s="32"/>
      <c r="CT112" s="32"/>
      <c r="CU112" s="32"/>
      <c r="CV112" s="32"/>
      <c r="CW112" s="32"/>
      <c r="CX112" s="32"/>
      <c r="CY112" s="32"/>
      <c r="CZ112" s="32"/>
      <c r="DA112" s="32"/>
      <c r="DB112" s="32"/>
      <c r="DC112" s="32"/>
      <c r="DD112" s="32"/>
      <c r="DE112" s="32"/>
      <c r="DF112" s="32"/>
      <c r="DG112" s="32"/>
      <c r="DH112" s="32"/>
      <c r="DI112" s="32"/>
      <c r="DJ112" s="32"/>
      <c r="DK112" s="32"/>
    </row>
    <row r="113" spans="2:115" x14ac:dyDescent="0.15">
      <c r="B113" s="2"/>
      <c r="C113" s="32"/>
      <c r="D113" s="32"/>
      <c r="E113" s="32"/>
      <c r="F113" s="32"/>
      <c r="G113" s="32"/>
      <c r="H113" s="32"/>
      <c r="I113" s="32"/>
      <c r="J113" s="32"/>
      <c r="K113" s="32"/>
      <c r="L113" s="32"/>
      <c r="M113" s="32"/>
      <c r="N113" s="32"/>
      <c r="O113" s="32"/>
      <c r="P113" s="32"/>
      <c r="Q113" s="32"/>
      <c r="R113" s="32"/>
      <c r="S113" s="32"/>
      <c r="T113" s="32"/>
      <c r="U113" s="32"/>
      <c r="V113" s="32"/>
      <c r="W113" s="32"/>
      <c r="X113" s="32"/>
      <c r="Y113" s="32"/>
      <c r="Z113" s="32"/>
      <c r="AA113" s="32"/>
      <c r="AB113" s="32"/>
      <c r="AC113" s="32"/>
      <c r="AD113" s="32"/>
      <c r="AE113" s="32"/>
      <c r="AF113" s="32"/>
      <c r="AG113" s="32"/>
      <c r="AH113" s="32"/>
      <c r="AI113" s="32"/>
      <c r="AJ113" s="32"/>
      <c r="AK113" s="32"/>
      <c r="AL113" s="32"/>
      <c r="AM113" s="32"/>
      <c r="AN113" s="32"/>
      <c r="AO113" s="32"/>
      <c r="AP113" s="32"/>
      <c r="AQ113" s="32"/>
      <c r="AR113" s="32"/>
      <c r="AS113" s="32"/>
      <c r="AT113" s="32"/>
      <c r="AU113" s="32"/>
      <c r="AV113" s="32"/>
      <c r="AW113" s="32"/>
      <c r="AX113" s="32"/>
      <c r="AY113" s="32"/>
      <c r="AZ113" s="32"/>
      <c r="BA113" s="32"/>
      <c r="BB113" s="32"/>
      <c r="BC113" s="32"/>
      <c r="BD113" s="32"/>
      <c r="BE113" s="32"/>
      <c r="BF113" s="32"/>
      <c r="BG113" s="32"/>
      <c r="BH113" s="32"/>
      <c r="BI113" s="32"/>
      <c r="BJ113" s="32"/>
      <c r="BK113" s="32"/>
      <c r="BL113" s="32"/>
      <c r="BM113" s="32"/>
      <c r="BN113" s="32"/>
      <c r="BO113" s="32"/>
      <c r="BP113" s="32"/>
      <c r="BQ113" s="32"/>
      <c r="BR113" s="32"/>
      <c r="BS113" s="32"/>
      <c r="BT113" s="32"/>
      <c r="BU113" s="32"/>
      <c r="BV113" s="32"/>
      <c r="BW113" s="32"/>
      <c r="BX113" s="32"/>
      <c r="BY113" s="32"/>
      <c r="BZ113" s="32"/>
      <c r="CA113" s="32"/>
      <c r="CB113" s="32"/>
      <c r="CC113" s="32"/>
      <c r="CD113" s="32"/>
      <c r="CE113" s="32"/>
      <c r="CF113" s="32"/>
      <c r="CG113" s="32"/>
      <c r="CH113" s="32"/>
      <c r="CI113" s="32"/>
      <c r="CJ113" s="32"/>
      <c r="CK113" s="32"/>
      <c r="CL113" s="32"/>
      <c r="CM113" s="32"/>
      <c r="CN113" s="32"/>
      <c r="CO113" s="32"/>
      <c r="CP113" s="32"/>
      <c r="CQ113" s="32"/>
      <c r="CR113" s="32"/>
      <c r="CS113" s="32"/>
      <c r="CT113" s="32"/>
      <c r="CU113" s="32"/>
      <c r="CV113" s="32"/>
      <c r="CW113" s="32"/>
      <c r="CX113" s="32"/>
      <c r="CY113" s="32"/>
      <c r="CZ113" s="32"/>
      <c r="DA113" s="32"/>
      <c r="DB113" s="32"/>
      <c r="DC113" s="32"/>
      <c r="DD113" s="32"/>
      <c r="DE113" s="32"/>
      <c r="DF113" s="32"/>
      <c r="DG113" s="32"/>
      <c r="DH113" s="32"/>
      <c r="DI113" s="32"/>
      <c r="DJ113" s="32"/>
      <c r="DK113" s="32"/>
    </row>
    <row r="114" spans="2:115" x14ac:dyDescent="0.15">
      <c r="B114" s="2"/>
      <c r="C114" s="32"/>
      <c r="D114" s="32"/>
      <c r="E114" s="32"/>
      <c r="F114" s="32"/>
      <c r="G114" s="32"/>
      <c r="H114" s="32"/>
      <c r="I114" s="32"/>
      <c r="J114" s="32"/>
      <c r="K114" s="32"/>
      <c r="L114" s="32"/>
      <c r="M114" s="32"/>
      <c r="N114" s="32"/>
      <c r="O114" s="32"/>
      <c r="P114" s="32"/>
      <c r="Q114" s="32"/>
      <c r="R114" s="32"/>
      <c r="S114" s="32"/>
      <c r="T114" s="32"/>
      <c r="U114" s="32"/>
      <c r="V114" s="32"/>
      <c r="W114" s="32"/>
      <c r="X114" s="32"/>
      <c r="Y114" s="32"/>
      <c r="Z114" s="32"/>
      <c r="AA114" s="32"/>
      <c r="AB114" s="32"/>
      <c r="AC114" s="32"/>
      <c r="AD114" s="32"/>
      <c r="AE114" s="32"/>
      <c r="AF114" s="32"/>
      <c r="AG114" s="32"/>
      <c r="AH114" s="32"/>
      <c r="AI114" s="32"/>
      <c r="AJ114" s="32"/>
      <c r="AK114" s="32"/>
      <c r="AL114" s="32"/>
      <c r="AM114" s="32"/>
      <c r="AN114" s="32"/>
      <c r="AO114" s="32"/>
      <c r="AP114" s="32"/>
      <c r="AQ114" s="32"/>
      <c r="AR114" s="32"/>
      <c r="AS114" s="32"/>
      <c r="AT114" s="32"/>
      <c r="AU114" s="32"/>
      <c r="AV114" s="32"/>
      <c r="AW114" s="32"/>
      <c r="AX114" s="32"/>
      <c r="AY114" s="32"/>
      <c r="AZ114" s="32"/>
      <c r="BA114" s="32"/>
      <c r="BB114" s="32"/>
      <c r="BC114" s="32"/>
      <c r="BD114" s="32"/>
      <c r="BE114" s="32"/>
      <c r="BF114" s="32"/>
      <c r="BG114" s="32"/>
      <c r="BH114" s="32"/>
      <c r="BI114" s="32"/>
      <c r="BJ114" s="32"/>
      <c r="BK114" s="32"/>
      <c r="BL114" s="32"/>
      <c r="BM114" s="32"/>
      <c r="BN114" s="32"/>
      <c r="BO114" s="32"/>
      <c r="BP114" s="32"/>
      <c r="BQ114" s="32"/>
      <c r="BR114" s="32"/>
      <c r="BS114" s="32"/>
      <c r="BT114" s="32"/>
      <c r="BU114" s="32"/>
      <c r="BV114" s="32"/>
      <c r="BW114" s="32"/>
      <c r="BX114" s="32"/>
      <c r="BY114" s="32"/>
      <c r="BZ114" s="32"/>
      <c r="CA114" s="32"/>
      <c r="CB114" s="32"/>
      <c r="CC114" s="32"/>
      <c r="CD114" s="32"/>
      <c r="CE114" s="32"/>
      <c r="CF114" s="32"/>
      <c r="CG114" s="32"/>
      <c r="CH114" s="32"/>
      <c r="CI114" s="32"/>
      <c r="CJ114" s="32"/>
      <c r="CK114" s="32"/>
      <c r="CL114" s="32"/>
      <c r="CM114" s="32"/>
      <c r="CN114" s="32"/>
      <c r="CO114" s="32"/>
      <c r="CP114" s="32"/>
      <c r="CQ114" s="32"/>
      <c r="CR114" s="32"/>
      <c r="CS114" s="32"/>
      <c r="CT114" s="32"/>
      <c r="CU114" s="32"/>
      <c r="CV114" s="32"/>
      <c r="CW114" s="32"/>
      <c r="CX114" s="32"/>
      <c r="CY114" s="32"/>
      <c r="CZ114" s="32"/>
      <c r="DA114" s="32"/>
      <c r="DB114" s="32"/>
      <c r="DC114" s="32"/>
      <c r="DD114" s="32"/>
      <c r="DE114" s="32"/>
      <c r="DF114" s="32"/>
      <c r="DG114" s="32"/>
      <c r="DH114" s="32"/>
      <c r="DI114" s="32"/>
      <c r="DJ114" s="32"/>
      <c r="DK114" s="32"/>
    </row>
    <row r="115" spans="2:115" x14ac:dyDescent="0.15">
      <c r="B115" s="2"/>
      <c r="C115" s="32"/>
      <c r="D115" s="32"/>
      <c r="E115" s="32"/>
      <c r="F115" s="32"/>
      <c r="G115" s="32"/>
      <c r="H115" s="32"/>
      <c r="I115" s="32"/>
      <c r="J115" s="32"/>
      <c r="K115" s="32"/>
      <c r="L115" s="32"/>
      <c r="M115" s="32"/>
      <c r="N115" s="32"/>
      <c r="O115" s="32"/>
      <c r="P115" s="32"/>
      <c r="Q115" s="32"/>
      <c r="R115" s="32"/>
      <c r="S115" s="32"/>
      <c r="T115" s="32"/>
      <c r="U115" s="32"/>
      <c r="V115" s="32"/>
      <c r="W115" s="32"/>
      <c r="X115" s="32"/>
      <c r="Y115" s="32"/>
      <c r="Z115" s="32"/>
      <c r="AA115" s="32"/>
      <c r="AB115" s="32"/>
      <c r="AC115" s="32"/>
      <c r="AD115" s="32"/>
      <c r="AE115" s="32"/>
      <c r="AF115" s="32"/>
      <c r="AG115" s="32"/>
      <c r="AH115" s="32"/>
      <c r="AI115" s="32"/>
      <c r="AJ115" s="32"/>
      <c r="AK115" s="32"/>
      <c r="AL115" s="32"/>
      <c r="AM115" s="32"/>
      <c r="AN115" s="32"/>
      <c r="AO115" s="32"/>
      <c r="AP115" s="32"/>
      <c r="AQ115" s="32"/>
      <c r="AR115" s="32"/>
      <c r="AS115" s="32"/>
      <c r="AT115" s="32"/>
      <c r="AU115" s="32"/>
      <c r="AV115" s="32"/>
      <c r="AW115" s="32"/>
      <c r="AX115" s="32"/>
      <c r="AY115" s="32"/>
      <c r="AZ115" s="32"/>
      <c r="BA115" s="32"/>
      <c r="BB115" s="32"/>
      <c r="BC115" s="32"/>
      <c r="BD115" s="32"/>
      <c r="BE115" s="32"/>
      <c r="BF115" s="32"/>
      <c r="BG115" s="32"/>
      <c r="BH115" s="32"/>
      <c r="BI115" s="32"/>
      <c r="BJ115" s="32"/>
      <c r="BK115" s="32"/>
      <c r="BL115" s="32"/>
      <c r="BM115" s="32"/>
      <c r="BN115" s="32"/>
      <c r="BO115" s="32"/>
      <c r="BP115" s="32"/>
      <c r="BQ115" s="32"/>
      <c r="BR115" s="32"/>
      <c r="BS115" s="32"/>
      <c r="BT115" s="32"/>
      <c r="BU115" s="32"/>
      <c r="BV115" s="32"/>
      <c r="BW115" s="32"/>
      <c r="BX115" s="32"/>
      <c r="BY115" s="32"/>
      <c r="BZ115" s="32"/>
      <c r="CA115" s="32"/>
      <c r="CB115" s="32"/>
      <c r="CC115" s="32"/>
      <c r="CD115" s="32"/>
      <c r="CE115" s="32"/>
      <c r="CF115" s="32"/>
      <c r="CG115" s="32"/>
      <c r="CH115" s="32"/>
      <c r="CI115" s="32"/>
      <c r="CJ115" s="32"/>
      <c r="CK115" s="32"/>
      <c r="CL115" s="32"/>
      <c r="CM115" s="32"/>
      <c r="CN115" s="32"/>
      <c r="CO115" s="32"/>
      <c r="CP115" s="32"/>
      <c r="CQ115" s="32"/>
      <c r="CR115" s="32"/>
      <c r="CS115" s="32"/>
      <c r="CT115" s="32"/>
      <c r="CU115" s="32"/>
      <c r="CV115" s="32"/>
      <c r="CW115" s="32"/>
      <c r="CX115" s="32"/>
      <c r="CY115" s="32"/>
      <c r="CZ115" s="32"/>
      <c r="DA115" s="32"/>
      <c r="DB115" s="32"/>
      <c r="DC115" s="32"/>
      <c r="DD115" s="32"/>
      <c r="DE115" s="32"/>
      <c r="DF115" s="32"/>
      <c r="DG115" s="32"/>
      <c r="DH115" s="32"/>
      <c r="DI115" s="32"/>
      <c r="DJ115" s="32"/>
      <c r="DK115" s="32"/>
    </row>
    <row r="116" spans="2:115" x14ac:dyDescent="0.15">
      <c r="B116" s="2"/>
      <c r="C116" s="32"/>
      <c r="D116" s="32"/>
      <c r="E116" s="32"/>
      <c r="F116" s="32"/>
      <c r="G116" s="32"/>
      <c r="H116" s="32"/>
      <c r="I116" s="32"/>
      <c r="J116" s="32"/>
      <c r="K116" s="32"/>
      <c r="L116" s="32"/>
      <c r="M116" s="32"/>
      <c r="N116" s="32"/>
      <c r="O116" s="32"/>
      <c r="P116" s="32"/>
      <c r="Q116" s="32"/>
      <c r="R116" s="32"/>
      <c r="S116" s="32"/>
      <c r="T116" s="32"/>
      <c r="U116" s="32"/>
      <c r="V116" s="32"/>
      <c r="W116" s="32"/>
      <c r="X116" s="32"/>
      <c r="Y116" s="32"/>
      <c r="Z116" s="32"/>
      <c r="AA116" s="32"/>
      <c r="AB116" s="32"/>
      <c r="AC116" s="32"/>
      <c r="AD116" s="32"/>
      <c r="AE116" s="32"/>
      <c r="AF116" s="32"/>
      <c r="AG116" s="32"/>
      <c r="AH116" s="32"/>
      <c r="AI116" s="32"/>
      <c r="AJ116" s="32"/>
      <c r="AK116" s="32"/>
      <c r="AL116" s="32"/>
      <c r="AM116" s="32"/>
      <c r="AN116" s="32"/>
      <c r="AO116" s="32"/>
      <c r="AP116" s="32"/>
      <c r="AQ116" s="32"/>
      <c r="AR116" s="32"/>
      <c r="AS116" s="32"/>
      <c r="AT116" s="32"/>
      <c r="AU116" s="32"/>
      <c r="AV116" s="32"/>
      <c r="AW116" s="32"/>
      <c r="AX116" s="32"/>
      <c r="AY116" s="32"/>
      <c r="AZ116" s="32"/>
      <c r="BA116" s="32"/>
      <c r="BB116" s="32"/>
      <c r="BC116" s="32"/>
      <c r="BD116" s="32"/>
      <c r="BE116" s="32"/>
      <c r="BF116" s="32"/>
      <c r="BG116" s="32"/>
      <c r="BH116" s="32"/>
      <c r="BI116" s="32"/>
      <c r="BJ116" s="32"/>
      <c r="BK116" s="32"/>
      <c r="BL116" s="32"/>
      <c r="BM116" s="32"/>
      <c r="BN116" s="32"/>
      <c r="BO116" s="32"/>
      <c r="BP116" s="32"/>
      <c r="BQ116" s="32"/>
      <c r="BR116" s="32"/>
      <c r="BS116" s="32"/>
      <c r="BT116" s="32"/>
      <c r="BU116" s="32"/>
      <c r="BV116" s="32"/>
      <c r="BW116" s="32"/>
      <c r="BX116" s="32"/>
      <c r="BY116" s="32"/>
      <c r="BZ116" s="32"/>
      <c r="CA116" s="32"/>
      <c r="CB116" s="32"/>
      <c r="CC116" s="32"/>
      <c r="CD116" s="32"/>
      <c r="CE116" s="32"/>
      <c r="CF116" s="32"/>
      <c r="CG116" s="32"/>
      <c r="CH116" s="32"/>
      <c r="CI116" s="32"/>
      <c r="CJ116" s="32"/>
      <c r="CK116" s="32"/>
      <c r="CL116" s="32"/>
      <c r="CM116" s="32"/>
      <c r="CN116" s="32"/>
      <c r="CO116" s="32"/>
      <c r="CP116" s="32"/>
      <c r="CQ116" s="32"/>
      <c r="CR116" s="32"/>
      <c r="CS116" s="32"/>
      <c r="CT116" s="32"/>
      <c r="CU116" s="32"/>
      <c r="CV116" s="32"/>
      <c r="CW116" s="32"/>
      <c r="CX116" s="32"/>
      <c r="CY116" s="32"/>
      <c r="CZ116" s="32"/>
      <c r="DA116" s="32"/>
      <c r="DB116" s="32"/>
      <c r="DC116" s="32"/>
      <c r="DD116" s="32"/>
      <c r="DE116" s="32"/>
      <c r="DF116" s="32"/>
      <c r="DG116" s="32"/>
      <c r="DH116" s="32"/>
      <c r="DI116" s="32"/>
      <c r="DJ116" s="32"/>
      <c r="DK116" s="32"/>
    </row>
    <row r="117" spans="2:115" x14ac:dyDescent="0.15">
      <c r="B117" s="2"/>
      <c r="C117" s="32"/>
      <c r="D117" s="32"/>
      <c r="E117" s="32"/>
      <c r="F117" s="32"/>
      <c r="G117" s="32"/>
      <c r="H117" s="32"/>
      <c r="I117" s="32"/>
      <c r="J117" s="32"/>
      <c r="K117" s="32"/>
      <c r="L117" s="32"/>
      <c r="M117" s="32"/>
      <c r="N117" s="32"/>
      <c r="O117" s="32"/>
      <c r="P117" s="32"/>
      <c r="Q117" s="32"/>
      <c r="R117" s="32"/>
      <c r="S117" s="32"/>
      <c r="T117" s="32"/>
      <c r="U117" s="32"/>
      <c r="V117" s="32"/>
      <c r="W117" s="32"/>
      <c r="X117" s="32"/>
      <c r="Y117" s="32"/>
      <c r="Z117" s="32"/>
      <c r="AA117" s="32"/>
      <c r="AB117" s="32"/>
      <c r="AC117" s="32"/>
      <c r="AD117" s="32"/>
      <c r="AE117" s="32"/>
      <c r="AF117" s="32"/>
      <c r="AG117" s="32"/>
      <c r="AH117" s="32"/>
      <c r="AI117" s="32"/>
      <c r="AJ117" s="32"/>
      <c r="AK117" s="32"/>
      <c r="AL117" s="32"/>
      <c r="AM117" s="32"/>
      <c r="AN117" s="32"/>
      <c r="AO117" s="32"/>
      <c r="AP117" s="32"/>
      <c r="AQ117" s="32"/>
      <c r="AR117" s="32"/>
      <c r="AS117" s="32"/>
      <c r="AT117" s="32"/>
      <c r="AU117" s="32"/>
      <c r="AV117" s="32"/>
      <c r="AW117" s="32"/>
      <c r="AX117" s="32"/>
      <c r="AY117" s="32"/>
      <c r="AZ117" s="32"/>
      <c r="BA117" s="32"/>
      <c r="BB117" s="32"/>
      <c r="BC117" s="32"/>
      <c r="BD117" s="32"/>
      <c r="BE117" s="32"/>
      <c r="BF117" s="32"/>
      <c r="BG117" s="32"/>
      <c r="BH117" s="32"/>
      <c r="BI117" s="32"/>
      <c r="BJ117" s="32"/>
      <c r="BK117" s="32"/>
      <c r="BL117" s="32"/>
      <c r="BM117" s="32"/>
      <c r="BN117" s="32"/>
      <c r="BO117" s="32"/>
      <c r="BP117" s="32"/>
      <c r="BQ117" s="32"/>
      <c r="BR117" s="32"/>
      <c r="BS117" s="32"/>
      <c r="BT117" s="32"/>
      <c r="BU117" s="32"/>
      <c r="BV117" s="32"/>
      <c r="BW117" s="32"/>
      <c r="BX117" s="32"/>
      <c r="BY117" s="32"/>
      <c r="BZ117" s="32"/>
      <c r="CA117" s="32"/>
      <c r="CB117" s="32"/>
      <c r="CC117" s="32"/>
      <c r="CD117" s="32"/>
      <c r="CE117" s="32"/>
      <c r="CF117" s="32"/>
      <c r="CG117" s="32"/>
      <c r="CH117" s="32"/>
      <c r="CI117" s="32"/>
      <c r="CJ117" s="32"/>
      <c r="CK117" s="32"/>
      <c r="CL117" s="32"/>
      <c r="CM117" s="32"/>
      <c r="CN117" s="32"/>
      <c r="CO117" s="32"/>
      <c r="CP117" s="32"/>
      <c r="CQ117" s="32"/>
      <c r="CR117" s="32"/>
      <c r="CS117" s="32"/>
      <c r="CT117" s="32"/>
      <c r="CU117" s="32"/>
      <c r="CV117" s="32"/>
      <c r="CW117" s="32"/>
      <c r="CX117" s="32"/>
      <c r="CY117" s="32"/>
      <c r="CZ117" s="32"/>
      <c r="DA117" s="32"/>
      <c r="DB117" s="32"/>
      <c r="DC117" s="32"/>
      <c r="DD117" s="32"/>
      <c r="DE117" s="32"/>
      <c r="DF117" s="32"/>
      <c r="DG117" s="32"/>
      <c r="DH117" s="32"/>
      <c r="DI117" s="32"/>
      <c r="DJ117" s="32"/>
      <c r="DK117" s="32"/>
    </row>
    <row r="118" spans="2:115" x14ac:dyDescent="0.15">
      <c r="B118" s="2"/>
      <c r="C118" s="32"/>
      <c r="D118" s="32"/>
      <c r="E118" s="32"/>
      <c r="F118" s="32"/>
      <c r="G118" s="32"/>
      <c r="H118" s="32"/>
      <c r="I118" s="32"/>
      <c r="J118" s="32"/>
      <c r="K118" s="32"/>
      <c r="L118" s="32"/>
      <c r="M118" s="32"/>
      <c r="N118" s="32"/>
      <c r="O118" s="32"/>
      <c r="P118" s="32"/>
      <c r="Q118" s="32"/>
      <c r="R118" s="32"/>
      <c r="S118" s="32"/>
      <c r="T118" s="32"/>
      <c r="U118" s="32"/>
      <c r="V118" s="32"/>
      <c r="W118" s="32"/>
      <c r="X118" s="32"/>
      <c r="Y118" s="32"/>
      <c r="Z118" s="32"/>
      <c r="AA118" s="32"/>
      <c r="AB118" s="32"/>
      <c r="AC118" s="32"/>
      <c r="AD118" s="32"/>
      <c r="AE118" s="32"/>
      <c r="AF118" s="32"/>
      <c r="AG118" s="32"/>
      <c r="AH118" s="32"/>
      <c r="AI118" s="32"/>
      <c r="AJ118" s="32"/>
      <c r="AK118" s="32"/>
      <c r="AL118" s="32"/>
      <c r="AM118" s="32"/>
      <c r="AN118" s="32"/>
      <c r="AO118" s="32"/>
      <c r="AP118" s="32"/>
      <c r="AQ118" s="32"/>
      <c r="AR118" s="32"/>
      <c r="AS118" s="32"/>
      <c r="AT118" s="32"/>
      <c r="AU118" s="32"/>
      <c r="AV118" s="32"/>
      <c r="AW118" s="32"/>
      <c r="AX118" s="32"/>
      <c r="AY118" s="32"/>
      <c r="AZ118" s="32"/>
      <c r="BA118" s="32"/>
      <c r="BB118" s="32"/>
      <c r="BC118" s="32"/>
      <c r="BD118" s="32"/>
      <c r="BE118" s="32"/>
      <c r="BF118" s="32"/>
      <c r="BG118" s="32"/>
      <c r="BH118" s="32"/>
      <c r="BI118" s="32"/>
      <c r="BJ118" s="32"/>
      <c r="BK118" s="32"/>
      <c r="BL118" s="32"/>
      <c r="BM118" s="32"/>
      <c r="BN118" s="32"/>
      <c r="BO118" s="32"/>
      <c r="BP118" s="32"/>
      <c r="BQ118" s="32"/>
      <c r="BR118" s="32"/>
      <c r="BS118" s="32"/>
      <c r="BT118" s="32"/>
      <c r="BU118" s="32"/>
      <c r="BV118" s="32"/>
      <c r="BW118" s="32"/>
      <c r="BX118" s="32"/>
      <c r="BY118" s="32"/>
      <c r="BZ118" s="32"/>
      <c r="CA118" s="32"/>
      <c r="CB118" s="32"/>
      <c r="CC118" s="32"/>
      <c r="CD118" s="32"/>
      <c r="CE118" s="32"/>
      <c r="CF118" s="32"/>
      <c r="CG118" s="32"/>
      <c r="CH118" s="32"/>
      <c r="CI118" s="32"/>
      <c r="CJ118" s="32"/>
      <c r="CK118" s="32"/>
      <c r="CL118" s="32"/>
      <c r="CM118" s="32"/>
      <c r="CN118" s="32"/>
      <c r="CO118" s="32"/>
      <c r="CP118" s="32"/>
      <c r="CQ118" s="32"/>
      <c r="CR118" s="32"/>
      <c r="CS118" s="32"/>
      <c r="CT118" s="32"/>
      <c r="CU118" s="32"/>
      <c r="CV118" s="32"/>
      <c r="CW118" s="32"/>
      <c r="CX118" s="32"/>
      <c r="CY118" s="32"/>
      <c r="CZ118" s="32"/>
      <c r="DA118" s="32"/>
      <c r="DB118" s="32"/>
      <c r="DC118" s="32"/>
      <c r="DD118" s="32"/>
      <c r="DE118" s="32"/>
      <c r="DF118" s="32"/>
      <c r="DG118" s="32"/>
      <c r="DH118" s="32"/>
      <c r="DI118" s="32"/>
      <c r="DJ118" s="32"/>
      <c r="DK118" s="32"/>
    </row>
    <row r="119" spans="2:115" x14ac:dyDescent="0.15">
      <c r="B119" s="2"/>
      <c r="C119" s="32"/>
      <c r="D119" s="32"/>
      <c r="E119" s="32"/>
      <c r="F119" s="32"/>
      <c r="G119" s="32"/>
      <c r="H119" s="32"/>
      <c r="I119" s="32"/>
      <c r="J119" s="32"/>
      <c r="K119" s="32"/>
      <c r="L119" s="32"/>
      <c r="M119" s="32"/>
      <c r="N119" s="32"/>
      <c r="O119" s="32"/>
      <c r="P119" s="32"/>
      <c r="Q119" s="32"/>
      <c r="R119" s="32"/>
      <c r="S119" s="32"/>
      <c r="T119" s="32"/>
      <c r="U119" s="32"/>
      <c r="V119" s="32"/>
      <c r="W119" s="32"/>
      <c r="X119" s="32"/>
      <c r="Y119" s="32"/>
      <c r="Z119" s="32"/>
      <c r="AA119" s="32"/>
      <c r="AB119" s="32"/>
      <c r="AC119" s="32"/>
      <c r="AD119" s="32"/>
      <c r="AE119" s="32"/>
      <c r="AF119" s="32"/>
      <c r="AG119" s="32"/>
      <c r="AH119" s="32"/>
      <c r="AI119" s="32"/>
      <c r="AJ119" s="32"/>
      <c r="AK119" s="32"/>
      <c r="AL119" s="32"/>
      <c r="AM119" s="32"/>
      <c r="AN119" s="32"/>
      <c r="AO119" s="32"/>
      <c r="AP119" s="32"/>
      <c r="AQ119" s="32"/>
      <c r="AR119" s="32"/>
      <c r="AS119" s="32"/>
      <c r="AT119" s="32"/>
      <c r="AU119" s="32"/>
      <c r="AV119" s="32"/>
      <c r="AW119" s="32"/>
      <c r="AX119" s="32"/>
      <c r="AY119" s="32"/>
      <c r="AZ119" s="32"/>
      <c r="BA119" s="32"/>
      <c r="BB119" s="32"/>
      <c r="BC119" s="32"/>
      <c r="BD119" s="32"/>
      <c r="BE119" s="32"/>
      <c r="BF119" s="32"/>
      <c r="BG119" s="32"/>
      <c r="BH119" s="32"/>
      <c r="BI119" s="32"/>
      <c r="BJ119" s="32"/>
      <c r="BK119" s="32"/>
      <c r="BL119" s="32"/>
      <c r="BM119" s="32"/>
      <c r="BN119" s="32"/>
      <c r="BO119" s="32"/>
      <c r="BP119" s="32"/>
      <c r="BQ119" s="32"/>
      <c r="BR119" s="32"/>
      <c r="BS119" s="32"/>
      <c r="BT119" s="32"/>
      <c r="BU119" s="32"/>
      <c r="BV119" s="32"/>
      <c r="BW119" s="32"/>
      <c r="BX119" s="32"/>
      <c r="BY119" s="32"/>
      <c r="BZ119" s="32"/>
      <c r="CA119" s="32"/>
      <c r="CB119" s="32"/>
      <c r="CC119" s="32"/>
      <c r="CD119" s="32"/>
      <c r="CE119" s="32"/>
      <c r="CF119" s="32"/>
      <c r="CG119" s="32"/>
      <c r="CH119" s="32"/>
      <c r="CI119" s="32"/>
      <c r="CJ119" s="32"/>
      <c r="CK119" s="32"/>
      <c r="CL119" s="32"/>
      <c r="CM119" s="32"/>
      <c r="CN119" s="32"/>
      <c r="CO119" s="32"/>
      <c r="CP119" s="32"/>
      <c r="CQ119" s="32"/>
      <c r="CR119" s="32"/>
      <c r="CS119" s="32"/>
      <c r="CT119" s="32"/>
      <c r="CU119" s="32"/>
      <c r="CV119" s="32"/>
      <c r="CW119" s="32"/>
      <c r="CX119" s="32"/>
      <c r="CY119" s="32"/>
      <c r="CZ119" s="32"/>
      <c r="DA119" s="32"/>
      <c r="DB119" s="32"/>
      <c r="DC119" s="32"/>
      <c r="DD119" s="32"/>
      <c r="DE119" s="32"/>
      <c r="DF119" s="32"/>
      <c r="DG119" s="32"/>
      <c r="DH119" s="32"/>
      <c r="DI119" s="32"/>
      <c r="DJ119" s="32"/>
      <c r="DK119" s="32"/>
    </row>
    <row r="120" spans="2:115" x14ac:dyDescent="0.15">
      <c r="B120" s="2"/>
      <c r="C120" s="32"/>
      <c r="D120" s="32"/>
      <c r="E120" s="32"/>
      <c r="F120" s="32"/>
      <c r="G120" s="32"/>
      <c r="H120" s="32"/>
      <c r="I120" s="32"/>
      <c r="J120" s="32"/>
      <c r="K120" s="32"/>
      <c r="L120" s="32"/>
      <c r="M120" s="32"/>
      <c r="N120" s="32"/>
      <c r="O120" s="32"/>
      <c r="P120" s="32"/>
      <c r="Q120" s="32"/>
      <c r="R120" s="32"/>
      <c r="S120" s="32"/>
      <c r="T120" s="32"/>
      <c r="U120" s="32"/>
      <c r="V120" s="32"/>
      <c r="W120" s="32"/>
      <c r="X120" s="32"/>
      <c r="Y120" s="32"/>
      <c r="Z120" s="32"/>
      <c r="AA120" s="32"/>
      <c r="AB120" s="32"/>
      <c r="AC120" s="32"/>
      <c r="AD120" s="32"/>
      <c r="AE120" s="32"/>
      <c r="AF120" s="32"/>
      <c r="AG120" s="32"/>
      <c r="AH120" s="32"/>
      <c r="AI120" s="32"/>
      <c r="AJ120" s="32"/>
      <c r="AK120" s="32"/>
      <c r="AL120" s="32"/>
      <c r="AM120" s="32"/>
      <c r="AN120" s="32"/>
      <c r="AO120" s="32"/>
      <c r="AP120" s="32"/>
      <c r="AQ120" s="32"/>
      <c r="AR120" s="32"/>
      <c r="AS120" s="32"/>
      <c r="AT120" s="32"/>
      <c r="AU120" s="32"/>
      <c r="AV120" s="32"/>
      <c r="AW120" s="32"/>
      <c r="AX120" s="32"/>
      <c r="AY120" s="32"/>
      <c r="AZ120" s="32"/>
      <c r="BA120" s="32"/>
      <c r="BB120" s="32"/>
      <c r="BC120" s="32"/>
      <c r="BD120" s="32"/>
      <c r="BE120" s="32"/>
      <c r="BF120" s="32"/>
      <c r="BG120" s="32"/>
      <c r="BH120" s="32"/>
      <c r="BI120" s="32"/>
      <c r="BJ120" s="32"/>
      <c r="BK120" s="32"/>
      <c r="BL120" s="32"/>
      <c r="BM120" s="32"/>
      <c r="BN120" s="32"/>
      <c r="BO120" s="32"/>
      <c r="BP120" s="32"/>
      <c r="BQ120" s="32"/>
      <c r="BR120" s="32"/>
      <c r="BS120" s="32"/>
      <c r="BT120" s="32"/>
      <c r="BU120" s="32"/>
      <c r="BV120" s="32"/>
      <c r="BW120" s="32"/>
      <c r="BX120" s="32"/>
      <c r="BY120" s="32"/>
      <c r="BZ120" s="32"/>
      <c r="CA120" s="32"/>
      <c r="CB120" s="32"/>
      <c r="CC120" s="32"/>
      <c r="CD120" s="32"/>
      <c r="CE120" s="32"/>
      <c r="CF120" s="32"/>
      <c r="CG120" s="32"/>
      <c r="CH120" s="32"/>
      <c r="CI120" s="32"/>
      <c r="CJ120" s="32"/>
      <c r="CK120" s="32"/>
      <c r="CL120" s="32"/>
      <c r="CM120" s="32"/>
      <c r="CN120" s="32"/>
      <c r="CO120" s="32"/>
      <c r="CP120" s="32"/>
      <c r="CQ120" s="32"/>
      <c r="CR120" s="32"/>
      <c r="CS120" s="32"/>
      <c r="CT120" s="32"/>
      <c r="CU120" s="32"/>
      <c r="CV120" s="32"/>
      <c r="CW120" s="32"/>
      <c r="CX120" s="32"/>
      <c r="CY120" s="32"/>
      <c r="CZ120" s="32"/>
      <c r="DA120" s="32"/>
      <c r="DB120" s="32"/>
      <c r="DC120" s="32"/>
      <c r="DD120" s="32"/>
      <c r="DE120" s="32"/>
      <c r="DF120" s="32"/>
      <c r="DG120" s="32"/>
      <c r="DH120" s="32"/>
      <c r="DI120" s="32"/>
      <c r="DJ120" s="32"/>
      <c r="DK120" s="32"/>
    </row>
    <row r="121" spans="2:115" x14ac:dyDescent="0.15">
      <c r="B121" s="2"/>
      <c r="C121" s="32"/>
      <c r="D121" s="32"/>
      <c r="E121" s="32"/>
      <c r="F121" s="32"/>
      <c r="G121" s="32"/>
      <c r="H121" s="32"/>
      <c r="I121" s="32"/>
      <c r="J121" s="32"/>
      <c r="K121" s="32"/>
      <c r="L121" s="32"/>
      <c r="M121" s="32"/>
      <c r="N121" s="32"/>
      <c r="O121" s="32"/>
      <c r="P121" s="32"/>
      <c r="Q121" s="32"/>
      <c r="R121" s="32"/>
      <c r="S121" s="32"/>
      <c r="T121" s="32"/>
      <c r="U121" s="32"/>
      <c r="V121" s="32"/>
      <c r="W121" s="32"/>
      <c r="X121" s="32"/>
      <c r="Y121" s="32"/>
      <c r="Z121" s="32"/>
      <c r="AA121" s="32"/>
      <c r="AB121" s="32"/>
      <c r="AC121" s="32"/>
      <c r="AD121" s="32"/>
      <c r="AE121" s="32"/>
      <c r="AF121" s="32"/>
      <c r="AG121" s="32"/>
      <c r="AH121" s="32"/>
      <c r="AI121" s="32"/>
      <c r="AJ121" s="32"/>
      <c r="AK121" s="32"/>
      <c r="AL121" s="32"/>
      <c r="AM121" s="32"/>
      <c r="AN121" s="32"/>
      <c r="AO121" s="32"/>
      <c r="AP121" s="32"/>
      <c r="AQ121" s="32"/>
      <c r="AR121" s="32"/>
      <c r="AS121" s="32"/>
      <c r="AT121" s="32"/>
      <c r="AU121" s="32"/>
      <c r="AV121" s="32"/>
      <c r="AW121" s="32"/>
      <c r="AX121" s="32"/>
      <c r="AY121" s="32"/>
      <c r="AZ121" s="32"/>
      <c r="BA121" s="32"/>
      <c r="BB121" s="32"/>
      <c r="BC121" s="32"/>
      <c r="BD121" s="32"/>
      <c r="BE121" s="32"/>
      <c r="BF121" s="32"/>
      <c r="BG121" s="32"/>
      <c r="BH121" s="32"/>
      <c r="BI121" s="32"/>
      <c r="BJ121" s="32"/>
      <c r="BK121" s="32"/>
      <c r="BL121" s="32"/>
      <c r="BM121" s="32"/>
      <c r="BN121" s="32"/>
      <c r="BO121" s="32"/>
      <c r="BP121" s="32"/>
      <c r="BQ121" s="32"/>
      <c r="BR121" s="32"/>
      <c r="BS121" s="32"/>
      <c r="BT121" s="32"/>
      <c r="BU121" s="32"/>
      <c r="BV121" s="32"/>
      <c r="BW121" s="32"/>
      <c r="BX121" s="32"/>
      <c r="BY121" s="32"/>
      <c r="BZ121" s="32"/>
      <c r="CA121" s="32"/>
      <c r="CB121" s="32"/>
      <c r="CC121" s="32"/>
      <c r="CD121" s="32"/>
      <c r="CE121" s="32"/>
      <c r="CF121" s="32"/>
      <c r="CG121" s="32"/>
      <c r="CH121" s="32"/>
      <c r="CI121" s="32"/>
      <c r="CJ121" s="32"/>
      <c r="CK121" s="32"/>
      <c r="CL121" s="32"/>
      <c r="CM121" s="32"/>
      <c r="CN121" s="32"/>
      <c r="CO121" s="32"/>
      <c r="CP121" s="32"/>
      <c r="CQ121" s="32"/>
      <c r="CR121" s="32"/>
      <c r="CS121" s="32"/>
      <c r="CT121" s="32"/>
      <c r="CU121" s="32"/>
      <c r="CV121" s="32"/>
      <c r="CW121" s="32"/>
      <c r="CX121" s="32"/>
      <c r="CY121" s="32"/>
      <c r="CZ121" s="32"/>
      <c r="DA121" s="32"/>
      <c r="DB121" s="32"/>
      <c r="DC121" s="32"/>
      <c r="DD121" s="32"/>
      <c r="DE121" s="32"/>
      <c r="DF121" s="32"/>
      <c r="DG121" s="32"/>
      <c r="DH121" s="32"/>
      <c r="DI121" s="32"/>
      <c r="DJ121" s="32"/>
      <c r="DK121" s="32"/>
    </row>
    <row r="122" spans="2:115" x14ac:dyDescent="0.15">
      <c r="B122" s="2"/>
      <c r="C122" s="32"/>
      <c r="D122" s="32"/>
      <c r="E122" s="32"/>
      <c r="F122" s="32"/>
      <c r="G122" s="32"/>
      <c r="H122" s="32"/>
      <c r="I122" s="32"/>
      <c r="J122" s="32"/>
      <c r="K122" s="32"/>
      <c r="L122" s="32"/>
      <c r="M122" s="32"/>
      <c r="N122" s="32"/>
      <c r="O122" s="32"/>
      <c r="P122" s="32"/>
      <c r="Q122" s="32"/>
      <c r="R122" s="32"/>
      <c r="S122" s="32"/>
      <c r="T122" s="32"/>
      <c r="U122" s="32"/>
      <c r="V122" s="32"/>
      <c r="W122" s="32"/>
      <c r="X122" s="32"/>
      <c r="Y122" s="32"/>
      <c r="Z122" s="32"/>
      <c r="AA122" s="32"/>
      <c r="AB122" s="32"/>
      <c r="AC122" s="32"/>
      <c r="AD122" s="32"/>
      <c r="AE122" s="32"/>
      <c r="AF122" s="32"/>
      <c r="AG122" s="32"/>
      <c r="AH122" s="32"/>
      <c r="AI122" s="32"/>
      <c r="AJ122" s="32"/>
      <c r="AK122" s="32"/>
      <c r="AL122" s="32"/>
      <c r="AM122" s="32"/>
      <c r="AN122" s="32"/>
      <c r="AO122" s="32"/>
      <c r="AP122" s="32"/>
      <c r="AQ122" s="32"/>
      <c r="AR122" s="32"/>
      <c r="AS122" s="32"/>
      <c r="AT122" s="32"/>
      <c r="AU122" s="32"/>
      <c r="AV122" s="32"/>
      <c r="AW122" s="32"/>
      <c r="AX122" s="32"/>
      <c r="AY122" s="32"/>
      <c r="AZ122" s="32"/>
      <c r="BA122" s="32"/>
      <c r="BB122" s="32"/>
      <c r="BC122" s="32"/>
      <c r="BD122" s="32"/>
      <c r="BE122" s="32"/>
      <c r="BF122" s="32"/>
      <c r="BG122" s="32"/>
      <c r="BH122" s="32"/>
      <c r="BI122" s="32"/>
      <c r="BJ122" s="32"/>
      <c r="BK122" s="32"/>
      <c r="BL122" s="32"/>
      <c r="BM122" s="32"/>
      <c r="BN122" s="32"/>
      <c r="BO122" s="32"/>
      <c r="BP122" s="32"/>
      <c r="BQ122" s="32"/>
      <c r="BR122" s="32"/>
      <c r="BS122" s="32"/>
      <c r="BT122" s="32"/>
      <c r="BU122" s="32"/>
      <c r="BV122" s="32"/>
      <c r="BW122" s="32"/>
      <c r="BX122" s="32"/>
      <c r="BY122" s="32"/>
      <c r="BZ122" s="32"/>
      <c r="CA122" s="32"/>
      <c r="CB122" s="32"/>
      <c r="CC122" s="32"/>
      <c r="CD122" s="32"/>
      <c r="CE122" s="32"/>
      <c r="CF122" s="32"/>
      <c r="CG122" s="32"/>
      <c r="CH122" s="32"/>
      <c r="CI122" s="32"/>
      <c r="CJ122" s="32"/>
      <c r="CK122" s="32"/>
      <c r="CL122" s="32"/>
      <c r="CM122" s="32"/>
      <c r="CN122" s="32"/>
      <c r="CO122" s="32"/>
      <c r="CP122" s="32"/>
      <c r="CQ122" s="32"/>
      <c r="CR122" s="32"/>
      <c r="CS122" s="32"/>
      <c r="CT122" s="32"/>
      <c r="CU122" s="32"/>
      <c r="CV122" s="32"/>
      <c r="CW122" s="32"/>
      <c r="CX122" s="32"/>
      <c r="CY122" s="32"/>
      <c r="CZ122" s="32"/>
      <c r="DA122" s="32"/>
      <c r="DB122" s="32"/>
      <c r="DC122" s="32"/>
      <c r="DD122" s="32"/>
      <c r="DE122" s="32"/>
      <c r="DF122" s="32"/>
      <c r="DG122" s="32"/>
      <c r="DH122" s="32"/>
      <c r="DI122" s="32"/>
      <c r="DJ122" s="32"/>
      <c r="DK122" s="32"/>
    </row>
    <row r="123" spans="2:115" x14ac:dyDescent="0.15">
      <c r="B123" s="2"/>
      <c r="C123" s="32"/>
      <c r="D123" s="32"/>
      <c r="E123" s="32"/>
      <c r="F123" s="32"/>
      <c r="G123" s="32"/>
      <c r="H123" s="32"/>
      <c r="I123" s="32"/>
      <c r="J123" s="32"/>
      <c r="K123" s="32"/>
      <c r="L123" s="32"/>
      <c r="M123" s="32"/>
      <c r="N123" s="32"/>
      <c r="O123" s="32"/>
      <c r="P123" s="32"/>
      <c r="Q123" s="32"/>
      <c r="R123" s="32"/>
      <c r="S123" s="32"/>
      <c r="T123" s="32"/>
      <c r="U123" s="32"/>
      <c r="V123" s="32"/>
      <c r="W123" s="32"/>
      <c r="X123" s="32"/>
      <c r="Y123" s="32"/>
      <c r="Z123" s="32"/>
      <c r="AA123" s="32"/>
      <c r="AB123" s="32"/>
      <c r="AC123" s="32"/>
      <c r="AD123" s="32"/>
      <c r="AE123" s="32"/>
      <c r="AF123" s="32"/>
      <c r="AG123" s="32"/>
      <c r="AH123" s="32"/>
      <c r="AI123" s="32"/>
      <c r="AJ123" s="32"/>
      <c r="AK123" s="32"/>
      <c r="AL123" s="32"/>
      <c r="AM123" s="32"/>
      <c r="AN123" s="32"/>
      <c r="AO123" s="32"/>
      <c r="AP123" s="32"/>
      <c r="AQ123" s="32"/>
      <c r="AR123" s="32"/>
      <c r="AS123" s="32"/>
      <c r="AT123" s="32"/>
      <c r="AU123" s="32"/>
      <c r="AV123" s="32"/>
      <c r="AW123" s="32"/>
      <c r="AX123" s="32"/>
      <c r="AY123" s="32"/>
      <c r="AZ123" s="32"/>
      <c r="BA123" s="32"/>
      <c r="BB123" s="32"/>
      <c r="BC123" s="32"/>
      <c r="BD123" s="32"/>
      <c r="BE123" s="32"/>
      <c r="BF123" s="32"/>
      <c r="BG123" s="32"/>
      <c r="BH123" s="32"/>
      <c r="BI123" s="32"/>
      <c r="BJ123" s="32"/>
      <c r="BK123" s="32"/>
      <c r="BL123" s="32"/>
      <c r="BM123" s="32"/>
      <c r="BN123" s="32"/>
      <c r="BO123" s="32"/>
      <c r="BP123" s="32"/>
      <c r="BQ123" s="32"/>
      <c r="BR123" s="32"/>
      <c r="BS123" s="32"/>
      <c r="BT123" s="32"/>
      <c r="BU123" s="32"/>
      <c r="BV123" s="32"/>
      <c r="BW123" s="32"/>
      <c r="BX123" s="32"/>
      <c r="BY123" s="32"/>
      <c r="BZ123" s="32"/>
      <c r="CA123" s="32"/>
      <c r="CB123" s="32"/>
      <c r="CC123" s="32"/>
      <c r="CD123" s="32"/>
      <c r="CE123" s="32"/>
      <c r="CF123" s="32"/>
      <c r="CG123" s="32"/>
      <c r="CH123" s="32"/>
      <c r="CI123" s="32"/>
      <c r="CJ123" s="32"/>
      <c r="CK123" s="32"/>
      <c r="CL123" s="32"/>
      <c r="CM123" s="32"/>
      <c r="CN123" s="32"/>
      <c r="CO123" s="32"/>
      <c r="CP123" s="32"/>
      <c r="CQ123" s="32"/>
      <c r="CR123" s="32"/>
      <c r="CS123" s="32"/>
      <c r="CT123" s="32"/>
      <c r="CU123" s="32"/>
      <c r="CV123" s="32"/>
      <c r="CW123" s="32"/>
      <c r="CX123" s="32"/>
      <c r="CY123" s="32"/>
      <c r="CZ123" s="32"/>
      <c r="DA123" s="32"/>
      <c r="DB123" s="32"/>
      <c r="DC123" s="32"/>
      <c r="DD123" s="32"/>
      <c r="DE123" s="32"/>
      <c r="DF123" s="32"/>
      <c r="DG123" s="32"/>
      <c r="DH123" s="32"/>
      <c r="DI123" s="32"/>
      <c r="DJ123" s="32"/>
      <c r="DK123" s="32"/>
    </row>
    <row r="124" spans="2:115" x14ac:dyDescent="0.15">
      <c r="B124" s="2"/>
      <c r="C124" s="32"/>
      <c r="D124" s="32"/>
      <c r="E124" s="32"/>
      <c r="F124" s="32"/>
      <c r="G124" s="32"/>
      <c r="H124" s="32"/>
      <c r="I124" s="32"/>
      <c r="J124" s="32"/>
      <c r="K124" s="32"/>
      <c r="L124" s="32"/>
      <c r="M124" s="32"/>
      <c r="N124" s="32"/>
      <c r="O124" s="32"/>
      <c r="P124" s="32"/>
      <c r="Q124" s="32"/>
      <c r="R124" s="32"/>
      <c r="S124" s="32"/>
      <c r="T124" s="32"/>
      <c r="U124" s="32"/>
      <c r="V124" s="32"/>
      <c r="W124" s="32"/>
      <c r="X124" s="32"/>
      <c r="Y124" s="32"/>
      <c r="Z124" s="32"/>
      <c r="AA124" s="32"/>
      <c r="AB124" s="32"/>
      <c r="AC124" s="32"/>
      <c r="AD124" s="32"/>
      <c r="AE124" s="32"/>
      <c r="AF124" s="32"/>
      <c r="AG124" s="32"/>
      <c r="AH124" s="32"/>
      <c r="AI124" s="32"/>
      <c r="AJ124" s="32"/>
      <c r="AK124" s="32"/>
      <c r="AL124" s="32"/>
      <c r="AM124" s="32"/>
      <c r="AN124" s="32"/>
      <c r="AO124" s="32"/>
      <c r="AP124" s="32"/>
      <c r="AQ124" s="32"/>
      <c r="AR124" s="32"/>
      <c r="AS124" s="32"/>
      <c r="AT124" s="32"/>
      <c r="AU124" s="32"/>
      <c r="AV124" s="32"/>
      <c r="AW124" s="32"/>
      <c r="AX124" s="32"/>
      <c r="AY124" s="32"/>
      <c r="AZ124" s="32"/>
      <c r="BA124" s="32"/>
      <c r="BB124" s="32"/>
      <c r="BC124" s="32"/>
      <c r="BD124" s="32"/>
      <c r="BE124" s="32"/>
      <c r="BF124" s="32"/>
      <c r="BG124" s="32"/>
      <c r="BH124" s="32"/>
      <c r="BI124" s="32"/>
      <c r="BJ124" s="32"/>
      <c r="BK124" s="32"/>
      <c r="BL124" s="32"/>
      <c r="BM124" s="32"/>
      <c r="BN124" s="32"/>
      <c r="BO124" s="32"/>
      <c r="BP124" s="32"/>
      <c r="BQ124" s="32"/>
      <c r="BR124" s="32"/>
      <c r="BS124" s="32"/>
      <c r="BT124" s="32"/>
      <c r="BU124" s="32"/>
      <c r="BV124" s="32"/>
      <c r="BW124" s="32"/>
      <c r="BX124" s="32"/>
      <c r="BY124" s="32"/>
      <c r="BZ124" s="32"/>
      <c r="CA124" s="32"/>
      <c r="CB124" s="32"/>
      <c r="CC124" s="32"/>
      <c r="CD124" s="32"/>
      <c r="CE124" s="32"/>
      <c r="CF124" s="32"/>
      <c r="CG124" s="32"/>
      <c r="CH124" s="32"/>
      <c r="CI124" s="32"/>
      <c r="CJ124" s="32"/>
      <c r="CK124" s="32"/>
      <c r="CL124" s="32"/>
      <c r="CM124" s="32"/>
      <c r="CN124" s="32"/>
      <c r="CO124" s="32"/>
      <c r="CP124" s="32"/>
      <c r="CQ124" s="32"/>
      <c r="CR124" s="32"/>
      <c r="CS124" s="32"/>
      <c r="CT124" s="32"/>
      <c r="CU124" s="32"/>
      <c r="CV124" s="32"/>
      <c r="CW124" s="32"/>
      <c r="CX124" s="32"/>
      <c r="CY124" s="32"/>
      <c r="CZ124" s="32"/>
      <c r="DA124" s="32"/>
      <c r="DB124" s="32"/>
      <c r="DC124" s="32"/>
      <c r="DD124" s="32"/>
      <c r="DE124" s="32"/>
      <c r="DF124" s="32"/>
      <c r="DG124" s="32"/>
      <c r="DH124" s="32"/>
      <c r="DI124" s="32"/>
      <c r="DJ124" s="32"/>
      <c r="DK124" s="32"/>
    </row>
    <row r="125" spans="2:115" x14ac:dyDescent="0.15">
      <c r="B125" s="2"/>
      <c r="C125" s="32"/>
      <c r="D125" s="32"/>
      <c r="E125" s="32"/>
      <c r="F125" s="32"/>
      <c r="G125" s="32"/>
      <c r="H125" s="32"/>
      <c r="I125" s="32"/>
      <c r="J125" s="32"/>
      <c r="K125" s="32"/>
      <c r="L125" s="32"/>
      <c r="M125" s="32"/>
      <c r="N125" s="32"/>
      <c r="O125" s="32"/>
      <c r="P125" s="32"/>
      <c r="Q125" s="32"/>
      <c r="R125" s="32"/>
      <c r="S125" s="32"/>
      <c r="T125" s="32"/>
      <c r="U125" s="32"/>
      <c r="V125" s="32"/>
      <c r="W125" s="32"/>
      <c r="X125" s="32"/>
      <c r="Y125" s="32"/>
      <c r="Z125" s="32"/>
      <c r="AA125" s="32"/>
      <c r="AB125" s="32"/>
      <c r="AC125" s="32"/>
      <c r="AD125" s="32"/>
      <c r="AE125" s="32"/>
      <c r="AF125" s="32"/>
      <c r="AG125" s="32"/>
      <c r="AH125" s="32"/>
      <c r="AI125" s="32"/>
      <c r="AJ125" s="32"/>
      <c r="AK125" s="32"/>
      <c r="AL125" s="32"/>
      <c r="AM125" s="32"/>
      <c r="AN125" s="32"/>
      <c r="AO125" s="32"/>
      <c r="AP125" s="32"/>
      <c r="AQ125" s="32"/>
      <c r="AR125" s="32"/>
      <c r="AS125" s="32"/>
      <c r="AT125" s="32"/>
      <c r="AU125" s="32"/>
      <c r="AV125" s="32"/>
      <c r="AW125" s="32"/>
      <c r="AX125" s="32"/>
      <c r="AY125" s="32"/>
      <c r="AZ125" s="32"/>
      <c r="BA125" s="32"/>
      <c r="BB125" s="32"/>
      <c r="BC125" s="32"/>
      <c r="BD125" s="32"/>
      <c r="BE125" s="32"/>
      <c r="BF125" s="32"/>
      <c r="BG125" s="32"/>
      <c r="BH125" s="32"/>
      <c r="BI125" s="32"/>
      <c r="BJ125" s="32"/>
      <c r="BK125" s="32"/>
      <c r="BL125" s="32"/>
      <c r="BM125" s="32"/>
      <c r="BN125" s="32"/>
      <c r="BO125" s="32"/>
      <c r="BP125" s="32"/>
      <c r="BQ125" s="32"/>
      <c r="BR125" s="32"/>
      <c r="BS125" s="32"/>
      <c r="BT125" s="32"/>
      <c r="BU125" s="32"/>
      <c r="BV125" s="32"/>
      <c r="BW125" s="32"/>
      <c r="BX125" s="32"/>
      <c r="BY125" s="32"/>
      <c r="BZ125" s="32"/>
      <c r="CA125" s="32"/>
      <c r="CB125" s="32"/>
      <c r="CC125" s="32"/>
      <c r="CD125" s="32"/>
      <c r="CE125" s="32"/>
      <c r="CF125" s="32"/>
      <c r="CG125" s="32"/>
      <c r="CH125" s="32"/>
      <c r="CI125" s="32"/>
      <c r="CJ125" s="32"/>
      <c r="CK125" s="32"/>
      <c r="CL125" s="32"/>
      <c r="CM125" s="32"/>
      <c r="CN125" s="32"/>
      <c r="CO125" s="32"/>
      <c r="CP125" s="32"/>
      <c r="CQ125" s="32"/>
      <c r="CR125" s="32"/>
      <c r="CS125" s="32"/>
      <c r="CT125" s="32"/>
      <c r="CU125" s="32"/>
      <c r="CV125" s="32"/>
      <c r="CW125" s="32"/>
      <c r="CX125" s="32"/>
      <c r="CY125" s="32"/>
      <c r="CZ125" s="32"/>
      <c r="DA125" s="32"/>
      <c r="DB125" s="32"/>
      <c r="DC125" s="32"/>
      <c r="DD125" s="32"/>
      <c r="DE125" s="32"/>
      <c r="DF125" s="32"/>
      <c r="DG125" s="32"/>
      <c r="DH125" s="32"/>
      <c r="DI125" s="32"/>
      <c r="DJ125" s="32"/>
      <c r="DK125" s="32"/>
    </row>
    <row r="126" spans="2:115" x14ac:dyDescent="0.15">
      <c r="B126" s="2"/>
      <c r="C126" s="32"/>
      <c r="D126" s="32"/>
      <c r="E126" s="32"/>
      <c r="F126" s="32"/>
      <c r="G126" s="32"/>
      <c r="H126" s="32"/>
      <c r="I126" s="32"/>
      <c r="J126" s="32"/>
      <c r="K126" s="32"/>
      <c r="L126" s="32"/>
      <c r="M126" s="32"/>
      <c r="N126" s="32"/>
      <c r="O126" s="32"/>
      <c r="P126" s="32"/>
      <c r="Q126" s="32"/>
      <c r="R126" s="32"/>
      <c r="S126" s="32"/>
      <c r="T126" s="32"/>
      <c r="U126" s="32"/>
      <c r="V126" s="32"/>
      <c r="W126" s="32"/>
      <c r="X126" s="32"/>
      <c r="Y126" s="32"/>
      <c r="Z126" s="32"/>
      <c r="AA126" s="32"/>
      <c r="AB126" s="32"/>
      <c r="AC126" s="32"/>
      <c r="AD126" s="32"/>
      <c r="AE126" s="32"/>
      <c r="AF126" s="32"/>
      <c r="AG126" s="32"/>
      <c r="AH126" s="32"/>
      <c r="AI126" s="32"/>
      <c r="AJ126" s="32"/>
      <c r="AK126" s="32"/>
      <c r="AL126" s="32"/>
      <c r="AM126" s="32"/>
      <c r="AN126" s="32"/>
      <c r="AO126" s="32"/>
      <c r="AP126" s="32"/>
      <c r="AQ126" s="32"/>
      <c r="AR126" s="32"/>
      <c r="AS126" s="32"/>
      <c r="AT126" s="32"/>
      <c r="AU126" s="32"/>
      <c r="AV126" s="32"/>
      <c r="AW126" s="32"/>
      <c r="AX126" s="32"/>
      <c r="AY126" s="32"/>
      <c r="AZ126" s="32"/>
      <c r="BA126" s="32"/>
      <c r="BB126" s="32"/>
      <c r="BC126" s="32"/>
      <c r="BD126" s="32"/>
      <c r="BE126" s="32"/>
      <c r="BF126" s="32"/>
      <c r="BG126" s="32"/>
      <c r="BH126" s="32"/>
      <c r="BI126" s="32"/>
      <c r="BJ126" s="32"/>
      <c r="BK126" s="32"/>
      <c r="BL126" s="32"/>
      <c r="BM126" s="32"/>
      <c r="BN126" s="32"/>
      <c r="BO126" s="32"/>
      <c r="BP126" s="32"/>
      <c r="BQ126" s="32"/>
      <c r="BR126" s="32"/>
      <c r="BS126" s="32"/>
      <c r="BT126" s="32"/>
      <c r="BU126" s="32"/>
      <c r="BV126" s="32"/>
      <c r="BW126" s="32"/>
      <c r="BX126" s="32"/>
      <c r="BY126" s="32"/>
      <c r="BZ126" s="32"/>
      <c r="CA126" s="32"/>
      <c r="CB126" s="32"/>
      <c r="CC126" s="32"/>
      <c r="CD126" s="32"/>
      <c r="CE126" s="32"/>
      <c r="CF126" s="32"/>
      <c r="CG126" s="32"/>
      <c r="CH126" s="32"/>
      <c r="CI126" s="32"/>
      <c r="CJ126" s="32"/>
      <c r="CK126" s="32"/>
      <c r="CL126" s="32"/>
      <c r="CM126" s="32"/>
      <c r="CN126" s="32"/>
      <c r="CO126" s="32"/>
      <c r="CP126" s="32"/>
      <c r="CQ126" s="32"/>
      <c r="CR126" s="32"/>
      <c r="CS126" s="32"/>
      <c r="CT126" s="32"/>
      <c r="CU126" s="32"/>
      <c r="CV126" s="32"/>
      <c r="CW126" s="32"/>
      <c r="CX126" s="32"/>
      <c r="CY126" s="32"/>
      <c r="CZ126" s="32"/>
      <c r="DA126" s="32"/>
      <c r="DB126" s="32"/>
      <c r="DC126" s="32"/>
      <c r="DD126" s="32"/>
      <c r="DE126" s="32"/>
      <c r="DF126" s="32"/>
      <c r="DG126" s="32"/>
      <c r="DH126" s="32"/>
      <c r="DI126" s="32"/>
      <c r="DJ126" s="32"/>
      <c r="DK126" s="32"/>
    </row>
    <row r="127" spans="2:115" x14ac:dyDescent="0.15">
      <c r="B127" s="2"/>
      <c r="C127" s="32"/>
      <c r="D127" s="32"/>
      <c r="E127" s="32"/>
      <c r="F127" s="32"/>
      <c r="G127" s="32"/>
      <c r="H127" s="32"/>
      <c r="I127" s="32"/>
      <c r="J127" s="32"/>
      <c r="K127" s="32"/>
      <c r="L127" s="32"/>
      <c r="M127" s="32"/>
      <c r="N127" s="32"/>
      <c r="O127" s="32"/>
      <c r="P127" s="32"/>
      <c r="Q127" s="32"/>
      <c r="R127" s="32"/>
      <c r="S127" s="32"/>
      <c r="T127" s="32"/>
      <c r="U127" s="32"/>
      <c r="V127" s="32"/>
      <c r="W127" s="32"/>
      <c r="X127" s="32"/>
      <c r="Y127" s="32"/>
      <c r="Z127" s="32"/>
      <c r="AA127" s="32"/>
      <c r="AB127" s="32"/>
      <c r="AC127" s="32"/>
      <c r="AD127" s="32"/>
      <c r="AE127" s="32"/>
      <c r="AF127" s="32"/>
      <c r="AG127" s="32"/>
      <c r="AH127" s="32"/>
      <c r="AI127" s="32"/>
      <c r="AJ127" s="32"/>
      <c r="AK127" s="32"/>
      <c r="AL127" s="32"/>
      <c r="AM127" s="32"/>
      <c r="AN127" s="32"/>
      <c r="AO127" s="32"/>
      <c r="AP127" s="32"/>
      <c r="AQ127" s="32"/>
      <c r="AR127" s="32"/>
      <c r="AS127" s="32"/>
      <c r="AT127" s="32"/>
      <c r="AU127" s="32"/>
      <c r="AV127" s="32"/>
      <c r="AW127" s="32"/>
      <c r="AX127" s="32"/>
      <c r="AY127" s="32"/>
      <c r="AZ127" s="32"/>
      <c r="BA127" s="32"/>
      <c r="BB127" s="32"/>
      <c r="BC127" s="32"/>
      <c r="BD127" s="32"/>
      <c r="BE127" s="32"/>
      <c r="BF127" s="32"/>
      <c r="BG127" s="32"/>
      <c r="BH127" s="32"/>
      <c r="BI127" s="32"/>
      <c r="BJ127" s="32"/>
      <c r="BK127" s="32"/>
      <c r="BL127" s="32"/>
      <c r="BM127" s="32"/>
      <c r="BN127" s="32"/>
      <c r="BO127" s="32"/>
      <c r="BP127" s="32"/>
      <c r="BQ127" s="32"/>
      <c r="BR127" s="32"/>
      <c r="BS127" s="32"/>
      <c r="BT127" s="32"/>
      <c r="BU127" s="32"/>
      <c r="BV127" s="32"/>
      <c r="BW127" s="32"/>
      <c r="BX127" s="32"/>
      <c r="BY127" s="32"/>
      <c r="BZ127" s="32"/>
      <c r="CA127" s="32"/>
      <c r="CB127" s="32"/>
      <c r="CC127" s="32"/>
      <c r="CD127" s="32"/>
      <c r="CE127" s="32"/>
      <c r="CF127" s="32"/>
      <c r="CG127" s="32"/>
      <c r="CH127" s="32"/>
      <c r="CI127" s="32"/>
      <c r="CJ127" s="32"/>
      <c r="CK127" s="32"/>
      <c r="CL127" s="32"/>
      <c r="CM127" s="32"/>
      <c r="CN127" s="32"/>
      <c r="CO127" s="32"/>
      <c r="CP127" s="32"/>
      <c r="CQ127" s="32"/>
      <c r="CR127" s="32"/>
      <c r="CS127" s="32"/>
      <c r="CT127" s="32"/>
      <c r="CU127" s="32"/>
      <c r="CV127" s="32"/>
      <c r="CW127" s="32"/>
      <c r="CX127" s="32"/>
      <c r="CY127" s="32"/>
      <c r="CZ127" s="32"/>
      <c r="DA127" s="32"/>
      <c r="DB127" s="32"/>
      <c r="DC127" s="32"/>
      <c r="DD127" s="32"/>
      <c r="DE127" s="32"/>
      <c r="DF127" s="32"/>
      <c r="DG127" s="32"/>
      <c r="DH127" s="32"/>
      <c r="DI127" s="32"/>
      <c r="DJ127" s="32"/>
      <c r="DK127" s="32"/>
    </row>
    <row r="128" spans="2:115" x14ac:dyDescent="0.15">
      <c r="B128" s="2"/>
      <c r="C128" s="32"/>
      <c r="D128" s="32"/>
      <c r="E128" s="32"/>
      <c r="F128" s="32"/>
      <c r="G128" s="32"/>
      <c r="H128" s="32"/>
      <c r="I128" s="32"/>
      <c r="J128" s="32"/>
      <c r="K128" s="32"/>
      <c r="L128" s="32"/>
      <c r="M128" s="32"/>
      <c r="N128" s="32"/>
      <c r="O128" s="32"/>
      <c r="P128" s="32"/>
      <c r="Q128" s="32"/>
      <c r="R128" s="32"/>
      <c r="S128" s="32"/>
      <c r="T128" s="32"/>
      <c r="U128" s="32"/>
      <c r="V128" s="32"/>
      <c r="W128" s="32"/>
      <c r="X128" s="32"/>
      <c r="Y128" s="32"/>
      <c r="Z128" s="32"/>
      <c r="AA128" s="32"/>
      <c r="AB128" s="32"/>
      <c r="AC128" s="32"/>
      <c r="AD128" s="32"/>
      <c r="AE128" s="32"/>
      <c r="AF128" s="32"/>
      <c r="AG128" s="32"/>
      <c r="AH128" s="32"/>
      <c r="AI128" s="32"/>
      <c r="AJ128" s="32"/>
      <c r="AK128" s="32"/>
      <c r="AL128" s="32"/>
      <c r="AM128" s="32"/>
      <c r="AN128" s="32"/>
      <c r="AO128" s="32"/>
      <c r="AP128" s="32"/>
      <c r="AQ128" s="32"/>
      <c r="AR128" s="32"/>
      <c r="AS128" s="32"/>
      <c r="AT128" s="32"/>
      <c r="AU128" s="32"/>
      <c r="AV128" s="32"/>
      <c r="AW128" s="32"/>
      <c r="AX128" s="32"/>
      <c r="AY128" s="32"/>
      <c r="AZ128" s="32"/>
      <c r="BA128" s="32"/>
      <c r="BB128" s="32"/>
      <c r="BC128" s="32"/>
      <c r="BD128" s="32"/>
      <c r="BE128" s="32"/>
      <c r="BF128" s="32"/>
      <c r="BG128" s="32"/>
      <c r="BH128" s="32"/>
      <c r="BI128" s="32"/>
      <c r="BJ128" s="32"/>
      <c r="BK128" s="32"/>
      <c r="BL128" s="32"/>
      <c r="BM128" s="32"/>
      <c r="BN128" s="32"/>
      <c r="BO128" s="32"/>
      <c r="BP128" s="32"/>
      <c r="BQ128" s="32"/>
      <c r="BR128" s="32"/>
      <c r="BS128" s="32"/>
      <c r="BT128" s="32"/>
      <c r="BU128" s="32"/>
      <c r="BV128" s="32"/>
      <c r="BW128" s="32"/>
      <c r="BX128" s="32"/>
      <c r="BY128" s="32"/>
      <c r="BZ128" s="32"/>
      <c r="CA128" s="32"/>
      <c r="CB128" s="32"/>
      <c r="CC128" s="32"/>
      <c r="CD128" s="32"/>
      <c r="CE128" s="32"/>
      <c r="CF128" s="32"/>
      <c r="CG128" s="32"/>
      <c r="CH128" s="32"/>
      <c r="CI128" s="32"/>
      <c r="CJ128" s="32"/>
      <c r="CK128" s="32"/>
      <c r="CL128" s="32"/>
      <c r="CM128" s="32"/>
      <c r="CN128" s="32"/>
      <c r="CO128" s="32"/>
      <c r="CP128" s="32"/>
      <c r="CQ128" s="32"/>
      <c r="CR128" s="32"/>
      <c r="CS128" s="32"/>
      <c r="CT128" s="32"/>
      <c r="CU128" s="32"/>
      <c r="CV128" s="32"/>
      <c r="CW128" s="32"/>
      <c r="CX128" s="32"/>
      <c r="CY128" s="32"/>
      <c r="CZ128" s="32"/>
      <c r="DA128" s="32"/>
      <c r="DB128" s="32"/>
      <c r="DC128" s="32"/>
      <c r="DD128" s="32"/>
      <c r="DE128" s="32"/>
      <c r="DF128" s="32"/>
      <c r="DG128" s="32"/>
      <c r="DH128" s="32"/>
      <c r="DI128" s="32"/>
      <c r="DJ128" s="32"/>
      <c r="DK128" s="32"/>
    </row>
    <row r="129" spans="2:115" x14ac:dyDescent="0.15">
      <c r="B129" s="2"/>
      <c r="C129" s="32"/>
      <c r="D129" s="32"/>
      <c r="E129" s="32"/>
      <c r="F129" s="32"/>
      <c r="G129" s="32"/>
      <c r="H129" s="32"/>
      <c r="I129" s="32"/>
      <c r="J129" s="32"/>
      <c r="K129" s="32"/>
      <c r="L129" s="32"/>
      <c r="M129" s="32"/>
      <c r="N129" s="32"/>
      <c r="O129" s="32"/>
      <c r="P129" s="32"/>
      <c r="Q129" s="32"/>
      <c r="R129" s="32"/>
      <c r="S129" s="32"/>
      <c r="T129" s="32"/>
      <c r="U129" s="32"/>
      <c r="V129" s="32"/>
      <c r="W129" s="32"/>
      <c r="X129" s="32"/>
      <c r="Y129" s="32"/>
      <c r="Z129" s="32"/>
      <c r="AA129" s="32"/>
      <c r="AB129" s="32"/>
      <c r="AC129" s="32"/>
      <c r="AD129" s="32"/>
      <c r="AE129" s="32"/>
      <c r="AF129" s="32"/>
      <c r="AG129" s="32"/>
      <c r="AH129" s="32"/>
      <c r="AI129" s="32"/>
      <c r="AJ129" s="32"/>
      <c r="AK129" s="32"/>
      <c r="AL129" s="32"/>
      <c r="AM129" s="32"/>
      <c r="AN129" s="32"/>
      <c r="AO129" s="32"/>
      <c r="AP129" s="32"/>
      <c r="AQ129" s="32"/>
      <c r="AR129" s="32"/>
      <c r="AS129" s="32"/>
      <c r="AT129" s="32"/>
      <c r="AU129" s="32"/>
      <c r="AV129" s="32"/>
      <c r="AW129" s="32"/>
      <c r="AX129" s="32"/>
      <c r="AY129" s="32"/>
      <c r="AZ129" s="32"/>
      <c r="BA129" s="32"/>
      <c r="BB129" s="32"/>
      <c r="BC129" s="32"/>
      <c r="BD129" s="32"/>
      <c r="BE129" s="32"/>
      <c r="BF129" s="32"/>
      <c r="BG129" s="32"/>
      <c r="BH129" s="32"/>
      <c r="BI129" s="32"/>
      <c r="BJ129" s="32"/>
      <c r="BK129" s="32"/>
      <c r="BL129" s="32"/>
      <c r="BM129" s="32"/>
      <c r="BN129" s="32"/>
      <c r="BO129" s="32"/>
      <c r="BP129" s="32"/>
      <c r="BQ129" s="32"/>
      <c r="BR129" s="32"/>
      <c r="BS129" s="32"/>
      <c r="BT129" s="32"/>
      <c r="BU129" s="32"/>
      <c r="BV129" s="32"/>
      <c r="BW129" s="32"/>
      <c r="BX129" s="32"/>
      <c r="BY129" s="32"/>
      <c r="BZ129" s="32"/>
      <c r="CA129" s="32"/>
      <c r="CB129" s="32"/>
      <c r="CC129" s="32"/>
      <c r="CD129" s="32"/>
      <c r="CE129" s="32"/>
      <c r="CF129" s="32"/>
      <c r="CG129" s="32"/>
      <c r="CH129" s="32"/>
      <c r="CI129" s="32"/>
      <c r="CJ129" s="32"/>
      <c r="CK129" s="32"/>
      <c r="CL129" s="32"/>
      <c r="CM129" s="32"/>
      <c r="CN129" s="32"/>
      <c r="CO129" s="32"/>
      <c r="CP129" s="32"/>
      <c r="CQ129" s="32"/>
      <c r="CR129" s="32"/>
      <c r="CS129" s="32"/>
      <c r="CT129" s="32"/>
      <c r="CU129" s="32"/>
      <c r="CV129" s="32"/>
      <c r="CW129" s="32"/>
      <c r="CX129" s="32"/>
      <c r="CY129" s="32"/>
      <c r="CZ129" s="32"/>
      <c r="DA129" s="32"/>
      <c r="DB129" s="32"/>
      <c r="DC129" s="32"/>
      <c r="DD129" s="32"/>
      <c r="DE129" s="32"/>
      <c r="DF129" s="32"/>
      <c r="DG129" s="32"/>
      <c r="DH129" s="32"/>
      <c r="DI129" s="32"/>
      <c r="DJ129" s="32"/>
      <c r="DK129" s="32"/>
    </row>
    <row r="130" spans="2:115" x14ac:dyDescent="0.15">
      <c r="B130" s="2"/>
      <c r="C130" s="32"/>
      <c r="D130" s="32"/>
      <c r="E130" s="32"/>
      <c r="F130" s="32"/>
      <c r="G130" s="32"/>
      <c r="H130" s="32"/>
      <c r="I130" s="32"/>
      <c r="J130" s="32"/>
      <c r="K130" s="32"/>
      <c r="L130" s="32"/>
      <c r="M130" s="32"/>
      <c r="N130" s="32"/>
      <c r="O130" s="32"/>
      <c r="P130" s="32"/>
      <c r="Q130" s="32"/>
      <c r="R130" s="32"/>
      <c r="S130" s="32"/>
      <c r="T130" s="32"/>
      <c r="U130" s="32"/>
      <c r="V130" s="32"/>
      <c r="W130" s="32"/>
      <c r="X130" s="32"/>
      <c r="Y130" s="32"/>
      <c r="Z130" s="32"/>
      <c r="AA130" s="32"/>
      <c r="AB130" s="32"/>
      <c r="AC130" s="32"/>
      <c r="AD130" s="32"/>
      <c r="AE130" s="32"/>
      <c r="AF130" s="32"/>
      <c r="AG130" s="32"/>
      <c r="AH130" s="32"/>
      <c r="AI130" s="32"/>
      <c r="AJ130" s="32"/>
      <c r="AK130" s="32"/>
      <c r="AL130" s="32"/>
      <c r="AM130" s="32"/>
      <c r="AN130" s="32"/>
      <c r="AO130" s="32"/>
      <c r="AP130" s="32"/>
      <c r="AQ130" s="32"/>
      <c r="AR130" s="32"/>
      <c r="AS130" s="32"/>
      <c r="AT130" s="32"/>
      <c r="AU130" s="32"/>
      <c r="AV130" s="32"/>
      <c r="AW130" s="32"/>
      <c r="AX130" s="32"/>
      <c r="AY130" s="32"/>
      <c r="AZ130" s="32"/>
      <c r="BA130" s="32"/>
      <c r="BB130" s="32"/>
      <c r="BC130" s="32"/>
      <c r="BD130" s="32"/>
      <c r="BE130" s="32"/>
      <c r="BF130" s="32"/>
      <c r="BG130" s="32"/>
      <c r="BH130" s="32"/>
      <c r="BI130" s="32"/>
      <c r="BJ130" s="32"/>
      <c r="BK130" s="32"/>
      <c r="BL130" s="32"/>
      <c r="BM130" s="32"/>
      <c r="BN130" s="32"/>
      <c r="BO130" s="32"/>
      <c r="BP130" s="32"/>
      <c r="BQ130" s="32"/>
      <c r="BR130" s="32"/>
      <c r="BS130" s="32"/>
      <c r="BT130" s="32"/>
      <c r="BU130" s="32"/>
      <c r="BV130" s="32"/>
      <c r="BW130" s="32"/>
      <c r="BX130" s="32"/>
      <c r="BY130" s="32"/>
      <c r="BZ130" s="32"/>
      <c r="CA130" s="32"/>
      <c r="CB130" s="32"/>
      <c r="CC130" s="32"/>
      <c r="CD130" s="32"/>
      <c r="CE130" s="32"/>
      <c r="CF130" s="32"/>
      <c r="CG130" s="32"/>
      <c r="CH130" s="32"/>
      <c r="CI130" s="32"/>
      <c r="CJ130" s="32"/>
      <c r="CK130" s="32"/>
      <c r="CL130" s="32"/>
      <c r="CM130" s="32"/>
      <c r="CN130" s="32"/>
      <c r="CO130" s="32"/>
      <c r="CP130" s="32"/>
      <c r="CQ130" s="32"/>
      <c r="CR130" s="32"/>
      <c r="CS130" s="32"/>
      <c r="CT130" s="32"/>
      <c r="CU130" s="32"/>
      <c r="CV130" s="32"/>
      <c r="CW130" s="32"/>
      <c r="CX130" s="32"/>
      <c r="CY130" s="32"/>
      <c r="CZ130" s="32"/>
      <c r="DA130" s="32"/>
      <c r="DB130" s="32"/>
      <c r="DC130" s="32"/>
      <c r="DD130" s="32"/>
      <c r="DE130" s="32"/>
      <c r="DF130" s="32"/>
      <c r="DG130" s="32"/>
      <c r="DH130" s="32"/>
      <c r="DI130" s="32"/>
      <c r="DJ130" s="32"/>
      <c r="DK130" s="32"/>
    </row>
    <row r="131" spans="2:115" x14ac:dyDescent="0.15">
      <c r="B131" s="2"/>
      <c r="C131" s="32"/>
      <c r="D131" s="32"/>
      <c r="E131" s="32"/>
      <c r="F131" s="32"/>
      <c r="G131" s="32"/>
      <c r="H131" s="32"/>
      <c r="I131" s="32"/>
      <c r="J131" s="32"/>
      <c r="K131" s="32"/>
      <c r="L131" s="32"/>
      <c r="M131" s="32"/>
      <c r="N131" s="32"/>
      <c r="O131" s="32"/>
      <c r="P131" s="32"/>
      <c r="Q131" s="32"/>
      <c r="R131" s="32"/>
      <c r="S131" s="32"/>
      <c r="T131" s="32"/>
      <c r="U131" s="32"/>
      <c r="V131" s="32"/>
      <c r="W131" s="32"/>
      <c r="X131" s="32"/>
      <c r="Y131" s="32"/>
      <c r="Z131" s="32"/>
      <c r="AA131" s="32"/>
      <c r="AB131" s="32"/>
      <c r="AC131" s="32"/>
      <c r="AD131" s="32"/>
      <c r="AE131" s="32"/>
      <c r="AF131" s="32"/>
      <c r="AG131" s="32"/>
      <c r="AH131" s="32"/>
      <c r="AI131" s="32"/>
      <c r="AJ131" s="32"/>
      <c r="AK131" s="32"/>
      <c r="AL131" s="32"/>
      <c r="AM131" s="32"/>
      <c r="AN131" s="32"/>
      <c r="AO131" s="32"/>
      <c r="AP131" s="32"/>
      <c r="AQ131" s="32"/>
      <c r="AR131" s="32"/>
      <c r="AS131" s="32"/>
      <c r="AT131" s="32"/>
      <c r="AU131" s="32"/>
      <c r="AV131" s="32"/>
      <c r="AW131" s="32"/>
      <c r="AX131" s="32"/>
      <c r="AY131" s="32"/>
      <c r="AZ131" s="32"/>
      <c r="BA131" s="32"/>
      <c r="BB131" s="32"/>
      <c r="BC131" s="32"/>
      <c r="BD131" s="32"/>
      <c r="BE131" s="32"/>
      <c r="BF131" s="32"/>
      <c r="BG131" s="32"/>
      <c r="BH131" s="32"/>
      <c r="BI131" s="32"/>
      <c r="BJ131" s="32"/>
      <c r="BK131" s="32"/>
      <c r="BL131" s="32"/>
      <c r="BM131" s="32"/>
      <c r="BN131" s="32"/>
      <c r="BO131" s="32"/>
      <c r="BP131" s="32"/>
      <c r="BQ131" s="32"/>
      <c r="BR131" s="32"/>
      <c r="BS131" s="32"/>
      <c r="BT131" s="32"/>
      <c r="BU131" s="32"/>
      <c r="BV131" s="32"/>
      <c r="BW131" s="32"/>
      <c r="BX131" s="32"/>
      <c r="BY131" s="32"/>
      <c r="BZ131" s="32"/>
      <c r="CA131" s="32"/>
      <c r="CB131" s="32"/>
      <c r="CC131" s="32"/>
      <c r="CD131" s="32"/>
      <c r="CE131" s="32"/>
      <c r="CF131" s="32"/>
      <c r="CG131" s="32"/>
      <c r="CH131" s="32"/>
      <c r="CI131" s="32"/>
      <c r="CJ131" s="32"/>
      <c r="CK131" s="32"/>
      <c r="CL131" s="32"/>
      <c r="CM131" s="32"/>
      <c r="CN131" s="32"/>
      <c r="CO131" s="32"/>
      <c r="CP131" s="32"/>
      <c r="CQ131" s="32"/>
      <c r="CR131" s="32"/>
      <c r="CS131" s="32"/>
      <c r="CT131" s="32"/>
      <c r="CU131" s="32"/>
      <c r="CV131" s="32"/>
      <c r="CW131" s="32"/>
      <c r="CX131" s="32"/>
      <c r="CY131" s="32"/>
      <c r="CZ131" s="32"/>
      <c r="DA131" s="32"/>
      <c r="DB131" s="32"/>
      <c r="DC131" s="32"/>
      <c r="DD131" s="32"/>
      <c r="DE131" s="32"/>
      <c r="DF131" s="32"/>
      <c r="DG131" s="32"/>
      <c r="DH131" s="32"/>
      <c r="DI131" s="32"/>
      <c r="DJ131" s="32"/>
      <c r="DK131" s="32"/>
    </row>
    <row r="132" spans="2:115" x14ac:dyDescent="0.15">
      <c r="B132" s="2"/>
      <c r="C132" s="32"/>
      <c r="D132" s="32"/>
      <c r="E132" s="32"/>
      <c r="F132" s="32"/>
      <c r="G132" s="32"/>
      <c r="H132" s="32"/>
      <c r="I132" s="32"/>
      <c r="J132" s="32"/>
      <c r="K132" s="32"/>
      <c r="L132" s="32"/>
      <c r="M132" s="32"/>
      <c r="N132" s="32"/>
      <c r="O132" s="32"/>
      <c r="P132" s="32"/>
      <c r="Q132" s="32"/>
      <c r="R132" s="32"/>
      <c r="S132" s="32"/>
      <c r="T132" s="32"/>
      <c r="U132" s="32"/>
      <c r="V132" s="32"/>
      <c r="W132" s="32"/>
      <c r="X132" s="32"/>
      <c r="Y132" s="32"/>
      <c r="Z132" s="32"/>
      <c r="AA132" s="32"/>
      <c r="AB132" s="32"/>
      <c r="AC132" s="32"/>
      <c r="AD132" s="32"/>
      <c r="AE132" s="32"/>
      <c r="AF132" s="32"/>
      <c r="AG132" s="32"/>
      <c r="AH132" s="32"/>
      <c r="AI132" s="32"/>
      <c r="AJ132" s="32"/>
      <c r="AK132" s="32"/>
      <c r="AL132" s="32"/>
      <c r="AM132" s="32"/>
      <c r="AN132" s="32"/>
      <c r="AO132" s="32"/>
      <c r="AP132" s="32"/>
      <c r="AQ132" s="32"/>
      <c r="AR132" s="32"/>
      <c r="AS132" s="32"/>
      <c r="AT132" s="32"/>
      <c r="AU132" s="32"/>
      <c r="AV132" s="32"/>
      <c r="AW132" s="32"/>
      <c r="AX132" s="32"/>
      <c r="AY132" s="32"/>
      <c r="AZ132" s="32"/>
      <c r="BA132" s="32"/>
      <c r="BB132" s="32"/>
      <c r="BC132" s="32"/>
      <c r="BD132" s="32"/>
      <c r="BE132" s="32"/>
      <c r="BF132" s="32"/>
      <c r="BG132" s="32"/>
      <c r="BH132" s="32"/>
      <c r="BI132" s="32"/>
      <c r="BJ132" s="32"/>
      <c r="BK132" s="32"/>
      <c r="BL132" s="32"/>
      <c r="BM132" s="32"/>
      <c r="BN132" s="32"/>
      <c r="BO132" s="32"/>
      <c r="BP132" s="32"/>
      <c r="BQ132" s="32"/>
      <c r="BR132" s="32"/>
      <c r="BS132" s="32"/>
      <c r="BT132" s="32"/>
      <c r="BU132" s="32"/>
      <c r="BV132" s="32"/>
      <c r="BW132" s="32"/>
      <c r="BX132" s="32"/>
      <c r="BY132" s="32"/>
      <c r="BZ132" s="32"/>
      <c r="CA132" s="32"/>
      <c r="CB132" s="32"/>
      <c r="CC132" s="32"/>
      <c r="CD132" s="32"/>
      <c r="CE132" s="32"/>
      <c r="CF132" s="32"/>
      <c r="CG132" s="32"/>
      <c r="CH132" s="32"/>
      <c r="CI132" s="32"/>
      <c r="CJ132" s="32"/>
      <c r="CK132" s="32"/>
      <c r="CL132" s="32"/>
      <c r="CM132" s="32"/>
      <c r="CN132" s="32"/>
      <c r="CO132" s="32"/>
      <c r="CP132" s="32"/>
      <c r="CQ132" s="32"/>
      <c r="CR132" s="32"/>
      <c r="CS132" s="32"/>
      <c r="CT132" s="32"/>
      <c r="CU132" s="32"/>
      <c r="CV132" s="32"/>
      <c r="CW132" s="32"/>
      <c r="CX132" s="32"/>
      <c r="CY132" s="32"/>
      <c r="CZ132" s="32"/>
      <c r="DA132" s="32"/>
      <c r="DB132" s="32"/>
      <c r="DC132" s="32"/>
      <c r="DD132" s="32"/>
      <c r="DE132" s="32"/>
      <c r="DF132" s="32"/>
      <c r="DG132" s="32"/>
      <c r="DH132" s="32"/>
      <c r="DI132" s="32"/>
      <c r="DJ132" s="32"/>
      <c r="DK132" s="32"/>
    </row>
    <row r="133" spans="2:115" x14ac:dyDescent="0.15">
      <c r="B133" s="2"/>
      <c r="C133" s="32"/>
      <c r="D133" s="32"/>
      <c r="E133" s="32"/>
      <c r="F133" s="32"/>
      <c r="G133" s="32"/>
      <c r="H133" s="32"/>
      <c r="I133" s="32"/>
      <c r="J133" s="32"/>
      <c r="K133" s="32"/>
      <c r="L133" s="32"/>
      <c r="M133" s="32"/>
      <c r="N133" s="32"/>
      <c r="O133" s="32"/>
      <c r="P133" s="32"/>
      <c r="Q133" s="32"/>
      <c r="R133" s="32"/>
      <c r="S133" s="32"/>
      <c r="T133" s="32"/>
      <c r="U133" s="32"/>
      <c r="V133" s="32"/>
      <c r="W133" s="32"/>
      <c r="X133" s="32"/>
      <c r="Y133" s="32"/>
      <c r="Z133" s="32"/>
      <c r="AA133" s="32"/>
      <c r="AB133" s="32"/>
      <c r="AC133" s="32"/>
      <c r="AD133" s="32"/>
      <c r="AE133" s="32"/>
      <c r="AF133" s="32"/>
      <c r="AG133" s="32"/>
      <c r="AH133" s="32"/>
      <c r="AI133" s="32"/>
      <c r="AJ133" s="32"/>
      <c r="AK133" s="32"/>
      <c r="AL133" s="32"/>
      <c r="AM133" s="32"/>
      <c r="AN133" s="32"/>
      <c r="AO133" s="32"/>
      <c r="AP133" s="32"/>
      <c r="AQ133" s="32"/>
      <c r="AR133" s="32"/>
      <c r="AS133" s="32"/>
      <c r="AT133" s="32"/>
      <c r="AU133" s="32"/>
      <c r="AV133" s="32"/>
      <c r="AW133" s="32"/>
      <c r="AX133" s="32"/>
      <c r="AY133" s="32"/>
      <c r="AZ133" s="32"/>
      <c r="BA133" s="32"/>
      <c r="BB133" s="32"/>
      <c r="BC133" s="32"/>
      <c r="BD133" s="32"/>
      <c r="BE133" s="32"/>
      <c r="BF133" s="32"/>
      <c r="BG133" s="32"/>
      <c r="BH133" s="32"/>
      <c r="BI133" s="32"/>
      <c r="BJ133" s="32"/>
      <c r="BK133" s="32"/>
      <c r="BL133" s="32"/>
      <c r="BM133" s="32"/>
      <c r="BN133" s="32"/>
      <c r="BO133" s="32"/>
      <c r="BP133" s="32"/>
      <c r="BQ133" s="32"/>
      <c r="BR133" s="32"/>
      <c r="BS133" s="32"/>
      <c r="BT133" s="32"/>
      <c r="BU133" s="32"/>
      <c r="BV133" s="32"/>
      <c r="BW133" s="32"/>
      <c r="BX133" s="32"/>
      <c r="BY133" s="32"/>
      <c r="BZ133" s="32"/>
      <c r="CA133" s="32"/>
      <c r="CB133" s="32"/>
      <c r="CC133" s="32"/>
      <c r="CD133" s="32"/>
      <c r="CE133" s="32"/>
      <c r="CF133" s="32"/>
      <c r="CG133" s="32"/>
      <c r="CH133" s="32"/>
      <c r="CI133" s="32"/>
      <c r="CJ133" s="32"/>
      <c r="CK133" s="32"/>
      <c r="CL133" s="32"/>
      <c r="CM133" s="32"/>
      <c r="CN133" s="32"/>
      <c r="CO133" s="32"/>
      <c r="CP133" s="32"/>
      <c r="CQ133" s="32"/>
      <c r="CR133" s="32"/>
      <c r="CS133" s="32"/>
      <c r="CT133" s="32"/>
      <c r="CU133" s="32"/>
      <c r="CV133" s="32"/>
      <c r="CW133" s="32"/>
      <c r="CX133" s="32"/>
      <c r="CY133" s="32"/>
      <c r="CZ133" s="32"/>
      <c r="DA133" s="32"/>
      <c r="DB133" s="32"/>
      <c r="DC133" s="32"/>
      <c r="DD133" s="32"/>
      <c r="DE133" s="32"/>
      <c r="DF133" s="32"/>
      <c r="DG133" s="32"/>
      <c r="DH133" s="32"/>
      <c r="DI133" s="32"/>
      <c r="DJ133" s="32"/>
      <c r="DK133" s="32"/>
    </row>
    <row r="134" spans="2:115" x14ac:dyDescent="0.15">
      <c r="B134" s="2"/>
      <c r="C134" s="32"/>
      <c r="D134" s="32"/>
      <c r="E134" s="32"/>
      <c r="F134" s="32"/>
      <c r="G134" s="32"/>
      <c r="H134" s="32"/>
      <c r="I134" s="32"/>
      <c r="J134" s="32"/>
      <c r="K134" s="32"/>
      <c r="L134" s="32"/>
      <c r="M134" s="32"/>
      <c r="N134" s="32"/>
      <c r="O134" s="32"/>
      <c r="P134" s="32"/>
      <c r="Q134" s="32"/>
      <c r="R134" s="32"/>
      <c r="S134" s="32"/>
      <c r="T134" s="32"/>
      <c r="U134" s="32"/>
      <c r="V134" s="32"/>
      <c r="W134" s="32"/>
      <c r="X134" s="32"/>
      <c r="Y134" s="32"/>
      <c r="Z134" s="32"/>
      <c r="AA134" s="32"/>
      <c r="AB134" s="32"/>
      <c r="AC134" s="32"/>
      <c r="AD134" s="32"/>
      <c r="AE134" s="32"/>
      <c r="AF134" s="32"/>
      <c r="AG134" s="32"/>
      <c r="AH134" s="32"/>
      <c r="AI134" s="32"/>
      <c r="AJ134" s="32"/>
      <c r="AK134" s="32"/>
      <c r="AL134" s="32"/>
      <c r="AM134" s="32"/>
      <c r="AN134" s="32"/>
      <c r="AO134" s="32"/>
      <c r="AP134" s="32"/>
      <c r="AQ134" s="32"/>
      <c r="AR134" s="32"/>
      <c r="AS134" s="32"/>
      <c r="AT134" s="32"/>
      <c r="AU134" s="32"/>
      <c r="AV134" s="32"/>
      <c r="AW134" s="32"/>
      <c r="AX134" s="32"/>
      <c r="AY134" s="32"/>
      <c r="AZ134" s="32"/>
      <c r="BA134" s="32"/>
      <c r="BB134" s="32"/>
      <c r="BC134" s="32"/>
      <c r="BD134" s="32"/>
      <c r="BE134" s="32"/>
      <c r="BF134" s="32"/>
      <c r="BG134" s="32"/>
      <c r="BH134" s="32"/>
      <c r="BI134" s="32"/>
      <c r="BJ134" s="32"/>
      <c r="BK134" s="32"/>
      <c r="BL134" s="32"/>
      <c r="BM134" s="32"/>
      <c r="BN134" s="32"/>
      <c r="BO134" s="32"/>
      <c r="BP134" s="32"/>
      <c r="BQ134" s="32"/>
      <c r="BR134" s="32"/>
      <c r="BS134" s="32"/>
      <c r="BT134" s="32"/>
      <c r="BU134" s="32"/>
      <c r="BV134" s="32"/>
      <c r="BW134" s="32"/>
      <c r="BX134" s="32"/>
      <c r="BY134" s="32"/>
      <c r="BZ134" s="32"/>
      <c r="CA134" s="32"/>
      <c r="CB134" s="32"/>
      <c r="CC134" s="32"/>
      <c r="CD134" s="32"/>
      <c r="CE134" s="32"/>
      <c r="CF134" s="32"/>
      <c r="CG134" s="32"/>
      <c r="CH134" s="32"/>
      <c r="CI134" s="32"/>
      <c r="CJ134" s="32"/>
      <c r="CK134" s="32"/>
      <c r="CL134" s="32"/>
      <c r="CM134" s="32"/>
      <c r="CN134" s="32"/>
      <c r="CO134" s="32"/>
      <c r="CP134" s="32"/>
      <c r="CQ134" s="32"/>
      <c r="CR134" s="32"/>
      <c r="CS134" s="32"/>
      <c r="CT134" s="32"/>
      <c r="CU134" s="32"/>
      <c r="CV134" s="32"/>
      <c r="CW134" s="32"/>
      <c r="CX134" s="32"/>
      <c r="CY134" s="32"/>
      <c r="CZ134" s="32"/>
      <c r="DA134" s="32"/>
      <c r="DB134" s="32"/>
      <c r="DC134" s="32"/>
      <c r="DD134" s="32"/>
      <c r="DE134" s="32"/>
      <c r="DF134" s="32"/>
      <c r="DG134" s="32"/>
      <c r="DH134" s="32"/>
      <c r="DI134" s="32"/>
      <c r="DJ134" s="32"/>
      <c r="DK134" s="32"/>
    </row>
    <row r="135" spans="2:115" x14ac:dyDescent="0.15">
      <c r="B135" s="2"/>
      <c r="C135" s="32"/>
      <c r="D135" s="32"/>
      <c r="E135" s="32"/>
      <c r="F135" s="32"/>
      <c r="G135" s="32"/>
      <c r="H135" s="32"/>
      <c r="I135" s="32"/>
      <c r="J135" s="32"/>
      <c r="K135" s="32"/>
      <c r="L135" s="32"/>
      <c r="M135" s="32"/>
      <c r="N135" s="32"/>
      <c r="O135" s="32"/>
      <c r="P135" s="32"/>
      <c r="Q135" s="32"/>
      <c r="R135" s="32"/>
      <c r="S135" s="32"/>
      <c r="T135" s="32"/>
      <c r="U135" s="32"/>
      <c r="V135" s="32"/>
      <c r="W135" s="32"/>
      <c r="X135" s="32"/>
      <c r="Y135" s="32"/>
      <c r="Z135" s="32"/>
      <c r="AA135" s="32"/>
      <c r="AB135" s="32"/>
      <c r="AC135" s="32"/>
      <c r="AD135" s="32"/>
      <c r="AE135" s="32"/>
      <c r="AF135" s="32"/>
      <c r="AG135" s="32"/>
      <c r="AH135" s="32"/>
      <c r="AI135" s="32"/>
      <c r="AJ135" s="32"/>
      <c r="AK135" s="32"/>
      <c r="AL135" s="32"/>
      <c r="AM135" s="32"/>
      <c r="AN135" s="32"/>
      <c r="AO135" s="32"/>
      <c r="AP135" s="32"/>
      <c r="AQ135" s="32"/>
      <c r="AR135" s="32"/>
      <c r="AS135" s="32"/>
      <c r="AT135" s="32"/>
      <c r="AU135" s="32"/>
      <c r="AV135" s="32"/>
      <c r="AW135" s="32"/>
      <c r="AX135" s="32"/>
      <c r="AY135" s="32"/>
      <c r="AZ135" s="32"/>
      <c r="BA135" s="32"/>
      <c r="BB135" s="32"/>
      <c r="BC135" s="32"/>
      <c r="BD135" s="32"/>
      <c r="BE135" s="32"/>
      <c r="BF135" s="32"/>
      <c r="BG135" s="32"/>
      <c r="BH135" s="32"/>
      <c r="BI135" s="32"/>
      <c r="BJ135" s="32"/>
      <c r="BK135" s="32"/>
      <c r="BL135" s="32"/>
      <c r="BM135" s="32"/>
      <c r="BN135" s="32"/>
      <c r="BO135" s="32"/>
      <c r="BP135" s="32"/>
      <c r="BQ135" s="32"/>
      <c r="BR135" s="32"/>
      <c r="BS135" s="32"/>
      <c r="BT135" s="32"/>
      <c r="BU135" s="32"/>
      <c r="BV135" s="32"/>
      <c r="BW135" s="32"/>
      <c r="BX135" s="32"/>
      <c r="BY135" s="32"/>
      <c r="BZ135" s="32"/>
      <c r="CA135" s="32"/>
      <c r="CB135" s="32"/>
      <c r="CC135" s="32"/>
      <c r="CD135" s="32"/>
      <c r="CE135" s="32"/>
      <c r="CF135" s="32"/>
      <c r="CG135" s="32"/>
      <c r="CH135" s="32"/>
      <c r="CI135" s="32"/>
      <c r="CJ135" s="32"/>
      <c r="CK135" s="32"/>
      <c r="CL135" s="32"/>
      <c r="CM135" s="32"/>
      <c r="CN135" s="32"/>
      <c r="CO135" s="32"/>
      <c r="CP135" s="32"/>
      <c r="CQ135" s="32"/>
      <c r="CR135" s="32"/>
      <c r="CS135" s="32"/>
      <c r="CT135" s="32"/>
      <c r="CU135" s="32"/>
      <c r="CV135" s="32"/>
      <c r="CW135" s="32"/>
      <c r="CX135" s="32"/>
      <c r="CY135" s="32"/>
      <c r="CZ135" s="32"/>
      <c r="DA135" s="32"/>
      <c r="DB135" s="32"/>
      <c r="DC135" s="32"/>
      <c r="DD135" s="32"/>
      <c r="DE135" s="32"/>
      <c r="DF135" s="32"/>
      <c r="DG135" s="32"/>
      <c r="DH135" s="32"/>
      <c r="DI135" s="32"/>
      <c r="DJ135" s="32"/>
      <c r="DK135" s="32"/>
    </row>
    <row r="136" spans="2:115" x14ac:dyDescent="0.15">
      <c r="B136" s="2"/>
      <c r="C136" s="32"/>
      <c r="D136" s="32"/>
      <c r="E136" s="32"/>
      <c r="F136" s="32"/>
      <c r="G136" s="32"/>
      <c r="H136" s="32"/>
      <c r="I136" s="32"/>
      <c r="J136" s="32"/>
      <c r="K136" s="32"/>
      <c r="L136" s="32"/>
      <c r="M136" s="32"/>
      <c r="N136" s="32"/>
      <c r="O136" s="32"/>
      <c r="P136" s="32"/>
      <c r="Q136" s="32"/>
      <c r="R136" s="32"/>
      <c r="S136" s="32"/>
      <c r="T136" s="32"/>
      <c r="U136" s="32"/>
      <c r="V136" s="32"/>
      <c r="W136" s="32"/>
      <c r="X136" s="32"/>
      <c r="Y136" s="32"/>
      <c r="Z136" s="32"/>
      <c r="AA136" s="32"/>
      <c r="AB136" s="32"/>
      <c r="AC136" s="32"/>
      <c r="AD136" s="32"/>
      <c r="AE136" s="32"/>
      <c r="AF136" s="32"/>
      <c r="AG136" s="32"/>
      <c r="AH136" s="32"/>
      <c r="AI136" s="32"/>
      <c r="AJ136" s="32"/>
      <c r="AK136" s="32"/>
      <c r="AL136" s="32"/>
      <c r="AM136" s="32"/>
      <c r="AN136" s="32"/>
      <c r="AO136" s="32"/>
      <c r="AP136" s="32"/>
      <c r="AQ136" s="32"/>
      <c r="AR136" s="32"/>
      <c r="AS136" s="32"/>
      <c r="AT136" s="32"/>
      <c r="AU136" s="32"/>
      <c r="AV136" s="32"/>
      <c r="AW136" s="32"/>
      <c r="AX136" s="32"/>
      <c r="AY136" s="32"/>
      <c r="AZ136" s="32"/>
      <c r="BA136" s="32"/>
      <c r="BB136" s="32"/>
      <c r="BC136" s="32"/>
      <c r="BD136" s="32"/>
      <c r="BE136" s="32"/>
      <c r="BF136" s="32"/>
      <c r="BG136" s="32"/>
      <c r="BH136" s="32"/>
      <c r="BI136" s="32"/>
      <c r="BJ136" s="32"/>
      <c r="BK136" s="32"/>
      <c r="BL136" s="32"/>
      <c r="BM136" s="32"/>
      <c r="BN136" s="32"/>
      <c r="BO136" s="32"/>
      <c r="BP136" s="32"/>
      <c r="BQ136" s="32"/>
      <c r="BR136" s="32"/>
      <c r="BS136" s="32"/>
      <c r="BT136" s="32"/>
      <c r="BU136" s="32"/>
      <c r="BV136" s="32"/>
      <c r="BW136" s="32"/>
      <c r="BX136" s="32"/>
      <c r="BY136" s="32"/>
      <c r="BZ136" s="32"/>
      <c r="CA136" s="32"/>
      <c r="CB136" s="32"/>
      <c r="CC136" s="32"/>
      <c r="CD136" s="32"/>
      <c r="CE136" s="32"/>
      <c r="CF136" s="32"/>
      <c r="CG136" s="32"/>
      <c r="CH136" s="32"/>
      <c r="CI136" s="32"/>
      <c r="CJ136" s="32"/>
      <c r="CK136" s="32"/>
      <c r="CL136" s="32"/>
      <c r="CM136" s="32"/>
      <c r="CN136" s="32"/>
      <c r="CO136" s="32"/>
      <c r="CP136" s="32"/>
      <c r="CQ136" s="32"/>
      <c r="CR136" s="32"/>
      <c r="CS136" s="32"/>
      <c r="CT136" s="32"/>
      <c r="CU136" s="32"/>
      <c r="CV136" s="32"/>
      <c r="CW136" s="32"/>
      <c r="CX136" s="32"/>
      <c r="CY136" s="32"/>
      <c r="CZ136" s="32"/>
      <c r="DA136" s="32"/>
      <c r="DB136" s="32"/>
      <c r="DC136" s="32"/>
      <c r="DD136" s="32"/>
      <c r="DE136" s="32"/>
      <c r="DF136" s="32"/>
      <c r="DG136" s="32"/>
      <c r="DH136" s="32"/>
      <c r="DI136" s="32"/>
      <c r="DJ136" s="32"/>
      <c r="DK136" s="32"/>
    </row>
    <row r="137" spans="2:115" x14ac:dyDescent="0.15">
      <c r="B137" s="2"/>
      <c r="C137" s="32"/>
      <c r="D137" s="32"/>
      <c r="E137" s="32"/>
      <c r="F137" s="32"/>
      <c r="G137" s="32"/>
      <c r="H137" s="32"/>
      <c r="I137" s="32"/>
      <c r="J137" s="32"/>
      <c r="K137" s="32"/>
      <c r="L137" s="32"/>
      <c r="M137" s="32"/>
      <c r="N137" s="32"/>
      <c r="O137" s="32"/>
      <c r="P137" s="32"/>
      <c r="Q137" s="32"/>
      <c r="R137" s="32"/>
      <c r="S137" s="32"/>
      <c r="T137" s="32"/>
      <c r="U137" s="32"/>
      <c r="V137" s="32"/>
      <c r="W137" s="32"/>
      <c r="X137" s="32"/>
      <c r="Y137" s="32"/>
      <c r="Z137" s="32"/>
      <c r="AA137" s="32"/>
      <c r="AB137" s="32"/>
      <c r="AC137" s="32"/>
      <c r="AD137" s="32"/>
      <c r="AE137" s="32"/>
      <c r="AF137" s="32"/>
      <c r="AG137" s="32"/>
      <c r="AH137" s="32"/>
      <c r="AI137" s="32"/>
      <c r="AJ137" s="32"/>
      <c r="AK137" s="32"/>
      <c r="AL137" s="32"/>
      <c r="AM137" s="32"/>
      <c r="AN137" s="32"/>
      <c r="AO137" s="32"/>
      <c r="AP137" s="32"/>
      <c r="AQ137" s="32"/>
      <c r="AR137" s="32"/>
      <c r="AS137" s="32"/>
      <c r="AT137" s="32"/>
      <c r="AU137" s="32"/>
      <c r="AV137" s="32"/>
      <c r="AW137" s="32"/>
      <c r="AX137" s="32"/>
      <c r="AY137" s="32"/>
      <c r="AZ137" s="32"/>
      <c r="BA137" s="32"/>
      <c r="BB137" s="32"/>
      <c r="BC137" s="32"/>
      <c r="BD137" s="32"/>
      <c r="BE137" s="32"/>
      <c r="BF137" s="32"/>
      <c r="BG137" s="32"/>
      <c r="BH137" s="32"/>
      <c r="BI137" s="32"/>
      <c r="BJ137" s="32"/>
      <c r="BK137" s="32"/>
      <c r="BL137" s="32"/>
      <c r="BM137" s="32"/>
      <c r="BN137" s="32"/>
      <c r="BO137" s="32"/>
      <c r="BP137" s="32"/>
      <c r="BQ137" s="32"/>
      <c r="BR137" s="32"/>
      <c r="BS137" s="32"/>
      <c r="BT137" s="32"/>
      <c r="BU137" s="32"/>
      <c r="BV137" s="32"/>
      <c r="BW137" s="32"/>
      <c r="BX137" s="32"/>
      <c r="BY137" s="32"/>
      <c r="BZ137" s="32"/>
      <c r="CA137" s="32"/>
      <c r="CB137" s="32"/>
      <c r="CC137" s="32"/>
      <c r="CD137" s="32"/>
      <c r="CE137" s="32"/>
      <c r="CF137" s="32"/>
      <c r="CG137" s="32"/>
      <c r="CH137" s="32"/>
      <c r="CI137" s="32"/>
      <c r="CJ137" s="32"/>
      <c r="CK137" s="32"/>
      <c r="CL137" s="32"/>
      <c r="CM137" s="32"/>
      <c r="CN137" s="32"/>
      <c r="CO137" s="32"/>
      <c r="CP137" s="32"/>
      <c r="CQ137" s="32"/>
      <c r="CR137" s="32"/>
      <c r="CS137" s="32"/>
      <c r="CT137" s="32"/>
      <c r="CU137" s="32"/>
      <c r="CV137" s="32"/>
      <c r="CW137" s="32"/>
      <c r="CX137" s="32"/>
      <c r="CY137" s="32"/>
      <c r="CZ137" s="32"/>
      <c r="DA137" s="32"/>
      <c r="DB137" s="32"/>
      <c r="DC137" s="32"/>
      <c r="DD137" s="32"/>
      <c r="DE137" s="32"/>
      <c r="DF137" s="32"/>
      <c r="DG137" s="32"/>
      <c r="DH137" s="32"/>
      <c r="DI137" s="32"/>
      <c r="DJ137" s="32"/>
      <c r="DK137" s="32"/>
    </row>
    <row r="138" spans="2:115" x14ac:dyDescent="0.15">
      <c r="B138" s="2"/>
      <c r="C138" s="32"/>
      <c r="D138" s="32"/>
      <c r="E138" s="32"/>
      <c r="F138" s="32"/>
      <c r="G138" s="32"/>
      <c r="H138" s="32"/>
      <c r="I138" s="32"/>
      <c r="J138" s="32"/>
      <c r="K138" s="32"/>
      <c r="L138" s="32"/>
      <c r="M138" s="32"/>
      <c r="N138" s="32"/>
      <c r="O138" s="32"/>
      <c r="P138" s="32"/>
      <c r="Q138" s="32"/>
      <c r="R138" s="32"/>
      <c r="S138" s="32"/>
      <c r="T138" s="32"/>
      <c r="U138" s="32"/>
      <c r="V138" s="32"/>
      <c r="W138" s="32"/>
      <c r="X138" s="32"/>
      <c r="Y138" s="32"/>
      <c r="Z138" s="32"/>
      <c r="AA138" s="32"/>
      <c r="AB138" s="32"/>
      <c r="AC138" s="32"/>
      <c r="AD138" s="32"/>
      <c r="AE138" s="32"/>
      <c r="AF138" s="32"/>
      <c r="AG138" s="32"/>
      <c r="AH138" s="32"/>
      <c r="AI138" s="32"/>
      <c r="AJ138" s="32"/>
      <c r="AK138" s="32"/>
      <c r="AL138" s="32"/>
      <c r="AM138" s="32"/>
      <c r="AN138" s="32"/>
      <c r="AO138" s="32"/>
      <c r="AP138" s="32"/>
      <c r="AQ138" s="32"/>
      <c r="AR138" s="32"/>
      <c r="AS138" s="32"/>
      <c r="AT138" s="32"/>
      <c r="AU138" s="32"/>
      <c r="AV138" s="32"/>
      <c r="AW138" s="32"/>
      <c r="AX138" s="32"/>
      <c r="AY138" s="32"/>
      <c r="AZ138" s="32"/>
      <c r="BA138" s="32"/>
      <c r="BB138" s="32"/>
      <c r="BC138" s="32"/>
      <c r="BD138" s="32"/>
      <c r="BE138" s="32"/>
      <c r="BF138" s="32"/>
      <c r="BG138" s="32"/>
      <c r="BH138" s="32"/>
      <c r="BI138" s="32"/>
      <c r="BJ138" s="32"/>
      <c r="BK138" s="32"/>
      <c r="BL138" s="32"/>
      <c r="BM138" s="32"/>
      <c r="BN138" s="32"/>
      <c r="BO138" s="32"/>
      <c r="BP138" s="32"/>
      <c r="BQ138" s="32"/>
      <c r="BR138" s="32"/>
      <c r="BS138" s="32"/>
      <c r="BT138" s="32"/>
      <c r="BU138" s="32"/>
      <c r="BV138" s="32"/>
      <c r="BW138" s="32"/>
      <c r="BX138" s="32"/>
      <c r="BY138" s="32"/>
      <c r="BZ138" s="32"/>
      <c r="CA138" s="32"/>
      <c r="CB138" s="32"/>
      <c r="CC138" s="32"/>
      <c r="CD138" s="32"/>
      <c r="CE138" s="32"/>
      <c r="CF138" s="32"/>
      <c r="CG138" s="32"/>
      <c r="CH138" s="32"/>
      <c r="CI138" s="32"/>
      <c r="CJ138" s="32"/>
      <c r="CK138" s="32"/>
      <c r="CL138" s="32"/>
      <c r="CM138" s="32"/>
      <c r="CN138" s="32"/>
      <c r="CO138" s="32"/>
      <c r="CP138" s="32"/>
      <c r="CQ138" s="32"/>
      <c r="CR138" s="32"/>
      <c r="CS138" s="32"/>
      <c r="CT138" s="32"/>
      <c r="CU138" s="32"/>
      <c r="CV138" s="32"/>
      <c r="CW138" s="32"/>
      <c r="CX138" s="32"/>
      <c r="CY138" s="32"/>
      <c r="CZ138" s="32"/>
      <c r="DA138" s="32"/>
      <c r="DB138" s="32"/>
      <c r="DC138" s="32"/>
      <c r="DD138" s="32"/>
      <c r="DE138" s="32"/>
      <c r="DF138" s="32"/>
      <c r="DG138" s="32"/>
      <c r="DH138" s="32"/>
      <c r="DI138" s="32"/>
      <c r="DJ138" s="32"/>
      <c r="DK138" s="32"/>
    </row>
    <row r="139" spans="2:115" x14ac:dyDescent="0.15">
      <c r="B139" s="2"/>
      <c r="C139" s="32"/>
      <c r="D139" s="32"/>
      <c r="E139" s="32"/>
      <c r="F139" s="32"/>
      <c r="G139" s="32"/>
      <c r="H139" s="32"/>
      <c r="I139" s="32"/>
      <c r="J139" s="32"/>
      <c r="K139" s="32"/>
      <c r="L139" s="32"/>
      <c r="M139" s="32"/>
      <c r="N139" s="32"/>
      <c r="O139" s="32"/>
      <c r="P139" s="32"/>
      <c r="Q139" s="32"/>
      <c r="R139" s="32"/>
      <c r="S139" s="32"/>
      <c r="T139" s="32"/>
      <c r="U139" s="32"/>
      <c r="V139" s="32"/>
      <c r="W139" s="32"/>
      <c r="X139" s="32"/>
      <c r="Y139" s="32"/>
      <c r="Z139" s="32"/>
      <c r="AA139" s="32"/>
      <c r="AB139" s="32"/>
      <c r="AC139" s="32"/>
      <c r="AD139" s="32"/>
      <c r="AE139" s="32"/>
      <c r="AF139" s="32"/>
      <c r="AG139" s="32"/>
      <c r="AH139" s="32"/>
      <c r="AI139" s="32"/>
      <c r="AJ139" s="32"/>
      <c r="AK139" s="32"/>
      <c r="AL139" s="32"/>
      <c r="AM139" s="32"/>
      <c r="AN139" s="32"/>
      <c r="AO139" s="32"/>
      <c r="AP139" s="32"/>
      <c r="AQ139" s="32"/>
      <c r="AR139" s="32"/>
      <c r="AS139" s="32"/>
      <c r="AT139" s="32"/>
      <c r="AU139" s="32"/>
      <c r="AV139" s="32"/>
      <c r="AW139" s="32"/>
      <c r="AX139" s="32"/>
      <c r="AY139" s="32"/>
      <c r="AZ139" s="32"/>
      <c r="BA139" s="32"/>
      <c r="BB139" s="32"/>
      <c r="BC139" s="32"/>
      <c r="BD139" s="32"/>
      <c r="BE139" s="32"/>
      <c r="BF139" s="32"/>
      <c r="BG139" s="32"/>
      <c r="BH139" s="32"/>
      <c r="BI139" s="32"/>
      <c r="BJ139" s="32"/>
      <c r="BK139" s="32"/>
      <c r="BL139" s="32"/>
      <c r="BM139" s="32"/>
      <c r="BN139" s="32"/>
      <c r="BO139" s="32"/>
      <c r="BP139" s="32"/>
      <c r="BQ139" s="32"/>
      <c r="BR139" s="32"/>
      <c r="BS139" s="32"/>
      <c r="BT139" s="32"/>
      <c r="BU139" s="32"/>
      <c r="BV139" s="32"/>
      <c r="BW139" s="32"/>
      <c r="BX139" s="32"/>
      <c r="BY139" s="32"/>
      <c r="BZ139" s="32"/>
      <c r="CA139" s="32"/>
      <c r="CB139" s="32"/>
      <c r="CC139" s="32"/>
      <c r="CD139" s="32"/>
      <c r="CE139" s="32"/>
      <c r="CF139" s="32"/>
      <c r="CG139" s="32"/>
      <c r="CH139" s="32"/>
      <c r="CI139" s="32"/>
      <c r="CJ139" s="32"/>
      <c r="CK139" s="32"/>
      <c r="CL139" s="32"/>
      <c r="CM139" s="32"/>
      <c r="CN139" s="32"/>
      <c r="CO139" s="32"/>
      <c r="CP139" s="32"/>
      <c r="CQ139" s="32"/>
      <c r="CR139" s="32"/>
      <c r="CS139" s="32"/>
      <c r="CT139" s="32"/>
      <c r="CU139" s="32"/>
      <c r="CV139" s="32"/>
      <c r="CW139" s="32"/>
      <c r="CX139" s="32"/>
      <c r="CY139" s="32"/>
      <c r="CZ139" s="32"/>
      <c r="DA139" s="32"/>
      <c r="DB139" s="32"/>
      <c r="DC139" s="32"/>
      <c r="DD139" s="32"/>
      <c r="DE139" s="32"/>
      <c r="DF139" s="32"/>
      <c r="DG139" s="32"/>
      <c r="DH139" s="32"/>
      <c r="DI139" s="32"/>
      <c r="DJ139" s="32"/>
      <c r="DK139" s="32"/>
    </row>
    <row r="140" spans="2:115" x14ac:dyDescent="0.15">
      <c r="B140" s="2"/>
      <c r="C140" s="32"/>
      <c r="D140" s="32"/>
      <c r="E140" s="32"/>
      <c r="F140" s="32"/>
      <c r="G140" s="32"/>
      <c r="H140" s="32"/>
      <c r="I140" s="32"/>
      <c r="J140" s="32"/>
      <c r="K140" s="32"/>
      <c r="L140" s="32"/>
      <c r="M140" s="32"/>
      <c r="N140" s="32"/>
      <c r="O140" s="32"/>
      <c r="P140" s="32"/>
      <c r="Q140" s="32"/>
      <c r="R140" s="32"/>
      <c r="S140" s="32"/>
      <c r="T140" s="32"/>
      <c r="U140" s="32"/>
      <c r="V140" s="32"/>
      <c r="W140" s="32"/>
      <c r="X140" s="32"/>
      <c r="Y140" s="32"/>
      <c r="Z140" s="32"/>
      <c r="AA140" s="32"/>
      <c r="AB140" s="32"/>
      <c r="AC140" s="32"/>
      <c r="AD140" s="32"/>
      <c r="AE140" s="32"/>
      <c r="AF140" s="32"/>
      <c r="AG140" s="32"/>
      <c r="AH140" s="32"/>
      <c r="AI140" s="32"/>
      <c r="AJ140" s="32"/>
      <c r="AK140" s="32"/>
      <c r="AL140" s="32"/>
      <c r="AM140" s="32"/>
      <c r="AN140" s="32"/>
      <c r="AO140" s="32"/>
      <c r="AP140" s="32"/>
      <c r="AQ140" s="32"/>
      <c r="AR140" s="32"/>
      <c r="AS140" s="32"/>
      <c r="AT140" s="32"/>
      <c r="AU140" s="32"/>
      <c r="AV140" s="32"/>
      <c r="AW140" s="32"/>
      <c r="AX140" s="32"/>
      <c r="AY140" s="32"/>
      <c r="AZ140" s="32"/>
      <c r="BA140" s="32"/>
      <c r="BB140" s="32"/>
      <c r="BC140" s="32"/>
      <c r="BD140" s="32"/>
      <c r="BE140" s="32"/>
      <c r="BF140" s="32"/>
      <c r="BG140" s="32"/>
      <c r="BH140" s="32"/>
      <c r="BI140" s="32"/>
      <c r="BJ140" s="32"/>
      <c r="BK140" s="32"/>
      <c r="BL140" s="32"/>
      <c r="BM140" s="32"/>
      <c r="BN140" s="32"/>
      <c r="BO140" s="32"/>
      <c r="BP140" s="32"/>
      <c r="BQ140" s="32"/>
      <c r="BR140" s="32"/>
      <c r="BS140" s="32"/>
      <c r="BT140" s="32"/>
      <c r="BU140" s="32"/>
      <c r="BV140" s="32"/>
      <c r="BW140" s="32"/>
      <c r="BX140" s="32"/>
      <c r="BY140" s="32"/>
      <c r="BZ140" s="32"/>
      <c r="CA140" s="32"/>
      <c r="CB140" s="32"/>
      <c r="CC140" s="32"/>
      <c r="CD140" s="32"/>
      <c r="CE140" s="32"/>
      <c r="CF140" s="32"/>
      <c r="CG140" s="32"/>
      <c r="CH140" s="32"/>
      <c r="CI140" s="32"/>
      <c r="CJ140" s="32"/>
      <c r="CK140" s="32"/>
      <c r="CL140" s="32"/>
      <c r="CM140" s="32"/>
      <c r="CN140" s="32"/>
      <c r="CO140" s="32"/>
      <c r="CP140" s="32"/>
      <c r="CQ140" s="32"/>
      <c r="CR140" s="32"/>
      <c r="CS140" s="32"/>
      <c r="CT140" s="32"/>
      <c r="CU140" s="32"/>
      <c r="CV140" s="32"/>
      <c r="CW140" s="32"/>
      <c r="CX140" s="32"/>
      <c r="CY140" s="32"/>
      <c r="CZ140" s="32"/>
      <c r="DA140" s="32"/>
      <c r="DB140" s="32"/>
      <c r="DC140" s="32"/>
      <c r="DD140" s="32"/>
      <c r="DE140" s="32"/>
      <c r="DF140" s="32"/>
      <c r="DG140" s="32"/>
      <c r="DH140" s="32"/>
      <c r="DI140" s="32"/>
      <c r="DJ140" s="32"/>
      <c r="DK140" s="32"/>
    </row>
    <row r="141" spans="2:115" x14ac:dyDescent="0.15">
      <c r="B141" s="2"/>
      <c r="C141" s="32"/>
      <c r="D141" s="32"/>
      <c r="E141" s="32"/>
      <c r="F141" s="32"/>
      <c r="G141" s="32"/>
      <c r="H141" s="32"/>
      <c r="I141" s="32"/>
      <c r="J141" s="32"/>
      <c r="K141" s="32"/>
      <c r="L141" s="32"/>
      <c r="M141" s="32"/>
      <c r="N141" s="32"/>
      <c r="O141" s="32"/>
      <c r="P141" s="32"/>
      <c r="Q141" s="32"/>
      <c r="R141" s="32"/>
      <c r="S141" s="32"/>
      <c r="T141" s="32"/>
      <c r="U141" s="32"/>
      <c r="V141" s="32"/>
      <c r="W141" s="32"/>
      <c r="X141" s="32"/>
      <c r="Y141" s="32"/>
      <c r="Z141" s="32"/>
      <c r="AA141" s="32"/>
      <c r="AB141" s="32"/>
      <c r="AC141" s="32"/>
      <c r="AD141" s="32"/>
      <c r="AE141" s="32"/>
      <c r="AF141" s="32"/>
      <c r="AG141" s="32"/>
      <c r="AH141" s="32"/>
      <c r="AI141" s="32"/>
      <c r="AJ141" s="32"/>
      <c r="AK141" s="32"/>
      <c r="AL141" s="32"/>
      <c r="AM141" s="32"/>
      <c r="AN141" s="32"/>
      <c r="AO141" s="32"/>
      <c r="AP141" s="32"/>
      <c r="AQ141" s="32"/>
      <c r="AR141" s="32"/>
      <c r="AS141" s="32"/>
      <c r="AT141" s="32"/>
      <c r="AU141" s="32"/>
      <c r="AV141" s="32"/>
      <c r="AW141" s="32"/>
      <c r="AX141" s="32"/>
      <c r="AY141" s="32"/>
      <c r="AZ141" s="32"/>
      <c r="BA141" s="32"/>
      <c r="BB141" s="32"/>
      <c r="BC141" s="32"/>
      <c r="BD141" s="32"/>
      <c r="BE141" s="32"/>
      <c r="BF141" s="32"/>
      <c r="BG141" s="32"/>
      <c r="BH141" s="32"/>
      <c r="BI141" s="32"/>
      <c r="BJ141" s="32"/>
      <c r="BK141" s="32"/>
      <c r="BL141" s="32"/>
      <c r="BM141" s="32"/>
      <c r="BN141" s="32"/>
      <c r="BO141" s="32"/>
      <c r="BP141" s="32"/>
      <c r="BQ141" s="32"/>
      <c r="BR141" s="32"/>
      <c r="BS141" s="32"/>
      <c r="BT141" s="32"/>
      <c r="BU141" s="32"/>
      <c r="BV141" s="32"/>
      <c r="BW141" s="32"/>
      <c r="BX141" s="32"/>
      <c r="BY141" s="32"/>
      <c r="BZ141" s="32"/>
      <c r="CA141" s="32"/>
      <c r="CB141" s="32"/>
      <c r="CC141" s="32"/>
      <c r="CD141" s="32"/>
      <c r="CE141" s="32"/>
      <c r="CF141" s="32"/>
      <c r="CG141" s="32"/>
      <c r="CH141" s="32"/>
      <c r="CI141" s="32"/>
      <c r="CJ141" s="32"/>
      <c r="CK141" s="32"/>
      <c r="CL141" s="32"/>
      <c r="CM141" s="32"/>
      <c r="CN141" s="32"/>
      <c r="CO141" s="32"/>
      <c r="CP141" s="32"/>
      <c r="CQ141" s="32"/>
      <c r="CR141" s="32"/>
      <c r="CS141" s="32"/>
      <c r="CT141" s="32"/>
      <c r="CU141" s="32"/>
      <c r="CV141" s="32"/>
      <c r="CW141" s="32"/>
      <c r="CX141" s="32"/>
      <c r="CY141" s="32"/>
      <c r="CZ141" s="32"/>
      <c r="DA141" s="32"/>
      <c r="DB141" s="32"/>
      <c r="DC141" s="32"/>
      <c r="DD141" s="32"/>
      <c r="DE141" s="32"/>
      <c r="DF141" s="32"/>
      <c r="DG141" s="32"/>
      <c r="DH141" s="32"/>
      <c r="DI141" s="32"/>
      <c r="DJ141" s="32"/>
      <c r="DK141" s="32"/>
    </row>
    <row r="142" spans="2:115" x14ac:dyDescent="0.15">
      <c r="B142" s="2"/>
      <c r="C142" s="32"/>
      <c r="D142" s="32"/>
      <c r="E142" s="32"/>
      <c r="F142" s="32"/>
      <c r="G142" s="32"/>
      <c r="H142" s="32"/>
      <c r="I142" s="32"/>
      <c r="J142" s="32"/>
      <c r="K142" s="32"/>
      <c r="L142" s="32"/>
      <c r="M142" s="32"/>
      <c r="N142" s="32"/>
      <c r="O142" s="32"/>
      <c r="P142" s="32"/>
      <c r="Q142" s="32"/>
      <c r="R142" s="32"/>
      <c r="S142" s="32"/>
      <c r="T142" s="32"/>
      <c r="U142" s="32"/>
      <c r="V142" s="32"/>
      <c r="W142" s="32"/>
      <c r="X142" s="32"/>
      <c r="Y142" s="32"/>
      <c r="Z142" s="32"/>
      <c r="AA142" s="32"/>
      <c r="AB142" s="32"/>
      <c r="AC142" s="32"/>
      <c r="AD142" s="32"/>
      <c r="AE142" s="32"/>
      <c r="AF142" s="32"/>
      <c r="AG142" s="32"/>
      <c r="AH142" s="32"/>
      <c r="AI142" s="32"/>
      <c r="AJ142" s="32"/>
      <c r="AK142" s="32"/>
      <c r="AL142" s="32"/>
      <c r="AM142" s="32"/>
      <c r="AN142" s="32"/>
      <c r="AO142" s="32"/>
      <c r="AP142" s="32"/>
      <c r="AQ142" s="32"/>
      <c r="AR142" s="32"/>
      <c r="AS142" s="32"/>
      <c r="AT142" s="32"/>
      <c r="AU142" s="32"/>
      <c r="AV142" s="32"/>
      <c r="AW142" s="32"/>
      <c r="AX142" s="32"/>
      <c r="AY142" s="32"/>
      <c r="AZ142" s="32"/>
      <c r="BA142" s="32"/>
      <c r="BB142" s="32"/>
      <c r="BC142" s="32"/>
      <c r="BD142" s="32"/>
      <c r="BE142" s="32"/>
      <c r="BF142" s="32"/>
      <c r="BG142" s="32"/>
      <c r="BH142" s="32"/>
      <c r="BI142" s="32"/>
      <c r="BJ142" s="32"/>
      <c r="BK142" s="32"/>
      <c r="BL142" s="32"/>
      <c r="BM142" s="32"/>
      <c r="BN142" s="32"/>
      <c r="BO142" s="32"/>
      <c r="BP142" s="32"/>
      <c r="BQ142" s="32"/>
      <c r="BR142" s="32"/>
      <c r="BS142" s="32"/>
      <c r="BT142" s="32"/>
      <c r="BU142" s="32"/>
      <c r="BV142" s="32"/>
      <c r="BW142" s="32"/>
      <c r="BX142" s="32"/>
      <c r="BY142" s="32"/>
      <c r="BZ142" s="32"/>
      <c r="CA142" s="32"/>
      <c r="CB142" s="32"/>
      <c r="CC142" s="32"/>
      <c r="CD142" s="32"/>
      <c r="CE142" s="32"/>
      <c r="CF142" s="32"/>
      <c r="CG142" s="32"/>
      <c r="CH142" s="32"/>
      <c r="CI142" s="32"/>
      <c r="CJ142" s="32"/>
      <c r="CK142" s="32"/>
      <c r="CL142" s="32"/>
      <c r="CM142" s="32"/>
      <c r="CN142" s="32"/>
      <c r="CO142" s="32"/>
      <c r="CP142" s="32"/>
      <c r="CQ142" s="32"/>
      <c r="CR142" s="32"/>
      <c r="CS142" s="32"/>
      <c r="CT142" s="32"/>
      <c r="CU142" s="32"/>
      <c r="CV142" s="32"/>
      <c r="CW142" s="32"/>
      <c r="CX142" s="32"/>
      <c r="CY142" s="32"/>
      <c r="CZ142" s="32"/>
      <c r="DA142" s="32"/>
      <c r="DB142" s="32"/>
      <c r="DC142" s="32"/>
      <c r="DD142" s="32"/>
      <c r="DE142" s="32"/>
      <c r="DF142" s="32"/>
      <c r="DG142" s="32"/>
      <c r="DH142" s="32"/>
      <c r="DI142" s="32"/>
      <c r="DJ142" s="32"/>
      <c r="DK142" s="32"/>
    </row>
    <row r="143" spans="2:115" x14ac:dyDescent="0.15">
      <c r="B143" s="2"/>
      <c r="C143" s="32"/>
      <c r="D143" s="32"/>
      <c r="E143" s="32"/>
      <c r="F143" s="32"/>
      <c r="G143" s="32"/>
      <c r="H143" s="32"/>
      <c r="I143" s="32"/>
      <c r="J143" s="32"/>
      <c r="K143" s="32"/>
      <c r="L143" s="32"/>
      <c r="M143" s="32"/>
      <c r="N143" s="32"/>
      <c r="O143" s="32"/>
      <c r="P143" s="32"/>
      <c r="Q143" s="32"/>
      <c r="R143" s="32"/>
      <c r="S143" s="32"/>
      <c r="T143" s="32"/>
      <c r="U143" s="32"/>
      <c r="V143" s="32"/>
      <c r="W143" s="32"/>
      <c r="X143" s="32"/>
      <c r="Y143" s="32"/>
      <c r="Z143" s="32"/>
      <c r="AA143" s="32"/>
      <c r="AB143" s="32"/>
      <c r="AC143" s="32"/>
      <c r="AD143" s="32"/>
      <c r="AE143" s="32"/>
      <c r="AF143" s="32"/>
      <c r="AG143" s="32"/>
      <c r="AH143" s="32"/>
      <c r="AI143" s="32"/>
      <c r="AJ143" s="32"/>
      <c r="AK143" s="32"/>
      <c r="AL143" s="32"/>
      <c r="AM143" s="32"/>
      <c r="AN143" s="32"/>
      <c r="AO143" s="32"/>
      <c r="AP143" s="32"/>
      <c r="AQ143" s="32"/>
      <c r="AR143" s="32"/>
      <c r="AS143" s="32"/>
      <c r="AT143" s="32"/>
      <c r="AU143" s="32"/>
      <c r="AV143" s="32"/>
      <c r="AW143" s="32"/>
      <c r="AX143" s="32"/>
      <c r="AY143" s="32"/>
      <c r="AZ143" s="32"/>
      <c r="BA143" s="32"/>
      <c r="BB143" s="32"/>
      <c r="BC143" s="32"/>
      <c r="BD143" s="32"/>
      <c r="BE143" s="32"/>
      <c r="BF143" s="32"/>
      <c r="BG143" s="32"/>
      <c r="BH143" s="32"/>
      <c r="BI143" s="32"/>
      <c r="BJ143" s="32"/>
      <c r="BK143" s="32"/>
      <c r="BL143" s="32"/>
      <c r="BM143" s="32"/>
      <c r="BN143" s="32"/>
      <c r="BO143" s="32"/>
      <c r="BP143" s="32"/>
      <c r="BQ143" s="32"/>
      <c r="BR143" s="32"/>
      <c r="BS143" s="32"/>
      <c r="BT143" s="32"/>
      <c r="BU143" s="32"/>
      <c r="BV143" s="32"/>
      <c r="BW143" s="32"/>
      <c r="BX143" s="32"/>
      <c r="BY143" s="32"/>
      <c r="BZ143" s="32"/>
      <c r="CA143" s="32"/>
      <c r="CB143" s="32"/>
      <c r="CC143" s="32"/>
      <c r="CD143" s="32"/>
      <c r="CE143" s="32"/>
      <c r="CF143" s="32"/>
      <c r="CG143" s="32"/>
      <c r="CH143" s="32"/>
      <c r="CI143" s="32"/>
      <c r="CJ143" s="32"/>
      <c r="CK143" s="32"/>
      <c r="CL143" s="32"/>
      <c r="CM143" s="32"/>
      <c r="CN143" s="32"/>
      <c r="CO143" s="32"/>
      <c r="CP143" s="32"/>
      <c r="CQ143" s="32"/>
      <c r="CR143" s="32"/>
      <c r="CS143" s="32"/>
      <c r="CT143" s="32"/>
      <c r="CU143" s="32"/>
      <c r="CV143" s="32"/>
      <c r="CW143" s="32"/>
      <c r="CX143" s="32"/>
      <c r="CY143" s="32"/>
      <c r="CZ143" s="32"/>
      <c r="DA143" s="32"/>
      <c r="DB143" s="32"/>
      <c r="DC143" s="32"/>
      <c r="DD143" s="32"/>
      <c r="DE143" s="32"/>
      <c r="DF143" s="32"/>
      <c r="DG143" s="32"/>
      <c r="DH143" s="32"/>
      <c r="DI143" s="32"/>
      <c r="DJ143" s="32"/>
      <c r="DK143" s="32"/>
    </row>
    <row r="144" spans="2:115" x14ac:dyDescent="0.15">
      <c r="B144" s="2"/>
      <c r="C144" s="32"/>
      <c r="D144" s="32"/>
      <c r="E144" s="32"/>
      <c r="F144" s="32"/>
      <c r="G144" s="32"/>
      <c r="H144" s="32"/>
      <c r="I144" s="32"/>
      <c r="J144" s="32"/>
      <c r="K144" s="32"/>
      <c r="L144" s="32"/>
      <c r="M144" s="32"/>
      <c r="N144" s="32"/>
      <c r="O144" s="32"/>
      <c r="P144" s="32"/>
      <c r="Q144" s="32"/>
      <c r="R144" s="32"/>
      <c r="S144" s="32"/>
      <c r="T144" s="32"/>
      <c r="U144" s="32"/>
      <c r="V144" s="32"/>
      <c r="W144" s="32"/>
      <c r="X144" s="32"/>
      <c r="Y144" s="32"/>
      <c r="Z144" s="32"/>
      <c r="AA144" s="32"/>
      <c r="AB144" s="32"/>
      <c r="AC144" s="32"/>
      <c r="AD144" s="32"/>
      <c r="AE144" s="32"/>
      <c r="AF144" s="32"/>
      <c r="AG144" s="32"/>
      <c r="AH144" s="32"/>
      <c r="AI144" s="32"/>
      <c r="AJ144" s="32"/>
      <c r="AK144" s="32"/>
      <c r="AL144" s="32"/>
      <c r="AM144" s="32"/>
      <c r="AN144" s="32"/>
      <c r="AO144" s="32"/>
      <c r="AP144" s="32"/>
      <c r="AQ144" s="32"/>
      <c r="AR144" s="32"/>
      <c r="AS144" s="32"/>
      <c r="AT144" s="32"/>
      <c r="AU144" s="32"/>
      <c r="AV144" s="32"/>
      <c r="AW144" s="32"/>
      <c r="AX144" s="32"/>
      <c r="AY144" s="32"/>
      <c r="AZ144" s="32"/>
      <c r="BA144" s="32"/>
      <c r="BB144" s="32"/>
      <c r="BC144" s="32"/>
      <c r="BD144" s="32"/>
      <c r="BE144" s="32"/>
      <c r="BF144" s="32"/>
      <c r="BG144" s="32"/>
      <c r="BH144" s="32"/>
      <c r="BI144" s="32"/>
      <c r="BJ144" s="32"/>
      <c r="BK144" s="32"/>
      <c r="BL144" s="32"/>
      <c r="BM144" s="32"/>
      <c r="BN144" s="32"/>
      <c r="BO144" s="32"/>
      <c r="BP144" s="32"/>
      <c r="BQ144" s="32"/>
      <c r="BR144" s="32"/>
      <c r="BS144" s="32"/>
      <c r="BT144" s="32"/>
      <c r="BU144" s="32"/>
      <c r="BV144" s="32"/>
      <c r="BW144" s="32"/>
      <c r="BX144" s="32"/>
      <c r="BY144" s="32"/>
      <c r="BZ144" s="32"/>
      <c r="CA144" s="32"/>
      <c r="CB144" s="32"/>
      <c r="CC144" s="32"/>
      <c r="CD144" s="32"/>
      <c r="CE144" s="32"/>
      <c r="CF144" s="32"/>
      <c r="CG144" s="32"/>
      <c r="CH144" s="32"/>
      <c r="CI144" s="32"/>
      <c r="CJ144" s="32"/>
      <c r="CK144" s="32"/>
      <c r="CL144" s="32"/>
      <c r="CM144" s="32"/>
      <c r="CN144" s="32"/>
      <c r="CO144" s="32"/>
      <c r="CP144" s="32"/>
      <c r="CQ144" s="32"/>
      <c r="CR144" s="32"/>
      <c r="CS144" s="32"/>
      <c r="CT144" s="32"/>
      <c r="CU144" s="32"/>
      <c r="CV144" s="32"/>
      <c r="CW144" s="32"/>
      <c r="CX144" s="32"/>
      <c r="CY144" s="32"/>
      <c r="CZ144" s="32"/>
      <c r="DA144" s="32"/>
      <c r="DB144" s="32"/>
      <c r="DC144" s="32"/>
      <c r="DD144" s="32"/>
      <c r="DE144" s="32"/>
      <c r="DF144" s="32"/>
      <c r="DG144" s="32"/>
      <c r="DH144" s="32"/>
      <c r="DI144" s="32"/>
      <c r="DJ144" s="32"/>
      <c r="DK144" s="32"/>
    </row>
    <row r="145" spans="2:115" x14ac:dyDescent="0.15">
      <c r="B145" s="2"/>
      <c r="C145" s="32"/>
      <c r="D145" s="32"/>
      <c r="E145" s="32"/>
      <c r="F145" s="32"/>
      <c r="G145" s="32"/>
      <c r="H145" s="32"/>
      <c r="I145" s="32"/>
      <c r="J145" s="32"/>
      <c r="K145" s="32"/>
      <c r="L145" s="32"/>
      <c r="M145" s="32"/>
      <c r="N145" s="32"/>
      <c r="O145" s="32"/>
      <c r="P145" s="32"/>
      <c r="Q145" s="32"/>
      <c r="R145" s="32"/>
      <c r="S145" s="32"/>
      <c r="T145" s="32"/>
      <c r="U145" s="32"/>
      <c r="V145" s="32"/>
      <c r="W145" s="32"/>
      <c r="X145" s="32"/>
      <c r="Y145" s="32"/>
      <c r="Z145" s="32"/>
      <c r="AA145" s="32"/>
      <c r="AB145" s="32"/>
      <c r="AC145" s="32"/>
      <c r="AD145" s="32"/>
      <c r="AE145" s="32"/>
      <c r="AF145" s="32"/>
      <c r="AG145" s="32"/>
      <c r="AH145" s="32"/>
      <c r="AI145" s="32"/>
      <c r="AJ145" s="32"/>
      <c r="AK145" s="32"/>
      <c r="AL145" s="32"/>
      <c r="AM145" s="32"/>
      <c r="AN145" s="32"/>
      <c r="AO145" s="32"/>
      <c r="AP145" s="32"/>
      <c r="AQ145" s="32"/>
      <c r="AR145" s="32"/>
      <c r="AS145" s="32"/>
      <c r="AT145" s="32"/>
      <c r="AU145" s="32"/>
      <c r="AV145" s="32"/>
      <c r="AW145" s="32"/>
      <c r="AX145" s="32"/>
      <c r="AY145" s="32"/>
      <c r="AZ145" s="32"/>
      <c r="BA145" s="32"/>
      <c r="BB145" s="32"/>
      <c r="BC145" s="32"/>
      <c r="BD145" s="32"/>
      <c r="BE145" s="32"/>
      <c r="BF145" s="32"/>
      <c r="BG145" s="32"/>
      <c r="BH145" s="32"/>
      <c r="BI145" s="32"/>
      <c r="BJ145" s="32"/>
      <c r="BK145" s="32"/>
      <c r="BL145" s="32"/>
      <c r="BM145" s="32"/>
      <c r="BN145" s="32"/>
      <c r="BO145" s="32"/>
      <c r="BP145" s="32"/>
      <c r="BQ145" s="32"/>
      <c r="BR145" s="32"/>
      <c r="BS145" s="32"/>
      <c r="BT145" s="32"/>
      <c r="BU145" s="32"/>
      <c r="BV145" s="32"/>
      <c r="BW145" s="32"/>
      <c r="BX145" s="32"/>
      <c r="BY145" s="32"/>
      <c r="BZ145" s="32"/>
      <c r="CA145" s="32"/>
      <c r="CB145" s="32"/>
      <c r="CC145" s="32"/>
      <c r="CD145" s="32"/>
      <c r="CE145" s="32"/>
      <c r="CF145" s="32"/>
      <c r="CG145" s="32"/>
      <c r="CH145" s="32"/>
      <c r="CI145" s="32"/>
      <c r="CJ145" s="32"/>
      <c r="CK145" s="32"/>
      <c r="CL145" s="32"/>
      <c r="CM145" s="32"/>
      <c r="CN145" s="32"/>
      <c r="CO145" s="32"/>
      <c r="CP145" s="32"/>
      <c r="CQ145" s="32"/>
      <c r="CR145" s="32"/>
      <c r="CS145" s="32"/>
      <c r="CT145" s="32"/>
      <c r="CU145" s="32"/>
      <c r="CV145" s="32"/>
      <c r="CW145" s="32"/>
      <c r="CX145" s="32"/>
      <c r="CY145" s="32"/>
      <c r="CZ145" s="32"/>
      <c r="DA145" s="32"/>
      <c r="DB145" s="32"/>
      <c r="DC145" s="32"/>
      <c r="DD145" s="32"/>
      <c r="DE145" s="32"/>
      <c r="DF145" s="32"/>
      <c r="DG145" s="32"/>
      <c r="DH145" s="32"/>
      <c r="DI145" s="32"/>
      <c r="DJ145" s="32"/>
      <c r="DK145" s="32"/>
    </row>
    <row r="146" spans="2:115" x14ac:dyDescent="0.15">
      <c r="B146" s="2"/>
      <c r="C146" s="32"/>
      <c r="D146" s="32"/>
      <c r="E146" s="32"/>
      <c r="F146" s="32"/>
      <c r="G146" s="32"/>
      <c r="H146" s="32"/>
      <c r="I146" s="32"/>
      <c r="J146" s="32"/>
      <c r="K146" s="32"/>
      <c r="L146" s="32"/>
      <c r="M146" s="32"/>
      <c r="N146" s="32"/>
      <c r="O146" s="32"/>
      <c r="P146" s="32"/>
      <c r="Q146" s="32"/>
      <c r="R146" s="32"/>
      <c r="S146" s="32"/>
      <c r="T146" s="32"/>
      <c r="U146" s="32"/>
      <c r="V146" s="32"/>
      <c r="W146" s="32"/>
      <c r="X146" s="32"/>
      <c r="Y146" s="32"/>
      <c r="Z146" s="32"/>
      <c r="AA146" s="32"/>
      <c r="AB146" s="32"/>
      <c r="AC146" s="32"/>
      <c r="AD146" s="32"/>
      <c r="AE146" s="32"/>
      <c r="AF146" s="32"/>
      <c r="AG146" s="32"/>
      <c r="AH146" s="32"/>
      <c r="AI146" s="32"/>
      <c r="AJ146" s="32"/>
      <c r="AK146" s="32"/>
      <c r="AL146" s="32"/>
      <c r="AM146" s="32"/>
      <c r="AN146" s="32"/>
      <c r="AO146" s="32"/>
      <c r="AP146" s="32"/>
      <c r="AQ146" s="32"/>
      <c r="AR146" s="32"/>
      <c r="AS146" s="32"/>
      <c r="AT146" s="32"/>
      <c r="AU146" s="32"/>
      <c r="AV146" s="32"/>
      <c r="AW146" s="32"/>
      <c r="AX146" s="32"/>
      <c r="AY146" s="32"/>
      <c r="AZ146" s="32"/>
      <c r="BA146" s="32"/>
      <c r="BB146" s="32"/>
      <c r="BC146" s="32"/>
      <c r="BD146" s="32"/>
      <c r="BE146" s="32"/>
      <c r="BF146" s="32"/>
      <c r="BG146" s="32"/>
      <c r="BH146" s="32"/>
      <c r="BI146" s="32"/>
      <c r="BJ146" s="32"/>
      <c r="BK146" s="32"/>
      <c r="BL146" s="32"/>
      <c r="BM146" s="32"/>
      <c r="BN146" s="32"/>
      <c r="BO146" s="32"/>
      <c r="BP146" s="32"/>
      <c r="BQ146" s="32"/>
      <c r="BR146" s="32"/>
      <c r="BS146" s="32"/>
      <c r="BT146" s="32"/>
      <c r="BU146" s="32"/>
      <c r="BV146" s="32"/>
      <c r="BW146" s="32"/>
      <c r="BX146" s="32"/>
      <c r="BY146" s="32"/>
      <c r="BZ146" s="32"/>
      <c r="CA146" s="32"/>
      <c r="CB146" s="32"/>
      <c r="CC146" s="32"/>
      <c r="CD146" s="32"/>
      <c r="CE146" s="32"/>
      <c r="CF146" s="32"/>
      <c r="CG146" s="32"/>
      <c r="CH146" s="32"/>
      <c r="CI146" s="32"/>
      <c r="CJ146" s="32"/>
      <c r="CK146" s="32"/>
      <c r="CL146" s="32"/>
      <c r="CM146" s="32"/>
      <c r="CN146" s="32"/>
      <c r="CO146" s="32"/>
      <c r="CP146" s="32"/>
      <c r="CQ146" s="32"/>
      <c r="CR146" s="32"/>
      <c r="CS146" s="32"/>
      <c r="CT146" s="32"/>
      <c r="CU146" s="32"/>
      <c r="CV146" s="32"/>
      <c r="CW146" s="32"/>
      <c r="CX146" s="32"/>
      <c r="CY146" s="32"/>
      <c r="CZ146" s="32"/>
      <c r="DA146" s="32"/>
      <c r="DB146" s="32"/>
      <c r="DC146" s="32"/>
      <c r="DD146" s="32"/>
      <c r="DE146" s="32"/>
      <c r="DF146" s="32"/>
      <c r="DG146" s="32"/>
      <c r="DH146" s="32"/>
      <c r="DI146" s="32"/>
      <c r="DJ146" s="32"/>
      <c r="DK146" s="32"/>
    </row>
    <row r="147" spans="2:115" x14ac:dyDescent="0.15">
      <c r="B147" s="2"/>
      <c r="C147" s="32"/>
      <c r="D147" s="32"/>
      <c r="E147" s="32"/>
      <c r="F147" s="32"/>
      <c r="G147" s="32"/>
      <c r="H147" s="32"/>
      <c r="I147" s="32"/>
      <c r="J147" s="32"/>
      <c r="K147" s="32"/>
      <c r="L147" s="32"/>
      <c r="M147" s="32"/>
      <c r="N147" s="32"/>
      <c r="O147" s="32"/>
      <c r="P147" s="32"/>
      <c r="Q147" s="32"/>
      <c r="R147" s="32"/>
      <c r="S147" s="32"/>
      <c r="T147" s="32"/>
      <c r="U147" s="32"/>
      <c r="V147" s="32"/>
      <c r="W147" s="32"/>
      <c r="X147" s="32"/>
      <c r="Y147" s="32"/>
      <c r="Z147" s="32"/>
      <c r="AA147" s="32"/>
      <c r="AB147" s="32"/>
      <c r="AC147" s="32"/>
      <c r="AD147" s="32"/>
      <c r="AE147" s="32"/>
      <c r="AF147" s="32"/>
      <c r="AG147" s="32"/>
      <c r="AH147" s="32"/>
      <c r="AI147" s="32"/>
      <c r="AJ147" s="32"/>
      <c r="AK147" s="32"/>
      <c r="AL147" s="32"/>
      <c r="AM147" s="32"/>
      <c r="AN147" s="32"/>
      <c r="AO147" s="32"/>
      <c r="AP147" s="32"/>
      <c r="AQ147" s="32"/>
      <c r="AR147" s="32"/>
      <c r="AS147" s="32"/>
      <c r="AT147" s="32"/>
      <c r="AU147" s="32"/>
      <c r="AV147" s="32"/>
      <c r="AW147" s="32"/>
      <c r="AX147" s="32"/>
      <c r="AY147" s="32"/>
      <c r="AZ147" s="32"/>
      <c r="BA147" s="32"/>
      <c r="BB147" s="32"/>
      <c r="BC147" s="32"/>
      <c r="BD147" s="32"/>
      <c r="BE147" s="32"/>
      <c r="BF147" s="32"/>
      <c r="BG147" s="32"/>
      <c r="BH147" s="32"/>
      <c r="BI147" s="32"/>
      <c r="BJ147" s="32"/>
      <c r="BK147" s="32"/>
      <c r="BL147" s="32"/>
      <c r="BM147" s="32"/>
      <c r="BN147" s="32"/>
      <c r="BO147" s="32"/>
      <c r="BP147" s="32"/>
      <c r="BQ147" s="32"/>
      <c r="BR147" s="32"/>
      <c r="BS147" s="32"/>
      <c r="BT147" s="32"/>
      <c r="BU147" s="32"/>
      <c r="BV147" s="32"/>
      <c r="BW147" s="32"/>
      <c r="BX147" s="32"/>
      <c r="BY147" s="32"/>
      <c r="BZ147" s="32"/>
      <c r="CA147" s="32"/>
      <c r="CB147" s="32"/>
      <c r="CC147" s="32"/>
      <c r="CD147" s="32"/>
      <c r="CE147" s="32"/>
      <c r="CF147" s="32"/>
      <c r="CG147" s="32"/>
      <c r="CH147" s="32"/>
      <c r="CI147" s="32"/>
      <c r="CJ147" s="32"/>
      <c r="CK147" s="32"/>
      <c r="CL147" s="32"/>
      <c r="CM147" s="32"/>
      <c r="CN147" s="32"/>
      <c r="CO147" s="32"/>
      <c r="CP147" s="32"/>
      <c r="CQ147" s="32"/>
      <c r="CR147" s="32"/>
      <c r="CS147" s="32"/>
      <c r="CT147" s="32"/>
      <c r="CU147" s="32"/>
      <c r="CV147" s="32"/>
      <c r="CW147" s="32"/>
      <c r="CX147" s="32"/>
      <c r="CY147" s="32"/>
      <c r="CZ147" s="32"/>
      <c r="DA147" s="32"/>
      <c r="DB147" s="32"/>
      <c r="DC147" s="32"/>
      <c r="DD147" s="32"/>
      <c r="DE147" s="32"/>
      <c r="DF147" s="32"/>
      <c r="DG147" s="32"/>
      <c r="DH147" s="32"/>
      <c r="DI147" s="32"/>
      <c r="DJ147" s="32"/>
      <c r="DK147" s="32"/>
    </row>
    <row r="148" spans="2:115" x14ac:dyDescent="0.15">
      <c r="B148" s="2"/>
      <c r="C148" s="32"/>
      <c r="D148" s="32"/>
      <c r="E148" s="32"/>
      <c r="F148" s="32"/>
      <c r="G148" s="32"/>
      <c r="H148" s="32"/>
      <c r="I148" s="32"/>
      <c r="J148" s="32"/>
      <c r="K148" s="32"/>
      <c r="L148" s="32"/>
      <c r="M148" s="32"/>
      <c r="N148" s="32"/>
      <c r="O148" s="32"/>
      <c r="P148" s="32"/>
      <c r="Q148" s="32"/>
      <c r="R148" s="32"/>
      <c r="S148" s="32"/>
      <c r="T148" s="32"/>
      <c r="U148" s="32"/>
      <c r="V148" s="32"/>
      <c r="W148" s="32"/>
      <c r="X148" s="32"/>
      <c r="Y148" s="32"/>
      <c r="Z148" s="32"/>
      <c r="AA148" s="32"/>
      <c r="AB148" s="32"/>
      <c r="AC148" s="32"/>
      <c r="AD148" s="32"/>
      <c r="AE148" s="32"/>
      <c r="AF148" s="32"/>
      <c r="AG148" s="32"/>
      <c r="AH148" s="32"/>
      <c r="AI148" s="32"/>
      <c r="AJ148" s="32"/>
      <c r="AK148" s="32"/>
      <c r="AL148" s="32"/>
      <c r="AM148" s="32"/>
      <c r="AN148" s="32"/>
      <c r="AO148" s="32"/>
      <c r="AP148" s="32"/>
      <c r="AQ148" s="32"/>
      <c r="AR148" s="32"/>
      <c r="AS148" s="32"/>
      <c r="AT148" s="32"/>
      <c r="AU148" s="32"/>
      <c r="AV148" s="32"/>
      <c r="AW148" s="32"/>
      <c r="AX148" s="32"/>
      <c r="AY148" s="32"/>
      <c r="AZ148" s="32"/>
      <c r="BA148" s="32"/>
      <c r="BB148" s="32"/>
      <c r="BC148" s="32"/>
      <c r="BD148" s="32"/>
      <c r="BE148" s="32"/>
      <c r="BF148" s="32"/>
      <c r="BG148" s="32"/>
      <c r="BH148" s="32"/>
      <c r="BI148" s="32"/>
      <c r="BJ148" s="32"/>
      <c r="BK148" s="32"/>
      <c r="BL148" s="32"/>
      <c r="BM148" s="32"/>
      <c r="BN148" s="32"/>
      <c r="BO148" s="32"/>
      <c r="BP148" s="32"/>
      <c r="BQ148" s="32"/>
      <c r="BR148" s="32"/>
      <c r="BS148" s="32"/>
      <c r="BT148" s="32"/>
      <c r="BU148" s="32"/>
      <c r="BV148" s="32"/>
      <c r="BW148" s="32"/>
      <c r="BX148" s="32"/>
      <c r="BY148" s="32"/>
      <c r="BZ148" s="32"/>
      <c r="CA148" s="32"/>
      <c r="CB148" s="32"/>
      <c r="CC148" s="32"/>
      <c r="CD148" s="32"/>
      <c r="CE148" s="32"/>
      <c r="CF148" s="32"/>
      <c r="CG148" s="32"/>
      <c r="CH148" s="32"/>
      <c r="CI148" s="32"/>
      <c r="CJ148" s="32"/>
      <c r="CK148" s="32"/>
      <c r="CL148" s="32"/>
      <c r="CM148" s="32"/>
      <c r="CN148" s="32"/>
      <c r="CO148" s="32"/>
      <c r="CP148" s="32"/>
      <c r="CQ148" s="32"/>
      <c r="CR148" s="32"/>
      <c r="CS148" s="32"/>
      <c r="CT148" s="32"/>
      <c r="CU148" s="32"/>
      <c r="CV148" s="32"/>
      <c r="CW148" s="32"/>
      <c r="CX148" s="32"/>
      <c r="CY148" s="32"/>
      <c r="CZ148" s="32"/>
      <c r="DA148" s="32"/>
      <c r="DB148" s="32"/>
      <c r="DC148" s="32"/>
      <c r="DD148" s="32"/>
      <c r="DE148" s="32"/>
      <c r="DF148" s="32"/>
      <c r="DG148" s="32"/>
      <c r="DH148" s="32"/>
      <c r="DI148" s="32"/>
      <c r="DJ148" s="32"/>
      <c r="DK148" s="32"/>
    </row>
    <row r="149" spans="2:115" x14ac:dyDescent="0.15">
      <c r="B149" s="2"/>
      <c r="C149" s="32"/>
      <c r="D149" s="32"/>
      <c r="E149" s="32"/>
      <c r="F149" s="32"/>
      <c r="G149" s="32"/>
      <c r="H149" s="32"/>
      <c r="I149" s="32"/>
      <c r="J149" s="32"/>
      <c r="K149" s="32"/>
      <c r="L149" s="32"/>
      <c r="M149" s="32"/>
      <c r="N149" s="32"/>
      <c r="O149" s="32"/>
      <c r="P149" s="32"/>
      <c r="Q149" s="32"/>
      <c r="R149" s="32"/>
      <c r="S149" s="32"/>
      <c r="T149" s="32"/>
      <c r="U149" s="32"/>
      <c r="V149" s="32"/>
      <c r="W149" s="32"/>
      <c r="X149" s="32"/>
      <c r="Y149" s="32"/>
      <c r="Z149" s="32"/>
      <c r="AA149" s="32"/>
      <c r="AB149" s="32"/>
      <c r="AC149" s="32"/>
      <c r="AD149" s="32"/>
      <c r="AE149" s="32"/>
      <c r="AF149" s="32"/>
      <c r="AG149" s="32"/>
      <c r="AH149" s="32"/>
      <c r="AI149" s="32"/>
      <c r="AJ149" s="32"/>
      <c r="AK149" s="32"/>
      <c r="AL149" s="32"/>
      <c r="AM149" s="32"/>
      <c r="AN149" s="32"/>
      <c r="AO149" s="32"/>
      <c r="AP149" s="32"/>
      <c r="AQ149" s="32"/>
      <c r="AR149" s="32"/>
      <c r="AS149" s="32"/>
      <c r="AT149" s="32"/>
      <c r="AU149" s="32"/>
      <c r="AV149" s="32"/>
      <c r="AW149" s="32"/>
      <c r="AX149" s="32"/>
      <c r="AY149" s="32"/>
      <c r="AZ149" s="32"/>
      <c r="BA149" s="32"/>
      <c r="BB149" s="32"/>
      <c r="BC149" s="32"/>
      <c r="BD149" s="32"/>
      <c r="BE149" s="32"/>
      <c r="BF149" s="32"/>
      <c r="BG149" s="32"/>
      <c r="BH149" s="32"/>
      <c r="BI149" s="32"/>
      <c r="BJ149" s="32"/>
      <c r="BK149" s="32"/>
      <c r="BL149" s="32"/>
      <c r="BM149" s="32"/>
      <c r="BN149" s="32"/>
      <c r="BO149" s="32"/>
      <c r="BP149" s="32"/>
      <c r="BQ149" s="32"/>
      <c r="BR149" s="32"/>
      <c r="BS149" s="32"/>
      <c r="BT149" s="32"/>
      <c r="BU149" s="32"/>
      <c r="BV149" s="32"/>
      <c r="BW149" s="32"/>
      <c r="BX149" s="32"/>
      <c r="BY149" s="32"/>
      <c r="BZ149" s="32"/>
      <c r="CA149" s="32"/>
      <c r="CB149" s="32"/>
      <c r="CC149" s="32"/>
      <c r="CD149" s="32"/>
      <c r="CE149" s="32"/>
      <c r="CF149" s="32"/>
      <c r="CG149" s="32"/>
      <c r="CH149" s="32"/>
      <c r="CI149" s="32"/>
      <c r="CJ149" s="32"/>
      <c r="CK149" s="32"/>
      <c r="CL149" s="32"/>
      <c r="CM149" s="32"/>
      <c r="CN149" s="32"/>
      <c r="CO149" s="32"/>
      <c r="CP149" s="32"/>
      <c r="CQ149" s="32"/>
      <c r="CR149" s="32"/>
      <c r="CS149" s="32"/>
      <c r="CT149" s="32"/>
      <c r="CU149" s="32"/>
      <c r="CV149" s="32"/>
      <c r="CW149" s="32"/>
      <c r="CX149" s="32"/>
      <c r="CY149" s="32"/>
      <c r="CZ149" s="32"/>
      <c r="DA149" s="32"/>
      <c r="DB149" s="32"/>
      <c r="DC149" s="32"/>
      <c r="DD149" s="32"/>
      <c r="DE149" s="32"/>
      <c r="DF149" s="32"/>
      <c r="DG149" s="32"/>
      <c r="DH149" s="32"/>
      <c r="DI149" s="32"/>
      <c r="DJ149" s="32"/>
      <c r="DK149" s="32"/>
    </row>
    <row r="150" spans="2:115" x14ac:dyDescent="0.15">
      <c r="B150" s="2"/>
      <c r="C150" s="32"/>
      <c r="D150" s="32"/>
      <c r="E150" s="32"/>
      <c r="F150" s="32"/>
      <c r="G150" s="32"/>
      <c r="H150" s="32"/>
      <c r="I150" s="32"/>
      <c r="J150" s="32"/>
      <c r="K150" s="32"/>
      <c r="L150" s="32"/>
      <c r="M150" s="32"/>
      <c r="N150" s="32"/>
      <c r="O150" s="32"/>
      <c r="P150" s="32"/>
      <c r="Q150" s="32"/>
      <c r="R150" s="32"/>
      <c r="S150" s="32"/>
      <c r="T150" s="32"/>
      <c r="U150" s="32"/>
      <c r="V150" s="32"/>
      <c r="W150" s="32"/>
      <c r="X150" s="32"/>
      <c r="Y150" s="32"/>
      <c r="Z150" s="32"/>
      <c r="AA150" s="32"/>
      <c r="AB150" s="32"/>
      <c r="AC150" s="32"/>
      <c r="AD150" s="32"/>
      <c r="AE150" s="32"/>
      <c r="AF150" s="32"/>
      <c r="AG150" s="32"/>
      <c r="AH150" s="32"/>
      <c r="AI150" s="32"/>
      <c r="AJ150" s="32"/>
      <c r="AK150" s="32"/>
      <c r="AL150" s="32"/>
      <c r="AM150" s="32"/>
      <c r="AN150" s="32"/>
      <c r="AO150" s="32"/>
      <c r="AP150" s="32"/>
      <c r="AQ150" s="32"/>
      <c r="AR150" s="32"/>
      <c r="AS150" s="32"/>
      <c r="AT150" s="32"/>
      <c r="AU150" s="32"/>
      <c r="AV150" s="32"/>
      <c r="AW150" s="32"/>
      <c r="AX150" s="32"/>
      <c r="AY150" s="32"/>
      <c r="AZ150" s="32"/>
      <c r="BA150" s="32"/>
      <c r="BB150" s="32"/>
      <c r="BC150" s="32"/>
      <c r="BD150" s="32"/>
      <c r="BE150" s="32"/>
      <c r="BF150" s="32"/>
      <c r="BG150" s="32"/>
      <c r="BH150" s="32"/>
      <c r="BI150" s="32"/>
      <c r="BJ150" s="32"/>
      <c r="BK150" s="32"/>
      <c r="BL150" s="32"/>
      <c r="BM150" s="32"/>
      <c r="BN150" s="32"/>
      <c r="BO150" s="32"/>
      <c r="BP150" s="32"/>
      <c r="BQ150" s="32"/>
      <c r="BR150" s="32"/>
      <c r="BS150" s="32"/>
      <c r="BT150" s="32"/>
      <c r="BU150" s="32"/>
      <c r="BV150" s="32"/>
      <c r="BW150" s="32"/>
      <c r="BX150" s="32"/>
      <c r="BY150" s="32"/>
      <c r="BZ150" s="32"/>
      <c r="CA150" s="32"/>
      <c r="CB150" s="32"/>
      <c r="CC150" s="32"/>
      <c r="CD150" s="32"/>
      <c r="CE150" s="32"/>
      <c r="CF150" s="32"/>
      <c r="CG150" s="32"/>
      <c r="CH150" s="32"/>
      <c r="CI150" s="32"/>
      <c r="CJ150" s="32"/>
      <c r="CK150" s="32"/>
      <c r="CL150" s="32"/>
      <c r="CM150" s="32"/>
      <c r="CN150" s="32"/>
      <c r="CO150" s="32"/>
      <c r="CP150" s="32"/>
      <c r="CQ150" s="32"/>
      <c r="CR150" s="32"/>
      <c r="CS150" s="32"/>
      <c r="CT150" s="32"/>
      <c r="CU150" s="32"/>
      <c r="CV150" s="32"/>
      <c r="CW150" s="32"/>
      <c r="CX150" s="32"/>
      <c r="CY150" s="32"/>
      <c r="CZ150" s="32"/>
      <c r="DA150" s="32"/>
      <c r="DB150" s="32"/>
      <c r="DC150" s="32"/>
      <c r="DD150" s="32"/>
      <c r="DE150" s="32"/>
      <c r="DF150" s="32"/>
      <c r="DG150" s="32"/>
      <c r="DH150" s="32"/>
      <c r="DI150" s="32"/>
      <c r="DJ150" s="32"/>
      <c r="DK150" s="32"/>
    </row>
    <row r="151" spans="2:115" x14ac:dyDescent="0.15">
      <c r="B151" s="2"/>
      <c r="C151" s="32"/>
      <c r="D151" s="32"/>
      <c r="E151" s="32"/>
      <c r="F151" s="32"/>
      <c r="G151" s="32"/>
      <c r="H151" s="32"/>
      <c r="I151" s="32"/>
      <c r="J151" s="32"/>
      <c r="K151" s="32"/>
      <c r="L151" s="32"/>
      <c r="M151" s="32"/>
      <c r="N151" s="32"/>
      <c r="O151" s="32"/>
      <c r="P151" s="32"/>
      <c r="Q151" s="32"/>
      <c r="R151" s="32"/>
      <c r="S151" s="32"/>
      <c r="T151" s="32"/>
      <c r="U151" s="32"/>
      <c r="V151" s="32"/>
      <c r="W151" s="32"/>
      <c r="X151" s="32"/>
      <c r="Y151" s="32"/>
      <c r="Z151" s="32"/>
      <c r="AA151" s="32"/>
      <c r="AB151" s="32"/>
      <c r="AC151" s="32"/>
      <c r="AD151" s="32"/>
      <c r="AE151" s="32"/>
      <c r="AF151" s="32"/>
      <c r="AG151" s="32"/>
      <c r="AH151" s="32"/>
      <c r="AI151" s="32"/>
      <c r="AJ151" s="32"/>
      <c r="AK151" s="32"/>
      <c r="AL151" s="32"/>
      <c r="AM151" s="32"/>
      <c r="AN151" s="32"/>
      <c r="AO151" s="32"/>
      <c r="AP151" s="32"/>
      <c r="AQ151" s="32"/>
      <c r="AR151" s="32"/>
      <c r="AS151" s="32"/>
      <c r="AT151" s="32"/>
      <c r="AU151" s="32"/>
      <c r="AV151" s="32"/>
      <c r="AW151" s="32"/>
      <c r="AX151" s="32"/>
      <c r="AY151" s="32"/>
      <c r="AZ151" s="32"/>
      <c r="BA151" s="32"/>
      <c r="BB151" s="32"/>
      <c r="BC151" s="32"/>
      <c r="BD151" s="32"/>
      <c r="BE151" s="32"/>
      <c r="BF151" s="32"/>
      <c r="BG151" s="32"/>
      <c r="BH151" s="32"/>
      <c r="BI151" s="32"/>
      <c r="BJ151" s="32"/>
      <c r="BK151" s="32"/>
      <c r="BL151" s="32"/>
      <c r="BM151" s="32"/>
      <c r="BN151" s="32"/>
      <c r="BO151" s="32"/>
      <c r="BP151" s="32"/>
      <c r="BQ151" s="32"/>
      <c r="BR151" s="32"/>
      <c r="BS151" s="32"/>
      <c r="BT151" s="32"/>
      <c r="BU151" s="32"/>
      <c r="BV151" s="32"/>
      <c r="BW151" s="32"/>
      <c r="BX151" s="32"/>
      <c r="BY151" s="32"/>
      <c r="BZ151" s="32"/>
      <c r="CA151" s="32"/>
      <c r="CB151" s="32"/>
      <c r="CC151" s="32"/>
      <c r="CD151" s="32"/>
      <c r="CE151" s="32"/>
      <c r="CF151" s="32"/>
      <c r="CG151" s="32"/>
      <c r="CH151" s="32"/>
      <c r="CI151" s="32"/>
      <c r="CJ151" s="32"/>
      <c r="CK151" s="32"/>
      <c r="CL151" s="32"/>
      <c r="CM151" s="32"/>
      <c r="CN151" s="32"/>
      <c r="CO151" s="32"/>
      <c r="CP151" s="32"/>
      <c r="CQ151" s="32"/>
      <c r="CR151" s="32"/>
      <c r="CS151" s="32"/>
      <c r="CT151" s="32"/>
      <c r="CU151" s="32"/>
      <c r="CV151" s="32"/>
      <c r="CW151" s="32"/>
      <c r="CX151" s="32"/>
      <c r="CY151" s="32"/>
      <c r="CZ151" s="32"/>
      <c r="DA151" s="32"/>
      <c r="DB151" s="32"/>
      <c r="DC151" s="32"/>
      <c r="DD151" s="32"/>
      <c r="DE151" s="32"/>
      <c r="DF151" s="32"/>
      <c r="DG151" s="32"/>
      <c r="DH151" s="32"/>
      <c r="DI151" s="32"/>
      <c r="DJ151" s="32"/>
      <c r="DK151" s="32"/>
    </row>
    <row r="152" spans="2:115" x14ac:dyDescent="0.15">
      <c r="B152" s="2"/>
      <c r="C152" s="32"/>
      <c r="D152" s="32"/>
      <c r="E152" s="32"/>
      <c r="F152" s="32"/>
      <c r="G152" s="32"/>
      <c r="H152" s="32"/>
      <c r="I152" s="32"/>
      <c r="J152" s="32"/>
      <c r="K152" s="32"/>
      <c r="L152" s="32"/>
      <c r="M152" s="32"/>
      <c r="N152" s="32"/>
      <c r="O152" s="32"/>
      <c r="P152" s="32"/>
      <c r="Q152" s="32"/>
      <c r="R152" s="32"/>
      <c r="S152" s="32"/>
      <c r="T152" s="32"/>
      <c r="U152" s="32"/>
      <c r="V152" s="32"/>
      <c r="W152" s="32"/>
      <c r="X152" s="32"/>
      <c r="Y152" s="32"/>
      <c r="Z152" s="32"/>
      <c r="AA152" s="32"/>
      <c r="AB152" s="32"/>
      <c r="AC152" s="32"/>
      <c r="AD152" s="32"/>
      <c r="AE152" s="32"/>
      <c r="AF152" s="32"/>
      <c r="AG152" s="32"/>
      <c r="AH152" s="32"/>
      <c r="AI152" s="32"/>
      <c r="AJ152" s="32"/>
      <c r="AK152" s="32"/>
      <c r="AL152" s="32"/>
      <c r="AM152" s="32"/>
      <c r="AN152" s="32"/>
      <c r="AO152" s="32"/>
      <c r="AP152" s="32"/>
      <c r="AQ152" s="32"/>
      <c r="AR152" s="32"/>
      <c r="AS152" s="32"/>
      <c r="AT152" s="32"/>
      <c r="AU152" s="32"/>
      <c r="AV152" s="32"/>
      <c r="AW152" s="32"/>
      <c r="AX152" s="32"/>
      <c r="AY152" s="32"/>
      <c r="AZ152" s="32"/>
      <c r="BA152" s="32"/>
      <c r="BB152" s="32"/>
      <c r="BC152" s="32"/>
      <c r="BD152" s="32"/>
      <c r="BE152" s="32"/>
      <c r="BF152" s="32"/>
      <c r="BG152" s="32"/>
      <c r="BH152" s="32"/>
      <c r="BI152" s="32"/>
      <c r="BJ152" s="32"/>
      <c r="BK152" s="32"/>
      <c r="BL152" s="32"/>
      <c r="BM152" s="32"/>
      <c r="BN152" s="32"/>
      <c r="BO152" s="32"/>
      <c r="BP152" s="32"/>
      <c r="BQ152" s="32"/>
      <c r="BR152" s="32"/>
      <c r="BS152" s="32"/>
      <c r="BT152" s="32"/>
      <c r="BU152" s="32"/>
      <c r="BV152" s="32"/>
      <c r="BW152" s="32"/>
      <c r="BX152" s="32"/>
      <c r="BY152" s="32"/>
      <c r="BZ152" s="32"/>
      <c r="CA152" s="32"/>
      <c r="CB152" s="32"/>
      <c r="CC152" s="32"/>
      <c r="CD152" s="32"/>
      <c r="CE152" s="32"/>
      <c r="CF152" s="32"/>
      <c r="CG152" s="32"/>
      <c r="CH152" s="32"/>
      <c r="CI152" s="32"/>
      <c r="CJ152" s="32"/>
      <c r="CK152" s="32"/>
      <c r="CL152" s="32"/>
      <c r="CM152" s="32"/>
      <c r="CN152" s="32"/>
      <c r="CO152" s="32"/>
      <c r="CP152" s="32"/>
      <c r="CQ152" s="32"/>
      <c r="CR152" s="32"/>
      <c r="CS152" s="32"/>
      <c r="CT152" s="32"/>
      <c r="CU152" s="32"/>
      <c r="CV152" s="32"/>
      <c r="CW152" s="32"/>
      <c r="CX152" s="32"/>
      <c r="CY152" s="32"/>
      <c r="CZ152" s="32"/>
      <c r="DA152" s="32"/>
      <c r="DB152" s="32"/>
      <c r="DC152" s="32"/>
      <c r="DD152" s="32"/>
      <c r="DE152" s="32"/>
      <c r="DF152" s="32"/>
      <c r="DG152" s="32"/>
      <c r="DH152" s="32"/>
      <c r="DI152" s="32"/>
      <c r="DJ152" s="32"/>
      <c r="DK152" s="32"/>
    </row>
    <row r="153" spans="2:115" x14ac:dyDescent="0.15">
      <c r="B153" s="2"/>
      <c r="C153" s="32"/>
      <c r="D153" s="32"/>
      <c r="E153" s="32"/>
      <c r="F153" s="32"/>
      <c r="G153" s="32"/>
      <c r="H153" s="32"/>
      <c r="I153" s="32"/>
      <c r="J153" s="32"/>
      <c r="K153" s="32"/>
      <c r="L153" s="32"/>
      <c r="M153" s="32"/>
      <c r="N153" s="32"/>
      <c r="O153" s="32"/>
      <c r="P153" s="32"/>
      <c r="Q153" s="32"/>
      <c r="R153" s="32"/>
      <c r="S153" s="32"/>
      <c r="T153" s="32"/>
      <c r="U153" s="32"/>
      <c r="V153" s="32"/>
      <c r="W153" s="32"/>
      <c r="X153" s="32"/>
      <c r="Y153" s="32"/>
      <c r="Z153" s="32"/>
      <c r="AA153" s="32"/>
      <c r="AB153" s="32"/>
      <c r="AC153" s="32"/>
      <c r="AD153" s="32"/>
      <c r="AE153" s="32"/>
      <c r="AF153" s="32"/>
      <c r="AG153" s="32"/>
      <c r="AH153" s="32"/>
      <c r="AI153" s="32"/>
      <c r="AJ153" s="32"/>
      <c r="AK153" s="32"/>
      <c r="AL153" s="32"/>
      <c r="AM153" s="32"/>
      <c r="AN153" s="32"/>
      <c r="AO153" s="32"/>
      <c r="AP153" s="32"/>
      <c r="AQ153" s="32"/>
      <c r="AR153" s="32"/>
      <c r="AS153" s="32"/>
      <c r="AT153" s="32"/>
      <c r="AU153" s="32"/>
      <c r="AV153" s="32"/>
      <c r="AW153" s="32"/>
      <c r="AX153" s="32"/>
      <c r="AY153" s="32"/>
      <c r="AZ153" s="32"/>
      <c r="BA153" s="32"/>
      <c r="BB153" s="32"/>
      <c r="BC153" s="32"/>
      <c r="BD153" s="32"/>
      <c r="BE153" s="32"/>
      <c r="BF153" s="32"/>
      <c r="BG153" s="32"/>
      <c r="BH153" s="32"/>
      <c r="BI153" s="32"/>
      <c r="BJ153" s="32"/>
      <c r="BK153" s="32"/>
      <c r="BL153" s="32"/>
      <c r="BM153" s="32"/>
      <c r="BN153" s="32"/>
      <c r="BO153" s="32"/>
      <c r="BP153" s="32"/>
      <c r="BQ153" s="32"/>
      <c r="BR153" s="32"/>
      <c r="BS153" s="32"/>
      <c r="BT153" s="32"/>
      <c r="BU153" s="32"/>
      <c r="BV153" s="32"/>
      <c r="BW153" s="32"/>
      <c r="BX153" s="32"/>
      <c r="BY153" s="32"/>
      <c r="BZ153" s="32"/>
      <c r="CA153" s="32"/>
      <c r="CB153" s="32"/>
      <c r="CC153" s="32"/>
      <c r="CD153" s="32"/>
      <c r="CE153" s="32"/>
      <c r="CF153" s="32"/>
      <c r="CG153" s="32"/>
      <c r="CH153" s="32"/>
      <c r="CI153" s="32"/>
      <c r="CJ153" s="32"/>
      <c r="CK153" s="32"/>
      <c r="CL153" s="32"/>
      <c r="CM153" s="32"/>
      <c r="CN153" s="32"/>
      <c r="CO153" s="32"/>
      <c r="CP153" s="32"/>
      <c r="CQ153" s="32"/>
      <c r="CR153" s="32"/>
      <c r="CS153" s="32"/>
      <c r="CT153" s="32"/>
      <c r="CU153" s="32"/>
      <c r="CV153" s="32"/>
      <c r="CW153" s="32"/>
      <c r="CX153" s="32"/>
      <c r="CY153" s="32"/>
      <c r="CZ153" s="32"/>
      <c r="DA153" s="32"/>
      <c r="DB153" s="32"/>
      <c r="DC153" s="32"/>
      <c r="DD153" s="32"/>
      <c r="DE153" s="32"/>
      <c r="DF153" s="32"/>
      <c r="DG153" s="32"/>
      <c r="DH153" s="32"/>
      <c r="DI153" s="32"/>
      <c r="DJ153" s="32"/>
      <c r="DK153" s="32"/>
    </row>
    <row r="154" spans="2:115" x14ac:dyDescent="0.15">
      <c r="B154" s="2"/>
      <c r="C154" s="32"/>
      <c r="D154" s="32"/>
      <c r="E154" s="32"/>
      <c r="F154" s="32"/>
      <c r="G154" s="32"/>
      <c r="H154" s="32"/>
      <c r="I154" s="32"/>
      <c r="J154" s="32"/>
      <c r="K154" s="32"/>
      <c r="L154" s="32"/>
      <c r="M154" s="32"/>
      <c r="N154" s="32"/>
      <c r="O154" s="32"/>
      <c r="P154" s="32"/>
      <c r="Q154" s="32"/>
      <c r="R154" s="32"/>
      <c r="S154" s="32"/>
      <c r="T154" s="32"/>
      <c r="U154" s="32"/>
      <c r="V154" s="32"/>
      <c r="W154" s="32"/>
      <c r="X154" s="32"/>
      <c r="Y154" s="32"/>
      <c r="Z154" s="32"/>
      <c r="AA154" s="32"/>
      <c r="AB154" s="32"/>
      <c r="AC154" s="32"/>
      <c r="AD154" s="32"/>
      <c r="AE154" s="32"/>
      <c r="AF154" s="32"/>
      <c r="AG154" s="32"/>
      <c r="AH154" s="32"/>
      <c r="AI154" s="32"/>
      <c r="AJ154" s="32"/>
      <c r="AK154" s="32"/>
      <c r="AL154" s="32"/>
      <c r="AM154" s="32"/>
      <c r="AN154" s="32"/>
      <c r="AO154" s="32"/>
      <c r="AP154" s="32"/>
      <c r="AQ154" s="32"/>
      <c r="AR154" s="32"/>
      <c r="AS154" s="32"/>
      <c r="AT154" s="32"/>
      <c r="AU154" s="32"/>
      <c r="AV154" s="32"/>
      <c r="AW154" s="32"/>
      <c r="AX154" s="32"/>
      <c r="AY154" s="32"/>
      <c r="AZ154" s="32"/>
      <c r="BA154" s="32"/>
      <c r="BB154" s="32"/>
      <c r="BC154" s="32"/>
      <c r="BD154" s="32"/>
      <c r="BE154" s="32"/>
      <c r="BF154" s="32"/>
      <c r="BG154" s="32"/>
      <c r="BH154" s="32"/>
      <c r="BI154" s="32"/>
      <c r="BJ154" s="32"/>
      <c r="BK154" s="32"/>
      <c r="BL154" s="32"/>
      <c r="BM154" s="32"/>
      <c r="BN154" s="32"/>
      <c r="BO154" s="32"/>
      <c r="BP154" s="32"/>
      <c r="BQ154" s="32"/>
      <c r="BR154" s="32"/>
      <c r="BS154" s="32"/>
      <c r="BT154" s="32"/>
      <c r="BU154" s="32"/>
      <c r="BV154" s="32"/>
      <c r="BW154" s="32"/>
      <c r="BX154" s="32"/>
      <c r="BY154" s="32"/>
      <c r="BZ154" s="32"/>
      <c r="CA154" s="32"/>
      <c r="CB154" s="32"/>
      <c r="CC154" s="32"/>
      <c r="CD154" s="32"/>
      <c r="CE154" s="32"/>
      <c r="CF154" s="32"/>
      <c r="CG154" s="32"/>
      <c r="CH154" s="32"/>
      <c r="CI154" s="32"/>
      <c r="CJ154" s="32"/>
      <c r="CK154" s="32"/>
      <c r="CL154" s="32"/>
      <c r="CM154" s="32"/>
      <c r="CN154" s="32"/>
      <c r="CO154" s="32"/>
      <c r="CP154" s="32"/>
      <c r="CQ154" s="32"/>
      <c r="CR154" s="32"/>
      <c r="CS154" s="32"/>
      <c r="CT154" s="32"/>
      <c r="CU154" s="32"/>
      <c r="CV154" s="32"/>
      <c r="CW154" s="32"/>
      <c r="CX154" s="32"/>
      <c r="CY154" s="32"/>
      <c r="CZ154" s="32"/>
      <c r="DA154" s="32"/>
      <c r="DB154" s="32"/>
      <c r="DC154" s="32"/>
      <c r="DD154" s="32"/>
      <c r="DE154" s="32"/>
      <c r="DF154" s="32"/>
      <c r="DG154" s="32"/>
      <c r="DH154" s="32"/>
      <c r="DI154" s="32"/>
      <c r="DJ154" s="32"/>
      <c r="DK154" s="32"/>
    </row>
    <row r="155" spans="2:115" x14ac:dyDescent="0.15">
      <c r="B155" s="2"/>
      <c r="C155" s="32"/>
      <c r="D155" s="32"/>
      <c r="E155" s="32"/>
      <c r="F155" s="32"/>
      <c r="G155" s="32"/>
      <c r="H155" s="32"/>
      <c r="I155" s="32"/>
      <c r="J155" s="32"/>
      <c r="K155" s="32"/>
      <c r="L155" s="32"/>
      <c r="M155" s="32"/>
      <c r="N155" s="32"/>
      <c r="O155" s="32"/>
      <c r="P155" s="32"/>
      <c r="Q155" s="32"/>
      <c r="R155" s="32"/>
      <c r="S155" s="32"/>
      <c r="T155" s="32"/>
      <c r="U155" s="32"/>
      <c r="V155" s="32"/>
      <c r="W155" s="32"/>
      <c r="X155" s="32"/>
      <c r="Y155" s="32"/>
      <c r="Z155" s="32"/>
      <c r="AA155" s="32"/>
      <c r="AB155" s="32"/>
      <c r="AC155" s="32"/>
      <c r="AD155" s="32"/>
      <c r="AE155" s="32"/>
      <c r="AF155" s="32"/>
      <c r="AG155" s="32"/>
      <c r="AH155" s="32"/>
      <c r="AI155" s="32"/>
      <c r="AJ155" s="32"/>
      <c r="AK155" s="32"/>
      <c r="AL155" s="32"/>
      <c r="AM155" s="32"/>
      <c r="AN155" s="32"/>
      <c r="AO155" s="32"/>
      <c r="AP155" s="32"/>
      <c r="AQ155" s="32"/>
      <c r="AR155" s="32"/>
      <c r="AS155" s="32"/>
      <c r="AT155" s="32"/>
      <c r="AU155" s="32"/>
      <c r="AV155" s="32"/>
      <c r="AW155" s="32"/>
      <c r="AX155" s="32"/>
      <c r="AY155" s="32"/>
      <c r="AZ155" s="32"/>
      <c r="BA155" s="32"/>
      <c r="BB155" s="32"/>
      <c r="BC155" s="32"/>
      <c r="BD155" s="32"/>
      <c r="BE155" s="32"/>
      <c r="BF155" s="32"/>
      <c r="BG155" s="32"/>
      <c r="BH155" s="32"/>
      <c r="BI155" s="32"/>
      <c r="BJ155" s="32"/>
      <c r="BK155" s="32"/>
      <c r="BL155" s="32"/>
      <c r="BM155" s="32"/>
      <c r="BN155" s="32"/>
      <c r="BO155" s="32"/>
      <c r="BP155" s="32"/>
      <c r="BQ155" s="32"/>
      <c r="BR155" s="32"/>
      <c r="BS155" s="32"/>
      <c r="BT155" s="32"/>
      <c r="BU155" s="32"/>
      <c r="BV155" s="32"/>
      <c r="BW155" s="32"/>
      <c r="BX155" s="32"/>
      <c r="BY155" s="32"/>
      <c r="BZ155" s="32"/>
      <c r="CA155" s="32"/>
      <c r="CB155" s="32"/>
      <c r="CC155" s="32"/>
      <c r="CD155" s="32"/>
      <c r="CE155" s="32"/>
      <c r="CF155" s="32"/>
      <c r="CG155" s="32"/>
      <c r="CH155" s="32"/>
      <c r="CI155" s="32"/>
      <c r="CJ155" s="32"/>
      <c r="CK155" s="32"/>
      <c r="CL155" s="32"/>
      <c r="CM155" s="32"/>
      <c r="CN155" s="32"/>
      <c r="CO155" s="32"/>
      <c r="CP155" s="32"/>
      <c r="CQ155" s="32"/>
      <c r="CR155" s="32"/>
      <c r="CS155" s="32"/>
      <c r="CT155" s="32"/>
      <c r="CU155" s="32"/>
      <c r="CV155" s="32"/>
      <c r="CW155" s="32"/>
      <c r="CX155" s="32"/>
      <c r="CY155" s="32"/>
      <c r="CZ155" s="32"/>
      <c r="DA155" s="32"/>
      <c r="DB155" s="32"/>
      <c r="DC155" s="32"/>
      <c r="DD155" s="32"/>
      <c r="DE155" s="32"/>
      <c r="DF155" s="32"/>
      <c r="DG155" s="32"/>
      <c r="DH155" s="32"/>
      <c r="DI155" s="32"/>
      <c r="DJ155" s="32"/>
      <c r="DK155" s="32"/>
    </row>
    <row r="156" spans="2:115" x14ac:dyDescent="0.15">
      <c r="B156" s="2"/>
      <c r="C156" s="32"/>
      <c r="D156" s="32"/>
      <c r="E156" s="32"/>
      <c r="F156" s="32"/>
      <c r="G156" s="32"/>
      <c r="H156" s="32"/>
      <c r="I156" s="32"/>
      <c r="J156" s="32"/>
      <c r="K156" s="32"/>
      <c r="L156" s="32"/>
      <c r="M156" s="32"/>
      <c r="N156" s="32"/>
      <c r="O156" s="32"/>
      <c r="P156" s="32"/>
      <c r="Q156" s="32"/>
      <c r="R156" s="32"/>
      <c r="S156" s="32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  <c r="AQ156" s="32"/>
      <c r="AR156" s="32"/>
      <c r="AS156" s="32"/>
      <c r="AT156" s="32"/>
      <c r="AU156" s="32"/>
      <c r="AV156" s="32"/>
      <c r="AW156" s="32"/>
      <c r="AX156" s="32"/>
      <c r="AY156" s="32"/>
      <c r="AZ156" s="32"/>
      <c r="BA156" s="32"/>
      <c r="BB156" s="32"/>
      <c r="BC156" s="32"/>
      <c r="BD156" s="32"/>
      <c r="BE156" s="32"/>
      <c r="BF156" s="32"/>
      <c r="BG156" s="32"/>
      <c r="BH156" s="32"/>
      <c r="BI156" s="32"/>
      <c r="BJ156" s="32"/>
      <c r="BK156" s="32"/>
      <c r="BL156" s="32"/>
      <c r="BM156" s="32"/>
      <c r="BN156" s="32"/>
      <c r="BO156" s="32"/>
      <c r="BP156" s="32"/>
      <c r="BQ156" s="32"/>
      <c r="BR156" s="32"/>
      <c r="BS156" s="32"/>
      <c r="BT156" s="32"/>
      <c r="BU156" s="32"/>
      <c r="BV156" s="32"/>
      <c r="BW156" s="32"/>
      <c r="BX156" s="32"/>
      <c r="BY156" s="32"/>
      <c r="BZ156" s="32"/>
      <c r="CA156" s="32"/>
      <c r="CB156" s="32"/>
      <c r="CC156" s="32"/>
      <c r="CD156" s="32"/>
      <c r="CE156" s="32"/>
      <c r="CF156" s="32"/>
      <c r="CG156" s="32"/>
      <c r="CH156" s="32"/>
      <c r="CI156" s="32"/>
      <c r="CJ156" s="32"/>
      <c r="CK156" s="32"/>
      <c r="CL156" s="32"/>
      <c r="CM156" s="32"/>
      <c r="CN156" s="32"/>
      <c r="CO156" s="32"/>
      <c r="CP156" s="32"/>
      <c r="CQ156" s="32"/>
      <c r="CR156" s="32"/>
      <c r="CS156" s="32"/>
      <c r="CT156" s="32"/>
      <c r="CU156" s="32"/>
      <c r="CV156" s="32"/>
      <c r="CW156" s="32"/>
      <c r="CX156" s="32"/>
      <c r="CY156" s="32"/>
      <c r="CZ156" s="32"/>
      <c r="DA156" s="32"/>
      <c r="DB156" s="32"/>
      <c r="DC156" s="32"/>
      <c r="DD156" s="32"/>
      <c r="DE156" s="32"/>
      <c r="DF156" s="32"/>
      <c r="DG156" s="32"/>
      <c r="DH156" s="32"/>
      <c r="DI156" s="32"/>
      <c r="DJ156" s="32"/>
      <c r="DK156" s="32"/>
    </row>
    <row r="157" spans="2:115" x14ac:dyDescent="0.15">
      <c r="B157" s="2"/>
      <c r="C157" s="32"/>
      <c r="D157" s="32"/>
      <c r="E157" s="32"/>
      <c r="F157" s="32"/>
      <c r="G157" s="32"/>
      <c r="H157" s="32"/>
      <c r="I157" s="32"/>
      <c r="J157" s="32"/>
      <c r="K157" s="32"/>
      <c r="L157" s="32"/>
      <c r="M157" s="32"/>
      <c r="N157" s="32"/>
      <c r="O157" s="32"/>
      <c r="P157" s="32"/>
      <c r="Q157" s="32"/>
      <c r="R157" s="32"/>
      <c r="S157" s="32"/>
      <c r="T157" s="32"/>
      <c r="U157" s="32"/>
      <c r="V157" s="32"/>
      <c r="W157" s="32"/>
      <c r="X157" s="32"/>
      <c r="Y157" s="32"/>
      <c r="Z157" s="32"/>
      <c r="AA157" s="32"/>
      <c r="AB157" s="32"/>
      <c r="AC157" s="32"/>
      <c r="AD157" s="32"/>
      <c r="AE157" s="32"/>
      <c r="AF157" s="32"/>
      <c r="AG157" s="32"/>
      <c r="AH157" s="32"/>
      <c r="AI157" s="32"/>
      <c r="AJ157" s="32"/>
      <c r="AK157" s="32"/>
      <c r="AL157" s="32"/>
      <c r="AM157" s="32"/>
      <c r="AN157" s="32"/>
      <c r="AO157" s="32"/>
      <c r="AP157" s="32"/>
      <c r="AQ157" s="32"/>
      <c r="AR157" s="32"/>
      <c r="AS157" s="32"/>
      <c r="AT157" s="32"/>
      <c r="AU157" s="32"/>
      <c r="AV157" s="32"/>
      <c r="AW157" s="32"/>
      <c r="AX157" s="32"/>
      <c r="AY157" s="32"/>
      <c r="AZ157" s="32"/>
      <c r="BA157" s="32"/>
      <c r="BB157" s="32"/>
      <c r="BC157" s="32"/>
      <c r="BD157" s="32"/>
      <c r="BE157" s="32"/>
      <c r="BF157" s="32"/>
      <c r="BG157" s="32"/>
      <c r="BH157" s="32"/>
      <c r="BI157" s="32"/>
      <c r="BJ157" s="32"/>
      <c r="BK157" s="32"/>
      <c r="BL157" s="32"/>
      <c r="BM157" s="32"/>
      <c r="BN157" s="32"/>
      <c r="BO157" s="32"/>
      <c r="BP157" s="32"/>
      <c r="BQ157" s="32"/>
      <c r="BR157" s="32"/>
      <c r="BS157" s="32"/>
      <c r="BT157" s="32"/>
      <c r="BU157" s="32"/>
      <c r="BV157" s="32"/>
      <c r="BW157" s="32"/>
      <c r="BX157" s="32"/>
      <c r="BY157" s="32"/>
      <c r="BZ157" s="32"/>
      <c r="CA157" s="32"/>
      <c r="CB157" s="32"/>
      <c r="CC157" s="32"/>
      <c r="CD157" s="32"/>
      <c r="CE157" s="32"/>
      <c r="CF157" s="32"/>
      <c r="CG157" s="32"/>
      <c r="CH157" s="32"/>
      <c r="CI157" s="32"/>
      <c r="CJ157" s="32"/>
      <c r="CK157" s="32"/>
      <c r="CL157" s="32"/>
      <c r="CM157" s="32"/>
      <c r="CN157" s="32"/>
      <c r="CO157" s="32"/>
      <c r="CP157" s="32"/>
      <c r="CQ157" s="32"/>
      <c r="CR157" s="32"/>
      <c r="CS157" s="32"/>
      <c r="CT157" s="32"/>
      <c r="CU157" s="32"/>
      <c r="CV157" s="32"/>
      <c r="CW157" s="32"/>
      <c r="CX157" s="32"/>
      <c r="CY157" s="32"/>
      <c r="CZ157" s="32"/>
      <c r="DA157" s="32"/>
      <c r="DB157" s="32"/>
      <c r="DC157" s="32"/>
      <c r="DD157" s="32"/>
      <c r="DE157" s="32"/>
      <c r="DF157" s="32"/>
      <c r="DG157" s="32"/>
      <c r="DH157" s="32"/>
      <c r="DI157" s="32"/>
      <c r="DJ157" s="32"/>
      <c r="DK157" s="32"/>
    </row>
    <row r="158" spans="2:115" x14ac:dyDescent="0.15">
      <c r="B158" s="2"/>
      <c r="C158" s="32"/>
      <c r="D158" s="32"/>
      <c r="E158" s="32"/>
      <c r="F158" s="32"/>
      <c r="G158" s="32"/>
      <c r="H158" s="32"/>
      <c r="I158" s="32"/>
      <c r="J158" s="32"/>
      <c r="K158" s="32"/>
      <c r="L158" s="32"/>
      <c r="M158" s="32"/>
      <c r="N158" s="32"/>
      <c r="O158" s="32"/>
      <c r="P158" s="32"/>
      <c r="Q158" s="32"/>
      <c r="R158" s="32"/>
      <c r="S158" s="32"/>
      <c r="T158" s="32"/>
      <c r="U158" s="32"/>
      <c r="V158" s="32"/>
      <c r="W158" s="32"/>
      <c r="X158" s="32"/>
      <c r="Y158" s="32"/>
      <c r="Z158" s="32"/>
      <c r="AA158" s="32"/>
      <c r="AB158" s="32"/>
      <c r="AC158" s="32"/>
      <c r="AD158" s="32"/>
      <c r="AE158" s="32"/>
      <c r="AF158" s="32"/>
      <c r="AG158" s="32"/>
      <c r="AH158" s="32"/>
      <c r="AI158" s="32"/>
      <c r="AJ158" s="32"/>
      <c r="AK158" s="32"/>
      <c r="AL158" s="32"/>
      <c r="AM158" s="32"/>
      <c r="AN158" s="32"/>
      <c r="AO158" s="32"/>
      <c r="AP158" s="32"/>
      <c r="AQ158" s="32"/>
      <c r="AR158" s="32"/>
      <c r="AS158" s="32"/>
      <c r="AT158" s="32"/>
      <c r="AU158" s="32"/>
      <c r="AV158" s="32"/>
      <c r="AW158" s="32"/>
      <c r="AX158" s="32"/>
      <c r="AY158" s="32"/>
      <c r="AZ158" s="32"/>
      <c r="BA158" s="32"/>
      <c r="BB158" s="32"/>
      <c r="BC158" s="32"/>
      <c r="BD158" s="32"/>
      <c r="BE158" s="32"/>
      <c r="BF158" s="32"/>
      <c r="BG158" s="32"/>
      <c r="BH158" s="32"/>
      <c r="BI158" s="32"/>
      <c r="BJ158" s="32"/>
      <c r="BK158" s="32"/>
      <c r="BL158" s="32"/>
      <c r="BM158" s="32"/>
      <c r="BN158" s="32"/>
      <c r="BO158" s="32"/>
      <c r="BP158" s="32"/>
      <c r="BQ158" s="32"/>
      <c r="BR158" s="32"/>
      <c r="BS158" s="32"/>
      <c r="BT158" s="32"/>
      <c r="BU158" s="32"/>
      <c r="BV158" s="32"/>
      <c r="BW158" s="32"/>
      <c r="BX158" s="32"/>
      <c r="BY158" s="32"/>
      <c r="BZ158" s="32"/>
      <c r="CA158" s="32"/>
      <c r="CB158" s="32"/>
      <c r="CC158" s="32"/>
      <c r="CD158" s="32"/>
      <c r="CE158" s="32"/>
      <c r="CF158" s="32"/>
      <c r="CG158" s="32"/>
      <c r="CH158" s="32"/>
      <c r="CI158" s="32"/>
      <c r="CJ158" s="32"/>
      <c r="CK158" s="32"/>
      <c r="CL158" s="32"/>
      <c r="CM158" s="32"/>
      <c r="CN158" s="32"/>
      <c r="CO158" s="32"/>
      <c r="CP158" s="32"/>
      <c r="CQ158" s="32"/>
      <c r="CR158" s="32"/>
      <c r="CS158" s="32"/>
      <c r="CT158" s="32"/>
      <c r="CU158" s="32"/>
      <c r="CV158" s="32"/>
      <c r="CW158" s="32"/>
      <c r="CX158" s="32"/>
      <c r="CY158" s="32"/>
      <c r="CZ158" s="32"/>
      <c r="DA158" s="32"/>
      <c r="DB158" s="32"/>
      <c r="DC158" s="32"/>
      <c r="DD158" s="32"/>
      <c r="DE158" s="32"/>
      <c r="DF158" s="32"/>
      <c r="DG158" s="32"/>
      <c r="DH158" s="32"/>
      <c r="DI158" s="32"/>
      <c r="DJ158" s="32"/>
      <c r="DK158" s="32"/>
    </row>
    <row r="159" spans="2:115" x14ac:dyDescent="0.15">
      <c r="B159" s="2"/>
      <c r="C159" s="32"/>
      <c r="D159" s="32"/>
      <c r="E159" s="32"/>
      <c r="F159" s="32"/>
      <c r="G159" s="32"/>
      <c r="H159" s="32"/>
      <c r="I159" s="32"/>
      <c r="J159" s="32"/>
      <c r="K159" s="32"/>
      <c r="L159" s="32"/>
      <c r="M159" s="32"/>
      <c r="N159" s="32"/>
      <c r="O159" s="32"/>
      <c r="P159" s="32"/>
      <c r="Q159" s="32"/>
      <c r="R159" s="32"/>
      <c r="S159" s="32"/>
      <c r="T159" s="32"/>
      <c r="U159" s="32"/>
      <c r="V159" s="32"/>
      <c r="W159" s="32"/>
      <c r="X159" s="32"/>
      <c r="Y159" s="32"/>
      <c r="Z159" s="32"/>
      <c r="AA159" s="32"/>
      <c r="AB159" s="32"/>
      <c r="AC159" s="32"/>
      <c r="AD159" s="32"/>
      <c r="AE159" s="32"/>
      <c r="AF159" s="32"/>
      <c r="AG159" s="32"/>
      <c r="AH159" s="32"/>
      <c r="AI159" s="32"/>
      <c r="AJ159" s="32"/>
      <c r="AK159" s="32"/>
      <c r="AL159" s="32"/>
      <c r="AM159" s="32"/>
      <c r="AN159" s="32"/>
      <c r="AO159" s="32"/>
      <c r="AP159" s="32"/>
      <c r="AQ159" s="32"/>
      <c r="AR159" s="32"/>
      <c r="AS159" s="32"/>
      <c r="AT159" s="32"/>
      <c r="AU159" s="32"/>
      <c r="AV159" s="32"/>
      <c r="AW159" s="32"/>
      <c r="AX159" s="32"/>
      <c r="AY159" s="32"/>
      <c r="AZ159" s="32"/>
      <c r="BA159" s="32"/>
      <c r="BB159" s="32"/>
      <c r="BC159" s="32"/>
      <c r="BD159" s="32"/>
      <c r="BE159" s="32"/>
      <c r="BF159" s="32"/>
      <c r="BG159" s="32"/>
      <c r="BH159" s="32"/>
      <c r="BI159" s="32"/>
      <c r="BJ159" s="32"/>
      <c r="BK159" s="32"/>
      <c r="BL159" s="32"/>
      <c r="BM159" s="32"/>
      <c r="BN159" s="32"/>
      <c r="BO159" s="32"/>
      <c r="BP159" s="32"/>
      <c r="BQ159" s="32"/>
      <c r="BR159" s="32"/>
      <c r="BS159" s="32"/>
      <c r="BT159" s="32"/>
      <c r="BU159" s="32"/>
      <c r="BV159" s="32"/>
      <c r="BW159" s="32"/>
      <c r="BX159" s="32"/>
      <c r="BY159" s="32"/>
      <c r="BZ159" s="32"/>
      <c r="CA159" s="32"/>
      <c r="CB159" s="32"/>
      <c r="CC159" s="32"/>
      <c r="CD159" s="32"/>
      <c r="CE159" s="32"/>
      <c r="CF159" s="32"/>
      <c r="CG159" s="32"/>
      <c r="CH159" s="32"/>
      <c r="CI159" s="32"/>
      <c r="CJ159" s="32"/>
      <c r="CK159" s="32"/>
      <c r="CL159" s="32"/>
      <c r="CM159" s="32"/>
      <c r="CN159" s="32"/>
      <c r="CO159" s="32"/>
      <c r="CP159" s="32"/>
      <c r="CQ159" s="32"/>
      <c r="CR159" s="32"/>
      <c r="CS159" s="32"/>
      <c r="CT159" s="32"/>
      <c r="CU159" s="32"/>
      <c r="CV159" s="32"/>
      <c r="CW159" s="32"/>
      <c r="CX159" s="32"/>
      <c r="CY159" s="32"/>
      <c r="CZ159" s="32"/>
      <c r="DA159" s="32"/>
      <c r="DB159" s="32"/>
      <c r="DC159" s="32"/>
      <c r="DD159" s="32"/>
      <c r="DE159" s="32"/>
      <c r="DF159" s="32"/>
      <c r="DG159" s="32"/>
      <c r="DH159" s="32"/>
      <c r="DI159" s="32"/>
      <c r="DJ159" s="32"/>
      <c r="DK159" s="32"/>
    </row>
    <row r="160" spans="2:115" x14ac:dyDescent="0.15">
      <c r="B160" s="2"/>
      <c r="C160" s="32"/>
      <c r="D160" s="32"/>
      <c r="E160" s="32"/>
      <c r="F160" s="32"/>
      <c r="G160" s="32"/>
      <c r="H160" s="32"/>
      <c r="I160" s="32"/>
      <c r="J160" s="32"/>
      <c r="K160" s="32"/>
      <c r="L160" s="32"/>
      <c r="M160" s="32"/>
      <c r="N160" s="32"/>
      <c r="O160" s="32"/>
      <c r="P160" s="32"/>
      <c r="Q160" s="32"/>
      <c r="R160" s="32"/>
      <c r="S160" s="32"/>
      <c r="T160" s="32"/>
      <c r="U160" s="32"/>
      <c r="V160" s="32"/>
      <c r="W160" s="32"/>
      <c r="X160" s="32"/>
      <c r="Y160" s="32"/>
      <c r="Z160" s="32"/>
      <c r="AA160" s="32"/>
      <c r="AB160" s="32"/>
      <c r="AC160" s="32"/>
      <c r="AD160" s="32"/>
      <c r="AE160" s="32"/>
      <c r="AF160" s="32"/>
      <c r="AG160" s="32"/>
      <c r="AH160" s="32"/>
      <c r="AI160" s="32"/>
      <c r="AJ160" s="32"/>
      <c r="AK160" s="32"/>
      <c r="AL160" s="32"/>
      <c r="AM160" s="32"/>
      <c r="AN160" s="32"/>
      <c r="AO160" s="32"/>
      <c r="AP160" s="32"/>
      <c r="AQ160" s="32"/>
      <c r="AR160" s="32"/>
      <c r="AS160" s="32"/>
      <c r="AT160" s="32"/>
      <c r="AU160" s="32"/>
      <c r="AV160" s="32"/>
      <c r="AW160" s="32"/>
      <c r="AX160" s="32"/>
      <c r="AY160" s="32"/>
      <c r="AZ160" s="32"/>
      <c r="BA160" s="32"/>
      <c r="BB160" s="32"/>
      <c r="BC160" s="32"/>
      <c r="BD160" s="32"/>
      <c r="BE160" s="32"/>
      <c r="BF160" s="32"/>
      <c r="BG160" s="32"/>
      <c r="BH160" s="32"/>
      <c r="BI160" s="32"/>
      <c r="BJ160" s="32"/>
      <c r="BK160" s="32"/>
      <c r="BL160" s="32"/>
      <c r="BM160" s="32"/>
      <c r="BN160" s="32"/>
      <c r="BO160" s="32"/>
      <c r="BP160" s="32"/>
      <c r="BQ160" s="32"/>
      <c r="BR160" s="32"/>
      <c r="BS160" s="32"/>
      <c r="BT160" s="32"/>
      <c r="BU160" s="32"/>
      <c r="BV160" s="32"/>
      <c r="BW160" s="32"/>
      <c r="BX160" s="32"/>
      <c r="BY160" s="32"/>
      <c r="BZ160" s="32"/>
      <c r="CA160" s="32"/>
      <c r="CB160" s="32"/>
      <c r="CC160" s="32"/>
      <c r="CD160" s="32"/>
      <c r="CE160" s="32"/>
      <c r="CF160" s="32"/>
      <c r="CG160" s="32"/>
      <c r="CH160" s="32"/>
      <c r="CI160" s="32"/>
      <c r="CJ160" s="32"/>
      <c r="CK160" s="32"/>
      <c r="CL160" s="32"/>
      <c r="CM160" s="32"/>
      <c r="CN160" s="32"/>
      <c r="CO160" s="32"/>
      <c r="CP160" s="32"/>
      <c r="CQ160" s="32"/>
      <c r="CR160" s="32"/>
      <c r="CS160" s="32"/>
      <c r="CT160" s="32"/>
      <c r="CU160" s="32"/>
      <c r="CV160" s="32"/>
      <c r="CW160" s="32"/>
      <c r="CX160" s="32"/>
      <c r="CY160" s="32"/>
      <c r="CZ160" s="32"/>
      <c r="DA160" s="32"/>
      <c r="DB160" s="32"/>
      <c r="DC160" s="32"/>
      <c r="DD160" s="32"/>
      <c r="DE160" s="32"/>
      <c r="DF160" s="32"/>
      <c r="DG160" s="32"/>
      <c r="DH160" s="32"/>
      <c r="DI160" s="32"/>
      <c r="DJ160" s="32"/>
      <c r="DK160" s="32"/>
    </row>
    <row r="161" spans="2:115" x14ac:dyDescent="0.15">
      <c r="B161" s="2"/>
      <c r="C161" s="32"/>
      <c r="D161" s="32"/>
      <c r="E161" s="32"/>
      <c r="F161" s="32"/>
      <c r="G161" s="32"/>
      <c r="H161" s="32"/>
      <c r="I161" s="32"/>
      <c r="J161" s="32"/>
      <c r="K161" s="32"/>
      <c r="L161" s="32"/>
      <c r="M161" s="32"/>
      <c r="N161" s="32"/>
      <c r="O161" s="32"/>
      <c r="P161" s="32"/>
      <c r="Q161" s="32"/>
      <c r="R161" s="32"/>
      <c r="S161" s="32"/>
      <c r="T161" s="32"/>
      <c r="U161" s="32"/>
      <c r="V161" s="32"/>
      <c r="W161" s="32"/>
      <c r="X161" s="32"/>
      <c r="Y161" s="32"/>
      <c r="Z161" s="32"/>
      <c r="AA161" s="32"/>
      <c r="AB161" s="32"/>
      <c r="AC161" s="32"/>
      <c r="AD161" s="32"/>
      <c r="AE161" s="32"/>
      <c r="AF161" s="32"/>
      <c r="AG161" s="32"/>
      <c r="AH161" s="32"/>
      <c r="AI161" s="32"/>
      <c r="AJ161" s="32"/>
      <c r="AK161" s="32"/>
      <c r="AL161" s="32"/>
      <c r="AM161" s="32"/>
      <c r="AN161" s="32"/>
      <c r="AO161" s="32"/>
      <c r="AP161" s="32"/>
      <c r="AQ161" s="32"/>
      <c r="AR161" s="32"/>
      <c r="AS161" s="32"/>
      <c r="AT161" s="32"/>
      <c r="AU161" s="32"/>
      <c r="AV161" s="32"/>
      <c r="AW161" s="32"/>
      <c r="AX161" s="32"/>
      <c r="AY161" s="32"/>
      <c r="AZ161" s="32"/>
      <c r="BA161" s="32"/>
      <c r="BB161" s="32"/>
      <c r="BC161" s="32"/>
      <c r="BD161" s="32"/>
      <c r="BE161" s="32"/>
      <c r="BF161" s="32"/>
      <c r="BG161" s="32"/>
      <c r="BH161" s="32"/>
      <c r="BI161" s="32"/>
      <c r="BJ161" s="32"/>
      <c r="BK161" s="32"/>
      <c r="BL161" s="32"/>
      <c r="BM161" s="32"/>
      <c r="BN161" s="32"/>
      <c r="BO161" s="32"/>
      <c r="BP161" s="32"/>
      <c r="BQ161" s="32"/>
      <c r="BR161" s="32"/>
      <c r="BS161" s="32"/>
      <c r="BT161" s="32"/>
      <c r="BU161" s="32"/>
      <c r="BV161" s="32"/>
      <c r="BW161" s="32"/>
      <c r="BX161" s="32"/>
      <c r="BY161" s="32"/>
      <c r="BZ161" s="32"/>
      <c r="CA161" s="32"/>
      <c r="CB161" s="32"/>
      <c r="CC161" s="32"/>
      <c r="CD161" s="32"/>
      <c r="CE161" s="32"/>
      <c r="CF161" s="32"/>
      <c r="CG161" s="32"/>
      <c r="CH161" s="32"/>
      <c r="CI161" s="32"/>
      <c r="CJ161" s="32"/>
      <c r="CK161" s="32"/>
      <c r="CL161" s="32"/>
      <c r="CM161" s="32"/>
      <c r="CN161" s="32"/>
      <c r="CO161" s="32"/>
      <c r="CP161" s="32"/>
      <c r="CQ161" s="32"/>
      <c r="CR161" s="32"/>
      <c r="CS161" s="32"/>
      <c r="CT161" s="32"/>
      <c r="CU161" s="32"/>
      <c r="CV161" s="32"/>
      <c r="CW161" s="32"/>
      <c r="CX161" s="32"/>
      <c r="CY161" s="32"/>
      <c r="CZ161" s="32"/>
      <c r="DA161" s="32"/>
      <c r="DB161" s="32"/>
      <c r="DC161" s="32"/>
      <c r="DD161" s="32"/>
      <c r="DE161" s="32"/>
      <c r="DF161" s="32"/>
      <c r="DG161" s="32"/>
      <c r="DH161" s="32"/>
      <c r="DI161" s="32"/>
      <c r="DJ161" s="32"/>
      <c r="DK161" s="32"/>
    </row>
    <row r="162" spans="2:115" x14ac:dyDescent="0.15">
      <c r="B162" s="2"/>
      <c r="C162" s="32"/>
      <c r="D162" s="32"/>
      <c r="E162" s="32"/>
      <c r="F162" s="32"/>
      <c r="G162" s="32"/>
      <c r="H162" s="32"/>
      <c r="I162" s="32"/>
      <c r="J162" s="32"/>
      <c r="K162" s="32"/>
      <c r="L162" s="32"/>
      <c r="M162" s="32"/>
      <c r="N162" s="32"/>
      <c r="O162" s="32"/>
      <c r="P162" s="32"/>
      <c r="Q162" s="32"/>
      <c r="R162" s="32"/>
      <c r="S162" s="32"/>
      <c r="T162" s="32"/>
      <c r="U162" s="32"/>
      <c r="V162" s="32"/>
      <c r="W162" s="32"/>
      <c r="X162" s="32"/>
      <c r="Y162" s="32"/>
      <c r="Z162" s="32"/>
      <c r="AA162" s="32"/>
      <c r="AB162" s="32"/>
      <c r="AC162" s="32"/>
      <c r="AD162" s="32"/>
      <c r="AE162" s="32"/>
      <c r="AF162" s="32"/>
      <c r="AG162" s="32"/>
      <c r="AH162" s="32"/>
      <c r="AI162" s="32"/>
      <c r="AJ162" s="32"/>
      <c r="AK162" s="32"/>
      <c r="AL162" s="32"/>
      <c r="AM162" s="32"/>
      <c r="AN162" s="32"/>
      <c r="AO162" s="32"/>
      <c r="AP162" s="32"/>
      <c r="AQ162" s="32"/>
      <c r="AR162" s="32"/>
      <c r="AS162" s="32"/>
      <c r="AT162" s="32"/>
      <c r="AU162" s="32"/>
      <c r="AV162" s="32"/>
      <c r="AW162" s="32"/>
      <c r="AX162" s="32"/>
      <c r="AY162" s="32"/>
      <c r="AZ162" s="32"/>
      <c r="BA162" s="32"/>
      <c r="BB162" s="32"/>
      <c r="BC162" s="32"/>
      <c r="BD162" s="32"/>
      <c r="BE162" s="32"/>
      <c r="BF162" s="32"/>
      <c r="BG162" s="32"/>
      <c r="BH162" s="32"/>
      <c r="BI162" s="32"/>
      <c r="BJ162" s="32"/>
      <c r="BK162" s="32"/>
      <c r="BL162" s="32"/>
      <c r="BM162" s="32"/>
      <c r="BN162" s="32"/>
      <c r="BO162" s="32"/>
      <c r="BP162" s="32"/>
      <c r="BQ162" s="32"/>
      <c r="BR162" s="32"/>
      <c r="BS162" s="32"/>
      <c r="BT162" s="32"/>
      <c r="BU162" s="32"/>
      <c r="BV162" s="32"/>
      <c r="BW162" s="32"/>
      <c r="BX162" s="32"/>
      <c r="BY162" s="32"/>
      <c r="BZ162" s="32"/>
      <c r="CA162" s="32"/>
      <c r="CB162" s="32"/>
      <c r="CC162" s="32"/>
      <c r="CD162" s="32"/>
      <c r="CE162" s="32"/>
      <c r="CF162" s="32"/>
      <c r="CG162" s="32"/>
      <c r="CH162" s="32"/>
      <c r="CI162" s="32"/>
      <c r="CJ162" s="32"/>
      <c r="CK162" s="32"/>
      <c r="CL162" s="32"/>
      <c r="CM162" s="32"/>
      <c r="CN162" s="32"/>
      <c r="CO162" s="32"/>
      <c r="CP162" s="32"/>
      <c r="CQ162" s="32"/>
      <c r="CR162" s="32"/>
      <c r="CS162" s="32"/>
      <c r="CT162" s="32"/>
      <c r="CU162" s="32"/>
      <c r="CV162" s="32"/>
      <c r="CW162" s="32"/>
      <c r="CX162" s="32"/>
      <c r="CY162" s="32"/>
      <c r="CZ162" s="32"/>
      <c r="DA162" s="32"/>
      <c r="DB162" s="32"/>
      <c r="DC162" s="32"/>
      <c r="DD162" s="32"/>
      <c r="DE162" s="32"/>
      <c r="DF162" s="32"/>
      <c r="DG162" s="32"/>
      <c r="DH162" s="32"/>
      <c r="DI162" s="32"/>
      <c r="DJ162" s="32"/>
      <c r="DK162" s="32"/>
    </row>
    <row r="163" spans="2:115" x14ac:dyDescent="0.15">
      <c r="B163" s="2"/>
      <c r="C163" s="32"/>
      <c r="D163" s="32"/>
      <c r="E163" s="32"/>
      <c r="F163" s="32"/>
      <c r="G163" s="32"/>
      <c r="H163" s="32"/>
      <c r="I163" s="32"/>
      <c r="J163" s="32"/>
      <c r="K163" s="32"/>
      <c r="L163" s="32"/>
      <c r="M163" s="32"/>
      <c r="N163" s="32"/>
      <c r="O163" s="32"/>
      <c r="P163" s="32"/>
      <c r="Q163" s="32"/>
      <c r="R163" s="32"/>
      <c r="S163" s="32"/>
      <c r="T163" s="32"/>
      <c r="U163" s="32"/>
      <c r="V163" s="32"/>
      <c r="W163" s="32"/>
      <c r="X163" s="32"/>
      <c r="Y163" s="32"/>
      <c r="Z163" s="32"/>
      <c r="AA163" s="32"/>
      <c r="AB163" s="32"/>
      <c r="AC163" s="32"/>
      <c r="AD163" s="32"/>
      <c r="AE163" s="32"/>
      <c r="AF163" s="32"/>
      <c r="AG163" s="32"/>
      <c r="AH163" s="32"/>
      <c r="AI163" s="32"/>
      <c r="AJ163" s="32"/>
      <c r="AK163" s="32"/>
      <c r="AL163" s="32"/>
      <c r="AM163" s="32"/>
      <c r="AN163" s="32"/>
      <c r="AO163" s="32"/>
      <c r="AP163" s="32"/>
      <c r="AQ163" s="32"/>
      <c r="AR163" s="32"/>
      <c r="AS163" s="32"/>
      <c r="AT163" s="32"/>
      <c r="AU163" s="32"/>
      <c r="AV163" s="32"/>
      <c r="AW163" s="32"/>
      <c r="AX163" s="32"/>
      <c r="AY163" s="32"/>
      <c r="AZ163" s="32"/>
      <c r="BA163" s="32"/>
      <c r="BB163" s="32"/>
      <c r="BC163" s="32"/>
      <c r="BD163" s="32"/>
      <c r="BE163" s="32"/>
      <c r="BF163" s="32"/>
      <c r="BG163" s="32"/>
      <c r="BH163" s="32"/>
      <c r="BI163" s="32"/>
      <c r="BJ163" s="32"/>
      <c r="BK163" s="32"/>
      <c r="BL163" s="32"/>
      <c r="BM163" s="32"/>
      <c r="BN163" s="32"/>
      <c r="BO163" s="32"/>
      <c r="BP163" s="32"/>
      <c r="BQ163" s="32"/>
      <c r="BR163" s="32"/>
      <c r="BS163" s="32"/>
      <c r="BT163" s="32"/>
      <c r="BU163" s="32"/>
      <c r="BV163" s="32"/>
      <c r="BW163" s="32"/>
      <c r="BX163" s="32"/>
      <c r="BY163" s="32"/>
      <c r="BZ163" s="32"/>
      <c r="CA163" s="32"/>
      <c r="CB163" s="32"/>
      <c r="CC163" s="32"/>
      <c r="CD163" s="32"/>
      <c r="CE163" s="32"/>
      <c r="CF163" s="32"/>
      <c r="CG163" s="32"/>
      <c r="CH163" s="32"/>
      <c r="CI163" s="32"/>
      <c r="CJ163" s="32"/>
      <c r="CK163" s="32"/>
      <c r="CL163" s="32"/>
      <c r="CM163" s="32"/>
      <c r="CN163" s="32"/>
      <c r="CO163" s="32"/>
      <c r="CP163" s="32"/>
      <c r="CQ163" s="32"/>
      <c r="CR163" s="32"/>
      <c r="CS163" s="32"/>
      <c r="CT163" s="32"/>
      <c r="CU163" s="32"/>
      <c r="CV163" s="32"/>
      <c r="CW163" s="32"/>
      <c r="CX163" s="32"/>
      <c r="CY163" s="32"/>
      <c r="CZ163" s="32"/>
      <c r="DA163" s="32"/>
      <c r="DB163" s="32"/>
      <c r="DC163" s="32"/>
      <c r="DD163" s="32"/>
      <c r="DE163" s="32"/>
      <c r="DF163" s="32"/>
      <c r="DG163" s="32"/>
      <c r="DH163" s="32"/>
      <c r="DI163" s="32"/>
      <c r="DJ163" s="32"/>
      <c r="DK163" s="32"/>
    </row>
    <row r="164" spans="2:115" x14ac:dyDescent="0.15">
      <c r="B164" s="2"/>
      <c r="C164" s="32"/>
      <c r="D164" s="32"/>
      <c r="E164" s="32"/>
      <c r="F164" s="32"/>
      <c r="G164" s="32"/>
      <c r="H164" s="32"/>
      <c r="I164" s="32"/>
      <c r="J164" s="32"/>
      <c r="K164" s="32"/>
      <c r="L164" s="32"/>
      <c r="M164" s="32"/>
      <c r="N164" s="32"/>
      <c r="O164" s="32"/>
      <c r="P164" s="32"/>
      <c r="Q164" s="32"/>
      <c r="R164" s="32"/>
      <c r="S164" s="32"/>
      <c r="T164" s="32"/>
      <c r="U164" s="32"/>
      <c r="V164" s="32"/>
      <c r="W164" s="32"/>
      <c r="X164" s="32"/>
      <c r="Y164" s="32"/>
      <c r="Z164" s="32"/>
      <c r="AA164" s="32"/>
      <c r="AB164" s="32"/>
      <c r="AC164" s="32"/>
      <c r="AD164" s="32"/>
      <c r="AE164" s="32"/>
      <c r="AF164" s="32"/>
      <c r="AG164" s="32"/>
      <c r="AH164" s="32"/>
      <c r="AI164" s="32"/>
      <c r="AJ164" s="32"/>
      <c r="AK164" s="32"/>
      <c r="AL164" s="32"/>
      <c r="AM164" s="32"/>
      <c r="AN164" s="32"/>
      <c r="AO164" s="32"/>
      <c r="AP164" s="32"/>
      <c r="AQ164" s="32"/>
      <c r="AR164" s="32"/>
      <c r="AS164" s="32"/>
      <c r="AT164" s="32"/>
      <c r="AU164" s="32"/>
      <c r="AV164" s="32"/>
      <c r="AW164" s="32"/>
      <c r="AX164" s="32"/>
      <c r="AY164" s="32"/>
      <c r="AZ164" s="32"/>
      <c r="BA164" s="32"/>
      <c r="BB164" s="32"/>
      <c r="BC164" s="32"/>
      <c r="BD164" s="32"/>
      <c r="BE164" s="32"/>
      <c r="BF164" s="32"/>
      <c r="BG164" s="32"/>
      <c r="BH164" s="32"/>
      <c r="BI164" s="32"/>
      <c r="BJ164" s="32"/>
      <c r="BK164" s="32"/>
      <c r="BL164" s="32"/>
      <c r="BM164" s="32"/>
      <c r="BN164" s="32"/>
      <c r="BO164" s="32"/>
      <c r="BP164" s="32"/>
      <c r="BQ164" s="32"/>
      <c r="BR164" s="32"/>
      <c r="BS164" s="32"/>
      <c r="BT164" s="32"/>
      <c r="BU164" s="32"/>
      <c r="BV164" s="32"/>
      <c r="BW164" s="32"/>
      <c r="BX164" s="32"/>
      <c r="BY164" s="32"/>
      <c r="BZ164" s="32"/>
      <c r="CA164" s="32"/>
      <c r="CB164" s="32"/>
      <c r="CC164" s="32"/>
      <c r="CD164" s="32"/>
      <c r="CE164" s="32"/>
      <c r="CF164" s="32"/>
      <c r="CG164" s="32"/>
      <c r="CH164" s="32"/>
      <c r="CI164" s="32"/>
      <c r="CJ164" s="32"/>
      <c r="CK164" s="32"/>
      <c r="CL164" s="32"/>
      <c r="CM164" s="32"/>
      <c r="CN164" s="32"/>
      <c r="CO164" s="32"/>
      <c r="CP164" s="32"/>
      <c r="CQ164" s="32"/>
      <c r="CR164" s="32"/>
      <c r="CS164" s="32"/>
      <c r="CT164" s="32"/>
      <c r="CU164" s="32"/>
      <c r="CV164" s="32"/>
      <c r="CW164" s="32"/>
      <c r="CX164" s="32"/>
      <c r="CY164" s="32"/>
      <c r="CZ164" s="32"/>
      <c r="DA164" s="32"/>
      <c r="DB164" s="32"/>
      <c r="DC164" s="32"/>
      <c r="DD164" s="32"/>
      <c r="DE164" s="32"/>
      <c r="DF164" s="32"/>
      <c r="DG164" s="32"/>
      <c r="DH164" s="32"/>
      <c r="DI164" s="32"/>
      <c r="DJ164" s="32"/>
      <c r="DK164" s="32"/>
    </row>
    <row r="165" spans="2:115" x14ac:dyDescent="0.15">
      <c r="B165" s="2"/>
      <c r="C165" s="32"/>
      <c r="D165" s="32"/>
      <c r="E165" s="32"/>
      <c r="F165" s="32"/>
      <c r="G165" s="32"/>
      <c r="H165" s="32"/>
      <c r="I165" s="32"/>
      <c r="J165" s="32"/>
      <c r="K165" s="32"/>
      <c r="L165" s="32"/>
      <c r="M165" s="32"/>
      <c r="N165" s="32"/>
      <c r="O165" s="32"/>
      <c r="P165" s="32"/>
      <c r="Q165" s="32"/>
      <c r="R165" s="32"/>
      <c r="S165" s="32"/>
      <c r="T165" s="32"/>
      <c r="U165" s="32"/>
      <c r="V165" s="32"/>
      <c r="W165" s="32"/>
      <c r="X165" s="32"/>
      <c r="Y165" s="32"/>
      <c r="Z165" s="32"/>
      <c r="AA165" s="32"/>
      <c r="AB165" s="32"/>
      <c r="AC165" s="32"/>
      <c r="AD165" s="32"/>
      <c r="AE165" s="32"/>
      <c r="AF165" s="32"/>
      <c r="AG165" s="32"/>
      <c r="AH165" s="32"/>
      <c r="AI165" s="32"/>
      <c r="AJ165" s="32"/>
      <c r="AK165" s="32"/>
      <c r="AL165" s="32"/>
      <c r="AM165" s="32"/>
      <c r="AN165" s="32"/>
      <c r="AO165" s="32"/>
      <c r="AP165" s="32"/>
      <c r="AQ165" s="32"/>
      <c r="AR165" s="32"/>
      <c r="AS165" s="32"/>
      <c r="AT165" s="32"/>
      <c r="AU165" s="32"/>
      <c r="AV165" s="32"/>
      <c r="AW165" s="32"/>
      <c r="AX165" s="32"/>
      <c r="AY165" s="32"/>
      <c r="AZ165" s="32"/>
      <c r="BA165" s="32"/>
      <c r="BB165" s="32"/>
      <c r="BC165" s="32"/>
      <c r="BD165" s="32"/>
      <c r="BE165" s="32"/>
      <c r="BF165" s="32"/>
      <c r="BG165" s="32"/>
      <c r="BH165" s="32"/>
      <c r="BI165" s="32"/>
      <c r="BJ165" s="32"/>
      <c r="BK165" s="32"/>
      <c r="BL165" s="32"/>
      <c r="BM165" s="32"/>
      <c r="BN165" s="32"/>
      <c r="BO165" s="32"/>
      <c r="BP165" s="32"/>
      <c r="BQ165" s="32"/>
      <c r="BR165" s="32"/>
      <c r="BS165" s="32"/>
      <c r="BT165" s="32"/>
      <c r="BU165" s="32"/>
      <c r="BV165" s="32"/>
      <c r="BW165" s="32"/>
      <c r="BX165" s="32"/>
      <c r="BY165" s="32"/>
      <c r="BZ165" s="32"/>
      <c r="CA165" s="32"/>
      <c r="CB165" s="32"/>
      <c r="CC165" s="32"/>
      <c r="CD165" s="32"/>
      <c r="CE165" s="32"/>
      <c r="CF165" s="32"/>
      <c r="CG165" s="32"/>
      <c r="CH165" s="32"/>
      <c r="CI165" s="32"/>
      <c r="CJ165" s="32"/>
      <c r="CK165" s="32"/>
      <c r="CL165" s="32"/>
      <c r="CM165" s="32"/>
      <c r="CN165" s="32"/>
      <c r="CO165" s="32"/>
      <c r="CP165" s="32"/>
      <c r="CQ165" s="32"/>
      <c r="CR165" s="32"/>
      <c r="CS165" s="32"/>
      <c r="CT165" s="32"/>
      <c r="CU165" s="32"/>
      <c r="CV165" s="32"/>
      <c r="CW165" s="32"/>
      <c r="CX165" s="32"/>
      <c r="CY165" s="32"/>
      <c r="CZ165" s="32"/>
      <c r="DA165" s="32"/>
      <c r="DB165" s="32"/>
      <c r="DC165" s="32"/>
      <c r="DD165" s="32"/>
      <c r="DE165" s="32"/>
      <c r="DF165" s="32"/>
      <c r="DG165" s="32"/>
      <c r="DH165" s="32"/>
      <c r="DI165" s="32"/>
      <c r="DJ165" s="32"/>
      <c r="DK165" s="32"/>
    </row>
    <row r="166" spans="2:115" x14ac:dyDescent="0.15">
      <c r="B166" s="2"/>
      <c r="C166" s="32"/>
      <c r="D166" s="32"/>
      <c r="E166" s="32"/>
      <c r="F166" s="32"/>
      <c r="G166" s="32"/>
      <c r="H166" s="32"/>
      <c r="I166" s="32"/>
      <c r="J166" s="32"/>
      <c r="K166" s="32"/>
      <c r="L166" s="32"/>
      <c r="M166" s="32"/>
      <c r="N166" s="32"/>
      <c r="O166" s="32"/>
      <c r="P166" s="32"/>
      <c r="Q166" s="32"/>
      <c r="R166" s="32"/>
      <c r="S166" s="32"/>
      <c r="T166" s="32"/>
      <c r="U166" s="32"/>
      <c r="V166" s="32"/>
      <c r="W166" s="32"/>
      <c r="X166" s="32"/>
      <c r="Y166" s="32"/>
      <c r="Z166" s="32"/>
      <c r="AA166" s="32"/>
      <c r="AB166" s="32"/>
      <c r="AC166" s="32"/>
      <c r="AD166" s="32"/>
      <c r="AE166" s="32"/>
      <c r="AF166" s="32"/>
      <c r="AG166" s="32"/>
      <c r="AH166" s="32"/>
      <c r="AI166" s="32"/>
      <c r="AJ166" s="32"/>
      <c r="AK166" s="32"/>
      <c r="AL166" s="32"/>
      <c r="AM166" s="32"/>
      <c r="AN166" s="32"/>
      <c r="AO166" s="32"/>
      <c r="AP166" s="32"/>
      <c r="AQ166" s="32"/>
      <c r="AR166" s="32"/>
      <c r="AS166" s="32"/>
      <c r="AT166" s="32"/>
      <c r="AU166" s="32"/>
      <c r="AV166" s="32"/>
      <c r="AW166" s="32"/>
      <c r="AX166" s="32"/>
      <c r="AY166" s="32"/>
      <c r="AZ166" s="32"/>
      <c r="BA166" s="32"/>
      <c r="BB166" s="32"/>
      <c r="BC166" s="32"/>
      <c r="BD166" s="32"/>
      <c r="BE166" s="32"/>
      <c r="BF166" s="32"/>
      <c r="BG166" s="32"/>
      <c r="BH166" s="32"/>
      <c r="BI166" s="32"/>
      <c r="BJ166" s="32"/>
      <c r="BK166" s="32"/>
      <c r="BL166" s="32"/>
      <c r="BM166" s="32"/>
      <c r="BN166" s="32"/>
      <c r="BO166" s="32"/>
      <c r="BP166" s="32"/>
      <c r="BQ166" s="32"/>
      <c r="BR166" s="32"/>
      <c r="BS166" s="32"/>
      <c r="BT166" s="32"/>
      <c r="BU166" s="32"/>
      <c r="BV166" s="32"/>
      <c r="BW166" s="32"/>
      <c r="BX166" s="32"/>
      <c r="BY166" s="32"/>
      <c r="BZ166" s="32"/>
      <c r="CA166" s="32"/>
      <c r="CB166" s="32"/>
      <c r="CC166" s="32"/>
      <c r="CD166" s="32"/>
      <c r="CE166" s="32"/>
      <c r="CF166" s="32"/>
      <c r="CG166" s="32"/>
      <c r="CH166" s="32"/>
      <c r="CI166" s="32"/>
      <c r="CJ166" s="32"/>
      <c r="CK166" s="32"/>
      <c r="CL166" s="32"/>
      <c r="CM166" s="32"/>
      <c r="CN166" s="32"/>
      <c r="CO166" s="32"/>
      <c r="CP166" s="32"/>
      <c r="CQ166" s="32"/>
      <c r="CR166" s="32"/>
      <c r="CS166" s="32"/>
      <c r="CT166" s="32"/>
      <c r="CU166" s="32"/>
      <c r="CV166" s="32"/>
      <c r="CW166" s="32"/>
      <c r="CX166" s="32"/>
      <c r="CY166" s="32"/>
      <c r="CZ166" s="32"/>
      <c r="DA166" s="32"/>
      <c r="DB166" s="32"/>
      <c r="DC166" s="32"/>
      <c r="DD166" s="32"/>
      <c r="DE166" s="32"/>
      <c r="DF166" s="32"/>
      <c r="DG166" s="32"/>
      <c r="DH166" s="32"/>
      <c r="DI166" s="32"/>
      <c r="DJ166" s="32"/>
      <c r="DK166" s="32"/>
    </row>
    <row r="167" spans="2:115" x14ac:dyDescent="0.15">
      <c r="B167" s="2"/>
      <c r="C167" s="32"/>
      <c r="D167" s="32"/>
      <c r="E167" s="32"/>
      <c r="F167" s="32"/>
      <c r="G167" s="32"/>
      <c r="H167" s="32"/>
      <c r="I167" s="32"/>
      <c r="J167" s="32"/>
      <c r="K167" s="32"/>
      <c r="L167" s="32"/>
      <c r="M167" s="32"/>
      <c r="N167" s="32"/>
      <c r="O167" s="32"/>
      <c r="P167" s="32"/>
      <c r="Q167" s="32"/>
      <c r="R167" s="32"/>
      <c r="S167" s="32"/>
      <c r="T167" s="32"/>
      <c r="U167" s="32"/>
      <c r="V167" s="32"/>
      <c r="W167" s="32"/>
      <c r="X167" s="32"/>
      <c r="Y167" s="32"/>
      <c r="Z167" s="32"/>
      <c r="AA167" s="32"/>
      <c r="AB167" s="32"/>
      <c r="AC167" s="32"/>
      <c r="AD167" s="32"/>
      <c r="AE167" s="32"/>
      <c r="AF167" s="32"/>
      <c r="AG167" s="32"/>
      <c r="AH167" s="32"/>
      <c r="AI167" s="32"/>
      <c r="AJ167" s="32"/>
      <c r="AK167" s="32"/>
      <c r="AL167" s="32"/>
      <c r="AM167" s="32"/>
      <c r="AN167" s="32"/>
      <c r="AO167" s="32"/>
      <c r="AP167" s="32"/>
      <c r="AQ167" s="32"/>
      <c r="AR167" s="32"/>
      <c r="AS167" s="32"/>
      <c r="AT167" s="32"/>
      <c r="AU167" s="32"/>
      <c r="AV167" s="32"/>
      <c r="AW167" s="32"/>
      <c r="AX167" s="32"/>
      <c r="AY167" s="32"/>
      <c r="AZ167" s="32"/>
      <c r="BA167" s="32"/>
      <c r="BB167" s="32"/>
      <c r="BC167" s="32"/>
      <c r="BD167" s="32"/>
      <c r="BE167" s="32"/>
      <c r="BF167" s="32"/>
      <c r="BG167" s="32"/>
      <c r="BH167" s="32"/>
      <c r="BI167" s="32"/>
      <c r="BJ167" s="32"/>
      <c r="BK167" s="32"/>
      <c r="BL167" s="32"/>
      <c r="BM167" s="32"/>
      <c r="BN167" s="32"/>
      <c r="BO167" s="32"/>
      <c r="BP167" s="32"/>
      <c r="BQ167" s="32"/>
      <c r="BR167" s="32"/>
      <c r="BS167" s="32"/>
      <c r="BT167" s="32"/>
      <c r="BU167" s="32"/>
      <c r="BV167" s="32"/>
      <c r="BW167" s="32"/>
      <c r="BX167" s="32"/>
      <c r="BY167" s="32"/>
      <c r="BZ167" s="32"/>
      <c r="CA167" s="32"/>
      <c r="CB167" s="32"/>
      <c r="CC167" s="32"/>
      <c r="CD167" s="32"/>
      <c r="CE167" s="32"/>
      <c r="CF167" s="32"/>
      <c r="CG167" s="32"/>
      <c r="CH167" s="32"/>
      <c r="CI167" s="32"/>
      <c r="CJ167" s="32"/>
      <c r="CK167" s="32"/>
      <c r="CL167" s="32"/>
      <c r="CM167" s="32"/>
      <c r="CN167" s="32"/>
      <c r="CO167" s="32"/>
      <c r="CP167" s="32"/>
      <c r="CQ167" s="32"/>
      <c r="CR167" s="32"/>
      <c r="CS167" s="32"/>
      <c r="CT167" s="32"/>
      <c r="CU167" s="32"/>
      <c r="CV167" s="32"/>
      <c r="CW167" s="32"/>
      <c r="CX167" s="32"/>
      <c r="CY167" s="32"/>
      <c r="CZ167" s="32"/>
      <c r="DA167" s="32"/>
      <c r="DB167" s="32"/>
      <c r="DC167" s="32"/>
      <c r="DD167" s="32"/>
      <c r="DE167" s="32"/>
      <c r="DF167" s="32"/>
      <c r="DG167" s="32"/>
      <c r="DH167" s="32"/>
      <c r="DI167" s="32"/>
      <c r="DJ167" s="32"/>
      <c r="DK167" s="32"/>
    </row>
  </sheetData>
  <mergeCells count="40">
    <mergeCell ref="B3:D4"/>
    <mergeCell ref="B9:D9"/>
    <mergeCell ref="J10:N10"/>
    <mergeCell ref="F5:N5"/>
    <mergeCell ref="F6:N6"/>
    <mergeCell ref="E9:N9"/>
    <mergeCell ref="G12:G13"/>
    <mergeCell ref="F12:F13"/>
    <mergeCell ref="E12:E13"/>
    <mergeCell ref="D12:D13"/>
    <mergeCell ref="B12:B13"/>
    <mergeCell ref="C12:C13"/>
    <mergeCell ref="EP12:EQ12"/>
    <mergeCell ref="ER12:FA12"/>
    <mergeCell ref="L3:N4"/>
    <mergeCell ref="O12:DK12"/>
    <mergeCell ref="H12:H13"/>
    <mergeCell ref="N12:N13"/>
    <mergeCell ref="M12:M13"/>
    <mergeCell ref="EF12:EI12"/>
    <mergeCell ref="EJ12:EO12"/>
    <mergeCell ref="DL12:DW12"/>
    <mergeCell ref="DX12:EE12"/>
    <mergeCell ref="L12:L13"/>
    <mergeCell ref="B1:EO1"/>
    <mergeCell ref="HC12:HH12"/>
    <mergeCell ref="FD12:FH12"/>
    <mergeCell ref="FS12:FW12"/>
    <mergeCell ref="FX12:GI12"/>
    <mergeCell ref="GJ12:GV12"/>
    <mergeCell ref="GX12:HB12"/>
    <mergeCell ref="FI12:FO12"/>
    <mergeCell ref="E3:G4"/>
    <mergeCell ref="H3:K4"/>
    <mergeCell ref="B5:E5"/>
    <mergeCell ref="B6:E6"/>
    <mergeCell ref="K12:K13"/>
    <mergeCell ref="J12:J13"/>
    <mergeCell ref="I12:I13"/>
    <mergeCell ref="E10:I10"/>
  </mergeCells>
  <pageMargins left="0.7" right="0.7" top="0.75" bottom="0.75" header="0.3" footer="0.3"/>
  <pageSetup paperSize="9" orientation="portrait" horizontalDpi="1200" verticalDpi="12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errorTitle="Erreur" error="Merci d'utiliser la liste déroulante">
          <x14:formula1>
            <xm:f>BDD!$D$1:$D$12</xm:f>
          </x14:formula1>
          <xm:sqref>E3</xm:sqref>
        </x14:dataValidation>
        <x14:dataValidation type="list" allowBlank="1" showInputMessage="1" showErrorMessage="1" errorTitle="Erreur" error="Merci d'utiliser la liste déroulante">
          <x14:formula1>
            <xm:f>BDD!$B$1:$B$14</xm:f>
          </x14:formula1>
          <xm:sqref>L3</xm:sqref>
        </x14:dataValidation>
        <x14:dataValidation type="list" allowBlank="1" showInputMessage="1" showErrorMessage="1" errorTitle="Erreur" error="Merci d'utiliser la liste déroulante">
          <x14:formula1>
            <xm:f>BDD!$K$2:$K$22</xm:f>
          </x14:formula1>
          <xm:sqref>E9:N9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B1:J41"/>
  <sheetViews>
    <sheetView showGridLines="0" zoomScaleNormal="100" workbookViewId="0">
      <selection activeCell="G27" sqref="G27"/>
    </sheetView>
  </sheetViews>
  <sheetFormatPr baseColWidth="10" defaultRowHeight="11.25" x14ac:dyDescent="0.15"/>
  <cols>
    <col min="2" max="2" width="17.375" bestFit="1" customWidth="1"/>
    <col min="7" max="7" width="11.875" customWidth="1"/>
  </cols>
  <sheetData>
    <row r="1" spans="2:10" ht="19.5" x14ac:dyDescent="0.15">
      <c r="B1" s="82" t="s">
        <v>63</v>
      </c>
      <c r="C1" s="82"/>
      <c r="D1" s="82"/>
      <c r="E1" s="82"/>
      <c r="F1" s="82"/>
      <c r="G1" s="82"/>
      <c r="H1" s="82"/>
      <c r="I1" s="82"/>
      <c r="J1" s="82"/>
    </row>
    <row r="2" spans="2:10" ht="12" thickBot="1" x14ac:dyDescent="0.2"/>
    <row r="3" spans="2:10" ht="14.25" x14ac:dyDescent="0.15">
      <c r="B3" s="89" t="s">
        <v>47</v>
      </c>
      <c r="C3" s="108" t="s">
        <v>50</v>
      </c>
      <c r="D3" s="93" t="s">
        <v>46</v>
      </c>
      <c r="E3" s="110">
        <v>2018</v>
      </c>
      <c r="F3" s="44" t="s">
        <v>43</v>
      </c>
      <c r="G3" s="85">
        <f>VLOOKUP($C$3,BDD!$D:$F,3,FALSE)</f>
        <v>43101</v>
      </c>
      <c r="H3" s="85"/>
      <c r="I3" s="86"/>
    </row>
    <row r="4" spans="2:10" ht="15" thickBot="1" x14ac:dyDescent="0.2">
      <c r="B4" s="90"/>
      <c r="C4" s="109"/>
      <c r="D4" s="94"/>
      <c r="E4" s="111"/>
      <c r="F4" s="45" t="s">
        <v>44</v>
      </c>
      <c r="G4" s="87">
        <f>EOMONTH(G3,0)</f>
        <v>43131</v>
      </c>
      <c r="H4" s="87"/>
      <c r="I4" s="88"/>
    </row>
    <row r="5" spans="2:10" x14ac:dyDescent="0.15">
      <c r="B5" s="4"/>
      <c r="C5" s="6"/>
      <c r="D5" s="4"/>
      <c r="F5" s="4"/>
      <c r="G5" s="5"/>
      <c r="H5" s="43"/>
      <c r="I5" s="5"/>
    </row>
    <row r="6" spans="2:10" x14ac:dyDescent="0.15">
      <c r="J6" s="2"/>
    </row>
    <row r="7" spans="2:10" x14ac:dyDescent="0.15">
      <c r="F7" s="47"/>
      <c r="G7" s="47"/>
      <c r="H7" s="47"/>
      <c r="I7" s="47"/>
      <c r="J7" s="48"/>
    </row>
    <row r="8" spans="2:10" x14ac:dyDescent="0.15">
      <c r="C8" s="132" t="s">
        <v>211</v>
      </c>
      <c r="D8" s="132"/>
      <c r="E8" s="32"/>
      <c r="F8" s="138" t="s">
        <v>212</v>
      </c>
      <c r="G8" s="138"/>
      <c r="H8" s="128">
        <v>250</v>
      </c>
      <c r="I8" s="128"/>
      <c r="J8" s="47"/>
    </row>
    <row r="9" spans="2:10" x14ac:dyDescent="0.15">
      <c r="B9" s="52">
        <f>VLOOKUP($C$3,BDD!$D:$F,3,FALSE)</f>
        <v>43101</v>
      </c>
      <c r="C9" s="133">
        <v>0</v>
      </c>
      <c r="D9" s="134"/>
      <c r="F9" s="47"/>
      <c r="G9" s="47"/>
      <c r="H9" s="47"/>
      <c r="I9" s="47"/>
      <c r="J9" s="47"/>
    </row>
    <row r="10" spans="2:10" x14ac:dyDescent="0.15">
      <c r="B10" s="53">
        <f>IF((B9+1)&lt;=$G$4,(B9+1),"")</f>
        <v>43102</v>
      </c>
      <c r="C10" s="135">
        <v>0</v>
      </c>
      <c r="D10" s="136"/>
      <c r="F10" s="139" t="s">
        <v>213</v>
      </c>
      <c r="G10" s="139"/>
      <c r="H10" s="129">
        <f>(($H$8)+(SUMIFS('ENTREES BDD'!$AI:$AI,'ENTREES BDD'!$A:$A,"&gt; "&amp;G3,'ENTREES BDD'!$A:$A,"&lt; "&amp;G4)))-(SUM($C$9:$D$39))</f>
        <v>497.5</v>
      </c>
      <c r="I10" s="129"/>
      <c r="J10" s="47"/>
    </row>
    <row r="11" spans="2:10" x14ac:dyDescent="0.15">
      <c r="B11" s="52">
        <f t="shared" ref="B11" si="0">IF((B10+1)&lt;=$G$4,(B10+1),"")</f>
        <v>43103</v>
      </c>
      <c r="C11" s="130">
        <v>0</v>
      </c>
      <c r="D11" s="131"/>
      <c r="F11" s="47"/>
      <c r="G11" s="47"/>
      <c r="H11" s="47"/>
      <c r="I11" s="47"/>
      <c r="J11" s="47"/>
    </row>
    <row r="12" spans="2:10" ht="12" x14ac:dyDescent="0.2">
      <c r="B12" s="53">
        <f>IF((B11+1)&lt;=$G$4,(B11+1),"")</f>
        <v>43104</v>
      </c>
      <c r="C12" s="135">
        <v>0</v>
      </c>
      <c r="D12" s="136"/>
      <c r="F12" s="139" t="s">
        <v>214</v>
      </c>
      <c r="G12" s="139"/>
      <c r="H12" s="129">
        <f>H10-H8</f>
        <v>247.5</v>
      </c>
      <c r="I12" s="129"/>
      <c r="J12" s="49"/>
    </row>
    <row r="13" spans="2:10" x14ac:dyDescent="0.15">
      <c r="B13" s="52">
        <f t="shared" ref="B13:B39" si="1">IF((B12+1)&lt;=$G$4,(B12+1),"")</f>
        <v>43105</v>
      </c>
      <c r="C13" s="130">
        <v>0</v>
      </c>
      <c r="D13" s="131"/>
      <c r="F13" s="47"/>
      <c r="G13" s="47"/>
      <c r="H13" s="47"/>
      <c r="I13" s="47"/>
      <c r="J13" s="47"/>
    </row>
    <row r="14" spans="2:10" x14ac:dyDescent="0.15">
      <c r="B14" s="53">
        <f t="shared" si="1"/>
        <v>43106</v>
      </c>
      <c r="C14" s="135">
        <v>0</v>
      </c>
      <c r="D14" s="136"/>
    </row>
    <row r="15" spans="2:10" x14ac:dyDescent="0.15">
      <c r="B15" s="52">
        <f t="shared" si="1"/>
        <v>43107</v>
      </c>
      <c r="C15" s="130">
        <v>0</v>
      </c>
      <c r="D15" s="131"/>
    </row>
    <row r="16" spans="2:10" x14ac:dyDescent="0.15">
      <c r="B16" s="53">
        <f t="shared" si="1"/>
        <v>43108</v>
      </c>
      <c r="C16" s="135">
        <v>0</v>
      </c>
      <c r="D16" s="136"/>
    </row>
    <row r="17" spans="2:4" x14ac:dyDescent="0.15">
      <c r="B17" s="52">
        <f t="shared" si="1"/>
        <v>43109</v>
      </c>
      <c r="C17" s="130">
        <v>0</v>
      </c>
      <c r="D17" s="131"/>
    </row>
    <row r="18" spans="2:4" x14ac:dyDescent="0.15">
      <c r="B18" s="53">
        <f t="shared" si="1"/>
        <v>43110</v>
      </c>
      <c r="C18" s="135">
        <v>0</v>
      </c>
      <c r="D18" s="136"/>
    </row>
    <row r="19" spans="2:4" x14ac:dyDescent="0.15">
      <c r="B19" s="52">
        <f t="shared" si="1"/>
        <v>43111</v>
      </c>
      <c r="C19" s="130">
        <v>0</v>
      </c>
      <c r="D19" s="131"/>
    </row>
    <row r="20" spans="2:4" x14ac:dyDescent="0.15">
      <c r="B20" s="53">
        <f t="shared" si="1"/>
        <v>43112</v>
      </c>
      <c r="C20" s="135">
        <v>0</v>
      </c>
      <c r="D20" s="136"/>
    </row>
    <row r="21" spans="2:4" x14ac:dyDescent="0.15">
      <c r="B21" s="52">
        <f t="shared" si="1"/>
        <v>43113</v>
      </c>
      <c r="C21" s="130">
        <v>0</v>
      </c>
      <c r="D21" s="131"/>
    </row>
    <row r="22" spans="2:4" x14ac:dyDescent="0.15">
      <c r="B22" s="53">
        <f t="shared" si="1"/>
        <v>43114</v>
      </c>
      <c r="C22" s="135">
        <v>0</v>
      </c>
      <c r="D22" s="136"/>
    </row>
    <row r="23" spans="2:4" x14ac:dyDescent="0.15">
      <c r="B23" s="52">
        <f t="shared" si="1"/>
        <v>43115</v>
      </c>
      <c r="C23" s="130">
        <v>0</v>
      </c>
      <c r="D23" s="131"/>
    </row>
    <row r="24" spans="2:4" x14ac:dyDescent="0.15">
      <c r="B24" s="53">
        <f t="shared" si="1"/>
        <v>43116</v>
      </c>
      <c r="C24" s="135">
        <v>0</v>
      </c>
      <c r="D24" s="136"/>
    </row>
    <row r="25" spans="2:4" x14ac:dyDescent="0.15">
      <c r="B25" s="52">
        <f t="shared" si="1"/>
        <v>43117</v>
      </c>
      <c r="C25" s="130">
        <v>0</v>
      </c>
      <c r="D25" s="131"/>
    </row>
    <row r="26" spans="2:4" x14ac:dyDescent="0.15">
      <c r="B26" s="53">
        <f t="shared" si="1"/>
        <v>43118</v>
      </c>
      <c r="C26" s="135">
        <v>0</v>
      </c>
      <c r="D26" s="136"/>
    </row>
    <row r="27" spans="2:4" x14ac:dyDescent="0.15">
      <c r="B27" s="52">
        <f t="shared" si="1"/>
        <v>43119</v>
      </c>
      <c r="C27" s="130">
        <v>0</v>
      </c>
      <c r="D27" s="131"/>
    </row>
    <row r="28" spans="2:4" x14ac:dyDescent="0.15">
      <c r="B28" s="53">
        <f t="shared" si="1"/>
        <v>43120</v>
      </c>
      <c r="C28" s="135">
        <v>0</v>
      </c>
      <c r="D28" s="136"/>
    </row>
    <row r="29" spans="2:4" x14ac:dyDescent="0.15">
      <c r="B29" s="52">
        <f t="shared" si="1"/>
        <v>43121</v>
      </c>
      <c r="C29" s="130">
        <v>0</v>
      </c>
      <c r="D29" s="131"/>
    </row>
    <row r="30" spans="2:4" x14ac:dyDescent="0.15">
      <c r="B30" s="53">
        <f t="shared" si="1"/>
        <v>43122</v>
      </c>
      <c r="C30" s="135">
        <v>0</v>
      </c>
      <c r="D30" s="136"/>
    </row>
    <row r="31" spans="2:4" x14ac:dyDescent="0.15">
      <c r="B31" s="52">
        <f t="shared" si="1"/>
        <v>43123</v>
      </c>
      <c r="C31" s="130">
        <v>0</v>
      </c>
      <c r="D31" s="131"/>
    </row>
    <row r="32" spans="2:4" x14ac:dyDescent="0.15">
      <c r="B32" s="53">
        <f t="shared" si="1"/>
        <v>43124</v>
      </c>
      <c r="C32" s="135">
        <v>0</v>
      </c>
      <c r="D32" s="136"/>
    </row>
    <row r="33" spans="2:4" x14ac:dyDescent="0.15">
      <c r="B33" s="52">
        <f t="shared" si="1"/>
        <v>43125</v>
      </c>
      <c r="C33" s="130">
        <v>0</v>
      </c>
      <c r="D33" s="131"/>
    </row>
    <row r="34" spans="2:4" x14ac:dyDescent="0.15">
      <c r="B34" s="53">
        <f t="shared" si="1"/>
        <v>43126</v>
      </c>
      <c r="C34" s="135">
        <v>0</v>
      </c>
      <c r="D34" s="136"/>
    </row>
    <row r="35" spans="2:4" x14ac:dyDescent="0.15">
      <c r="B35" s="52">
        <f t="shared" si="1"/>
        <v>43127</v>
      </c>
      <c r="C35" s="130">
        <v>0</v>
      </c>
      <c r="D35" s="131"/>
    </row>
    <row r="36" spans="2:4" x14ac:dyDescent="0.15">
      <c r="B36" s="53">
        <f t="shared" si="1"/>
        <v>43128</v>
      </c>
      <c r="C36" s="135">
        <v>0</v>
      </c>
      <c r="D36" s="136"/>
    </row>
    <row r="37" spans="2:4" x14ac:dyDescent="0.15">
      <c r="B37" s="52">
        <f t="shared" si="1"/>
        <v>43129</v>
      </c>
      <c r="C37" s="130">
        <v>0</v>
      </c>
      <c r="D37" s="131"/>
    </row>
    <row r="38" spans="2:4" x14ac:dyDescent="0.15">
      <c r="B38" s="53">
        <f t="shared" si="1"/>
        <v>43130</v>
      </c>
      <c r="C38" s="135">
        <v>0</v>
      </c>
      <c r="D38" s="136"/>
    </row>
    <row r="39" spans="2:4" x14ac:dyDescent="0.15">
      <c r="B39" s="52">
        <f t="shared" si="1"/>
        <v>43131</v>
      </c>
      <c r="C39" s="130">
        <v>0</v>
      </c>
      <c r="D39" s="131"/>
    </row>
    <row r="40" spans="2:4" x14ac:dyDescent="0.15">
      <c r="C40" s="1"/>
      <c r="D40" s="1"/>
    </row>
    <row r="41" spans="2:4" x14ac:dyDescent="0.15">
      <c r="B41" s="54" t="s">
        <v>49</v>
      </c>
      <c r="C41" s="137">
        <f>SUM(C9:D39)</f>
        <v>0</v>
      </c>
      <c r="D41" s="137"/>
    </row>
  </sheetData>
  <mergeCells count="46">
    <mergeCell ref="H12:I12"/>
    <mergeCell ref="C36:D36"/>
    <mergeCell ref="C37:D37"/>
    <mergeCell ref="C38:D38"/>
    <mergeCell ref="C39:D39"/>
    <mergeCell ref="C18:D18"/>
    <mergeCell ref="C19:D19"/>
    <mergeCell ref="C20:D20"/>
    <mergeCell ref="C21:D21"/>
    <mergeCell ref="C22:D22"/>
    <mergeCell ref="C23:D23"/>
    <mergeCell ref="C12:D12"/>
    <mergeCell ref="C13:D13"/>
    <mergeCell ref="C14:D14"/>
    <mergeCell ref="C15:D15"/>
    <mergeCell ref="C16:D16"/>
    <mergeCell ref="C41:D41"/>
    <mergeCell ref="F8:G8"/>
    <mergeCell ref="F10:G10"/>
    <mergeCell ref="F12:G12"/>
    <mergeCell ref="C30:D30"/>
    <mergeCell ref="C31:D31"/>
    <mergeCell ref="C32:D32"/>
    <mergeCell ref="C33:D33"/>
    <mergeCell ref="C34:D34"/>
    <mergeCell ref="C35:D35"/>
    <mergeCell ref="C24:D24"/>
    <mergeCell ref="C25:D25"/>
    <mergeCell ref="C26:D26"/>
    <mergeCell ref="C27:D27"/>
    <mergeCell ref="C28:D28"/>
    <mergeCell ref="C29:D29"/>
    <mergeCell ref="C17:D17"/>
    <mergeCell ref="C8:D8"/>
    <mergeCell ref="C9:D9"/>
    <mergeCell ref="C10:D10"/>
    <mergeCell ref="C11:D11"/>
    <mergeCell ref="H8:I8"/>
    <mergeCell ref="H10:I10"/>
    <mergeCell ref="B1:J1"/>
    <mergeCell ref="B3:B4"/>
    <mergeCell ref="C3:C4"/>
    <mergeCell ref="D3:D4"/>
    <mergeCell ref="E3:E4"/>
    <mergeCell ref="G3:I3"/>
    <mergeCell ref="G4:I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2" orientation="landscape" horizontalDpi="4294967295" verticalDpi="4294967295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Erreur" error="Merci d'utiliser la liste déroulante">
          <x14:formula1>
            <xm:f>BDD!$B$1:$B$14</xm:f>
          </x14:formula1>
          <xm:sqref>E3 E5</xm:sqref>
        </x14:dataValidation>
        <x14:dataValidation type="list" allowBlank="1" showInputMessage="1" showErrorMessage="1" errorTitle="Erreur" error="Merci d'utiliser la liste déroulante">
          <x14:formula1>
            <xm:f>BDD!$D$1:$D$12</xm:f>
          </x14:formula1>
          <xm:sqref>C3 C5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D6"/>
  <sheetViews>
    <sheetView workbookViewId="0"/>
  </sheetViews>
  <sheetFormatPr baseColWidth="10" defaultRowHeight="11.25" x14ac:dyDescent="0.15"/>
  <cols>
    <col min="2" max="2" width="13.625" style="50" bestFit="1" customWidth="1"/>
  </cols>
  <sheetData>
    <row r="1" spans="1:4" x14ac:dyDescent="0.15">
      <c r="A1" t="s">
        <v>0</v>
      </c>
      <c r="B1" s="50" t="s">
        <v>69</v>
      </c>
      <c r="C1" t="s">
        <v>70</v>
      </c>
      <c r="D1" t="s">
        <v>71</v>
      </c>
    </row>
    <row r="2" spans="1:4" x14ac:dyDescent="0.15">
      <c r="A2" s="2">
        <v>43128</v>
      </c>
      <c r="B2" s="50" t="s">
        <v>225</v>
      </c>
      <c r="C2" t="s">
        <v>76</v>
      </c>
      <c r="D2">
        <v>5</v>
      </c>
    </row>
    <row r="3" spans="1:4" x14ac:dyDescent="0.15">
      <c r="A3" s="2">
        <v>43128</v>
      </c>
      <c r="B3" s="50" t="s">
        <v>224</v>
      </c>
      <c r="C3" t="s">
        <v>73</v>
      </c>
      <c r="D3">
        <v>34</v>
      </c>
    </row>
    <row r="4" spans="1:4" x14ac:dyDescent="0.15">
      <c r="A4" s="2">
        <v>43128</v>
      </c>
      <c r="B4" s="50" t="s">
        <v>258</v>
      </c>
      <c r="C4" t="s">
        <v>73</v>
      </c>
      <c r="D4">
        <v>50</v>
      </c>
    </row>
    <row r="5" spans="1:4" x14ac:dyDescent="0.15">
      <c r="A5" s="2">
        <v>43128</v>
      </c>
      <c r="B5" s="50" t="s">
        <v>225</v>
      </c>
      <c r="C5" t="s">
        <v>74</v>
      </c>
      <c r="D5">
        <v>5</v>
      </c>
    </row>
    <row r="6" spans="1:4" x14ac:dyDescent="0.15">
      <c r="A6" s="2">
        <v>43128</v>
      </c>
      <c r="B6" s="50" t="s">
        <v>225</v>
      </c>
      <c r="C6" t="s">
        <v>85</v>
      </c>
      <c r="D6">
        <v>12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U243"/>
  <sheetViews>
    <sheetView topLeftCell="I1" workbookViewId="0">
      <selection activeCell="Q2" sqref="Q2"/>
    </sheetView>
  </sheetViews>
  <sheetFormatPr baseColWidth="10" defaultRowHeight="11.25" x14ac:dyDescent="0.15"/>
  <cols>
    <col min="7" max="7" width="14.5" bestFit="1" customWidth="1"/>
    <col min="10" max="10" width="13.125" bestFit="1" customWidth="1"/>
    <col min="11" max="11" width="23.5" bestFit="1" customWidth="1"/>
    <col min="12" max="13" width="23.5" customWidth="1"/>
    <col min="14" max="14" width="12.125" bestFit="1" customWidth="1"/>
    <col min="15" max="15" width="26" bestFit="1" customWidth="1"/>
    <col min="16" max="16" width="23.5" bestFit="1" customWidth="1"/>
    <col min="17" max="17" width="21.25" bestFit="1" customWidth="1"/>
  </cols>
  <sheetData>
    <row r="1" spans="1:21" x14ac:dyDescent="0.15">
      <c r="A1">
        <v>1</v>
      </c>
      <c r="B1">
        <v>2017</v>
      </c>
      <c r="D1" t="s">
        <v>50</v>
      </c>
      <c r="E1" s="2">
        <f>("01/01/"&amp;'C.A par mois'!$E$3)*1</f>
        <v>43101</v>
      </c>
      <c r="F1" s="2">
        <f>("01/01/"&amp;'DEPOT TP'!$E$3)*1</f>
        <v>43101</v>
      </c>
      <c r="G1" t="s">
        <v>61</v>
      </c>
      <c r="H1">
        <f>WEEKNUM('C.A par mois'!G4,21)</f>
        <v>5</v>
      </c>
      <c r="I1" s="2">
        <f>("01/01/"&amp;'Suivi Départements'!$L$3)*1</f>
        <v>43101</v>
      </c>
      <c r="J1" t="s">
        <v>70</v>
      </c>
      <c r="K1" t="s">
        <v>195</v>
      </c>
      <c r="L1" s="33" t="s">
        <v>209</v>
      </c>
      <c r="M1" s="33" t="s">
        <v>210</v>
      </c>
      <c r="N1" s="70" t="s">
        <v>72</v>
      </c>
      <c r="O1" s="70"/>
      <c r="P1" t="s">
        <v>195</v>
      </c>
      <c r="Q1" s="70" t="s">
        <v>72</v>
      </c>
      <c r="R1" s="70"/>
      <c r="S1" t="s">
        <v>195</v>
      </c>
    </row>
    <row r="2" spans="1:21" x14ac:dyDescent="0.15">
      <c r="A2">
        <v>2</v>
      </c>
      <c r="B2">
        <v>2018</v>
      </c>
      <c r="D2" t="s">
        <v>51</v>
      </c>
      <c r="E2" s="2">
        <f>("01/02/"&amp;'C.A par mois'!$E$3)*1</f>
        <v>43132</v>
      </c>
      <c r="F2" s="2">
        <f>("01/02/"&amp;'DEPOT TP'!$E$3)*1</f>
        <v>43132</v>
      </c>
      <c r="I2" s="2">
        <f>("01/02/"&amp;'Suivi Départements'!$L$3)*1</f>
        <v>43132</v>
      </c>
      <c r="J2" t="s">
        <v>76</v>
      </c>
      <c r="K2" t="s">
        <v>199</v>
      </c>
      <c r="N2">
        <v>1</v>
      </c>
      <c r="O2" t="s">
        <v>102</v>
      </c>
      <c r="P2" t="s">
        <v>200</v>
      </c>
      <c r="Q2" t="str">
        <f>"00"&amp;N2</f>
        <v>001</v>
      </c>
      <c r="U2" s="30"/>
    </row>
    <row r="3" spans="1:21" x14ac:dyDescent="0.15">
      <c r="A3">
        <v>3</v>
      </c>
      <c r="B3">
        <v>2019</v>
      </c>
      <c r="D3" t="s">
        <v>52</v>
      </c>
      <c r="E3" s="2">
        <f>("01/03/"&amp;'C.A par mois'!$E$3)*1</f>
        <v>43160</v>
      </c>
      <c r="F3" s="2">
        <f>("01/03/"&amp;'DEPOT TP'!$E$3)*1</f>
        <v>43160</v>
      </c>
      <c r="I3" s="2">
        <f>("01/03/"&amp;'Suivi Départements'!$L$3)*1</f>
        <v>43160</v>
      </c>
      <c r="J3" t="s">
        <v>74</v>
      </c>
      <c r="K3" s="33" t="s">
        <v>198</v>
      </c>
      <c r="N3">
        <v>2</v>
      </c>
      <c r="O3" t="s">
        <v>103</v>
      </c>
      <c r="P3" t="s">
        <v>201</v>
      </c>
      <c r="Q3" t="str">
        <f t="shared" ref="Q3:Q10" si="0">"00"&amp;N3</f>
        <v>002</v>
      </c>
      <c r="U3" s="30"/>
    </row>
    <row r="4" spans="1:21" x14ac:dyDescent="0.15">
      <c r="A4">
        <v>4</v>
      </c>
      <c r="B4">
        <v>2020</v>
      </c>
      <c r="D4" t="s">
        <v>53</v>
      </c>
      <c r="E4" s="2">
        <f>("01/04/"&amp;'C.A par mois'!$E$3)*1</f>
        <v>43191</v>
      </c>
      <c r="F4" s="2">
        <f>("01/04/"&amp;'DEPOT TP'!$E$3)*1</f>
        <v>43191</v>
      </c>
      <c r="I4" s="2">
        <f>("01/04/"&amp;'Suivi Départements'!$L$3)*1</f>
        <v>43191</v>
      </c>
      <c r="J4" t="s">
        <v>85</v>
      </c>
      <c r="K4" t="s">
        <v>200</v>
      </c>
      <c r="L4">
        <v>116</v>
      </c>
      <c r="M4">
        <f>L5</f>
        <v>128</v>
      </c>
      <c r="N4">
        <v>3</v>
      </c>
      <c r="O4" t="s">
        <v>104</v>
      </c>
      <c r="P4" s="30" t="s">
        <v>200</v>
      </c>
      <c r="Q4" t="str">
        <f t="shared" si="0"/>
        <v>003</v>
      </c>
    </row>
    <row r="5" spans="1:21" x14ac:dyDescent="0.15">
      <c r="A5">
        <v>5</v>
      </c>
      <c r="B5">
        <v>2021</v>
      </c>
      <c r="D5" t="s">
        <v>54</v>
      </c>
      <c r="E5" s="2">
        <f>("01/05/"&amp;'C.A par mois'!$E$3)*1</f>
        <v>43221</v>
      </c>
      <c r="F5" s="2">
        <f>("01/05/"&amp;'DEPOT TP'!$E$3)*1</f>
        <v>43221</v>
      </c>
      <c r="I5" s="2">
        <f>("01/05/"&amp;'Suivi Départements'!$L$3)*1</f>
        <v>43221</v>
      </c>
      <c r="J5" t="s">
        <v>77</v>
      </c>
      <c r="K5" t="s">
        <v>205</v>
      </c>
      <c r="L5">
        <v>128</v>
      </c>
      <c r="M5">
        <f t="shared" ref="M5:M21" si="1">L6</f>
        <v>136</v>
      </c>
      <c r="N5">
        <v>4</v>
      </c>
      <c r="O5" t="s">
        <v>105</v>
      </c>
      <c r="P5" t="s">
        <v>202</v>
      </c>
      <c r="Q5" t="str">
        <f t="shared" si="0"/>
        <v>004</v>
      </c>
    </row>
    <row r="6" spans="1:21" x14ac:dyDescent="0.15">
      <c r="A6">
        <v>6</v>
      </c>
      <c r="B6">
        <v>2022</v>
      </c>
      <c r="D6" t="s">
        <v>55</v>
      </c>
      <c r="E6" s="2">
        <f>("01/06/"&amp;'C.A par mois'!$E$3)*1</f>
        <v>43252</v>
      </c>
      <c r="F6" s="2">
        <f>("01/06/"&amp;'DEPOT TP'!$E$3)*1</f>
        <v>43252</v>
      </c>
      <c r="I6" s="2">
        <f>("01/06/"&amp;'Suivi Départements'!$L$3)*1</f>
        <v>43252</v>
      </c>
      <c r="J6" t="s">
        <v>75</v>
      </c>
      <c r="K6" t="s">
        <v>92</v>
      </c>
      <c r="L6" s="30">
        <v>136</v>
      </c>
      <c r="M6">
        <f t="shared" si="1"/>
        <v>140</v>
      </c>
      <c r="N6">
        <v>5</v>
      </c>
      <c r="O6" t="s">
        <v>106</v>
      </c>
      <c r="P6" t="s">
        <v>202</v>
      </c>
      <c r="Q6" t="str">
        <f t="shared" si="0"/>
        <v>005</v>
      </c>
    </row>
    <row r="7" spans="1:21" x14ac:dyDescent="0.15">
      <c r="A7">
        <v>7</v>
      </c>
      <c r="B7">
        <v>2023</v>
      </c>
      <c r="D7" t="s">
        <v>56</v>
      </c>
      <c r="E7" s="2">
        <f>("01/07/"&amp;'C.A par mois'!$E$3)*1</f>
        <v>43282</v>
      </c>
      <c r="F7" s="2">
        <f>("01/07/"&amp;'DEPOT TP'!$E$3)*1</f>
        <v>43282</v>
      </c>
      <c r="I7" s="2">
        <f>("01/07/"&amp;'Suivi Départements'!$L$3)*1</f>
        <v>43282</v>
      </c>
      <c r="J7" t="s">
        <v>73</v>
      </c>
      <c r="K7" t="s">
        <v>204</v>
      </c>
      <c r="L7">
        <v>140</v>
      </c>
      <c r="M7">
        <f t="shared" si="1"/>
        <v>146</v>
      </c>
      <c r="N7">
        <v>6</v>
      </c>
      <c r="O7" t="s">
        <v>107</v>
      </c>
      <c r="P7" t="s">
        <v>202</v>
      </c>
      <c r="Q7" t="str">
        <f t="shared" si="0"/>
        <v>006</v>
      </c>
    </row>
    <row r="8" spans="1:21" x14ac:dyDescent="0.15">
      <c r="A8">
        <v>8</v>
      </c>
      <c r="B8">
        <v>2024</v>
      </c>
      <c r="D8" t="s">
        <v>57</v>
      </c>
      <c r="E8" s="2">
        <f>("01/08/"&amp;'C.A par mois'!$E$3)*1</f>
        <v>43313</v>
      </c>
      <c r="F8" s="2">
        <f>("01/08/"&amp;'DEPOT TP'!$E$3)*1</f>
        <v>43313</v>
      </c>
      <c r="I8" s="2">
        <f>("01/08/"&amp;'Suivi Départements'!$L$3)*1</f>
        <v>43313</v>
      </c>
      <c r="J8" t="s">
        <v>78</v>
      </c>
      <c r="K8" t="s">
        <v>90</v>
      </c>
      <c r="L8">
        <v>146</v>
      </c>
      <c r="M8">
        <f t="shared" si="1"/>
        <v>148</v>
      </c>
      <c r="N8">
        <v>7</v>
      </c>
      <c r="O8" t="s">
        <v>108</v>
      </c>
      <c r="P8" s="30" t="s">
        <v>200</v>
      </c>
      <c r="Q8" t="str">
        <f t="shared" si="0"/>
        <v>007</v>
      </c>
    </row>
    <row r="9" spans="1:21" x14ac:dyDescent="0.15">
      <c r="A9">
        <v>9</v>
      </c>
      <c r="B9">
        <v>2025</v>
      </c>
      <c r="D9" t="s">
        <v>58</v>
      </c>
      <c r="E9" s="2">
        <f>("01/09/"&amp;'C.A par mois'!$E$3)*1</f>
        <v>43344</v>
      </c>
      <c r="F9" s="2">
        <f>("01/09/"&amp;'DEPOT TP'!$E$3)*1</f>
        <v>43344</v>
      </c>
      <c r="I9" s="2">
        <f>("01/09/"&amp;'Suivi Départements'!$L$3)*1</f>
        <v>43344</v>
      </c>
      <c r="J9" t="s">
        <v>83</v>
      </c>
      <c r="K9" t="s">
        <v>86</v>
      </c>
      <c r="L9">
        <v>148</v>
      </c>
      <c r="M9">
        <f t="shared" si="1"/>
        <v>158</v>
      </c>
      <c r="N9">
        <v>8</v>
      </c>
      <c r="O9" t="s">
        <v>109</v>
      </c>
      <c r="P9" t="s">
        <v>86</v>
      </c>
      <c r="Q9" t="str">
        <f t="shared" si="0"/>
        <v>008</v>
      </c>
      <c r="U9" s="30"/>
    </row>
    <row r="10" spans="1:21" x14ac:dyDescent="0.15">
      <c r="A10">
        <v>10</v>
      </c>
      <c r="B10">
        <v>2026</v>
      </c>
      <c r="D10" t="s">
        <v>48</v>
      </c>
      <c r="E10" s="2">
        <f>("01/10/"&amp;'C.A par mois'!$E$3)*1</f>
        <v>43374</v>
      </c>
      <c r="F10" s="2">
        <f>("01/10/"&amp;'DEPOT TP'!$E$3)*1</f>
        <v>43374</v>
      </c>
      <c r="I10" s="2">
        <f>("01/10/"&amp;'Suivi Départements'!$L$3)*1</f>
        <v>43374</v>
      </c>
      <c r="J10" t="s">
        <v>84</v>
      </c>
      <c r="K10" t="s">
        <v>97</v>
      </c>
      <c r="L10">
        <v>158</v>
      </c>
      <c r="M10">
        <f t="shared" si="1"/>
        <v>159</v>
      </c>
      <c r="N10">
        <v>9</v>
      </c>
      <c r="O10" t="s">
        <v>110</v>
      </c>
      <c r="P10" s="30" t="s">
        <v>87</v>
      </c>
      <c r="Q10" t="str">
        <f t="shared" si="0"/>
        <v>009</v>
      </c>
    </row>
    <row r="11" spans="1:21" x14ac:dyDescent="0.15">
      <c r="A11">
        <v>11</v>
      </c>
      <c r="B11">
        <v>2027</v>
      </c>
      <c r="D11" t="s">
        <v>59</v>
      </c>
      <c r="E11" s="2">
        <f>("01/11/"&amp;'C.A par mois'!$E$3)*1</f>
        <v>43405</v>
      </c>
      <c r="F11" s="2">
        <f>("01/11/"&amp;'DEPOT TP'!$E$3)*1</f>
        <v>43405</v>
      </c>
      <c r="I11" s="2">
        <f>("01/11/"&amp;'Suivi Départements'!$L$3)*1</f>
        <v>43405</v>
      </c>
      <c r="J11" t="s">
        <v>81</v>
      </c>
      <c r="K11" t="s">
        <v>99</v>
      </c>
      <c r="L11">
        <v>159</v>
      </c>
      <c r="M11">
        <f t="shared" si="1"/>
        <v>160</v>
      </c>
      <c r="N11">
        <v>10</v>
      </c>
      <c r="O11" t="s">
        <v>111</v>
      </c>
      <c r="P11" t="s">
        <v>86</v>
      </c>
      <c r="Q11" t="str">
        <f>"0"&amp;N11</f>
        <v>010</v>
      </c>
    </row>
    <row r="12" spans="1:21" x14ac:dyDescent="0.15">
      <c r="A12">
        <v>12</v>
      </c>
      <c r="B12">
        <v>2028</v>
      </c>
      <c r="D12" t="s">
        <v>60</v>
      </c>
      <c r="E12" s="2">
        <f>("01/12/"&amp;'C.A par mois'!$E$3)*1</f>
        <v>43435</v>
      </c>
      <c r="F12" s="2">
        <f>("01/12/"&amp;'DEPOT TP'!$E$3)*1</f>
        <v>43435</v>
      </c>
      <c r="I12" s="2">
        <f>("01/12/"&amp;'Suivi Départements'!$L$3)*1</f>
        <v>43435</v>
      </c>
      <c r="J12" t="s">
        <v>79</v>
      </c>
      <c r="K12" t="s">
        <v>201</v>
      </c>
      <c r="L12">
        <v>160</v>
      </c>
      <c r="M12">
        <f t="shared" si="1"/>
        <v>165</v>
      </c>
      <c r="N12">
        <v>11</v>
      </c>
      <c r="O12" t="s">
        <v>112</v>
      </c>
      <c r="P12" t="s">
        <v>87</v>
      </c>
      <c r="Q12" t="str">
        <f t="shared" ref="Q12:Q75" si="2">"0"&amp;N12</f>
        <v>011</v>
      </c>
    </row>
    <row r="13" spans="1:21" x14ac:dyDescent="0.15">
      <c r="A13">
        <v>13</v>
      </c>
      <c r="B13">
        <v>2029</v>
      </c>
      <c r="J13" t="s">
        <v>82</v>
      </c>
      <c r="K13" t="s">
        <v>208</v>
      </c>
      <c r="L13">
        <v>165</v>
      </c>
      <c r="M13">
        <f t="shared" si="1"/>
        <v>172</v>
      </c>
      <c r="N13">
        <v>12</v>
      </c>
      <c r="O13" t="s">
        <v>113</v>
      </c>
      <c r="P13" t="s">
        <v>87</v>
      </c>
      <c r="Q13" t="str">
        <f t="shared" si="2"/>
        <v>012</v>
      </c>
    </row>
    <row r="14" spans="1:21" x14ac:dyDescent="0.15">
      <c r="A14">
        <v>14</v>
      </c>
      <c r="B14">
        <v>2030</v>
      </c>
      <c r="J14" t="s">
        <v>80</v>
      </c>
      <c r="K14" t="s">
        <v>100</v>
      </c>
      <c r="L14">
        <v>172</v>
      </c>
      <c r="M14">
        <f t="shared" si="1"/>
        <v>173</v>
      </c>
      <c r="N14">
        <v>13</v>
      </c>
      <c r="O14" t="s">
        <v>114</v>
      </c>
      <c r="P14" t="s">
        <v>202</v>
      </c>
      <c r="Q14" t="str">
        <f t="shared" si="2"/>
        <v>013</v>
      </c>
      <c r="R14" s="30"/>
      <c r="U14" s="30"/>
    </row>
    <row r="15" spans="1:21" x14ac:dyDescent="0.15">
      <c r="A15">
        <v>15</v>
      </c>
      <c r="K15" s="30" t="s">
        <v>98</v>
      </c>
      <c r="L15">
        <v>173</v>
      </c>
      <c r="M15">
        <f t="shared" si="1"/>
        <v>174</v>
      </c>
      <c r="N15">
        <v>14</v>
      </c>
      <c r="O15" t="s">
        <v>115</v>
      </c>
      <c r="P15" t="s">
        <v>88</v>
      </c>
      <c r="Q15" t="str">
        <f t="shared" si="2"/>
        <v>014</v>
      </c>
      <c r="R15" s="30"/>
    </row>
    <row r="16" spans="1:21" x14ac:dyDescent="0.15">
      <c r="A16">
        <v>16</v>
      </c>
      <c r="K16" t="s">
        <v>194</v>
      </c>
      <c r="L16" s="30">
        <v>174</v>
      </c>
      <c r="M16">
        <f t="shared" si="1"/>
        <v>175</v>
      </c>
      <c r="N16">
        <v>15</v>
      </c>
      <c r="O16" t="s">
        <v>116</v>
      </c>
      <c r="P16" t="s">
        <v>200</v>
      </c>
      <c r="Q16" t="str">
        <f t="shared" si="2"/>
        <v>015</v>
      </c>
    </row>
    <row r="17" spans="1:21" x14ac:dyDescent="0.15">
      <c r="A17">
        <v>17</v>
      </c>
      <c r="K17" t="s">
        <v>88</v>
      </c>
      <c r="L17">
        <v>175</v>
      </c>
      <c r="M17">
        <f t="shared" si="1"/>
        <v>180</v>
      </c>
      <c r="N17">
        <v>16</v>
      </c>
      <c r="O17" t="s">
        <v>117</v>
      </c>
      <c r="P17" s="30" t="s">
        <v>203</v>
      </c>
      <c r="Q17" t="str">
        <f t="shared" si="2"/>
        <v>016</v>
      </c>
    </row>
    <row r="18" spans="1:21" x14ac:dyDescent="0.15">
      <c r="A18">
        <v>18</v>
      </c>
      <c r="K18" s="30" t="s">
        <v>203</v>
      </c>
      <c r="L18">
        <v>180</v>
      </c>
      <c r="M18">
        <f t="shared" si="1"/>
        <v>192</v>
      </c>
      <c r="N18">
        <v>17</v>
      </c>
      <c r="O18" t="s">
        <v>118</v>
      </c>
      <c r="P18" s="30" t="s">
        <v>203</v>
      </c>
      <c r="Q18" t="str">
        <f t="shared" si="2"/>
        <v>017</v>
      </c>
    </row>
    <row r="19" spans="1:21" x14ac:dyDescent="0.15">
      <c r="A19">
        <v>19</v>
      </c>
      <c r="K19" t="s">
        <v>87</v>
      </c>
      <c r="L19" s="30">
        <v>192</v>
      </c>
      <c r="M19">
        <f t="shared" si="1"/>
        <v>205</v>
      </c>
      <c r="N19">
        <v>18</v>
      </c>
      <c r="O19" t="s">
        <v>119</v>
      </c>
      <c r="P19" t="s">
        <v>204</v>
      </c>
      <c r="Q19" t="str">
        <f t="shared" si="2"/>
        <v>018</v>
      </c>
    </row>
    <row r="20" spans="1:21" x14ac:dyDescent="0.15">
      <c r="A20">
        <v>20</v>
      </c>
      <c r="K20" t="s">
        <v>101</v>
      </c>
      <c r="L20">
        <v>205</v>
      </c>
      <c r="M20">
        <f t="shared" si="1"/>
        <v>206</v>
      </c>
      <c r="N20">
        <v>19</v>
      </c>
      <c r="O20" t="s">
        <v>120</v>
      </c>
      <c r="P20" s="30" t="s">
        <v>203</v>
      </c>
      <c r="Q20" t="str">
        <f t="shared" si="2"/>
        <v>019</v>
      </c>
    </row>
    <row r="21" spans="1:21" x14ac:dyDescent="0.15">
      <c r="A21">
        <v>21</v>
      </c>
      <c r="K21" t="s">
        <v>94</v>
      </c>
      <c r="L21">
        <v>206</v>
      </c>
      <c r="M21">
        <f t="shared" si="1"/>
        <v>211</v>
      </c>
      <c r="N21" s="4" t="s">
        <v>89</v>
      </c>
      <c r="O21" t="s">
        <v>121</v>
      </c>
      <c r="P21" t="s">
        <v>90</v>
      </c>
      <c r="Q21" t="str">
        <f t="shared" si="2"/>
        <v>02A</v>
      </c>
    </row>
    <row r="22" spans="1:21" x14ac:dyDescent="0.15">
      <c r="A22">
        <v>22</v>
      </c>
      <c r="K22" s="30" t="s">
        <v>202</v>
      </c>
      <c r="L22">
        <v>211</v>
      </c>
      <c r="M22">
        <v>217</v>
      </c>
      <c r="N22" s="4" t="s">
        <v>91</v>
      </c>
      <c r="O22" t="s">
        <v>122</v>
      </c>
      <c r="P22" t="s">
        <v>90</v>
      </c>
      <c r="Q22" t="str">
        <f t="shared" si="2"/>
        <v>02B</v>
      </c>
    </row>
    <row r="23" spans="1:21" x14ac:dyDescent="0.15">
      <c r="A23">
        <v>23</v>
      </c>
      <c r="L23" s="30"/>
      <c r="M23" s="30"/>
      <c r="N23">
        <v>21</v>
      </c>
      <c r="O23" t="s">
        <v>123</v>
      </c>
      <c r="P23" t="s">
        <v>205</v>
      </c>
      <c r="Q23" t="str">
        <f t="shared" si="2"/>
        <v>021</v>
      </c>
      <c r="U23" s="30"/>
    </row>
    <row r="24" spans="1:21" x14ac:dyDescent="0.15">
      <c r="A24">
        <v>24</v>
      </c>
      <c r="N24">
        <v>22</v>
      </c>
      <c r="O24" t="s">
        <v>124</v>
      </c>
      <c r="P24" t="s">
        <v>92</v>
      </c>
      <c r="Q24" t="str">
        <f t="shared" si="2"/>
        <v>022</v>
      </c>
    </row>
    <row r="25" spans="1:21" x14ac:dyDescent="0.15">
      <c r="A25">
        <v>25</v>
      </c>
      <c r="N25">
        <v>23</v>
      </c>
      <c r="O25" s="30" t="s">
        <v>125</v>
      </c>
      <c r="P25" t="s">
        <v>203</v>
      </c>
      <c r="Q25" t="str">
        <f t="shared" si="2"/>
        <v>023</v>
      </c>
    </row>
    <row r="26" spans="1:21" x14ac:dyDescent="0.15">
      <c r="A26">
        <v>26</v>
      </c>
      <c r="N26">
        <v>24</v>
      </c>
      <c r="O26" t="s">
        <v>126</v>
      </c>
      <c r="P26" t="s">
        <v>203</v>
      </c>
      <c r="Q26" t="str">
        <f t="shared" si="2"/>
        <v>024</v>
      </c>
    </row>
    <row r="27" spans="1:21" x14ac:dyDescent="0.15">
      <c r="A27">
        <v>27</v>
      </c>
      <c r="N27">
        <v>25</v>
      </c>
      <c r="O27" t="s">
        <v>127</v>
      </c>
      <c r="P27" s="30" t="s">
        <v>205</v>
      </c>
      <c r="Q27" t="str">
        <f t="shared" si="2"/>
        <v>025</v>
      </c>
    </row>
    <row r="28" spans="1:21" x14ac:dyDescent="0.15">
      <c r="A28">
        <v>28</v>
      </c>
      <c r="K28" s="30"/>
      <c r="L28" s="30"/>
      <c r="M28" s="30"/>
      <c r="N28">
        <v>26</v>
      </c>
      <c r="O28" t="s">
        <v>128</v>
      </c>
      <c r="P28" t="s">
        <v>200</v>
      </c>
      <c r="Q28" t="str">
        <f t="shared" si="2"/>
        <v>026</v>
      </c>
    </row>
    <row r="29" spans="1:21" x14ac:dyDescent="0.15">
      <c r="A29">
        <v>29</v>
      </c>
      <c r="N29">
        <v>27</v>
      </c>
      <c r="O29" s="30" t="s">
        <v>129</v>
      </c>
      <c r="P29" t="s">
        <v>88</v>
      </c>
      <c r="Q29" t="str">
        <f t="shared" si="2"/>
        <v>027</v>
      </c>
    </row>
    <row r="30" spans="1:21" x14ac:dyDescent="0.15">
      <c r="A30">
        <v>30</v>
      </c>
      <c r="N30">
        <v>28</v>
      </c>
      <c r="O30" t="s">
        <v>130</v>
      </c>
      <c r="P30" t="s">
        <v>204</v>
      </c>
      <c r="Q30" t="str">
        <f t="shared" si="2"/>
        <v>028</v>
      </c>
      <c r="U30" s="30"/>
    </row>
    <row r="31" spans="1:21" x14ac:dyDescent="0.15">
      <c r="A31">
        <v>31</v>
      </c>
      <c r="N31">
        <v>29</v>
      </c>
      <c r="O31" t="s">
        <v>131</v>
      </c>
      <c r="P31" t="s">
        <v>92</v>
      </c>
      <c r="Q31" t="str">
        <f t="shared" si="2"/>
        <v>029</v>
      </c>
    </row>
    <row r="32" spans="1:21" x14ac:dyDescent="0.15">
      <c r="A32">
        <v>32</v>
      </c>
      <c r="N32">
        <v>30</v>
      </c>
      <c r="O32" t="s">
        <v>132</v>
      </c>
      <c r="P32" s="30" t="s">
        <v>87</v>
      </c>
      <c r="Q32" t="str">
        <f t="shared" si="2"/>
        <v>030</v>
      </c>
    </row>
    <row r="33" spans="1:21" x14ac:dyDescent="0.15">
      <c r="A33">
        <v>33</v>
      </c>
      <c r="N33">
        <v>31</v>
      </c>
      <c r="O33" t="s">
        <v>133</v>
      </c>
      <c r="P33" s="30" t="s">
        <v>87</v>
      </c>
      <c r="Q33" t="str">
        <f t="shared" si="2"/>
        <v>031</v>
      </c>
    </row>
    <row r="34" spans="1:21" x14ac:dyDescent="0.15">
      <c r="A34">
        <v>34</v>
      </c>
      <c r="N34">
        <v>32</v>
      </c>
      <c r="O34" t="s">
        <v>134</v>
      </c>
      <c r="P34" s="30" t="s">
        <v>87</v>
      </c>
      <c r="Q34" t="str">
        <f t="shared" si="2"/>
        <v>032</v>
      </c>
    </row>
    <row r="35" spans="1:21" x14ac:dyDescent="0.15">
      <c r="A35">
        <v>35</v>
      </c>
      <c r="N35">
        <v>33</v>
      </c>
      <c r="O35" t="s">
        <v>135</v>
      </c>
      <c r="P35" s="30" t="s">
        <v>203</v>
      </c>
      <c r="Q35" t="str">
        <f t="shared" si="2"/>
        <v>033</v>
      </c>
    </row>
    <row r="36" spans="1:21" x14ac:dyDescent="0.15">
      <c r="A36">
        <v>36</v>
      </c>
      <c r="N36">
        <v>34</v>
      </c>
      <c r="O36" t="s">
        <v>136</v>
      </c>
      <c r="P36" t="s">
        <v>87</v>
      </c>
      <c r="Q36" t="str">
        <f t="shared" si="2"/>
        <v>034</v>
      </c>
    </row>
    <row r="37" spans="1:21" x14ac:dyDescent="0.15">
      <c r="A37">
        <v>37</v>
      </c>
      <c r="N37">
        <v>35</v>
      </c>
      <c r="O37" t="s">
        <v>137</v>
      </c>
      <c r="P37" s="30" t="s">
        <v>92</v>
      </c>
      <c r="Q37" t="str">
        <f t="shared" si="2"/>
        <v>035</v>
      </c>
    </row>
    <row r="38" spans="1:21" x14ac:dyDescent="0.15">
      <c r="A38">
        <v>38</v>
      </c>
      <c r="N38">
        <v>36</v>
      </c>
      <c r="O38" t="s">
        <v>138</v>
      </c>
      <c r="P38" t="s">
        <v>204</v>
      </c>
      <c r="Q38" t="str">
        <f t="shared" si="2"/>
        <v>036</v>
      </c>
    </row>
    <row r="39" spans="1:21" x14ac:dyDescent="0.15">
      <c r="A39">
        <v>39</v>
      </c>
      <c r="K39" s="30"/>
      <c r="L39" s="30"/>
      <c r="M39" s="30"/>
      <c r="N39">
        <v>37</v>
      </c>
      <c r="O39" t="s">
        <v>139</v>
      </c>
      <c r="P39" t="s">
        <v>204</v>
      </c>
      <c r="Q39" t="str">
        <f t="shared" si="2"/>
        <v>037</v>
      </c>
    </row>
    <row r="40" spans="1:21" x14ac:dyDescent="0.15">
      <c r="A40">
        <v>40</v>
      </c>
      <c r="N40">
        <v>38</v>
      </c>
      <c r="O40" t="s">
        <v>140</v>
      </c>
      <c r="P40" t="s">
        <v>200</v>
      </c>
      <c r="Q40" t="str">
        <f t="shared" si="2"/>
        <v>038</v>
      </c>
    </row>
    <row r="41" spans="1:21" x14ac:dyDescent="0.15">
      <c r="A41">
        <v>41</v>
      </c>
      <c r="N41">
        <v>39</v>
      </c>
      <c r="O41" t="s">
        <v>141</v>
      </c>
      <c r="P41" t="s">
        <v>205</v>
      </c>
      <c r="Q41" t="str">
        <f t="shared" si="2"/>
        <v>039</v>
      </c>
    </row>
    <row r="42" spans="1:21" x14ac:dyDescent="0.15">
      <c r="A42">
        <v>42</v>
      </c>
      <c r="N42">
        <v>40</v>
      </c>
      <c r="O42" t="s">
        <v>142</v>
      </c>
      <c r="P42" t="s">
        <v>203</v>
      </c>
      <c r="Q42" t="str">
        <f t="shared" si="2"/>
        <v>040</v>
      </c>
    </row>
    <row r="43" spans="1:21" x14ac:dyDescent="0.15">
      <c r="A43">
        <v>43</v>
      </c>
      <c r="N43">
        <v>41</v>
      </c>
      <c r="O43" s="30" t="s">
        <v>143</v>
      </c>
      <c r="P43" t="s">
        <v>204</v>
      </c>
      <c r="Q43" t="str">
        <f t="shared" si="2"/>
        <v>041</v>
      </c>
    </row>
    <row r="44" spans="1:21" x14ac:dyDescent="0.15">
      <c r="A44">
        <v>44</v>
      </c>
      <c r="N44">
        <v>42</v>
      </c>
      <c r="O44" t="s">
        <v>144</v>
      </c>
      <c r="P44" t="s">
        <v>200</v>
      </c>
      <c r="Q44" t="str">
        <f t="shared" si="2"/>
        <v>042</v>
      </c>
    </row>
    <row r="45" spans="1:21" x14ac:dyDescent="0.15">
      <c r="A45">
        <v>45</v>
      </c>
      <c r="K45" s="30"/>
      <c r="L45" s="30"/>
      <c r="M45" s="30"/>
      <c r="N45">
        <v>43</v>
      </c>
      <c r="O45" t="s">
        <v>145</v>
      </c>
      <c r="P45" t="s">
        <v>200</v>
      </c>
      <c r="Q45" t="str">
        <f t="shared" si="2"/>
        <v>043</v>
      </c>
    </row>
    <row r="46" spans="1:21" x14ac:dyDescent="0.15">
      <c r="A46">
        <v>46</v>
      </c>
      <c r="N46">
        <v>44</v>
      </c>
      <c r="O46" t="s">
        <v>146</v>
      </c>
      <c r="P46" t="s">
        <v>94</v>
      </c>
      <c r="Q46" t="str">
        <f t="shared" si="2"/>
        <v>044</v>
      </c>
      <c r="U46" s="30"/>
    </row>
    <row r="47" spans="1:21" x14ac:dyDescent="0.15">
      <c r="A47">
        <v>47</v>
      </c>
      <c r="N47">
        <v>45</v>
      </c>
      <c r="O47" t="s">
        <v>147</v>
      </c>
      <c r="P47" s="30" t="s">
        <v>204</v>
      </c>
      <c r="Q47" t="str">
        <f t="shared" si="2"/>
        <v>045</v>
      </c>
      <c r="U47" s="30"/>
    </row>
    <row r="48" spans="1:21" x14ac:dyDescent="0.15">
      <c r="A48">
        <v>48</v>
      </c>
      <c r="N48">
        <v>46</v>
      </c>
      <c r="O48" t="s">
        <v>148</v>
      </c>
      <c r="P48" t="s">
        <v>87</v>
      </c>
      <c r="Q48" t="str">
        <f t="shared" si="2"/>
        <v>046</v>
      </c>
      <c r="S48" s="30"/>
    </row>
    <row r="49" spans="1:21" x14ac:dyDescent="0.15">
      <c r="A49">
        <v>49</v>
      </c>
      <c r="N49">
        <v>47</v>
      </c>
      <c r="O49" t="s">
        <v>149</v>
      </c>
      <c r="P49" t="s">
        <v>206</v>
      </c>
      <c r="Q49" t="str">
        <f t="shared" si="2"/>
        <v>047</v>
      </c>
      <c r="U49" s="30"/>
    </row>
    <row r="50" spans="1:21" x14ac:dyDescent="0.15">
      <c r="A50">
        <v>50</v>
      </c>
      <c r="N50">
        <v>48</v>
      </c>
      <c r="O50" s="30" t="s">
        <v>150</v>
      </c>
      <c r="P50" t="s">
        <v>87</v>
      </c>
      <c r="Q50" t="str">
        <f t="shared" si="2"/>
        <v>048</v>
      </c>
    </row>
    <row r="51" spans="1:21" x14ac:dyDescent="0.15">
      <c r="A51">
        <v>51</v>
      </c>
      <c r="N51">
        <v>49</v>
      </c>
      <c r="O51" t="s">
        <v>151</v>
      </c>
      <c r="P51" t="s">
        <v>94</v>
      </c>
      <c r="Q51" t="str">
        <f t="shared" si="2"/>
        <v>049</v>
      </c>
    </row>
    <row r="52" spans="1:21" x14ac:dyDescent="0.15">
      <c r="A52">
        <v>52</v>
      </c>
      <c r="N52">
        <v>50</v>
      </c>
      <c r="O52" t="s">
        <v>152</v>
      </c>
      <c r="P52" s="30" t="s">
        <v>88</v>
      </c>
      <c r="Q52" t="str">
        <f t="shared" si="2"/>
        <v>050</v>
      </c>
    </row>
    <row r="53" spans="1:21" x14ac:dyDescent="0.15">
      <c r="A53">
        <v>53</v>
      </c>
      <c r="N53">
        <v>51</v>
      </c>
      <c r="O53" t="s">
        <v>153</v>
      </c>
      <c r="P53" t="s">
        <v>86</v>
      </c>
      <c r="Q53" t="str">
        <f t="shared" si="2"/>
        <v>051</v>
      </c>
    </row>
    <row r="54" spans="1:21" x14ac:dyDescent="0.15">
      <c r="N54">
        <v>52</v>
      </c>
      <c r="O54" t="s">
        <v>154</v>
      </c>
      <c r="P54" t="s">
        <v>86</v>
      </c>
      <c r="Q54" t="str">
        <f t="shared" si="2"/>
        <v>052</v>
      </c>
    </row>
    <row r="55" spans="1:21" x14ac:dyDescent="0.15">
      <c r="N55">
        <v>53</v>
      </c>
      <c r="O55" t="s">
        <v>95</v>
      </c>
      <c r="P55" s="30" t="s">
        <v>94</v>
      </c>
      <c r="Q55" t="str">
        <f t="shared" si="2"/>
        <v>053</v>
      </c>
    </row>
    <row r="56" spans="1:21" x14ac:dyDescent="0.15">
      <c r="K56" s="30"/>
      <c r="L56" s="30"/>
      <c r="M56" s="30"/>
      <c r="N56">
        <v>54</v>
      </c>
      <c r="O56" t="s">
        <v>155</v>
      </c>
      <c r="P56" t="s">
        <v>86</v>
      </c>
      <c r="Q56" t="str">
        <f t="shared" si="2"/>
        <v>054</v>
      </c>
      <c r="S56" s="30"/>
    </row>
    <row r="57" spans="1:21" x14ac:dyDescent="0.15">
      <c r="K57" s="30"/>
      <c r="L57" s="30"/>
      <c r="M57" s="30"/>
      <c r="N57">
        <v>55</v>
      </c>
      <c r="O57" t="s">
        <v>156</v>
      </c>
      <c r="P57" t="s">
        <v>86</v>
      </c>
      <c r="Q57" t="str">
        <f t="shared" si="2"/>
        <v>055</v>
      </c>
    </row>
    <row r="58" spans="1:21" x14ac:dyDescent="0.15">
      <c r="N58">
        <v>56</v>
      </c>
      <c r="O58" t="s">
        <v>157</v>
      </c>
      <c r="P58" t="s">
        <v>92</v>
      </c>
      <c r="Q58" t="str">
        <f t="shared" si="2"/>
        <v>056</v>
      </c>
      <c r="U58" s="30"/>
    </row>
    <row r="59" spans="1:21" x14ac:dyDescent="0.15">
      <c r="K59" s="30"/>
      <c r="L59" s="30"/>
      <c r="M59" s="30"/>
      <c r="N59">
        <v>57</v>
      </c>
      <c r="O59" s="30" t="s">
        <v>158</v>
      </c>
      <c r="P59" t="s">
        <v>86</v>
      </c>
      <c r="Q59" t="str">
        <f t="shared" si="2"/>
        <v>057</v>
      </c>
    </row>
    <row r="60" spans="1:21" x14ac:dyDescent="0.15">
      <c r="N60">
        <v>58</v>
      </c>
      <c r="O60" t="s">
        <v>159</v>
      </c>
      <c r="P60" t="s">
        <v>205</v>
      </c>
      <c r="Q60" t="str">
        <f t="shared" si="2"/>
        <v>058</v>
      </c>
    </row>
    <row r="61" spans="1:21" x14ac:dyDescent="0.15">
      <c r="N61">
        <v>59</v>
      </c>
      <c r="O61" t="s">
        <v>160</v>
      </c>
      <c r="P61" s="30" t="s">
        <v>201</v>
      </c>
      <c r="Q61" t="str">
        <f t="shared" si="2"/>
        <v>059</v>
      </c>
    </row>
    <row r="62" spans="1:21" x14ac:dyDescent="0.15">
      <c r="N62">
        <v>60</v>
      </c>
      <c r="O62" t="s">
        <v>161</v>
      </c>
      <c r="P62" s="30" t="s">
        <v>201</v>
      </c>
      <c r="Q62" t="str">
        <f t="shared" si="2"/>
        <v>060</v>
      </c>
      <c r="U62" s="30"/>
    </row>
    <row r="63" spans="1:21" x14ac:dyDescent="0.15">
      <c r="N63">
        <v>61</v>
      </c>
      <c r="O63" t="s">
        <v>162</v>
      </c>
      <c r="P63" s="30" t="s">
        <v>88</v>
      </c>
      <c r="Q63" t="str">
        <f t="shared" si="2"/>
        <v>061</v>
      </c>
      <c r="U63" s="30"/>
    </row>
    <row r="64" spans="1:21" x14ac:dyDescent="0.15">
      <c r="N64">
        <v>62</v>
      </c>
      <c r="O64" t="s">
        <v>163</v>
      </c>
      <c r="P64" t="s">
        <v>201</v>
      </c>
      <c r="Q64" t="str">
        <f t="shared" si="2"/>
        <v>062</v>
      </c>
    </row>
    <row r="65" spans="11:21" x14ac:dyDescent="0.15">
      <c r="N65">
        <v>63</v>
      </c>
      <c r="O65" t="s">
        <v>164</v>
      </c>
      <c r="P65" s="30" t="s">
        <v>200</v>
      </c>
      <c r="Q65" t="str">
        <f t="shared" si="2"/>
        <v>063</v>
      </c>
      <c r="U65" s="30"/>
    </row>
    <row r="66" spans="11:21" x14ac:dyDescent="0.15">
      <c r="N66">
        <v>64</v>
      </c>
      <c r="O66" t="s">
        <v>165</v>
      </c>
      <c r="P66" t="s">
        <v>203</v>
      </c>
      <c r="Q66" t="str">
        <f t="shared" si="2"/>
        <v>064</v>
      </c>
      <c r="U66" s="30"/>
    </row>
    <row r="67" spans="11:21" x14ac:dyDescent="0.15">
      <c r="K67" s="30"/>
      <c r="L67" s="30"/>
      <c r="M67" s="30"/>
      <c r="N67">
        <v>65</v>
      </c>
      <c r="O67" t="s">
        <v>166</v>
      </c>
      <c r="P67" t="s">
        <v>87</v>
      </c>
      <c r="Q67" t="str">
        <f t="shared" si="2"/>
        <v>065</v>
      </c>
      <c r="U67" s="30"/>
    </row>
    <row r="68" spans="11:21" x14ac:dyDescent="0.15">
      <c r="K68" s="30"/>
      <c r="L68" s="30"/>
      <c r="M68" s="30"/>
      <c r="N68">
        <v>66</v>
      </c>
      <c r="O68" t="s">
        <v>167</v>
      </c>
      <c r="P68" t="s">
        <v>87</v>
      </c>
      <c r="Q68" t="str">
        <f t="shared" si="2"/>
        <v>066</v>
      </c>
    </row>
    <row r="69" spans="11:21" x14ac:dyDescent="0.15">
      <c r="N69">
        <v>67</v>
      </c>
      <c r="O69" t="s">
        <v>168</v>
      </c>
      <c r="P69" t="s">
        <v>86</v>
      </c>
      <c r="Q69" t="str">
        <f t="shared" si="2"/>
        <v>067</v>
      </c>
    </row>
    <row r="70" spans="11:21" x14ac:dyDescent="0.15">
      <c r="K70" s="30"/>
      <c r="L70" s="30"/>
      <c r="M70" s="30"/>
      <c r="N70">
        <v>68</v>
      </c>
      <c r="O70" t="s">
        <v>169</v>
      </c>
      <c r="P70" t="s">
        <v>86</v>
      </c>
      <c r="Q70" t="str">
        <f t="shared" si="2"/>
        <v>068</v>
      </c>
      <c r="U70" s="30"/>
    </row>
    <row r="71" spans="11:21" x14ac:dyDescent="0.15">
      <c r="K71" s="30"/>
      <c r="L71" s="30"/>
      <c r="M71" s="30"/>
      <c r="N71">
        <v>69</v>
      </c>
      <c r="O71" t="e">
        <v>#VALUE!</v>
      </c>
      <c r="P71" t="s">
        <v>207</v>
      </c>
      <c r="Q71" t="str">
        <f t="shared" si="2"/>
        <v>069</v>
      </c>
    </row>
    <row r="72" spans="11:21" x14ac:dyDescent="0.15">
      <c r="N72">
        <v>70</v>
      </c>
      <c r="O72" t="s">
        <v>170</v>
      </c>
      <c r="P72" t="s">
        <v>205</v>
      </c>
      <c r="Q72" t="str">
        <f t="shared" si="2"/>
        <v>070</v>
      </c>
    </row>
    <row r="73" spans="11:21" x14ac:dyDescent="0.15">
      <c r="N73">
        <v>71</v>
      </c>
      <c r="O73" s="30" t="s">
        <v>171</v>
      </c>
      <c r="P73" t="s">
        <v>205</v>
      </c>
      <c r="Q73" t="str">
        <f t="shared" si="2"/>
        <v>071</v>
      </c>
    </row>
    <row r="74" spans="11:21" x14ac:dyDescent="0.15">
      <c r="K74" s="30"/>
      <c r="L74" s="30"/>
      <c r="M74" s="30"/>
      <c r="N74">
        <v>72</v>
      </c>
      <c r="O74" t="s">
        <v>172</v>
      </c>
      <c r="P74" t="s">
        <v>94</v>
      </c>
      <c r="Q74" t="str">
        <f t="shared" si="2"/>
        <v>072</v>
      </c>
      <c r="U74" s="30"/>
    </row>
    <row r="75" spans="11:21" x14ac:dyDescent="0.15">
      <c r="N75">
        <v>73</v>
      </c>
      <c r="O75" s="30" t="s">
        <v>173</v>
      </c>
      <c r="P75" t="s">
        <v>200</v>
      </c>
      <c r="Q75" t="str">
        <f t="shared" si="2"/>
        <v>073</v>
      </c>
      <c r="U75" s="30"/>
    </row>
    <row r="76" spans="11:21" x14ac:dyDescent="0.15">
      <c r="N76">
        <v>74</v>
      </c>
      <c r="O76" t="s">
        <v>174</v>
      </c>
      <c r="P76" t="s">
        <v>200</v>
      </c>
      <c r="Q76" t="str">
        <f t="shared" ref="Q76:Q97" si="3">"0"&amp;N76</f>
        <v>074</v>
      </c>
    </row>
    <row r="77" spans="11:21" x14ac:dyDescent="0.15">
      <c r="N77">
        <v>75</v>
      </c>
      <c r="O77" s="30" t="e">
        <v>#VALUE!</v>
      </c>
      <c r="P77" t="s">
        <v>101</v>
      </c>
      <c r="Q77" t="str">
        <f t="shared" si="3"/>
        <v>075</v>
      </c>
      <c r="U77" s="30"/>
    </row>
    <row r="78" spans="11:21" x14ac:dyDescent="0.15">
      <c r="K78" s="30"/>
      <c r="L78" s="30"/>
      <c r="M78" s="30"/>
      <c r="N78">
        <v>76</v>
      </c>
      <c r="O78" t="s">
        <v>175</v>
      </c>
      <c r="P78" t="s">
        <v>88</v>
      </c>
      <c r="Q78" t="str">
        <f t="shared" si="3"/>
        <v>076</v>
      </c>
    </row>
    <row r="79" spans="11:21" x14ac:dyDescent="0.15">
      <c r="K79" s="30"/>
      <c r="L79" s="30"/>
      <c r="M79" s="30"/>
      <c r="N79">
        <v>77</v>
      </c>
      <c r="O79" t="s">
        <v>176</v>
      </c>
      <c r="P79" t="s">
        <v>208</v>
      </c>
      <c r="Q79" t="str">
        <f t="shared" si="3"/>
        <v>077</v>
      </c>
    </row>
    <row r="80" spans="11:21" x14ac:dyDescent="0.15">
      <c r="N80">
        <v>78</v>
      </c>
      <c r="O80" t="s">
        <v>177</v>
      </c>
      <c r="P80" t="s">
        <v>208</v>
      </c>
      <c r="Q80" t="str">
        <f t="shared" si="3"/>
        <v>078</v>
      </c>
      <c r="U80" s="30"/>
    </row>
    <row r="81" spans="11:21" x14ac:dyDescent="0.15">
      <c r="K81" s="30"/>
      <c r="L81" s="30"/>
      <c r="M81" s="30"/>
      <c r="N81">
        <v>79</v>
      </c>
      <c r="O81" t="s">
        <v>178</v>
      </c>
      <c r="P81" t="s">
        <v>203</v>
      </c>
      <c r="Q81" t="str">
        <f t="shared" si="3"/>
        <v>079</v>
      </c>
      <c r="U81" s="30"/>
    </row>
    <row r="82" spans="11:21" x14ac:dyDescent="0.15">
      <c r="N82">
        <v>80</v>
      </c>
      <c r="O82" t="s">
        <v>179</v>
      </c>
      <c r="P82" s="30" t="s">
        <v>201</v>
      </c>
      <c r="Q82" t="str">
        <f t="shared" si="3"/>
        <v>080</v>
      </c>
      <c r="U82" s="30"/>
    </row>
    <row r="83" spans="11:21" x14ac:dyDescent="0.15">
      <c r="N83">
        <v>81</v>
      </c>
      <c r="O83" t="s">
        <v>180</v>
      </c>
      <c r="P83" t="s">
        <v>87</v>
      </c>
      <c r="Q83" t="str">
        <f t="shared" si="3"/>
        <v>081</v>
      </c>
    </row>
    <row r="84" spans="11:21" x14ac:dyDescent="0.15">
      <c r="K84" s="30"/>
      <c r="L84" s="30"/>
      <c r="M84" s="30"/>
      <c r="N84">
        <v>82</v>
      </c>
      <c r="O84" t="s">
        <v>181</v>
      </c>
      <c r="P84" t="s">
        <v>87</v>
      </c>
      <c r="Q84" t="str">
        <f t="shared" si="3"/>
        <v>082</v>
      </c>
    </row>
    <row r="85" spans="11:21" x14ac:dyDescent="0.15">
      <c r="K85" s="30"/>
      <c r="L85" s="30"/>
      <c r="M85" s="30"/>
      <c r="N85">
        <v>83</v>
      </c>
      <c r="O85" t="s">
        <v>182</v>
      </c>
      <c r="P85" s="30" t="s">
        <v>202</v>
      </c>
      <c r="Q85" t="str">
        <f t="shared" si="3"/>
        <v>083</v>
      </c>
    </row>
    <row r="86" spans="11:21" x14ac:dyDescent="0.15">
      <c r="K86" s="30"/>
      <c r="L86" s="30"/>
      <c r="M86" s="30"/>
      <c r="N86">
        <v>84</v>
      </c>
      <c r="O86" t="s">
        <v>183</v>
      </c>
      <c r="P86" s="30" t="s">
        <v>202</v>
      </c>
      <c r="Q86" t="str">
        <f t="shared" si="3"/>
        <v>084</v>
      </c>
    </row>
    <row r="87" spans="11:21" x14ac:dyDescent="0.15">
      <c r="N87">
        <v>85</v>
      </c>
      <c r="O87" t="s">
        <v>184</v>
      </c>
      <c r="P87" t="s">
        <v>94</v>
      </c>
      <c r="Q87" t="str">
        <f t="shared" si="3"/>
        <v>085</v>
      </c>
    </row>
    <row r="88" spans="11:21" x14ac:dyDescent="0.15">
      <c r="N88">
        <v>86</v>
      </c>
      <c r="O88" t="s">
        <v>93</v>
      </c>
      <c r="P88" s="30" t="s">
        <v>203</v>
      </c>
      <c r="Q88" t="str">
        <f t="shared" si="3"/>
        <v>086</v>
      </c>
    </row>
    <row r="89" spans="11:21" x14ac:dyDescent="0.15">
      <c r="N89">
        <v>87</v>
      </c>
      <c r="O89" t="s">
        <v>185</v>
      </c>
      <c r="P89" s="30" t="s">
        <v>203</v>
      </c>
      <c r="Q89" t="str">
        <f t="shared" si="3"/>
        <v>087</v>
      </c>
    </row>
    <row r="90" spans="11:21" x14ac:dyDescent="0.15">
      <c r="N90">
        <v>88</v>
      </c>
      <c r="O90" s="30" t="s">
        <v>186</v>
      </c>
      <c r="P90" t="s">
        <v>86</v>
      </c>
      <c r="Q90" t="str">
        <f t="shared" si="3"/>
        <v>088</v>
      </c>
    </row>
    <row r="91" spans="11:21" x14ac:dyDescent="0.15">
      <c r="N91">
        <v>89</v>
      </c>
      <c r="O91" t="s">
        <v>187</v>
      </c>
      <c r="P91" t="s">
        <v>205</v>
      </c>
      <c r="Q91" t="str">
        <f t="shared" si="3"/>
        <v>089</v>
      </c>
    </row>
    <row r="92" spans="11:21" x14ac:dyDescent="0.15">
      <c r="N92">
        <v>90</v>
      </c>
      <c r="O92" t="s">
        <v>188</v>
      </c>
      <c r="P92" t="s">
        <v>205</v>
      </c>
      <c r="Q92" t="str">
        <f t="shared" si="3"/>
        <v>090</v>
      </c>
    </row>
    <row r="93" spans="11:21" x14ac:dyDescent="0.15">
      <c r="N93">
        <v>91</v>
      </c>
      <c r="O93" t="s">
        <v>189</v>
      </c>
      <c r="P93" t="s">
        <v>208</v>
      </c>
      <c r="Q93" t="str">
        <f t="shared" si="3"/>
        <v>091</v>
      </c>
      <c r="U93" s="30"/>
    </row>
    <row r="94" spans="11:21" x14ac:dyDescent="0.15">
      <c r="K94" s="30"/>
      <c r="L94" s="30"/>
      <c r="M94" s="30"/>
      <c r="N94">
        <v>92</v>
      </c>
      <c r="O94" t="s">
        <v>190</v>
      </c>
      <c r="P94" t="s">
        <v>208</v>
      </c>
      <c r="Q94" t="str">
        <f t="shared" si="3"/>
        <v>092</v>
      </c>
    </row>
    <row r="95" spans="11:21" x14ac:dyDescent="0.15">
      <c r="N95">
        <v>93</v>
      </c>
      <c r="O95" t="s">
        <v>191</v>
      </c>
      <c r="P95" t="s">
        <v>208</v>
      </c>
      <c r="Q95" t="str">
        <f t="shared" si="3"/>
        <v>093</v>
      </c>
      <c r="S95" s="30"/>
    </row>
    <row r="96" spans="11:21" x14ac:dyDescent="0.15">
      <c r="N96">
        <v>94</v>
      </c>
      <c r="O96" t="s">
        <v>192</v>
      </c>
      <c r="P96" t="s">
        <v>208</v>
      </c>
      <c r="Q96" t="str">
        <f t="shared" si="3"/>
        <v>094</v>
      </c>
    </row>
    <row r="97" spans="11:21" x14ac:dyDescent="0.15">
      <c r="N97">
        <v>95</v>
      </c>
      <c r="O97" t="s">
        <v>193</v>
      </c>
      <c r="P97" t="s">
        <v>208</v>
      </c>
      <c r="Q97" t="str">
        <f t="shared" si="3"/>
        <v>095</v>
      </c>
    </row>
    <row r="98" spans="11:21" x14ac:dyDescent="0.15">
      <c r="N98">
        <v>971</v>
      </c>
      <c r="O98" t="s">
        <v>97</v>
      </c>
      <c r="P98" t="s">
        <v>97</v>
      </c>
      <c r="Q98">
        <f>N98</f>
        <v>971</v>
      </c>
    </row>
    <row r="99" spans="11:21" x14ac:dyDescent="0.15">
      <c r="N99">
        <v>972</v>
      </c>
      <c r="O99" t="s">
        <v>98</v>
      </c>
      <c r="P99" s="30" t="s">
        <v>98</v>
      </c>
      <c r="Q99">
        <f t="shared" ref="Q99:Q102" si="4">N99</f>
        <v>972</v>
      </c>
    </row>
    <row r="100" spans="11:21" x14ac:dyDescent="0.15">
      <c r="N100">
        <v>973</v>
      </c>
      <c r="O100" t="s">
        <v>99</v>
      </c>
      <c r="P100" t="s">
        <v>99</v>
      </c>
      <c r="Q100">
        <f t="shared" si="4"/>
        <v>973</v>
      </c>
      <c r="U100" s="30"/>
    </row>
    <row r="101" spans="11:21" x14ac:dyDescent="0.15">
      <c r="K101" s="30"/>
      <c r="L101" s="30"/>
      <c r="M101" s="30"/>
      <c r="N101">
        <v>974</v>
      </c>
      <c r="O101" s="30" t="s">
        <v>100</v>
      </c>
      <c r="P101" t="s">
        <v>100</v>
      </c>
      <c r="Q101">
        <f t="shared" si="4"/>
        <v>974</v>
      </c>
      <c r="U101" s="30"/>
    </row>
    <row r="102" spans="11:21" x14ac:dyDescent="0.15">
      <c r="K102" t="s">
        <v>96</v>
      </c>
      <c r="N102">
        <v>976</v>
      </c>
      <c r="O102" t="s">
        <v>194</v>
      </c>
      <c r="P102" t="s">
        <v>194</v>
      </c>
      <c r="Q102">
        <f t="shared" si="4"/>
        <v>976</v>
      </c>
    </row>
    <row r="103" spans="11:21" x14ac:dyDescent="0.15">
      <c r="K103" s="30"/>
      <c r="L103" s="30"/>
      <c r="M103" s="30"/>
      <c r="N103" s="33" t="s">
        <v>215</v>
      </c>
      <c r="O103" t="s">
        <v>102</v>
      </c>
      <c r="P103" t="s">
        <v>200</v>
      </c>
    </row>
    <row r="104" spans="11:21" x14ac:dyDescent="0.15">
      <c r="N104" s="33" t="s">
        <v>216</v>
      </c>
      <c r="O104" t="s">
        <v>103</v>
      </c>
      <c r="P104" t="s">
        <v>201</v>
      </c>
    </row>
    <row r="105" spans="11:21" x14ac:dyDescent="0.15">
      <c r="K105" s="30"/>
      <c r="L105" s="30"/>
      <c r="M105" s="30"/>
      <c r="N105" s="33" t="s">
        <v>217</v>
      </c>
      <c r="O105" t="s">
        <v>104</v>
      </c>
      <c r="P105" s="30" t="s">
        <v>200</v>
      </c>
    </row>
    <row r="106" spans="11:21" x14ac:dyDescent="0.15">
      <c r="N106" s="33" t="s">
        <v>218</v>
      </c>
      <c r="O106" t="s">
        <v>105</v>
      </c>
      <c r="P106" t="s">
        <v>202</v>
      </c>
    </row>
    <row r="107" spans="11:21" x14ac:dyDescent="0.15">
      <c r="K107" s="30"/>
      <c r="L107" s="30"/>
      <c r="M107" s="30"/>
      <c r="N107" s="33" t="s">
        <v>219</v>
      </c>
      <c r="O107" t="s">
        <v>106</v>
      </c>
      <c r="P107" t="s">
        <v>202</v>
      </c>
    </row>
    <row r="108" spans="11:21" x14ac:dyDescent="0.15">
      <c r="N108" s="33" t="s">
        <v>220</v>
      </c>
      <c r="O108" t="s">
        <v>107</v>
      </c>
      <c r="P108" t="s">
        <v>202</v>
      </c>
    </row>
    <row r="109" spans="11:21" x14ac:dyDescent="0.15">
      <c r="N109" s="33" t="s">
        <v>221</v>
      </c>
      <c r="O109" t="s">
        <v>108</v>
      </c>
      <c r="P109" s="30" t="s">
        <v>200</v>
      </c>
    </row>
    <row r="110" spans="11:21" x14ac:dyDescent="0.15">
      <c r="K110" s="30"/>
      <c r="L110" s="30"/>
      <c r="M110" s="30"/>
      <c r="N110" s="33" t="s">
        <v>222</v>
      </c>
      <c r="O110" t="s">
        <v>109</v>
      </c>
      <c r="P110" t="s">
        <v>86</v>
      </c>
    </row>
    <row r="111" spans="11:21" x14ac:dyDescent="0.15">
      <c r="N111" s="33" t="s">
        <v>223</v>
      </c>
      <c r="O111" t="s">
        <v>110</v>
      </c>
      <c r="P111" s="30" t="s">
        <v>87</v>
      </c>
      <c r="S111" s="30"/>
    </row>
    <row r="112" spans="11:21" x14ac:dyDescent="0.15">
      <c r="N112" t="s">
        <v>227</v>
      </c>
      <c r="O112" t="s">
        <v>102</v>
      </c>
      <c r="P112" t="s">
        <v>200</v>
      </c>
    </row>
    <row r="113" spans="11:16" x14ac:dyDescent="0.15">
      <c r="N113" t="s">
        <v>228</v>
      </c>
      <c r="O113" t="s">
        <v>103</v>
      </c>
      <c r="P113" t="s">
        <v>201</v>
      </c>
    </row>
    <row r="114" spans="11:16" x14ac:dyDescent="0.15">
      <c r="K114" s="30"/>
      <c r="L114" s="30"/>
      <c r="M114" s="30"/>
      <c r="N114" t="s">
        <v>229</v>
      </c>
      <c r="O114" t="s">
        <v>104</v>
      </c>
      <c r="P114" s="30" t="s">
        <v>200</v>
      </c>
    </row>
    <row r="115" spans="11:16" x14ac:dyDescent="0.15">
      <c r="N115" t="s">
        <v>230</v>
      </c>
      <c r="O115" t="s">
        <v>105</v>
      </c>
      <c r="P115" t="s">
        <v>202</v>
      </c>
    </row>
    <row r="116" spans="11:16" x14ac:dyDescent="0.15">
      <c r="N116" t="s">
        <v>231</v>
      </c>
      <c r="O116" t="s">
        <v>106</v>
      </c>
      <c r="P116" t="s">
        <v>202</v>
      </c>
    </row>
    <row r="117" spans="11:16" x14ac:dyDescent="0.15">
      <c r="K117" s="30"/>
      <c r="L117" s="30"/>
      <c r="M117" s="30"/>
      <c r="N117" t="s">
        <v>232</v>
      </c>
      <c r="O117" t="s">
        <v>107</v>
      </c>
      <c r="P117" t="s">
        <v>202</v>
      </c>
    </row>
    <row r="118" spans="11:16" x14ac:dyDescent="0.15">
      <c r="N118" t="s">
        <v>233</v>
      </c>
      <c r="O118" t="s">
        <v>108</v>
      </c>
      <c r="P118" s="30" t="s">
        <v>200</v>
      </c>
    </row>
    <row r="119" spans="11:16" x14ac:dyDescent="0.15">
      <c r="N119" t="s">
        <v>234</v>
      </c>
      <c r="O119" t="s">
        <v>109</v>
      </c>
      <c r="P119" t="s">
        <v>86</v>
      </c>
    </row>
    <row r="120" spans="11:16" x14ac:dyDescent="0.15">
      <c r="K120" s="30"/>
      <c r="L120" s="30"/>
      <c r="M120" s="30"/>
      <c r="N120" t="s">
        <v>235</v>
      </c>
      <c r="O120" t="s">
        <v>110</v>
      </c>
      <c r="P120" s="30" t="s">
        <v>87</v>
      </c>
    </row>
    <row r="121" spans="11:16" x14ac:dyDescent="0.15">
      <c r="N121" t="s">
        <v>236</v>
      </c>
      <c r="O121" t="s">
        <v>111</v>
      </c>
      <c r="P121" t="s">
        <v>86</v>
      </c>
    </row>
    <row r="122" spans="11:16" x14ac:dyDescent="0.15">
      <c r="N122" t="s">
        <v>226</v>
      </c>
      <c r="O122" t="s">
        <v>112</v>
      </c>
      <c r="P122" t="s">
        <v>87</v>
      </c>
    </row>
    <row r="123" spans="11:16" x14ac:dyDescent="0.15">
      <c r="N123" t="s">
        <v>237</v>
      </c>
      <c r="O123" t="s">
        <v>113</v>
      </c>
      <c r="P123" t="s">
        <v>87</v>
      </c>
    </row>
    <row r="124" spans="11:16" x14ac:dyDescent="0.15">
      <c r="K124" s="30"/>
      <c r="L124" s="30"/>
      <c r="M124" s="30"/>
      <c r="N124" t="s">
        <v>238</v>
      </c>
      <c r="O124" t="s">
        <v>114</v>
      </c>
      <c r="P124" t="s">
        <v>202</v>
      </c>
    </row>
    <row r="125" spans="11:16" x14ac:dyDescent="0.15">
      <c r="N125" t="s">
        <v>239</v>
      </c>
      <c r="O125" t="s">
        <v>115</v>
      </c>
      <c r="P125" t="s">
        <v>88</v>
      </c>
    </row>
    <row r="126" spans="11:16" x14ac:dyDescent="0.15">
      <c r="N126" t="s">
        <v>240</v>
      </c>
      <c r="O126" t="s">
        <v>116</v>
      </c>
      <c r="P126" t="s">
        <v>200</v>
      </c>
    </row>
    <row r="127" spans="11:16" x14ac:dyDescent="0.15">
      <c r="K127" s="30"/>
      <c r="L127" s="30"/>
      <c r="M127" s="30"/>
      <c r="N127" t="s">
        <v>241</v>
      </c>
      <c r="O127" t="s">
        <v>117</v>
      </c>
      <c r="P127" s="30" t="s">
        <v>203</v>
      </c>
    </row>
    <row r="128" spans="11:16" x14ac:dyDescent="0.15">
      <c r="N128" t="s">
        <v>242</v>
      </c>
      <c r="O128" t="s">
        <v>118</v>
      </c>
      <c r="P128" s="30" t="s">
        <v>203</v>
      </c>
    </row>
    <row r="129" spans="11:16" x14ac:dyDescent="0.15">
      <c r="N129" t="s">
        <v>243</v>
      </c>
      <c r="O129" t="s">
        <v>119</v>
      </c>
      <c r="P129" t="s">
        <v>204</v>
      </c>
    </row>
    <row r="130" spans="11:16" x14ac:dyDescent="0.15">
      <c r="N130" t="s">
        <v>244</v>
      </c>
      <c r="O130" t="s">
        <v>120</v>
      </c>
      <c r="P130" s="30" t="s">
        <v>203</v>
      </c>
    </row>
    <row r="131" spans="11:16" x14ac:dyDescent="0.15">
      <c r="K131" s="30"/>
      <c r="L131" s="30"/>
      <c r="M131" s="30"/>
      <c r="N131" t="s">
        <v>324</v>
      </c>
      <c r="O131" t="s">
        <v>121</v>
      </c>
      <c r="P131" t="s">
        <v>90</v>
      </c>
    </row>
    <row r="132" spans="11:16" x14ac:dyDescent="0.15">
      <c r="N132" t="s">
        <v>325</v>
      </c>
      <c r="O132" t="s">
        <v>122</v>
      </c>
      <c r="P132" t="s">
        <v>90</v>
      </c>
    </row>
    <row r="133" spans="11:16" x14ac:dyDescent="0.15">
      <c r="N133" t="s">
        <v>245</v>
      </c>
      <c r="O133" t="s">
        <v>123</v>
      </c>
      <c r="P133" t="s">
        <v>205</v>
      </c>
    </row>
    <row r="134" spans="11:16" x14ac:dyDescent="0.15">
      <c r="N134" t="s">
        <v>224</v>
      </c>
      <c r="O134" t="s">
        <v>124</v>
      </c>
      <c r="P134" t="s">
        <v>92</v>
      </c>
    </row>
    <row r="135" spans="11:16" x14ac:dyDescent="0.15">
      <c r="K135" s="30"/>
      <c r="L135" s="30"/>
      <c r="M135" s="30"/>
      <c r="N135" t="s">
        <v>246</v>
      </c>
      <c r="O135" s="30" t="s">
        <v>125</v>
      </c>
      <c r="P135" t="s">
        <v>203</v>
      </c>
    </row>
    <row r="136" spans="11:16" x14ac:dyDescent="0.15">
      <c r="N136" t="s">
        <v>247</v>
      </c>
      <c r="O136" t="s">
        <v>126</v>
      </c>
      <c r="P136" t="s">
        <v>203</v>
      </c>
    </row>
    <row r="137" spans="11:16" x14ac:dyDescent="0.15">
      <c r="N137" t="s">
        <v>248</v>
      </c>
      <c r="O137" t="s">
        <v>127</v>
      </c>
      <c r="P137" s="30" t="s">
        <v>205</v>
      </c>
    </row>
    <row r="138" spans="11:16" x14ac:dyDescent="0.15">
      <c r="K138" s="30"/>
      <c r="L138" s="30"/>
      <c r="M138" s="30"/>
      <c r="N138" t="s">
        <v>249</v>
      </c>
      <c r="O138" t="s">
        <v>128</v>
      </c>
      <c r="P138" t="s">
        <v>200</v>
      </c>
    </row>
    <row r="139" spans="11:16" x14ac:dyDescent="0.15">
      <c r="N139" t="s">
        <v>250</v>
      </c>
      <c r="O139" s="30" t="s">
        <v>129</v>
      </c>
      <c r="P139" t="s">
        <v>88</v>
      </c>
    </row>
    <row r="140" spans="11:16" x14ac:dyDescent="0.15">
      <c r="N140" t="s">
        <v>251</v>
      </c>
      <c r="O140" t="s">
        <v>130</v>
      </c>
      <c r="P140" t="s">
        <v>204</v>
      </c>
    </row>
    <row r="141" spans="11:16" x14ac:dyDescent="0.15">
      <c r="N141" t="s">
        <v>252</v>
      </c>
      <c r="O141" t="s">
        <v>131</v>
      </c>
      <c r="P141" t="s">
        <v>92</v>
      </c>
    </row>
    <row r="142" spans="11:16" x14ac:dyDescent="0.15">
      <c r="N142" t="s">
        <v>253</v>
      </c>
      <c r="O142" t="s">
        <v>132</v>
      </c>
      <c r="P142" s="30" t="s">
        <v>87</v>
      </c>
    </row>
    <row r="143" spans="11:16" x14ac:dyDescent="0.15">
      <c r="K143" s="30"/>
      <c r="L143" s="30"/>
      <c r="M143" s="30"/>
      <c r="N143" t="s">
        <v>254</v>
      </c>
      <c r="O143" t="s">
        <v>133</v>
      </c>
      <c r="P143" s="30" t="s">
        <v>87</v>
      </c>
    </row>
    <row r="144" spans="11:16" x14ac:dyDescent="0.15">
      <c r="N144" t="s">
        <v>255</v>
      </c>
      <c r="O144" t="s">
        <v>134</v>
      </c>
      <c r="P144" s="30" t="s">
        <v>87</v>
      </c>
    </row>
    <row r="145" spans="11:16" x14ac:dyDescent="0.15">
      <c r="N145" t="s">
        <v>256</v>
      </c>
      <c r="O145" t="s">
        <v>135</v>
      </c>
      <c r="P145" s="30" t="s">
        <v>203</v>
      </c>
    </row>
    <row r="146" spans="11:16" x14ac:dyDescent="0.15">
      <c r="N146" t="s">
        <v>257</v>
      </c>
      <c r="O146" t="s">
        <v>136</v>
      </c>
      <c r="P146" t="s">
        <v>87</v>
      </c>
    </row>
    <row r="147" spans="11:16" x14ac:dyDescent="0.15">
      <c r="N147" t="s">
        <v>258</v>
      </c>
      <c r="O147" t="s">
        <v>137</v>
      </c>
      <c r="P147" s="30" t="s">
        <v>92</v>
      </c>
    </row>
    <row r="148" spans="11:16" x14ac:dyDescent="0.15">
      <c r="K148" s="30"/>
      <c r="L148" s="30"/>
      <c r="M148" s="30"/>
      <c r="N148" t="s">
        <v>259</v>
      </c>
      <c r="O148" t="s">
        <v>138</v>
      </c>
      <c r="P148" t="s">
        <v>204</v>
      </c>
    </row>
    <row r="149" spans="11:16" x14ac:dyDescent="0.15">
      <c r="N149" t="s">
        <v>260</v>
      </c>
      <c r="O149" t="s">
        <v>139</v>
      </c>
      <c r="P149" t="s">
        <v>204</v>
      </c>
    </row>
    <row r="150" spans="11:16" x14ac:dyDescent="0.15">
      <c r="N150" t="s">
        <v>261</v>
      </c>
      <c r="O150" t="s">
        <v>140</v>
      </c>
      <c r="P150" t="s">
        <v>200</v>
      </c>
    </row>
    <row r="151" spans="11:16" x14ac:dyDescent="0.15">
      <c r="N151" t="s">
        <v>262</v>
      </c>
      <c r="O151" t="s">
        <v>141</v>
      </c>
      <c r="P151" t="s">
        <v>205</v>
      </c>
    </row>
    <row r="152" spans="11:16" x14ac:dyDescent="0.15">
      <c r="N152" t="s">
        <v>263</v>
      </c>
      <c r="O152" t="s">
        <v>142</v>
      </c>
      <c r="P152" t="s">
        <v>203</v>
      </c>
    </row>
    <row r="153" spans="11:16" x14ac:dyDescent="0.15">
      <c r="N153" t="s">
        <v>264</v>
      </c>
      <c r="O153" s="30" t="s">
        <v>143</v>
      </c>
      <c r="P153" t="s">
        <v>204</v>
      </c>
    </row>
    <row r="154" spans="11:16" x14ac:dyDescent="0.15">
      <c r="K154" s="30"/>
      <c r="L154" s="30"/>
      <c r="M154" s="30"/>
      <c r="N154" t="s">
        <v>265</v>
      </c>
      <c r="O154" t="s">
        <v>144</v>
      </c>
      <c r="P154" t="s">
        <v>200</v>
      </c>
    </row>
    <row r="155" spans="11:16" x14ac:dyDescent="0.15">
      <c r="N155" t="s">
        <v>266</v>
      </c>
      <c r="O155" t="s">
        <v>145</v>
      </c>
      <c r="P155" t="s">
        <v>200</v>
      </c>
    </row>
    <row r="156" spans="11:16" x14ac:dyDescent="0.15">
      <c r="N156" t="s">
        <v>267</v>
      </c>
      <c r="O156" t="s">
        <v>146</v>
      </c>
      <c r="P156" t="s">
        <v>94</v>
      </c>
    </row>
    <row r="157" spans="11:16" x14ac:dyDescent="0.15">
      <c r="N157" t="s">
        <v>268</v>
      </c>
      <c r="O157" t="s">
        <v>147</v>
      </c>
      <c r="P157" s="30" t="s">
        <v>204</v>
      </c>
    </row>
    <row r="158" spans="11:16" x14ac:dyDescent="0.15">
      <c r="K158" s="30"/>
      <c r="L158" s="30"/>
      <c r="M158" s="30"/>
      <c r="N158" t="s">
        <v>269</v>
      </c>
      <c r="O158" t="s">
        <v>148</v>
      </c>
      <c r="P158" t="s">
        <v>87</v>
      </c>
    </row>
    <row r="159" spans="11:16" x14ac:dyDescent="0.15">
      <c r="N159" t="s">
        <v>270</v>
      </c>
      <c r="O159" t="s">
        <v>149</v>
      </c>
      <c r="P159" t="s">
        <v>206</v>
      </c>
    </row>
    <row r="160" spans="11:16" x14ac:dyDescent="0.15">
      <c r="K160" s="30"/>
      <c r="L160" s="30"/>
      <c r="M160" s="30"/>
      <c r="N160" t="s">
        <v>271</v>
      </c>
      <c r="O160" s="30" t="s">
        <v>150</v>
      </c>
      <c r="P160" t="s">
        <v>87</v>
      </c>
    </row>
    <row r="161" spans="11:18" x14ac:dyDescent="0.15">
      <c r="N161" t="s">
        <v>272</v>
      </c>
      <c r="O161" t="s">
        <v>151</v>
      </c>
      <c r="P161" t="s">
        <v>94</v>
      </c>
    </row>
    <row r="162" spans="11:18" x14ac:dyDescent="0.15">
      <c r="K162" s="30"/>
      <c r="L162" s="30"/>
      <c r="M162" s="30"/>
      <c r="N162" t="s">
        <v>273</v>
      </c>
      <c r="O162" t="s">
        <v>152</v>
      </c>
      <c r="P162" s="30" t="s">
        <v>88</v>
      </c>
    </row>
    <row r="163" spans="11:18" x14ac:dyDescent="0.15">
      <c r="N163" t="s">
        <v>274</v>
      </c>
      <c r="O163" t="s">
        <v>153</v>
      </c>
      <c r="P163" t="s">
        <v>86</v>
      </c>
    </row>
    <row r="164" spans="11:18" x14ac:dyDescent="0.15">
      <c r="N164" t="s">
        <v>275</v>
      </c>
      <c r="O164" t="s">
        <v>154</v>
      </c>
      <c r="P164" t="s">
        <v>86</v>
      </c>
    </row>
    <row r="165" spans="11:18" x14ac:dyDescent="0.15">
      <c r="N165" t="s">
        <v>276</v>
      </c>
      <c r="O165" t="s">
        <v>95</v>
      </c>
      <c r="P165" s="30" t="s">
        <v>94</v>
      </c>
    </row>
    <row r="166" spans="11:18" x14ac:dyDescent="0.15">
      <c r="N166" t="s">
        <v>277</v>
      </c>
      <c r="O166" t="s">
        <v>155</v>
      </c>
      <c r="P166" t="s">
        <v>86</v>
      </c>
    </row>
    <row r="167" spans="11:18" x14ac:dyDescent="0.15">
      <c r="N167" t="s">
        <v>278</v>
      </c>
      <c r="O167" t="s">
        <v>156</v>
      </c>
      <c r="P167" t="s">
        <v>86</v>
      </c>
    </row>
    <row r="168" spans="11:18" x14ac:dyDescent="0.15">
      <c r="K168" s="30"/>
      <c r="L168" s="30"/>
      <c r="M168" s="30"/>
      <c r="N168" t="s">
        <v>279</v>
      </c>
      <c r="O168" t="s">
        <v>157</v>
      </c>
      <c r="P168" t="s">
        <v>92</v>
      </c>
    </row>
    <row r="169" spans="11:18" x14ac:dyDescent="0.15">
      <c r="N169" t="s">
        <v>280</v>
      </c>
      <c r="O169" s="30" t="s">
        <v>158</v>
      </c>
      <c r="P169" t="s">
        <v>86</v>
      </c>
    </row>
    <row r="170" spans="11:18" x14ac:dyDescent="0.15">
      <c r="N170" t="s">
        <v>281</v>
      </c>
      <c r="O170" t="s">
        <v>159</v>
      </c>
      <c r="P170" t="s">
        <v>205</v>
      </c>
    </row>
    <row r="171" spans="11:18" x14ac:dyDescent="0.15">
      <c r="N171" t="s">
        <v>282</v>
      </c>
      <c r="O171" t="s">
        <v>160</v>
      </c>
      <c r="P171" s="30" t="s">
        <v>201</v>
      </c>
    </row>
    <row r="172" spans="11:18" x14ac:dyDescent="0.15">
      <c r="N172" t="s">
        <v>283</v>
      </c>
      <c r="O172" t="s">
        <v>161</v>
      </c>
      <c r="P172" s="30" t="s">
        <v>201</v>
      </c>
    </row>
    <row r="173" spans="11:18" x14ac:dyDescent="0.15">
      <c r="N173" t="s">
        <v>284</v>
      </c>
      <c r="O173" t="s">
        <v>162</v>
      </c>
      <c r="P173" s="30" t="s">
        <v>88</v>
      </c>
    </row>
    <row r="174" spans="11:18" x14ac:dyDescent="0.15">
      <c r="N174" t="s">
        <v>285</v>
      </c>
      <c r="O174" t="s">
        <v>163</v>
      </c>
      <c r="P174" t="s">
        <v>201</v>
      </c>
      <c r="R174" s="30"/>
    </row>
    <row r="175" spans="11:18" x14ac:dyDescent="0.15">
      <c r="N175" t="s">
        <v>286</v>
      </c>
      <c r="O175" t="s">
        <v>164</v>
      </c>
      <c r="P175" s="30" t="s">
        <v>200</v>
      </c>
    </row>
    <row r="176" spans="11:18" x14ac:dyDescent="0.15">
      <c r="N176" t="s">
        <v>287</v>
      </c>
      <c r="O176" t="s">
        <v>165</v>
      </c>
      <c r="P176" t="s">
        <v>203</v>
      </c>
    </row>
    <row r="177" spans="11:19" x14ac:dyDescent="0.15">
      <c r="N177" t="s">
        <v>288</v>
      </c>
      <c r="O177" t="s">
        <v>166</v>
      </c>
      <c r="P177" t="s">
        <v>87</v>
      </c>
      <c r="S177" s="30"/>
    </row>
    <row r="178" spans="11:19" x14ac:dyDescent="0.15">
      <c r="N178" t="s">
        <v>289</v>
      </c>
      <c r="O178" t="s">
        <v>167</v>
      </c>
      <c r="P178" t="s">
        <v>87</v>
      </c>
    </row>
    <row r="179" spans="11:19" x14ac:dyDescent="0.15">
      <c r="N179" t="s">
        <v>290</v>
      </c>
      <c r="O179" t="s">
        <v>168</v>
      </c>
      <c r="P179" t="s">
        <v>86</v>
      </c>
    </row>
    <row r="180" spans="11:19" x14ac:dyDescent="0.15">
      <c r="N180" t="s">
        <v>291</v>
      </c>
      <c r="O180" t="s">
        <v>169</v>
      </c>
      <c r="P180" t="s">
        <v>86</v>
      </c>
    </row>
    <row r="181" spans="11:19" x14ac:dyDescent="0.15">
      <c r="N181" t="s">
        <v>292</v>
      </c>
      <c r="O181" t="e">
        <v>#VALUE!</v>
      </c>
      <c r="P181" t="s">
        <v>207</v>
      </c>
    </row>
    <row r="182" spans="11:19" x14ac:dyDescent="0.15">
      <c r="N182" t="s">
        <v>293</v>
      </c>
      <c r="O182" t="s">
        <v>170</v>
      </c>
      <c r="P182" t="s">
        <v>205</v>
      </c>
    </row>
    <row r="183" spans="11:19" x14ac:dyDescent="0.15">
      <c r="K183" s="30"/>
      <c r="L183" s="30"/>
      <c r="M183" s="30"/>
      <c r="N183" t="s">
        <v>294</v>
      </c>
      <c r="O183" s="30" t="s">
        <v>171</v>
      </c>
      <c r="P183" t="s">
        <v>205</v>
      </c>
    </row>
    <row r="184" spans="11:19" x14ac:dyDescent="0.15">
      <c r="N184" t="s">
        <v>295</v>
      </c>
      <c r="O184" t="s">
        <v>172</v>
      </c>
      <c r="P184" t="s">
        <v>94</v>
      </c>
    </row>
    <row r="185" spans="11:19" x14ac:dyDescent="0.15">
      <c r="K185" s="30"/>
      <c r="L185" s="30"/>
      <c r="M185" s="30"/>
      <c r="N185" t="s">
        <v>296</v>
      </c>
      <c r="O185" s="30" t="s">
        <v>173</v>
      </c>
      <c r="P185" t="s">
        <v>200</v>
      </c>
    </row>
    <row r="186" spans="11:19" x14ac:dyDescent="0.15">
      <c r="N186" t="s">
        <v>297</v>
      </c>
      <c r="O186" t="s">
        <v>174</v>
      </c>
      <c r="P186" t="s">
        <v>200</v>
      </c>
    </row>
    <row r="187" spans="11:19" x14ac:dyDescent="0.15">
      <c r="N187" t="s">
        <v>298</v>
      </c>
      <c r="O187" s="30" t="e">
        <v>#VALUE!</v>
      </c>
      <c r="P187" t="s">
        <v>101</v>
      </c>
    </row>
    <row r="188" spans="11:19" x14ac:dyDescent="0.15">
      <c r="N188" t="s">
        <v>299</v>
      </c>
      <c r="O188" t="s">
        <v>175</v>
      </c>
      <c r="P188" t="s">
        <v>88</v>
      </c>
    </row>
    <row r="189" spans="11:19" x14ac:dyDescent="0.15">
      <c r="N189" t="s">
        <v>300</v>
      </c>
      <c r="O189" t="s">
        <v>176</v>
      </c>
      <c r="P189" t="s">
        <v>208</v>
      </c>
    </row>
    <row r="190" spans="11:19" x14ac:dyDescent="0.15">
      <c r="N190" t="s">
        <v>301</v>
      </c>
      <c r="O190" t="s">
        <v>177</v>
      </c>
      <c r="P190" t="s">
        <v>208</v>
      </c>
    </row>
    <row r="191" spans="11:19" x14ac:dyDescent="0.15">
      <c r="N191" t="s">
        <v>302</v>
      </c>
      <c r="O191" t="s">
        <v>178</v>
      </c>
      <c r="P191" t="s">
        <v>203</v>
      </c>
    </row>
    <row r="192" spans="11:19" x14ac:dyDescent="0.15">
      <c r="N192" t="s">
        <v>303</v>
      </c>
      <c r="O192" t="s">
        <v>179</v>
      </c>
      <c r="P192" s="30" t="s">
        <v>201</v>
      </c>
    </row>
    <row r="193" spans="11:19" x14ac:dyDescent="0.15">
      <c r="K193" s="30"/>
      <c r="L193" s="30"/>
      <c r="M193" s="30"/>
      <c r="N193" t="s">
        <v>304</v>
      </c>
      <c r="O193" t="s">
        <v>180</v>
      </c>
      <c r="P193" t="s">
        <v>87</v>
      </c>
    </row>
    <row r="194" spans="11:19" x14ac:dyDescent="0.15">
      <c r="N194" t="s">
        <v>305</v>
      </c>
      <c r="O194" t="s">
        <v>181</v>
      </c>
      <c r="P194" t="s">
        <v>87</v>
      </c>
    </row>
    <row r="195" spans="11:19" x14ac:dyDescent="0.15">
      <c r="N195" t="s">
        <v>306</v>
      </c>
      <c r="O195" t="s">
        <v>182</v>
      </c>
      <c r="P195" s="30" t="s">
        <v>202</v>
      </c>
    </row>
    <row r="196" spans="11:19" x14ac:dyDescent="0.15">
      <c r="N196" t="s">
        <v>307</v>
      </c>
      <c r="O196" t="s">
        <v>183</v>
      </c>
      <c r="P196" s="30" t="s">
        <v>202</v>
      </c>
    </row>
    <row r="197" spans="11:19" x14ac:dyDescent="0.15">
      <c r="K197" s="30"/>
      <c r="L197" s="30"/>
      <c r="M197" s="30"/>
      <c r="N197" t="s">
        <v>308</v>
      </c>
      <c r="O197" t="s">
        <v>184</v>
      </c>
      <c r="P197" t="s">
        <v>94</v>
      </c>
    </row>
    <row r="198" spans="11:19" x14ac:dyDescent="0.15">
      <c r="N198" t="s">
        <v>309</v>
      </c>
      <c r="O198" t="s">
        <v>93</v>
      </c>
      <c r="P198" s="30" t="s">
        <v>203</v>
      </c>
    </row>
    <row r="199" spans="11:19" x14ac:dyDescent="0.15">
      <c r="N199" t="s">
        <v>310</v>
      </c>
      <c r="O199" t="s">
        <v>185</v>
      </c>
      <c r="P199" s="30" t="s">
        <v>203</v>
      </c>
    </row>
    <row r="200" spans="11:19" x14ac:dyDescent="0.15">
      <c r="N200" t="s">
        <v>311</v>
      </c>
      <c r="O200" s="30" t="s">
        <v>186</v>
      </c>
      <c r="P200" t="s">
        <v>86</v>
      </c>
    </row>
    <row r="201" spans="11:19" x14ac:dyDescent="0.15">
      <c r="N201" t="s">
        <v>312</v>
      </c>
      <c r="O201" t="s">
        <v>187</v>
      </c>
      <c r="P201" t="s">
        <v>205</v>
      </c>
    </row>
    <row r="202" spans="11:19" x14ac:dyDescent="0.15">
      <c r="K202" s="30"/>
      <c r="L202" s="30"/>
      <c r="M202" s="30"/>
      <c r="N202" t="s">
        <v>313</v>
      </c>
      <c r="O202" t="s">
        <v>188</v>
      </c>
      <c r="P202" t="s">
        <v>205</v>
      </c>
    </row>
    <row r="203" spans="11:19" x14ac:dyDescent="0.15">
      <c r="N203" t="s">
        <v>314</v>
      </c>
      <c r="O203" t="s">
        <v>189</v>
      </c>
      <c r="P203" t="s">
        <v>208</v>
      </c>
    </row>
    <row r="204" spans="11:19" x14ac:dyDescent="0.15">
      <c r="N204" t="s">
        <v>315</v>
      </c>
      <c r="O204" t="s">
        <v>190</v>
      </c>
      <c r="P204" t="s">
        <v>208</v>
      </c>
    </row>
    <row r="205" spans="11:19" x14ac:dyDescent="0.15">
      <c r="K205" s="30"/>
      <c r="L205" s="30"/>
      <c r="M205" s="30"/>
      <c r="N205" t="s">
        <v>316</v>
      </c>
      <c r="O205" t="s">
        <v>191</v>
      </c>
      <c r="P205" t="s">
        <v>208</v>
      </c>
    </row>
    <row r="206" spans="11:19" x14ac:dyDescent="0.15">
      <c r="N206" t="s">
        <v>317</v>
      </c>
      <c r="O206" t="s">
        <v>192</v>
      </c>
      <c r="P206" t="s">
        <v>208</v>
      </c>
      <c r="S206" s="30"/>
    </row>
    <row r="207" spans="11:19" x14ac:dyDescent="0.15">
      <c r="N207" t="s">
        <v>318</v>
      </c>
      <c r="O207" t="s">
        <v>193</v>
      </c>
      <c r="P207" t="s">
        <v>208</v>
      </c>
      <c r="R207" s="30"/>
    </row>
    <row r="209" spans="11:16" x14ac:dyDescent="0.15">
      <c r="K209" s="30"/>
      <c r="L209" s="30"/>
      <c r="M209" s="30"/>
      <c r="P209" s="30"/>
    </row>
    <row r="211" spans="11:16" x14ac:dyDescent="0.15">
      <c r="O211" s="30"/>
    </row>
    <row r="213" spans="11:16" x14ac:dyDescent="0.15">
      <c r="K213" s="30"/>
      <c r="L213" s="30"/>
      <c r="M213" s="30"/>
      <c r="P213" s="30"/>
    </row>
    <row r="215" spans="11:16" x14ac:dyDescent="0.15">
      <c r="K215" s="30"/>
      <c r="L215" s="30"/>
      <c r="M215" s="30"/>
      <c r="P215" s="30"/>
    </row>
    <row r="217" spans="11:16" x14ac:dyDescent="0.15">
      <c r="O217" s="30"/>
    </row>
    <row r="219" spans="11:16" x14ac:dyDescent="0.15">
      <c r="K219" s="30"/>
      <c r="L219" s="30"/>
      <c r="M219" s="30"/>
      <c r="P219" s="30"/>
    </row>
    <row r="221" spans="11:16" x14ac:dyDescent="0.15">
      <c r="K221" s="30"/>
      <c r="L221" s="30"/>
      <c r="M221" s="30"/>
      <c r="P221" s="30"/>
    </row>
    <row r="224" spans="11:16" x14ac:dyDescent="0.15">
      <c r="K224" s="30"/>
      <c r="L224" s="30"/>
      <c r="M224" s="30"/>
      <c r="P224" s="30"/>
    </row>
    <row r="235" spans="11:19" x14ac:dyDescent="0.15">
      <c r="N235" s="30"/>
    </row>
    <row r="236" spans="11:19" x14ac:dyDescent="0.15">
      <c r="S236" s="30"/>
    </row>
    <row r="239" spans="11:19" x14ac:dyDescent="0.15">
      <c r="K239" s="30"/>
      <c r="L239" s="30"/>
      <c r="M239" s="30"/>
      <c r="P239" s="30"/>
    </row>
    <row r="240" spans="11:19" x14ac:dyDescent="0.15">
      <c r="S240" s="30"/>
    </row>
    <row r="243" spans="11:16" x14ac:dyDescent="0.15">
      <c r="K243" s="30"/>
      <c r="L243" s="30"/>
      <c r="M243" s="30"/>
      <c r="P243" s="30"/>
    </row>
  </sheetData>
  <sortState ref="U1:V102">
    <sortCondition ref="U1:U102"/>
  </sortState>
  <mergeCells count="2">
    <mergeCell ref="N1:O1"/>
    <mergeCell ref="Q1:R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4</vt:i4>
      </vt:variant>
    </vt:vector>
  </HeadingPairs>
  <TitlesOfParts>
    <vt:vector size="12" baseType="lpstr">
      <vt:lpstr>Accueil</vt:lpstr>
      <vt:lpstr>ENTREES BDD</vt:lpstr>
      <vt:lpstr>C.A par semaine</vt:lpstr>
      <vt:lpstr>C.A par mois</vt:lpstr>
      <vt:lpstr>Suivi Départements</vt:lpstr>
      <vt:lpstr>DEPOT TP</vt:lpstr>
      <vt:lpstr>Dpt BDD</vt:lpstr>
      <vt:lpstr>BDD</vt:lpstr>
      <vt:lpstr>'Suivi Départements'!liste_dates</vt:lpstr>
      <vt:lpstr>'Suivi Départements'!liste_pays</vt:lpstr>
      <vt:lpstr>'Suivi Départements'!quantités_pays</vt:lpstr>
      <vt:lpstr>'Suivi Départements'!Zone_d_impression</vt:lpstr>
    </vt:vector>
  </TitlesOfParts>
  <Company>IKEA IT AB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Loic AGIER</dc:creator>
  <cp:lastModifiedBy>patrice phishert</cp:lastModifiedBy>
  <cp:lastPrinted>2018-01-28T11:58:53Z</cp:lastPrinted>
  <dcterms:created xsi:type="dcterms:W3CDTF">2017-10-28T19:45:12Z</dcterms:created>
  <dcterms:modified xsi:type="dcterms:W3CDTF">2018-01-30T21:28:05Z</dcterms:modified>
</cp:coreProperties>
</file>