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490" windowHeight="7815" tabRatio="699" activeTab="4"/>
  </bookViews>
  <sheets>
    <sheet name="Accueil" sheetId="1" r:id="rId1"/>
    <sheet name="ENTREES BDD" sheetId="2" r:id="rId2"/>
    <sheet name="C.A par semaine" sheetId="3" r:id="rId3"/>
    <sheet name="C.A par mois" sheetId="4" r:id="rId4"/>
    <sheet name="Suivi Départements" sheetId="8" r:id="rId5"/>
    <sheet name="DEPOT TP" sheetId="9" r:id="rId6"/>
    <sheet name="Dpt BDD" sheetId="7" r:id="rId7"/>
    <sheet name="BDD" sheetId="6" r:id="rId8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8" l="1"/>
  <c r="D14" i="8"/>
  <c r="C15" i="8"/>
  <c r="M38" i="8"/>
  <c r="D33" i="8"/>
  <c r="F27" i="8"/>
  <c r="H21" i="8"/>
  <c r="J15" i="8"/>
  <c r="J22" i="8"/>
  <c r="H33" i="8"/>
  <c r="D42" i="8"/>
  <c r="J24" i="8"/>
  <c r="G22" i="8"/>
  <c r="H32" i="8"/>
  <c r="E43" i="8"/>
  <c r="G37" i="8"/>
  <c r="I31" i="8"/>
  <c r="K25" i="8"/>
  <c r="M19" i="8"/>
  <c r="D32" i="8"/>
  <c r="G15" i="8"/>
  <c r="J27" i="8"/>
  <c r="J40" i="8"/>
  <c r="M23" i="8"/>
  <c r="G38" i="8"/>
  <c r="F25" i="8"/>
  <c r="E41" i="8"/>
  <c r="E25" i="8"/>
  <c r="G42" i="8"/>
  <c r="I36" i="8"/>
  <c r="K30" i="8"/>
  <c r="M24" i="8"/>
  <c r="D19" i="8"/>
  <c r="L40" i="8"/>
  <c r="K27" i="8"/>
  <c r="N39" i="8"/>
  <c r="K24" i="8"/>
  <c r="H38" i="8"/>
  <c r="N20" i="8"/>
  <c r="E36" i="8"/>
  <c r="D23" i="8"/>
  <c r="M33" i="8"/>
  <c r="M17" i="8"/>
  <c r="C40" i="8"/>
  <c r="C34" i="8"/>
  <c r="C17" i="8"/>
  <c r="K15" i="8"/>
  <c r="C18" i="8"/>
  <c r="C16" i="8"/>
  <c r="I42" i="8"/>
  <c r="L37" i="8"/>
  <c r="G35" i="8"/>
  <c r="K22" i="8"/>
  <c r="E21" i="8"/>
  <c r="E15" i="8"/>
  <c r="D28" i="8"/>
  <c r="C23" i="8"/>
  <c r="E30" i="8"/>
  <c r="F23" i="8"/>
  <c r="I21" i="8"/>
  <c r="L22" i="8"/>
  <c r="D24" i="8"/>
  <c r="M15" i="8"/>
  <c r="E17" i="8"/>
  <c r="N21" i="8"/>
  <c r="K32" i="8"/>
  <c r="K42" i="8"/>
  <c r="M25" i="8"/>
  <c r="C21" i="8"/>
  <c r="F35" i="8"/>
  <c r="J30" i="8"/>
  <c r="K39" i="8"/>
  <c r="K33" i="8"/>
  <c r="F16" i="8"/>
  <c r="H30" i="8"/>
  <c r="N30" i="8"/>
  <c r="M32" i="8"/>
  <c r="L32" i="8"/>
  <c r="I27" i="8"/>
  <c r="K23" i="8"/>
  <c r="C41" i="8"/>
  <c r="K28" i="8"/>
  <c r="N26" i="8"/>
  <c r="N28" i="8"/>
  <c r="H16" i="8"/>
  <c r="I15" i="8"/>
  <c r="N31" i="8"/>
  <c r="M28" i="8"/>
  <c r="N37" i="8"/>
  <c r="G31" i="8"/>
  <c r="L42" i="8"/>
  <c r="F38" i="8"/>
  <c r="C33" i="8"/>
  <c r="N27" i="8"/>
  <c r="L24" i="8"/>
  <c r="L26" i="8"/>
  <c r="F32" i="8"/>
  <c r="L14" i="8"/>
  <c r="I43" i="8"/>
  <c r="J42" i="8"/>
  <c r="H31" i="8"/>
  <c r="K43" i="8"/>
  <c r="M26" i="8"/>
  <c r="N43" i="8"/>
  <c r="E38" i="8"/>
  <c r="G32" i="8"/>
  <c r="I26" i="8"/>
  <c r="K20" i="8"/>
  <c r="M14" i="8"/>
  <c r="H20" i="8"/>
  <c r="F31" i="8"/>
  <c r="M39" i="8"/>
  <c r="H22" i="8"/>
  <c r="H19" i="8"/>
  <c r="F30" i="8"/>
  <c r="H42" i="8"/>
  <c r="J36" i="8"/>
  <c r="L30" i="8"/>
  <c r="N24" i="8"/>
  <c r="E19" i="8"/>
  <c r="N42" i="8"/>
  <c r="M29" i="8"/>
  <c r="E42" i="8"/>
  <c r="H25" i="8"/>
  <c r="E39" i="8"/>
  <c r="K21" i="8"/>
  <c r="M36" i="8"/>
  <c r="L23" i="8"/>
  <c r="N38" i="8"/>
  <c r="N22" i="8"/>
  <c r="J41" i="8"/>
  <c r="L35" i="8"/>
  <c r="N29" i="8"/>
  <c r="E24" i="8"/>
  <c r="G18" i="8"/>
  <c r="G39" i="8"/>
  <c r="I25" i="8"/>
  <c r="F39" i="8"/>
  <c r="I22" i="8"/>
  <c r="F36" i="8"/>
  <c r="L18" i="8"/>
  <c r="K34" i="8"/>
  <c r="M20" i="8"/>
  <c r="K31" i="8"/>
  <c r="C24" i="8"/>
  <c r="C32" i="8"/>
  <c r="M30" i="8"/>
  <c r="F19" i="8"/>
  <c r="D16" i="8"/>
  <c r="I35" i="8"/>
  <c r="D15" i="8"/>
  <c r="N40" i="8"/>
  <c r="G29" i="8"/>
  <c r="K17" i="8"/>
  <c r="F26" i="8"/>
  <c r="L34" i="8"/>
  <c r="N33" i="8"/>
  <c r="G19" i="8"/>
  <c r="G34" i="8"/>
  <c r="H36" i="8"/>
  <c r="M34" i="8"/>
  <c r="M31" i="8"/>
  <c r="I16" i="8"/>
  <c r="C38" i="8"/>
  <c r="L41" i="8"/>
  <c r="G24" i="8"/>
  <c r="F34" i="8"/>
  <c r="G33" i="8"/>
  <c r="F40" i="8"/>
  <c r="J28" i="8"/>
  <c r="J38" i="8"/>
  <c r="J19" i="8"/>
  <c r="I32" i="8"/>
  <c r="E33" i="8"/>
  <c r="J33" i="8"/>
  <c r="E16" i="8"/>
  <c r="K19" i="8"/>
  <c r="K29" i="8"/>
  <c r="G43" i="8"/>
  <c r="C37" i="8"/>
  <c r="D41" i="8"/>
  <c r="J23" i="8"/>
  <c r="H41" i="8"/>
  <c r="N41" i="8"/>
  <c r="I39" i="8"/>
  <c r="D22" i="8"/>
  <c r="M21" i="8"/>
  <c r="E18" i="8"/>
  <c r="G30" i="8"/>
  <c r="N14" i="8"/>
  <c r="D27" i="8"/>
  <c r="H15" i="8"/>
  <c r="I30" i="8"/>
  <c r="I40" i="8"/>
  <c r="H40" i="8"/>
  <c r="C36" i="8"/>
  <c r="G40" i="8"/>
  <c r="D17" i="8"/>
  <c r="H17" i="8"/>
  <c r="I37" i="8"/>
  <c r="N32" i="8"/>
  <c r="G21" i="8"/>
  <c r="N18" i="8"/>
  <c r="F28" i="8"/>
  <c r="G14" i="8"/>
  <c r="L43" i="8"/>
  <c r="G26" i="8"/>
  <c r="K14" i="8"/>
  <c r="D29" i="8"/>
  <c r="D39" i="8"/>
  <c r="F22" i="8"/>
  <c r="C20" i="8"/>
  <c r="J39" i="8"/>
  <c r="G16" i="8"/>
  <c r="F15" i="8"/>
  <c r="J34" i="8"/>
  <c r="M43" i="8"/>
  <c r="H26" i="8"/>
  <c r="I17" i="8"/>
  <c r="D26" i="8"/>
  <c r="H27" i="8"/>
  <c r="D43" i="8"/>
  <c r="J25" i="8"/>
  <c r="M42" i="8"/>
  <c r="F43" i="8"/>
  <c r="H37" i="8"/>
  <c r="J31" i="8"/>
  <c r="L25" i="8"/>
  <c r="N19" i="8"/>
  <c r="E14" i="8"/>
  <c r="F18" i="8"/>
  <c r="G28" i="8"/>
  <c r="K37" i="8"/>
  <c r="I19" i="8"/>
  <c r="F17" i="8"/>
  <c r="J26" i="8"/>
  <c r="K41" i="8"/>
  <c r="M35" i="8"/>
  <c r="D30" i="8"/>
  <c r="F24" i="8"/>
  <c r="H18" i="8"/>
  <c r="I41" i="8"/>
  <c r="H28" i="8"/>
  <c r="K40" i="8"/>
  <c r="N23" i="8"/>
  <c r="N36" i="8"/>
  <c r="F20" i="8"/>
  <c r="H35" i="8"/>
  <c r="J21" i="8"/>
  <c r="L36" i="8"/>
  <c r="L20" i="8"/>
  <c r="M40" i="8"/>
  <c r="D35" i="8"/>
  <c r="F29" i="8"/>
  <c r="H23" i="8"/>
  <c r="J17" i="8"/>
  <c r="M37" i="8"/>
  <c r="G23" i="8"/>
  <c r="D37" i="8"/>
  <c r="D21" i="8"/>
  <c r="D34" i="8"/>
  <c r="G17" i="8"/>
  <c r="F33" i="8"/>
  <c r="K18" i="8"/>
  <c r="I29" i="8"/>
  <c r="F14" i="8"/>
  <c r="C39" i="8"/>
  <c r="C31" i="8"/>
  <c r="K36" i="8"/>
  <c r="D25" i="8"/>
  <c r="F42" i="8"/>
  <c r="E26" i="8"/>
  <c r="J16" i="8"/>
  <c r="H24" i="8"/>
  <c r="E35" i="8"/>
  <c r="I23" i="8"/>
  <c r="D40" i="8"/>
  <c r="L21" i="8"/>
  <c r="D18" i="8"/>
  <c r="E20" i="8"/>
  <c r="E40" i="8"/>
  <c r="I28" i="8"/>
  <c r="M16" i="8"/>
  <c r="M18" i="8"/>
  <c r="D31" i="8"/>
  <c r="C43" i="8"/>
  <c r="C22" i="8"/>
  <c r="N35" i="8"/>
  <c r="I18" i="8"/>
  <c r="J43" i="8"/>
  <c r="H14" i="8"/>
  <c r="M41" i="8"/>
  <c r="H34" i="8"/>
  <c r="N16" i="8"/>
  <c r="G36" i="8"/>
  <c r="J32" i="8"/>
  <c r="N17" i="8"/>
  <c r="H39" i="8"/>
  <c r="L27" i="8"/>
  <c r="N34" i="8"/>
  <c r="K16" i="8"/>
  <c r="J29" i="8"/>
  <c r="C35" i="8"/>
  <c r="C30" i="8"/>
  <c r="H29" i="8"/>
  <c r="L17" i="8"/>
  <c r="G20" i="8"/>
  <c r="E31" i="8"/>
  <c r="J18" i="8"/>
  <c r="M27" i="8"/>
  <c r="E37" i="8"/>
  <c r="E34" i="8"/>
  <c r="H43" i="8"/>
  <c r="L15" i="8"/>
  <c r="K38" i="8"/>
  <c r="F21" i="8"/>
  <c r="L16" i="8"/>
  <c r="I14" i="8"/>
  <c r="E28" i="8"/>
  <c r="C27" i="8"/>
  <c r="C29" i="8"/>
  <c r="I34" i="8"/>
  <c r="M22" i="8"/>
  <c r="I38" i="8"/>
  <c r="L31" i="8"/>
  <c r="L38" i="8"/>
  <c r="E27" i="8"/>
  <c r="K35" i="8"/>
  <c r="N15" i="8"/>
  <c r="F41" i="8"/>
  <c r="L28" i="8"/>
  <c r="E32" i="8"/>
  <c r="I20" i="8"/>
  <c r="J14" i="8"/>
  <c r="G25" i="8"/>
  <c r="K26" i="8"/>
  <c r="C19" i="8"/>
  <c r="C28" i="8"/>
  <c r="L33" i="8"/>
  <c r="E22" i="8"/>
  <c r="J35" i="8"/>
  <c r="N25" i="8"/>
  <c r="D38" i="8"/>
  <c r="J20" i="8"/>
  <c r="I33" i="8"/>
  <c r="L29" i="8"/>
  <c r="L39" i="8"/>
  <c r="G27" i="8"/>
  <c r="F37" i="8"/>
  <c r="L19" i="8"/>
  <c r="E29" i="8"/>
  <c r="G41" i="8"/>
  <c r="C25" i="8"/>
  <c r="D36" i="8"/>
  <c r="C26" i="8"/>
  <c r="E23" i="8"/>
  <c r="J37" i="8"/>
  <c r="I24" i="8"/>
  <c r="D20" i="8"/>
  <c r="C42" i="8"/>
  <c r="C14" i="8"/>
  <c r="AI22" i="2" l="1"/>
  <c r="AH22" i="2"/>
  <c r="AG22" i="2"/>
  <c r="AE22" i="2"/>
  <c r="AC22" i="2"/>
  <c r="AA22" i="2"/>
  <c r="Y22" i="2"/>
  <c r="W22" i="2"/>
  <c r="U22" i="2"/>
  <c r="S22" i="2"/>
  <c r="Q22" i="2"/>
  <c r="O22" i="2"/>
  <c r="M22" i="2"/>
  <c r="K22" i="2"/>
  <c r="I22" i="2"/>
  <c r="G22" i="2"/>
  <c r="E22" i="2"/>
  <c r="C22" i="2"/>
  <c r="AI21" i="2"/>
  <c r="AH21" i="2"/>
  <c r="AG21" i="2"/>
  <c r="AE21" i="2"/>
  <c r="AC21" i="2"/>
  <c r="AA21" i="2"/>
  <c r="Y21" i="2"/>
  <c r="W21" i="2"/>
  <c r="U21" i="2"/>
  <c r="S21" i="2"/>
  <c r="Q21" i="2"/>
  <c r="O21" i="2"/>
  <c r="M21" i="2"/>
  <c r="K21" i="2"/>
  <c r="I21" i="2"/>
  <c r="G21" i="2"/>
  <c r="E21" i="2"/>
  <c r="C21" i="2"/>
  <c r="AI20" i="2"/>
  <c r="AH20" i="2"/>
  <c r="AG20" i="2"/>
  <c r="AE20" i="2"/>
  <c r="AC20" i="2"/>
  <c r="AA20" i="2"/>
  <c r="Y20" i="2"/>
  <c r="W20" i="2"/>
  <c r="U20" i="2"/>
  <c r="S20" i="2"/>
  <c r="Q20" i="2"/>
  <c r="O20" i="2"/>
  <c r="M20" i="2"/>
  <c r="K20" i="2"/>
  <c r="I20" i="2"/>
  <c r="G20" i="2"/>
  <c r="E20" i="2"/>
  <c r="C20" i="2"/>
  <c r="AI19" i="2"/>
  <c r="AH19" i="2"/>
  <c r="AG19" i="2"/>
  <c r="AE19" i="2"/>
  <c r="AC19" i="2"/>
  <c r="AA19" i="2"/>
  <c r="Y19" i="2"/>
  <c r="W19" i="2"/>
  <c r="U19" i="2"/>
  <c r="S19" i="2"/>
  <c r="Q19" i="2"/>
  <c r="O19" i="2"/>
  <c r="M19" i="2"/>
  <c r="K19" i="2"/>
  <c r="I19" i="2"/>
  <c r="G19" i="2"/>
  <c r="E19" i="2"/>
  <c r="C19" i="2"/>
  <c r="AI18" i="2" l="1"/>
  <c r="AH18" i="2"/>
  <c r="AG18" i="2"/>
  <c r="AE18" i="2"/>
  <c r="AC18" i="2"/>
  <c r="AA18" i="2"/>
  <c r="Y18" i="2"/>
  <c r="W18" i="2"/>
  <c r="U18" i="2"/>
  <c r="S18" i="2"/>
  <c r="Q18" i="2"/>
  <c r="O18" i="2"/>
  <c r="M18" i="2"/>
  <c r="K18" i="2"/>
  <c r="I18" i="2"/>
  <c r="G18" i="2"/>
  <c r="E18" i="2"/>
  <c r="C18" i="2"/>
  <c r="AI17" i="2"/>
  <c r="AH17" i="2"/>
  <c r="AG17" i="2"/>
  <c r="AE17" i="2"/>
  <c r="AC17" i="2"/>
  <c r="AA17" i="2"/>
  <c r="Y17" i="2"/>
  <c r="W17" i="2"/>
  <c r="U17" i="2"/>
  <c r="S17" i="2"/>
  <c r="Q17" i="2"/>
  <c r="O17" i="2"/>
  <c r="M17" i="2"/>
  <c r="K17" i="2"/>
  <c r="I17" i="2"/>
  <c r="G17" i="2"/>
  <c r="E17" i="2"/>
  <c r="C17" i="2"/>
  <c r="AI16" i="2"/>
  <c r="AH16" i="2"/>
  <c r="AG16" i="2"/>
  <c r="AE16" i="2"/>
  <c r="AC16" i="2"/>
  <c r="AA16" i="2"/>
  <c r="Y16" i="2"/>
  <c r="W16" i="2"/>
  <c r="U16" i="2"/>
  <c r="S16" i="2"/>
  <c r="Q16" i="2"/>
  <c r="O16" i="2"/>
  <c r="M16" i="2"/>
  <c r="K16" i="2"/>
  <c r="I16" i="2"/>
  <c r="G16" i="2"/>
  <c r="E16" i="2"/>
  <c r="C16" i="2"/>
  <c r="AI15" i="2"/>
  <c r="AH15" i="2"/>
  <c r="AG15" i="2"/>
  <c r="AE15" i="2"/>
  <c r="AC15" i="2"/>
  <c r="AA15" i="2"/>
  <c r="Y15" i="2"/>
  <c r="W15" i="2"/>
  <c r="U15" i="2"/>
  <c r="S15" i="2"/>
  <c r="Q15" i="2"/>
  <c r="O15" i="2"/>
  <c r="M15" i="2"/>
  <c r="K15" i="2"/>
  <c r="I15" i="2"/>
  <c r="G15" i="2"/>
  <c r="E15" i="2"/>
  <c r="C15" i="2"/>
  <c r="AI14" i="2" l="1"/>
  <c r="AH14" i="2"/>
  <c r="AG14" i="2"/>
  <c r="AE14" i="2"/>
  <c r="AC14" i="2"/>
  <c r="AA14" i="2"/>
  <c r="Y14" i="2"/>
  <c r="W14" i="2"/>
  <c r="U14" i="2"/>
  <c r="S14" i="2"/>
  <c r="Q14" i="2"/>
  <c r="O14" i="2"/>
  <c r="M14" i="2"/>
  <c r="K14" i="2"/>
  <c r="I14" i="2"/>
  <c r="G14" i="2"/>
  <c r="E14" i="2"/>
  <c r="C14" i="2"/>
  <c r="AI13" i="2"/>
  <c r="AH13" i="2"/>
  <c r="AG13" i="2"/>
  <c r="AE13" i="2"/>
  <c r="AC13" i="2"/>
  <c r="AA13" i="2"/>
  <c r="Y13" i="2"/>
  <c r="W13" i="2"/>
  <c r="U13" i="2"/>
  <c r="S13" i="2"/>
  <c r="Q13" i="2"/>
  <c r="O13" i="2"/>
  <c r="M13" i="2"/>
  <c r="K13" i="2"/>
  <c r="I13" i="2"/>
  <c r="G13" i="2"/>
  <c r="E13" i="2"/>
  <c r="C13" i="2"/>
  <c r="AI12" i="2"/>
  <c r="AH12" i="2"/>
  <c r="AG12" i="2"/>
  <c r="AE12" i="2"/>
  <c r="AC12" i="2"/>
  <c r="AA12" i="2"/>
  <c r="Y12" i="2"/>
  <c r="W12" i="2"/>
  <c r="U12" i="2"/>
  <c r="S12" i="2"/>
  <c r="Q12" i="2"/>
  <c r="O12" i="2"/>
  <c r="M12" i="2"/>
  <c r="K12" i="2"/>
  <c r="I12" i="2"/>
  <c r="G12" i="2"/>
  <c r="E12" i="2"/>
  <c r="C12" i="2"/>
  <c r="AI11" i="2"/>
  <c r="AH11" i="2"/>
  <c r="AG11" i="2"/>
  <c r="AE11" i="2"/>
  <c r="AC11" i="2"/>
  <c r="AA11" i="2"/>
  <c r="Y11" i="2"/>
  <c r="W11" i="2"/>
  <c r="U11" i="2"/>
  <c r="S11" i="2"/>
  <c r="Q11" i="2"/>
  <c r="O11" i="2"/>
  <c r="M11" i="2"/>
  <c r="K11" i="2"/>
  <c r="I11" i="2"/>
  <c r="G11" i="2"/>
  <c r="E11" i="2"/>
  <c r="C11" i="2"/>
  <c r="AI10" i="2"/>
  <c r="AH10" i="2"/>
  <c r="AG10" i="2"/>
  <c r="AE10" i="2"/>
  <c r="AC10" i="2"/>
  <c r="AA10" i="2"/>
  <c r="Y10" i="2"/>
  <c r="W10" i="2"/>
  <c r="U10" i="2"/>
  <c r="S10" i="2"/>
  <c r="Q10" i="2"/>
  <c r="O10" i="2"/>
  <c r="M10" i="2"/>
  <c r="K10" i="2"/>
  <c r="I10" i="2"/>
  <c r="G10" i="2"/>
  <c r="E10" i="2"/>
  <c r="C10" i="2"/>
  <c r="AI9" i="2"/>
  <c r="AH9" i="2"/>
  <c r="AG9" i="2"/>
  <c r="AE9" i="2"/>
  <c r="AC9" i="2"/>
  <c r="AA9" i="2"/>
  <c r="Y9" i="2"/>
  <c r="W9" i="2"/>
  <c r="U9" i="2"/>
  <c r="S9" i="2"/>
  <c r="Q9" i="2"/>
  <c r="O9" i="2"/>
  <c r="M9" i="2"/>
  <c r="K9" i="2"/>
  <c r="I9" i="2"/>
  <c r="G9" i="2"/>
  <c r="E9" i="2"/>
  <c r="C9" i="2"/>
  <c r="AI8" i="2"/>
  <c r="AH8" i="2"/>
  <c r="AG8" i="2"/>
  <c r="AE8" i="2"/>
  <c r="AC8" i="2"/>
  <c r="AA8" i="2"/>
  <c r="Y8" i="2"/>
  <c r="W8" i="2"/>
  <c r="U8" i="2"/>
  <c r="S8" i="2"/>
  <c r="Q8" i="2"/>
  <c r="O8" i="2"/>
  <c r="M8" i="2"/>
  <c r="K8" i="2"/>
  <c r="I8" i="2"/>
  <c r="G8" i="2"/>
  <c r="E8" i="2"/>
  <c r="C8" i="2"/>
  <c r="AI7" i="2"/>
  <c r="AH7" i="2"/>
  <c r="AG7" i="2"/>
  <c r="AE7" i="2"/>
  <c r="AC7" i="2"/>
  <c r="AA7" i="2"/>
  <c r="Y7" i="2"/>
  <c r="W7" i="2"/>
  <c r="U7" i="2"/>
  <c r="S7" i="2"/>
  <c r="Q7" i="2"/>
  <c r="O7" i="2"/>
  <c r="M7" i="2"/>
  <c r="K7" i="2"/>
  <c r="I7" i="2"/>
  <c r="G7" i="2"/>
  <c r="E7" i="2"/>
  <c r="C7" i="2"/>
  <c r="AI6" i="2"/>
  <c r="AH6" i="2"/>
  <c r="AG6" i="2"/>
  <c r="AE6" i="2"/>
  <c r="AC6" i="2"/>
  <c r="AA6" i="2"/>
  <c r="Y6" i="2"/>
  <c r="W6" i="2"/>
  <c r="U6" i="2"/>
  <c r="S6" i="2"/>
  <c r="Q6" i="2"/>
  <c r="O6" i="2"/>
  <c r="M6" i="2"/>
  <c r="K6" i="2"/>
  <c r="I6" i="2"/>
  <c r="G6" i="2"/>
  <c r="E6" i="2"/>
  <c r="C6" i="2"/>
  <c r="AI5" i="2"/>
  <c r="AH5" i="2"/>
  <c r="AG5" i="2"/>
  <c r="AE5" i="2"/>
  <c r="AC5" i="2"/>
  <c r="AA5" i="2"/>
  <c r="Y5" i="2"/>
  <c r="W5" i="2"/>
  <c r="U5" i="2"/>
  <c r="S5" i="2"/>
  <c r="Q5" i="2"/>
  <c r="O5" i="2"/>
  <c r="M5" i="2"/>
  <c r="K5" i="2"/>
  <c r="I5" i="2"/>
  <c r="G5" i="2"/>
  <c r="E5" i="2"/>
  <c r="C5" i="2"/>
  <c r="AI4" i="2"/>
  <c r="AH4" i="2"/>
  <c r="AG4" i="2"/>
  <c r="AE4" i="2"/>
  <c r="AC4" i="2"/>
  <c r="AA4" i="2"/>
  <c r="Y4" i="2"/>
  <c r="W4" i="2"/>
  <c r="U4" i="2"/>
  <c r="S4" i="2"/>
  <c r="Q4" i="2"/>
  <c r="O4" i="2"/>
  <c r="M4" i="2"/>
  <c r="K4" i="2"/>
  <c r="I4" i="2"/>
  <c r="G4" i="2"/>
  <c r="E4" i="2"/>
  <c r="C4" i="2"/>
  <c r="AI3" i="2"/>
  <c r="AH3" i="2"/>
  <c r="AG3" i="2"/>
  <c r="AE3" i="2"/>
  <c r="AC3" i="2"/>
  <c r="AA3" i="2"/>
  <c r="Y3" i="2"/>
  <c r="W3" i="2"/>
  <c r="U3" i="2"/>
  <c r="S3" i="2"/>
  <c r="Q3" i="2"/>
  <c r="O3" i="2"/>
  <c r="M3" i="2"/>
  <c r="K3" i="2"/>
  <c r="I3" i="2"/>
  <c r="G3" i="2"/>
  <c r="E3" i="2"/>
  <c r="C3" i="2"/>
  <c r="D10" i="4" l="1"/>
  <c r="C41" i="9"/>
  <c r="B15" i="8"/>
  <c r="F12" i="6"/>
  <c r="F11" i="6"/>
  <c r="F10" i="6"/>
  <c r="F9" i="6"/>
  <c r="F8" i="6"/>
  <c r="F7" i="6"/>
  <c r="F6" i="6"/>
  <c r="G3" i="9" s="1"/>
  <c r="G4" i="9" s="1"/>
  <c r="F5" i="6"/>
  <c r="F4" i="6"/>
  <c r="F3" i="6"/>
  <c r="F2" i="6"/>
  <c r="F1" i="6"/>
  <c r="H10" i="9" l="1"/>
  <c r="H12" i="9" s="1"/>
  <c r="B9" i="9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B36" i="9" s="1"/>
  <c r="B37" i="9" s="1"/>
  <c r="B38" i="9" s="1"/>
  <c r="B39" i="9" s="1"/>
  <c r="HD45" i="8"/>
  <c r="HE45" i="8"/>
  <c r="HF45" i="8"/>
  <c r="HG45" i="8"/>
  <c r="HH45" i="8"/>
  <c r="HC45" i="8"/>
  <c r="GY45" i="8"/>
  <c r="GZ45" i="8"/>
  <c r="HA45" i="8"/>
  <c r="HB45" i="8"/>
  <c r="GX45" i="8"/>
  <c r="GK45" i="8"/>
  <c r="GL45" i="8"/>
  <c r="GM45" i="8"/>
  <c r="GN45" i="8"/>
  <c r="GO45" i="8"/>
  <c r="GP45" i="8"/>
  <c r="GQ45" i="8"/>
  <c r="GR45" i="8"/>
  <c r="GS45" i="8"/>
  <c r="GT45" i="8"/>
  <c r="GU45" i="8"/>
  <c r="GV45" i="8"/>
  <c r="GJ45" i="8"/>
  <c r="FY45" i="8"/>
  <c r="FZ45" i="8"/>
  <c r="GA45" i="8"/>
  <c r="GB45" i="8"/>
  <c r="GC45" i="8"/>
  <c r="GD45" i="8"/>
  <c r="GE45" i="8"/>
  <c r="GF45" i="8"/>
  <c r="GG45" i="8"/>
  <c r="GH45" i="8"/>
  <c r="GI45" i="8"/>
  <c r="FX45" i="8"/>
  <c r="FT45" i="8"/>
  <c r="FU45" i="8"/>
  <c r="FV45" i="8"/>
  <c r="FW45" i="8"/>
  <c r="FS45" i="8"/>
  <c r="FJ45" i="8"/>
  <c r="FK45" i="8"/>
  <c r="FL45" i="8"/>
  <c r="FM45" i="8"/>
  <c r="FN45" i="8"/>
  <c r="FO45" i="8"/>
  <c r="FI45" i="8"/>
  <c r="FE45" i="8"/>
  <c r="FF45" i="8"/>
  <c r="FG45" i="8"/>
  <c r="FH45" i="8"/>
  <c r="FD45" i="8"/>
  <c r="ES45" i="8"/>
  <c r="ET45" i="8"/>
  <c r="EU45" i="8"/>
  <c r="EV45" i="8"/>
  <c r="EW45" i="8"/>
  <c r="EX45" i="8"/>
  <c r="EY45" i="8"/>
  <c r="EZ45" i="8"/>
  <c r="FA45" i="8"/>
  <c r="ER45" i="8"/>
  <c r="EQ45" i="8"/>
  <c r="EP45" i="8"/>
  <c r="EK45" i="8"/>
  <c r="EL45" i="8"/>
  <c r="EM45" i="8"/>
  <c r="EN45" i="8"/>
  <c r="EO45" i="8"/>
  <c r="EJ45" i="8"/>
  <c r="EG45" i="8"/>
  <c r="EH45" i="8"/>
  <c r="EI45" i="8"/>
  <c r="EF45" i="8"/>
  <c r="DY45" i="8"/>
  <c r="DZ45" i="8"/>
  <c r="EA45" i="8"/>
  <c r="EB45" i="8"/>
  <c r="EC45" i="8"/>
  <c r="ED45" i="8"/>
  <c r="EE45" i="8"/>
  <c r="DX45" i="8"/>
  <c r="DM45" i="8"/>
  <c r="DN45" i="8"/>
  <c r="DO45" i="8"/>
  <c r="DP45" i="8"/>
  <c r="DQ45" i="8"/>
  <c r="DR45" i="8"/>
  <c r="DS45" i="8"/>
  <c r="DT45" i="8"/>
  <c r="DU45" i="8"/>
  <c r="DV45" i="8"/>
  <c r="DW45" i="8"/>
  <c r="DL45" i="8"/>
  <c r="FB45" i="8"/>
  <c r="FC45" i="8"/>
  <c r="FP45" i="8"/>
  <c r="FQ45" i="8"/>
  <c r="FR45" i="8"/>
  <c r="GW45" i="8"/>
  <c r="DL46" i="8"/>
  <c r="DM46" i="8"/>
  <c r="DN46" i="8"/>
  <c r="DO46" i="8"/>
  <c r="DP46" i="8"/>
  <c r="DQ46" i="8"/>
  <c r="DR46" i="8"/>
  <c r="DS46" i="8"/>
  <c r="DT46" i="8"/>
  <c r="DU46" i="8"/>
  <c r="DV46" i="8"/>
  <c r="DW46" i="8"/>
  <c r="DX46" i="8"/>
  <c r="DY46" i="8"/>
  <c r="DZ46" i="8"/>
  <c r="EA46" i="8"/>
  <c r="EB46" i="8"/>
  <c r="EC46" i="8"/>
  <c r="ED46" i="8"/>
  <c r="EE46" i="8"/>
  <c r="EF46" i="8"/>
  <c r="EG46" i="8"/>
  <c r="EH46" i="8"/>
  <c r="EI46" i="8"/>
  <c r="EJ46" i="8"/>
  <c r="EK46" i="8"/>
  <c r="EL46" i="8"/>
  <c r="EM46" i="8"/>
  <c r="EN46" i="8"/>
  <c r="EO46" i="8"/>
  <c r="EP46" i="8"/>
  <c r="EQ46" i="8"/>
  <c r="ER46" i="8"/>
  <c r="ES46" i="8"/>
  <c r="ET46" i="8"/>
  <c r="EU46" i="8"/>
  <c r="EV46" i="8"/>
  <c r="EW46" i="8"/>
  <c r="EX46" i="8"/>
  <c r="EY46" i="8"/>
  <c r="EZ46" i="8"/>
  <c r="FA46" i="8"/>
  <c r="FB46" i="8"/>
  <c r="FC46" i="8"/>
  <c r="FD46" i="8"/>
  <c r="FE46" i="8"/>
  <c r="FF46" i="8"/>
  <c r="FG46" i="8"/>
  <c r="FH46" i="8"/>
  <c r="FI46" i="8"/>
  <c r="FJ46" i="8"/>
  <c r="FK46" i="8"/>
  <c r="FL46" i="8"/>
  <c r="FM46" i="8"/>
  <c r="FN46" i="8"/>
  <c r="FO46" i="8"/>
  <c r="FP46" i="8"/>
  <c r="FQ46" i="8"/>
  <c r="FR46" i="8"/>
  <c r="FS46" i="8"/>
  <c r="FT46" i="8"/>
  <c r="FU46" i="8"/>
  <c r="FV46" i="8"/>
  <c r="FW46" i="8"/>
  <c r="FX46" i="8"/>
  <c r="FY46" i="8"/>
  <c r="FZ46" i="8"/>
  <c r="GA46" i="8"/>
  <c r="GB46" i="8"/>
  <c r="GC46" i="8"/>
  <c r="GD46" i="8"/>
  <c r="GE46" i="8"/>
  <c r="GF46" i="8"/>
  <c r="GG46" i="8"/>
  <c r="GH46" i="8"/>
  <c r="GI46" i="8"/>
  <c r="GJ46" i="8"/>
  <c r="GK46" i="8"/>
  <c r="GL46" i="8"/>
  <c r="GM46" i="8"/>
  <c r="GN46" i="8"/>
  <c r="GO46" i="8"/>
  <c r="GP46" i="8"/>
  <c r="GQ46" i="8"/>
  <c r="GR46" i="8"/>
  <c r="GS46" i="8"/>
  <c r="GT46" i="8"/>
  <c r="GU46" i="8"/>
  <c r="GV46" i="8"/>
  <c r="GW46" i="8"/>
  <c r="GX46" i="8"/>
  <c r="GY46" i="8"/>
  <c r="GZ46" i="8"/>
  <c r="HA46" i="8"/>
  <c r="HB46" i="8"/>
  <c r="HC46" i="8"/>
  <c r="HD46" i="8"/>
  <c r="HE46" i="8"/>
  <c r="HF46" i="8"/>
  <c r="HG46" i="8"/>
  <c r="HH46" i="8"/>
  <c r="J10" i="8"/>
  <c r="E10" i="8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4" i="6"/>
  <c r="E12" i="6" l="1"/>
  <c r="E11" i="6"/>
  <c r="E10" i="6"/>
  <c r="E9" i="6"/>
  <c r="E8" i="6"/>
  <c r="E7" i="6"/>
  <c r="E6" i="6"/>
  <c r="E5" i="6"/>
  <c r="E4" i="6"/>
  <c r="E3" i="6"/>
  <c r="E2" i="6"/>
  <c r="E1" i="6"/>
  <c r="F5" i="8" l="1"/>
  <c r="F6" i="8" s="1"/>
  <c r="G3" i="4"/>
  <c r="G4" i="4"/>
  <c r="H1" i="6" s="1"/>
  <c r="I41" i="3"/>
  <c r="H41" i="3"/>
  <c r="G41" i="3"/>
  <c r="F41" i="3"/>
  <c r="E41" i="3"/>
  <c r="D41" i="3"/>
  <c r="C41" i="3"/>
  <c r="I40" i="3"/>
  <c r="H40" i="3"/>
  <c r="G40" i="3"/>
  <c r="F40" i="3"/>
  <c r="E40" i="3"/>
  <c r="D40" i="3"/>
  <c r="C40" i="3"/>
  <c r="I39" i="3"/>
  <c r="H39" i="3"/>
  <c r="G39" i="3"/>
  <c r="F39" i="3"/>
  <c r="E39" i="3"/>
  <c r="D39" i="3"/>
  <c r="C39" i="3"/>
  <c r="I38" i="3"/>
  <c r="H38" i="3"/>
  <c r="G38" i="3"/>
  <c r="F38" i="3"/>
  <c r="E38" i="3"/>
  <c r="D38" i="3"/>
  <c r="C38" i="3"/>
  <c r="I37" i="3"/>
  <c r="H37" i="3"/>
  <c r="G37" i="3"/>
  <c r="F37" i="3"/>
  <c r="E37" i="3"/>
  <c r="D37" i="3"/>
  <c r="C37" i="3"/>
  <c r="I36" i="3"/>
  <c r="H36" i="3"/>
  <c r="G36" i="3"/>
  <c r="F36" i="3"/>
  <c r="E36" i="3"/>
  <c r="D36" i="3"/>
  <c r="C36" i="3"/>
  <c r="I35" i="3"/>
  <c r="H35" i="3"/>
  <c r="G35" i="3"/>
  <c r="F35" i="3"/>
  <c r="E35" i="3"/>
  <c r="D35" i="3"/>
  <c r="C35" i="3"/>
  <c r="I34" i="3"/>
  <c r="H34" i="3"/>
  <c r="G34" i="3"/>
  <c r="F34" i="3"/>
  <c r="E34" i="3"/>
  <c r="D34" i="3"/>
  <c r="C34" i="3"/>
  <c r="I33" i="3"/>
  <c r="H33" i="3"/>
  <c r="G33" i="3"/>
  <c r="F33" i="3"/>
  <c r="E33" i="3"/>
  <c r="D33" i="3"/>
  <c r="C33" i="3"/>
  <c r="I32" i="3"/>
  <c r="H32" i="3"/>
  <c r="G32" i="3"/>
  <c r="F32" i="3"/>
  <c r="E32" i="3"/>
  <c r="D32" i="3"/>
  <c r="C32" i="3"/>
  <c r="I31" i="3"/>
  <c r="H31" i="3"/>
  <c r="G31" i="3"/>
  <c r="F31" i="3"/>
  <c r="E31" i="3"/>
  <c r="D31" i="3"/>
  <c r="C31" i="3"/>
  <c r="I30" i="3"/>
  <c r="H30" i="3"/>
  <c r="G30" i="3"/>
  <c r="F30" i="3"/>
  <c r="E30" i="3"/>
  <c r="D30" i="3"/>
  <c r="C30" i="3"/>
  <c r="I29" i="3"/>
  <c r="H29" i="3"/>
  <c r="G29" i="3"/>
  <c r="F29" i="3"/>
  <c r="E29" i="3"/>
  <c r="D29" i="3"/>
  <c r="C29" i="3"/>
  <c r="I28" i="3"/>
  <c r="H28" i="3"/>
  <c r="G28" i="3"/>
  <c r="F28" i="3"/>
  <c r="E28" i="3"/>
  <c r="D28" i="3"/>
  <c r="C28" i="3"/>
  <c r="I27" i="3"/>
  <c r="H27" i="3"/>
  <c r="G27" i="3"/>
  <c r="F27" i="3"/>
  <c r="E27" i="3"/>
  <c r="D27" i="3"/>
  <c r="C27" i="3"/>
  <c r="I26" i="3"/>
  <c r="H26" i="3"/>
  <c r="G26" i="3"/>
  <c r="F26" i="3"/>
  <c r="E26" i="3"/>
  <c r="D26" i="3"/>
  <c r="C26" i="3"/>
  <c r="I25" i="3"/>
  <c r="H25" i="3"/>
  <c r="G25" i="3"/>
  <c r="F25" i="3"/>
  <c r="E25" i="3"/>
  <c r="D25" i="3"/>
  <c r="C25" i="3"/>
  <c r="I24" i="3"/>
  <c r="H24" i="3"/>
  <c r="G24" i="3"/>
  <c r="F24" i="3"/>
  <c r="E24" i="3"/>
  <c r="D24" i="3"/>
  <c r="C24" i="3"/>
  <c r="I23" i="3"/>
  <c r="H23" i="3"/>
  <c r="G23" i="3"/>
  <c r="F23" i="3"/>
  <c r="E23" i="3"/>
  <c r="D23" i="3"/>
  <c r="C23" i="3"/>
  <c r="I22" i="3"/>
  <c r="H22" i="3"/>
  <c r="G22" i="3"/>
  <c r="F22" i="3"/>
  <c r="E22" i="3"/>
  <c r="D22" i="3"/>
  <c r="C22" i="3"/>
  <c r="I21" i="3"/>
  <c r="H21" i="3"/>
  <c r="G21" i="3"/>
  <c r="F21" i="3"/>
  <c r="E21" i="3"/>
  <c r="D21" i="3"/>
  <c r="C21" i="3"/>
  <c r="I20" i="3"/>
  <c r="H20" i="3"/>
  <c r="G20" i="3"/>
  <c r="F20" i="3"/>
  <c r="E20" i="3"/>
  <c r="D20" i="3"/>
  <c r="C20" i="3"/>
  <c r="I19" i="3"/>
  <c r="H19" i="3"/>
  <c r="G19" i="3"/>
  <c r="F19" i="3"/>
  <c r="E19" i="3"/>
  <c r="D19" i="3"/>
  <c r="C19" i="3"/>
  <c r="I18" i="3"/>
  <c r="H18" i="3"/>
  <c r="G18" i="3"/>
  <c r="F18" i="3"/>
  <c r="E18" i="3"/>
  <c r="D18" i="3"/>
  <c r="C18" i="3"/>
  <c r="I17" i="3"/>
  <c r="H17" i="3"/>
  <c r="G17" i="3"/>
  <c r="F17" i="3"/>
  <c r="E17" i="3"/>
  <c r="D17" i="3"/>
  <c r="C17" i="3"/>
  <c r="I16" i="3"/>
  <c r="H16" i="3"/>
  <c r="G16" i="3"/>
  <c r="F16" i="3"/>
  <c r="E16" i="3"/>
  <c r="D16" i="3"/>
  <c r="C16" i="3"/>
  <c r="I15" i="3"/>
  <c r="H15" i="3"/>
  <c r="G15" i="3"/>
  <c r="F15" i="3"/>
  <c r="E15" i="3"/>
  <c r="D15" i="3"/>
  <c r="C15" i="3"/>
  <c r="I14" i="3"/>
  <c r="H14" i="3"/>
  <c r="G14" i="3"/>
  <c r="F14" i="3"/>
  <c r="E14" i="3"/>
  <c r="D14" i="3"/>
  <c r="C14" i="3"/>
  <c r="I13" i="3"/>
  <c r="H13" i="3"/>
  <c r="G13" i="3"/>
  <c r="F13" i="3"/>
  <c r="E13" i="3"/>
  <c r="D13" i="3"/>
  <c r="C13" i="3"/>
  <c r="I12" i="3"/>
  <c r="H12" i="3"/>
  <c r="G12" i="3"/>
  <c r="F12" i="3"/>
  <c r="E12" i="3"/>
  <c r="D12" i="3"/>
  <c r="C12" i="3"/>
  <c r="C10" i="3"/>
  <c r="AI14" i="8" l="1"/>
  <c r="P14" i="8"/>
  <c r="AD14" i="8"/>
  <c r="BP14" i="8"/>
  <c r="DA14" i="8"/>
  <c r="S14" i="8"/>
  <c r="BE14" i="8"/>
  <c r="Y14" i="8"/>
  <c r="AP14" i="8"/>
  <c r="BF14" i="8"/>
  <c r="BV14" i="8"/>
  <c r="CL14" i="8"/>
  <c r="DB14" i="8"/>
  <c r="DK14" i="8"/>
  <c r="CE14" i="8"/>
  <c r="AY14" i="8"/>
  <c r="DD14" i="8"/>
  <c r="CI14" i="8"/>
  <c r="BM14" i="8"/>
  <c r="AR14" i="8"/>
  <c r="V14" i="8"/>
  <c r="CO14" i="8"/>
  <c r="AB14" i="8"/>
  <c r="DC14" i="8"/>
  <c r="CG14" i="8"/>
  <c r="BL14" i="8"/>
  <c r="AQ14" i="8"/>
  <c r="T14" i="8"/>
  <c r="CQ14" i="8"/>
  <c r="AU14" i="8"/>
  <c r="CF14" i="8"/>
  <c r="AC14" i="8"/>
  <c r="AT14" i="8"/>
  <c r="BJ14" i="8"/>
  <c r="BZ14" i="8"/>
  <c r="CP14" i="8"/>
  <c r="DF14" i="8"/>
  <c r="CZ14" i="8"/>
  <c r="BT14" i="8"/>
  <c r="AN14" i="8"/>
  <c r="CY14" i="8"/>
  <c r="CC14" i="8"/>
  <c r="BH14" i="8"/>
  <c r="AM14" i="8"/>
  <c r="AK14" i="8"/>
  <c r="BY14" i="8"/>
  <c r="R14" i="8"/>
  <c r="CW14" i="8"/>
  <c r="CB14" i="8"/>
  <c r="BG14" i="8"/>
  <c r="AJ14" i="8"/>
  <c r="DH14" i="8"/>
  <c r="BU14" i="8"/>
  <c r="DG14" i="8"/>
  <c r="X14" i="8"/>
  <c r="BK14" i="8"/>
  <c r="CV14" i="8"/>
  <c r="Q14" i="8"/>
  <c r="AG14" i="8"/>
  <c r="AX14" i="8"/>
  <c r="BN14" i="8"/>
  <c r="CD14" i="8"/>
  <c r="CT14" i="8"/>
  <c r="DJ14" i="8"/>
  <c r="CU14" i="8"/>
  <c r="BO14" i="8"/>
  <c r="AH14" i="8"/>
  <c r="CS14" i="8"/>
  <c r="BX14" i="8"/>
  <c r="BC14" i="8"/>
  <c r="AF14" i="8"/>
  <c r="BI14" i="8"/>
  <c r="O14" i="8"/>
  <c r="CR14" i="8"/>
  <c r="BW14" i="8"/>
  <c r="BA14" i="8"/>
  <c r="AE14" i="8"/>
  <c r="AZ14" i="8"/>
  <c r="CK14" i="8"/>
  <c r="AO14" i="8"/>
  <c r="CA14" i="8"/>
  <c r="U14" i="8"/>
  <c r="AL14" i="8"/>
  <c r="BB14" i="8"/>
  <c r="BR14" i="8"/>
  <c r="CH14" i="8"/>
  <c r="CX14" i="8"/>
  <c r="CJ14" i="8"/>
  <c r="BD14" i="8"/>
  <c r="W14" i="8"/>
  <c r="DI14" i="8"/>
  <c r="CN14" i="8"/>
  <c r="BS14" i="8"/>
  <c r="AW14" i="8"/>
  <c r="AA14" i="8"/>
  <c r="DE14" i="8"/>
  <c r="AS14" i="8"/>
  <c r="CM14" i="8"/>
  <c r="BQ14" i="8"/>
  <c r="AV14" i="8"/>
  <c r="Z14" i="8"/>
  <c r="H9" i="4"/>
  <c r="H38" i="4" s="1"/>
  <c r="G9" i="4"/>
  <c r="F9" i="4"/>
  <c r="F32" i="4" s="1"/>
  <c r="I9" i="4"/>
  <c r="I31" i="4" s="1"/>
  <c r="E9" i="4"/>
  <c r="E40" i="4" s="1"/>
  <c r="D9" i="4"/>
  <c r="D40" i="4" s="1"/>
  <c r="F36" i="4"/>
  <c r="J14" i="3"/>
  <c r="J18" i="3"/>
  <c r="J22" i="3"/>
  <c r="J26" i="3"/>
  <c r="J30" i="3"/>
  <c r="J34" i="3"/>
  <c r="J38" i="3"/>
  <c r="J33" i="3"/>
  <c r="J37" i="3"/>
  <c r="J41" i="3"/>
  <c r="J12" i="3"/>
  <c r="J15" i="3"/>
  <c r="J19" i="3"/>
  <c r="J23" i="3"/>
  <c r="J27" i="3"/>
  <c r="J31" i="3"/>
  <c r="J35" i="3"/>
  <c r="J39" i="3"/>
  <c r="J17" i="3"/>
  <c r="J21" i="3"/>
  <c r="J25" i="3"/>
  <c r="J29" i="3"/>
  <c r="C42" i="3"/>
  <c r="J13" i="3"/>
  <c r="J16" i="3"/>
  <c r="J20" i="3"/>
  <c r="J24" i="3"/>
  <c r="J28" i="3"/>
  <c r="J32" i="3"/>
  <c r="J36" i="3"/>
  <c r="J40" i="3"/>
  <c r="I11" i="3"/>
  <c r="I43" i="3" s="1"/>
  <c r="I10" i="3"/>
  <c r="I42" i="3" s="1"/>
  <c r="H11" i="3"/>
  <c r="H43" i="3" s="1"/>
  <c r="H10" i="3"/>
  <c r="H42" i="3" s="1"/>
  <c r="G11" i="3"/>
  <c r="G43" i="3" s="1"/>
  <c r="G10" i="3"/>
  <c r="G42" i="3" s="1"/>
  <c r="F11" i="3"/>
  <c r="F43" i="3" s="1"/>
  <c r="F10" i="3"/>
  <c r="F42" i="3" s="1"/>
  <c r="E11" i="3"/>
  <c r="E43" i="3" s="1"/>
  <c r="E10" i="3"/>
  <c r="E42" i="3" s="1"/>
  <c r="D11" i="3"/>
  <c r="D43" i="3" s="1"/>
  <c r="D10" i="3"/>
  <c r="D42" i="3" s="1"/>
  <c r="C11" i="3"/>
  <c r="G4" i="3"/>
  <c r="G3" i="3"/>
  <c r="H24" i="4" l="1"/>
  <c r="E26" i="4"/>
  <c r="F11" i="4"/>
  <c r="F27" i="4"/>
  <c r="F20" i="4"/>
  <c r="F22" i="4"/>
  <c r="H30" i="4"/>
  <c r="E34" i="4"/>
  <c r="P15" i="8"/>
  <c r="AF15" i="8"/>
  <c r="AV15" i="8"/>
  <c r="BL15" i="8"/>
  <c r="CB15" i="8"/>
  <c r="CR15" i="8"/>
  <c r="DH15" i="8"/>
  <c r="AH15" i="8"/>
  <c r="BC15" i="8"/>
  <c r="BY15" i="8"/>
  <c r="Y15" i="8"/>
  <c r="AT15" i="8"/>
  <c r="BO15" i="8"/>
  <c r="CK15" i="8"/>
  <c r="DF15" i="8"/>
  <c r="AK15" i="8"/>
  <c r="CA15" i="8"/>
  <c r="DG15" i="8"/>
  <c r="AW15" i="8"/>
  <c r="CM15" i="8"/>
  <c r="U15" i="8"/>
  <c r="CW15" i="8"/>
  <c r="BM15" i="8"/>
  <c r="CO15" i="8"/>
  <c r="DC15" i="8"/>
  <c r="BW15" i="8"/>
  <c r="T15" i="8"/>
  <c r="AJ15" i="8"/>
  <c r="AZ15" i="8"/>
  <c r="BP15" i="8"/>
  <c r="CF15" i="8"/>
  <c r="CV15" i="8"/>
  <c r="R15" i="8"/>
  <c r="AM15" i="8"/>
  <c r="BI15" i="8"/>
  <c r="CD15" i="8"/>
  <c r="AD15" i="8"/>
  <c r="AY15" i="8"/>
  <c r="BU15" i="8"/>
  <c r="CP15" i="8"/>
  <c r="DK15" i="8"/>
  <c r="AU15" i="8"/>
  <c r="CL15" i="8"/>
  <c r="Q15" i="8"/>
  <c r="BG15" i="8"/>
  <c r="CT15" i="8"/>
  <c r="AP15" i="8"/>
  <c r="CH15" i="8"/>
  <c r="BB15" i="8"/>
  <c r="AG15" i="8"/>
  <c r="DJ15" i="8"/>
  <c r="X15" i="8"/>
  <c r="AN15" i="8"/>
  <c r="BD15" i="8"/>
  <c r="BT15" i="8"/>
  <c r="CJ15" i="8"/>
  <c r="CZ15" i="8"/>
  <c r="W15" i="8"/>
  <c r="AS15" i="8"/>
  <c r="BN15" i="8"/>
  <c r="CI15" i="8"/>
  <c r="AI15" i="8"/>
  <c r="BE15" i="8"/>
  <c r="BZ15" i="8"/>
  <c r="CU15" i="8"/>
  <c r="O15" i="8"/>
  <c r="BF15" i="8"/>
  <c r="CS15" i="8"/>
  <c r="AA15" i="8"/>
  <c r="BR15" i="8"/>
  <c r="DB15" i="8"/>
  <c r="BK15" i="8"/>
  <c r="V15" i="8"/>
  <c r="CX15" i="8"/>
  <c r="CQ15" i="8"/>
  <c r="DE15" i="8"/>
  <c r="B16" i="8"/>
  <c r="AB15" i="8"/>
  <c r="AR15" i="8"/>
  <c r="BH15" i="8"/>
  <c r="BX15" i="8"/>
  <c r="CN15" i="8"/>
  <c r="DD15" i="8"/>
  <c r="AC15" i="8"/>
  <c r="AX15" i="8"/>
  <c r="BS15" i="8"/>
  <c r="S15" i="8"/>
  <c r="AO15" i="8"/>
  <c r="BJ15" i="8"/>
  <c r="CE15" i="8"/>
  <c r="DA15" i="8"/>
  <c r="Z15" i="8"/>
  <c r="BQ15" i="8"/>
  <c r="CY15" i="8"/>
  <c r="AL15" i="8"/>
  <c r="CC15" i="8"/>
  <c r="DI15" i="8"/>
  <c r="CG15" i="8"/>
  <c r="AQ15" i="8"/>
  <c r="BA15" i="8"/>
  <c r="AE15" i="8"/>
  <c r="BV15" i="8"/>
  <c r="E10" i="4"/>
  <c r="F13" i="4"/>
  <c r="F41" i="4"/>
  <c r="H40" i="4"/>
  <c r="I36" i="4"/>
  <c r="I23" i="4"/>
  <c r="F29" i="4"/>
  <c r="F28" i="4"/>
  <c r="E24" i="4"/>
  <c r="H20" i="4"/>
  <c r="E22" i="4"/>
  <c r="E38" i="4"/>
  <c r="H27" i="4"/>
  <c r="H37" i="4"/>
  <c r="E19" i="4"/>
  <c r="D31" i="4"/>
  <c r="F25" i="4"/>
  <c r="F15" i="4"/>
  <c r="F31" i="4"/>
  <c r="H15" i="4"/>
  <c r="H35" i="4"/>
  <c r="D38" i="4"/>
  <c r="E21" i="4"/>
  <c r="E33" i="4"/>
  <c r="D16" i="4"/>
  <c r="D11" i="4"/>
  <c r="D12" i="4"/>
  <c r="D24" i="4"/>
  <c r="E12" i="4"/>
  <c r="E30" i="4"/>
  <c r="E27" i="4"/>
  <c r="E37" i="4"/>
  <c r="E36" i="4"/>
  <c r="D23" i="4"/>
  <c r="D39" i="4"/>
  <c r="E29" i="4"/>
  <c r="E17" i="4"/>
  <c r="E31" i="4"/>
  <c r="E39" i="4"/>
  <c r="H11" i="4"/>
  <c r="I12" i="4"/>
  <c r="H31" i="4"/>
  <c r="H17" i="4"/>
  <c r="H28" i="4"/>
  <c r="H14" i="4"/>
  <c r="H22" i="4"/>
  <c r="H39" i="4"/>
  <c r="H34" i="4"/>
  <c r="I34" i="4"/>
  <c r="I10" i="4"/>
  <c r="H10" i="4"/>
  <c r="I18" i="4"/>
  <c r="F14" i="4"/>
  <c r="F24" i="4"/>
  <c r="F21" i="4"/>
  <c r="F40" i="4"/>
  <c r="F35" i="4"/>
  <c r="F38" i="4"/>
  <c r="H12" i="4"/>
  <c r="H21" i="4"/>
  <c r="H25" i="4"/>
  <c r="H16" i="4"/>
  <c r="H26" i="4"/>
  <c r="H41" i="4"/>
  <c r="H36" i="4"/>
  <c r="D15" i="4"/>
  <c r="D20" i="4"/>
  <c r="D29" i="4"/>
  <c r="D33" i="4"/>
  <c r="I35" i="4"/>
  <c r="F10" i="4"/>
  <c r="E11" i="4"/>
  <c r="I13" i="4"/>
  <c r="F16" i="4"/>
  <c r="F12" i="4"/>
  <c r="F23" i="4"/>
  <c r="F34" i="4"/>
  <c r="F39" i="4"/>
  <c r="H19" i="4"/>
  <c r="H13" i="4"/>
  <c r="H23" i="4"/>
  <c r="H29" i="4"/>
  <c r="H18" i="4"/>
  <c r="H32" i="4"/>
  <c r="H33" i="4"/>
  <c r="D21" i="4"/>
  <c r="D14" i="4"/>
  <c r="D37" i="4"/>
  <c r="D34" i="4"/>
  <c r="E16" i="4"/>
  <c r="E13" i="4"/>
  <c r="E25" i="4"/>
  <c r="E28" i="4"/>
  <c r="E41" i="4"/>
  <c r="I30" i="4"/>
  <c r="G30" i="4"/>
  <c r="G28" i="4"/>
  <c r="G29" i="4"/>
  <c r="G39" i="4"/>
  <c r="G40" i="4"/>
  <c r="G33" i="4"/>
  <c r="G18" i="4"/>
  <c r="G26" i="4"/>
  <c r="G15" i="4"/>
  <c r="G13" i="4"/>
  <c r="G37" i="4"/>
  <c r="G36" i="4"/>
  <c r="G12" i="4"/>
  <c r="G20" i="4"/>
  <c r="G19" i="4"/>
  <c r="G11" i="4"/>
  <c r="G17" i="4"/>
  <c r="G23" i="4"/>
  <c r="G35" i="4"/>
  <c r="G34" i="4"/>
  <c r="G14" i="4"/>
  <c r="G22" i="4"/>
  <c r="G27" i="4"/>
  <c r="G10" i="4"/>
  <c r="G25" i="4"/>
  <c r="G21" i="4"/>
  <c r="G41" i="4"/>
  <c r="G32" i="4"/>
  <c r="G38" i="4"/>
  <c r="G16" i="4"/>
  <c r="G24" i="4"/>
  <c r="G31" i="4"/>
  <c r="I14" i="4"/>
  <c r="I42" i="4" s="1"/>
  <c r="I26" i="4"/>
  <c r="I15" i="4"/>
  <c r="I24" i="4"/>
  <c r="I38" i="4"/>
  <c r="I40" i="4"/>
  <c r="I39" i="4"/>
  <c r="I22" i="4"/>
  <c r="I16" i="4"/>
  <c r="I17" i="4"/>
  <c r="I25" i="4"/>
  <c r="D17" i="4"/>
  <c r="D26" i="4"/>
  <c r="D28" i="4"/>
  <c r="D18" i="4"/>
  <c r="D30" i="4"/>
  <c r="D41" i="4"/>
  <c r="D36" i="4"/>
  <c r="I33" i="4"/>
  <c r="I43" i="4" s="1"/>
  <c r="I28" i="4"/>
  <c r="I29" i="4"/>
  <c r="I27" i="4"/>
  <c r="I11" i="4"/>
  <c r="I20" i="4"/>
  <c r="I19" i="4"/>
  <c r="I21" i="4"/>
  <c r="F19" i="4"/>
  <c r="F18" i="4"/>
  <c r="F26" i="4"/>
  <c r="F17" i="4"/>
  <c r="F33" i="4"/>
  <c r="F30" i="4"/>
  <c r="F37" i="4"/>
  <c r="D25" i="4"/>
  <c r="D19" i="4"/>
  <c r="D27" i="4"/>
  <c r="D13" i="4"/>
  <c r="D22" i="4"/>
  <c r="D35" i="4"/>
  <c r="D32" i="4"/>
  <c r="E18" i="4"/>
  <c r="E14" i="4"/>
  <c r="E15" i="4"/>
  <c r="E23" i="4"/>
  <c r="E20" i="4"/>
  <c r="E35" i="4"/>
  <c r="E32" i="4"/>
  <c r="I41" i="4"/>
  <c r="I32" i="4"/>
  <c r="I37" i="4"/>
  <c r="E6" i="3"/>
  <c r="C43" i="3"/>
  <c r="G6" i="3" s="1"/>
  <c r="J11" i="3"/>
  <c r="J10" i="3"/>
  <c r="J26" i="4" l="1"/>
  <c r="S16" i="8"/>
  <c r="Y16" i="8"/>
  <c r="AP16" i="8"/>
  <c r="BF16" i="8"/>
  <c r="BV16" i="8"/>
  <c r="CL16" i="8"/>
  <c r="DB16" i="8"/>
  <c r="X16" i="8"/>
  <c r="AU16" i="8"/>
  <c r="BP16" i="8"/>
  <c r="CK16" i="8"/>
  <c r="DG16" i="8"/>
  <c r="AK16" i="8"/>
  <c r="BG16" i="8"/>
  <c r="CB16" i="8"/>
  <c r="CW16" i="8"/>
  <c r="AM16" i="8"/>
  <c r="CC16" i="8"/>
  <c r="P16" i="8"/>
  <c r="BI16" i="8"/>
  <c r="CZ16" i="8"/>
  <c r="BM16" i="8"/>
  <c r="AS16" i="8"/>
  <c r="BC16" i="8"/>
  <c r="BX16" i="8"/>
  <c r="AI16" i="8"/>
  <c r="W16" i="8"/>
  <c r="AD16" i="8"/>
  <c r="AT16" i="8"/>
  <c r="BJ16" i="8"/>
  <c r="BZ16" i="8"/>
  <c r="CP16" i="8"/>
  <c r="DF16" i="8"/>
  <c r="AE16" i="8"/>
  <c r="AZ16" i="8"/>
  <c r="BU16" i="8"/>
  <c r="CQ16" i="8"/>
  <c r="R16" i="8"/>
  <c r="AQ16" i="8"/>
  <c r="BL16" i="8"/>
  <c r="CG16" i="8"/>
  <c r="DC16" i="8"/>
  <c r="AW16" i="8"/>
  <c r="CN16" i="8"/>
  <c r="AC16" i="8"/>
  <c r="BT16" i="8"/>
  <c r="DK16" i="8"/>
  <c r="CI16" i="8"/>
  <c r="BO16" i="8"/>
  <c r="CS16" i="8"/>
  <c r="BY16" i="8"/>
  <c r="O16" i="8"/>
  <c r="T16" i="8"/>
  <c r="AL16" i="8"/>
  <c r="BB16" i="8"/>
  <c r="BR16" i="8"/>
  <c r="CH16" i="8"/>
  <c r="CX16" i="8"/>
  <c r="Q16" i="8"/>
  <c r="AO16" i="8"/>
  <c r="BK16" i="8"/>
  <c r="CF16" i="8"/>
  <c r="DA16" i="8"/>
  <c r="AF16" i="8"/>
  <c r="BA16" i="8"/>
  <c r="BW16" i="8"/>
  <c r="CR16" i="8"/>
  <c r="AB16" i="8"/>
  <c r="BS16" i="8"/>
  <c r="DI16" i="8"/>
  <c r="AY16" i="8"/>
  <c r="CO16" i="8"/>
  <c r="AR16" i="8"/>
  <c r="V16" i="8"/>
  <c r="DE16" i="8"/>
  <c r="CU16" i="8"/>
  <c r="AG16" i="8"/>
  <c r="B17" i="8"/>
  <c r="AA16" i="8"/>
  <c r="AH16" i="8"/>
  <c r="AX16" i="8"/>
  <c r="BN16" i="8"/>
  <c r="CD16" i="8"/>
  <c r="CT16" i="8"/>
  <c r="DJ16" i="8"/>
  <c r="AJ16" i="8"/>
  <c r="BE16" i="8"/>
  <c r="CA16" i="8"/>
  <c r="CV16" i="8"/>
  <c r="Z16" i="8"/>
  <c r="AV16" i="8"/>
  <c r="BQ16" i="8"/>
  <c r="CM16" i="8"/>
  <c r="DH16" i="8"/>
  <c r="BH16" i="8"/>
  <c r="CY16" i="8"/>
  <c r="AN16" i="8"/>
  <c r="CE16" i="8"/>
  <c r="U16" i="8"/>
  <c r="DD16" i="8"/>
  <c r="CJ16" i="8"/>
  <c r="BD16" i="8"/>
  <c r="J16" i="4"/>
  <c r="J13" i="4"/>
  <c r="J14" i="4"/>
  <c r="J15" i="4"/>
  <c r="J37" i="4"/>
  <c r="J19" i="4"/>
  <c r="J24" i="4"/>
  <c r="J31" i="4"/>
  <c r="J22" i="4"/>
  <c r="F43" i="4"/>
  <c r="J27" i="4"/>
  <c r="J38" i="4"/>
  <c r="J12" i="4"/>
  <c r="J40" i="4"/>
  <c r="J11" i="4"/>
  <c r="J29" i="4"/>
  <c r="J41" i="4"/>
  <c r="H42" i="4"/>
  <c r="H43" i="4"/>
  <c r="J39" i="4"/>
  <c r="J21" i="4"/>
  <c r="J34" i="4"/>
  <c r="E42" i="4"/>
  <c r="J23" i="4"/>
  <c r="J32" i="4"/>
  <c r="J30" i="4"/>
  <c r="F42" i="4"/>
  <c r="J20" i="4"/>
  <c r="J36" i="4"/>
  <c r="J28" i="4"/>
  <c r="J25" i="4"/>
  <c r="J17" i="4"/>
  <c r="J18" i="4"/>
  <c r="E43" i="4"/>
  <c r="J35" i="4"/>
  <c r="J33" i="4"/>
  <c r="D42" i="4"/>
  <c r="G42" i="4"/>
  <c r="D43" i="4"/>
  <c r="G43" i="4"/>
  <c r="J10" i="4"/>
  <c r="U17" i="8" l="1"/>
  <c r="O17" i="8"/>
  <c r="AJ17" i="8"/>
  <c r="AZ17" i="8"/>
  <c r="BP17" i="8"/>
  <c r="CF17" i="8"/>
  <c r="CV17" i="8"/>
  <c r="P17" i="8"/>
  <c r="AK17" i="8"/>
  <c r="BA17" i="8"/>
  <c r="BQ17" i="8"/>
  <c r="CG17" i="8"/>
  <c r="CW17" i="8"/>
  <c r="W17" i="8"/>
  <c r="BF17" i="8"/>
  <c r="CL17" i="8"/>
  <c r="X17" i="8"/>
  <c r="BG17" i="8"/>
  <c r="CM17" i="8"/>
  <c r="AB17" i="8"/>
  <c r="CP17" i="8"/>
  <c r="BK17" i="8"/>
  <c r="AL17" i="8"/>
  <c r="BS17" i="8"/>
  <c r="Y17" i="8"/>
  <c r="T17" i="8"/>
  <c r="AN17" i="8"/>
  <c r="BD17" i="8"/>
  <c r="BT17" i="8"/>
  <c r="CJ17" i="8"/>
  <c r="CZ17" i="8"/>
  <c r="V17" i="8"/>
  <c r="AO17" i="8"/>
  <c r="BE17" i="8"/>
  <c r="BU17" i="8"/>
  <c r="CK17" i="8"/>
  <c r="DA17" i="8"/>
  <c r="AH17" i="8"/>
  <c r="BN17" i="8"/>
  <c r="CT17" i="8"/>
  <c r="AI17" i="8"/>
  <c r="BO17" i="8"/>
  <c r="CU17" i="8"/>
  <c r="AT17" i="8"/>
  <c r="DF17" i="8"/>
  <c r="CA17" i="8"/>
  <c r="BR17" i="8"/>
  <c r="CY17" i="8"/>
  <c r="Q17" i="8"/>
  <c r="AG17" i="8"/>
  <c r="AE17" i="8"/>
  <c r="AV17" i="8"/>
  <c r="BL17" i="8"/>
  <c r="CB17" i="8"/>
  <c r="CR17" i="8"/>
  <c r="DH17" i="8"/>
  <c r="AF17" i="8"/>
  <c r="AW17" i="8"/>
  <c r="BM17" i="8"/>
  <c r="CC17" i="8"/>
  <c r="CS17" i="8"/>
  <c r="DI17" i="8"/>
  <c r="AX17" i="8"/>
  <c r="CD17" i="8"/>
  <c r="DJ17" i="8"/>
  <c r="AY17" i="8"/>
  <c r="CE17" i="8"/>
  <c r="DK17" i="8"/>
  <c r="BZ17" i="8"/>
  <c r="AU17" i="8"/>
  <c r="DG17" i="8"/>
  <c r="AM17" i="8"/>
  <c r="BC17" i="8"/>
  <c r="R17" i="8"/>
  <c r="S17" i="8"/>
  <c r="B18" i="8"/>
  <c r="AC17" i="8"/>
  <c r="Z17" i="8"/>
  <c r="AR17" i="8"/>
  <c r="BH17" i="8"/>
  <c r="BX17" i="8"/>
  <c r="CN17" i="8"/>
  <c r="DD17" i="8"/>
  <c r="AA17" i="8"/>
  <c r="AS17" i="8"/>
  <c r="BI17" i="8"/>
  <c r="BY17" i="8"/>
  <c r="CO17" i="8"/>
  <c r="DE17" i="8"/>
  <c r="AP17" i="8"/>
  <c r="BV17" i="8"/>
  <c r="DB17" i="8"/>
  <c r="AQ17" i="8"/>
  <c r="BW17" i="8"/>
  <c r="DC17" i="8"/>
  <c r="BJ17" i="8"/>
  <c r="AD17" i="8"/>
  <c r="CQ17" i="8"/>
  <c r="CX17" i="8"/>
  <c r="BB17" i="8"/>
  <c r="CI17" i="8"/>
  <c r="CH17" i="8"/>
  <c r="G6" i="4"/>
  <c r="E6" i="4"/>
  <c r="O18" i="8" l="1"/>
  <c r="AE18" i="8"/>
  <c r="AU18" i="8"/>
  <c r="BK18" i="8"/>
  <c r="X18" i="8"/>
  <c r="AN18" i="8"/>
  <c r="BD18" i="8"/>
  <c r="BT18" i="8"/>
  <c r="CJ18" i="8"/>
  <c r="CZ18" i="8"/>
  <c r="AC18" i="8"/>
  <c r="BI18" i="8"/>
  <c r="CG18" i="8"/>
  <c r="DB18" i="8"/>
  <c r="AL18" i="8"/>
  <c r="BR18" i="8"/>
  <c r="CM18" i="8"/>
  <c r="DI18" i="8"/>
  <c r="BS18" i="8"/>
  <c r="DJ18" i="8"/>
  <c r="BU18" i="8"/>
  <c r="DK18" i="8"/>
  <c r="DE18" i="8"/>
  <c r="DF18" i="8"/>
  <c r="BZ18" i="8"/>
  <c r="AW18" i="8"/>
  <c r="S18" i="8"/>
  <c r="AI18" i="8"/>
  <c r="AY18" i="8"/>
  <c r="BO18" i="8"/>
  <c r="AB18" i="8"/>
  <c r="AR18" i="8"/>
  <c r="BH18" i="8"/>
  <c r="BX18" i="8"/>
  <c r="CN18" i="8"/>
  <c r="DD18" i="8"/>
  <c r="AK18" i="8"/>
  <c r="BQ18" i="8"/>
  <c r="CL18" i="8"/>
  <c r="DG18" i="8"/>
  <c r="AT18" i="8"/>
  <c r="BW18" i="8"/>
  <c r="CS18" i="8"/>
  <c r="Y18" i="8"/>
  <c r="CD18" i="8"/>
  <c r="Z18" i="8"/>
  <c r="CE18" i="8"/>
  <c r="AG18" i="8"/>
  <c r="AH18" i="8"/>
  <c r="Q18" i="8"/>
  <c r="CU18" i="8"/>
  <c r="CT18" i="8"/>
  <c r="W18" i="8"/>
  <c r="AM18" i="8"/>
  <c r="BC18" i="8"/>
  <c r="P18" i="8"/>
  <c r="AF18" i="8"/>
  <c r="AV18" i="8"/>
  <c r="BL18" i="8"/>
  <c r="CB18" i="8"/>
  <c r="CR18" i="8"/>
  <c r="DH18" i="8"/>
  <c r="AS18" i="8"/>
  <c r="BV18" i="8"/>
  <c r="CQ18" i="8"/>
  <c r="V18" i="8"/>
  <c r="BB18" i="8"/>
  <c r="CC18" i="8"/>
  <c r="CX18" i="8"/>
  <c r="AO18" i="8"/>
  <c r="CO18" i="8"/>
  <c r="AP18" i="8"/>
  <c r="CP18" i="8"/>
  <c r="BM18" i="8"/>
  <c r="BN18" i="8"/>
  <c r="BY18" i="8"/>
  <c r="AX18" i="8"/>
  <c r="AA18" i="8"/>
  <c r="AJ18" i="8"/>
  <c r="CV18" i="8"/>
  <c r="CW18" i="8"/>
  <c r="DC18" i="8"/>
  <c r="DA18" i="8"/>
  <c r="AQ18" i="8"/>
  <c r="AZ18" i="8"/>
  <c r="U18" i="8"/>
  <c r="AD18" i="8"/>
  <c r="BE18" i="8"/>
  <c r="CI18" i="8"/>
  <c r="BG18" i="8"/>
  <c r="BP18" i="8"/>
  <c r="BA18" i="8"/>
  <c r="BJ18" i="8"/>
  <c r="CY18" i="8"/>
  <c r="CK18" i="8"/>
  <c r="B19" i="8"/>
  <c r="T18" i="8"/>
  <c r="CA18" i="8"/>
  <c r="BF18" i="8"/>
  <c r="CF18" i="8"/>
  <c r="CH18" i="8"/>
  <c r="R18" i="8"/>
  <c r="S19" i="8" l="1"/>
  <c r="AI19" i="8"/>
  <c r="AY19" i="8"/>
  <c r="BO19" i="8"/>
  <c r="CE19" i="8"/>
  <c r="U19" i="8"/>
  <c r="AP19" i="8"/>
  <c r="BL19" i="8"/>
  <c r="CG19" i="8"/>
  <c r="CY19" i="8"/>
  <c r="Q19" i="8"/>
  <c r="AL19" i="8"/>
  <c r="BH19" i="8"/>
  <c r="CC19" i="8"/>
  <c r="CV19" i="8"/>
  <c r="X19" i="8"/>
  <c r="BN19" i="8"/>
  <c r="DA19" i="8"/>
  <c r="AT19" i="8"/>
  <c r="CK19" i="8"/>
  <c r="AC19" i="8"/>
  <c r="DE19" i="8"/>
  <c r="CP19" i="8"/>
  <c r="CW19" i="8"/>
  <c r="AO19" i="8"/>
  <c r="CD19" i="8"/>
  <c r="AQ19" i="8"/>
  <c r="BG19" i="8"/>
  <c r="CM19" i="8"/>
  <c r="AF19" i="8"/>
  <c r="BV19" i="8"/>
  <c r="CQ19" i="8"/>
  <c r="AB19" i="8"/>
  <c r="BR19" i="8"/>
  <c r="CN19" i="8"/>
  <c r="AS19" i="8"/>
  <c r="Y19" i="8"/>
  <c r="BT19" i="8"/>
  <c r="BJ19" i="8"/>
  <c r="O19" i="8"/>
  <c r="AE19" i="8"/>
  <c r="AU19" i="8"/>
  <c r="BK19" i="8"/>
  <c r="CA19" i="8"/>
  <c r="P19" i="8"/>
  <c r="AK19" i="8"/>
  <c r="BF19" i="8"/>
  <c r="CB19" i="8"/>
  <c r="CU19" i="8"/>
  <c r="DK19" i="8"/>
  <c r="AG19" i="8"/>
  <c r="BB19" i="8"/>
  <c r="BX19" i="8"/>
  <c r="CR19" i="8"/>
  <c r="DH19" i="8"/>
  <c r="BD19" i="8"/>
  <c r="CS19" i="8"/>
  <c r="AJ19" i="8"/>
  <c r="BZ19" i="8"/>
  <c r="DJ19" i="8"/>
  <c r="CO19" i="8"/>
  <c r="BU19" i="8"/>
  <c r="BI19" i="8"/>
  <c r="CX19" i="8"/>
  <c r="AN19" i="8"/>
  <c r="CF19" i="8"/>
  <c r="W19" i="8"/>
  <c r="AM19" i="8"/>
  <c r="BC19" i="8"/>
  <c r="BS19" i="8"/>
  <c r="CI19" i="8"/>
  <c r="Z19" i="8"/>
  <c r="AV19" i="8"/>
  <c r="BQ19" i="8"/>
  <c r="CL19" i="8"/>
  <c r="DC19" i="8"/>
  <c r="V19" i="8"/>
  <c r="AR19" i="8"/>
  <c r="BM19" i="8"/>
  <c r="CH19" i="8"/>
  <c r="CZ19" i="8"/>
  <c r="AH19" i="8"/>
  <c r="BY19" i="8"/>
  <c r="DI19" i="8"/>
  <c r="BE19" i="8"/>
  <c r="CT19" i="8"/>
  <c r="AX19" i="8"/>
  <c r="AD19" i="8"/>
  <c r="DF19" i="8"/>
  <c r="T19" i="8"/>
  <c r="B20" i="8"/>
  <c r="AA19" i="8"/>
  <c r="BW19" i="8"/>
  <c r="BA19" i="8"/>
  <c r="DG19" i="8"/>
  <c r="AW19" i="8"/>
  <c r="DD19" i="8"/>
  <c r="CJ19" i="8"/>
  <c r="BP19" i="8"/>
  <c r="DB19" i="8"/>
  <c r="AZ19" i="8"/>
  <c r="R19" i="8"/>
  <c r="Z20" i="8" l="1"/>
  <c r="AP20" i="8"/>
  <c r="BF20" i="8"/>
  <c r="BV20" i="8"/>
  <c r="CL20" i="8"/>
  <c r="DB20" i="8"/>
  <c r="S20" i="8"/>
  <c r="AI20" i="8"/>
  <c r="AY20" i="8"/>
  <c r="BO20" i="8"/>
  <c r="CE20" i="8"/>
  <c r="CU20" i="8"/>
  <c r="DK20" i="8"/>
  <c r="AR20" i="8"/>
  <c r="BX20" i="8"/>
  <c r="DD20" i="8"/>
  <c r="AS20" i="8"/>
  <c r="BY20" i="8"/>
  <c r="DE20" i="8"/>
  <c r="BT20" i="8"/>
  <c r="AO20" i="8"/>
  <c r="DA20" i="8"/>
  <c r="AG20" i="8"/>
  <c r="Q20" i="8"/>
  <c r="AV20" i="8"/>
  <c r="CD20" i="8"/>
  <c r="DJ20" i="8"/>
  <c r="AA20" i="8"/>
  <c r="BG20" i="8"/>
  <c r="BW20" i="8"/>
  <c r="CM20" i="8"/>
  <c r="DC20" i="8"/>
  <c r="BH20" i="8"/>
  <c r="AC20" i="8"/>
  <c r="BI20" i="8"/>
  <c r="AN20" i="8"/>
  <c r="BU20" i="8"/>
  <c r="CS20" i="8"/>
  <c r="V20" i="8"/>
  <c r="AL20" i="8"/>
  <c r="BB20" i="8"/>
  <c r="CH20" i="8"/>
  <c r="CX20" i="8"/>
  <c r="O20" i="8"/>
  <c r="AU20" i="8"/>
  <c r="BK20" i="8"/>
  <c r="CQ20" i="8"/>
  <c r="DG20" i="8"/>
  <c r="BP20" i="8"/>
  <c r="CV20" i="8"/>
  <c r="BD20" i="8"/>
  <c r="CK20" i="8"/>
  <c r="CB20" i="8"/>
  <c r="B21" i="8"/>
  <c r="AD20" i="8"/>
  <c r="AT20" i="8"/>
  <c r="BJ20" i="8"/>
  <c r="BZ20" i="8"/>
  <c r="CP20" i="8"/>
  <c r="DF20" i="8"/>
  <c r="W20" i="8"/>
  <c r="AM20" i="8"/>
  <c r="BC20" i="8"/>
  <c r="BS20" i="8"/>
  <c r="CI20" i="8"/>
  <c r="CY20" i="8"/>
  <c r="T20" i="8"/>
  <c r="AZ20" i="8"/>
  <c r="CF20" i="8"/>
  <c r="U20" i="8"/>
  <c r="BA20" i="8"/>
  <c r="CG20" i="8"/>
  <c r="X20" i="8"/>
  <c r="CJ20" i="8"/>
  <c r="BE20" i="8"/>
  <c r="AF20" i="8"/>
  <c r="BM20" i="8"/>
  <c r="CC20" i="8"/>
  <c r="DH20" i="8"/>
  <c r="R20" i="8"/>
  <c r="AH20" i="8"/>
  <c r="AX20" i="8"/>
  <c r="BN20" i="8"/>
  <c r="CT20" i="8"/>
  <c r="AQ20" i="8"/>
  <c r="AB20" i="8"/>
  <c r="CN20" i="8"/>
  <c r="CO20" i="8"/>
  <c r="CZ20" i="8"/>
  <c r="BL20" i="8"/>
  <c r="P20" i="8"/>
  <c r="AW20" i="8"/>
  <c r="BR20" i="8"/>
  <c r="AE20" i="8"/>
  <c r="CA20" i="8"/>
  <c r="AJ20" i="8"/>
  <c r="AK20" i="8"/>
  <c r="BQ20" i="8"/>
  <c r="CW20" i="8"/>
  <c r="Y20" i="8"/>
  <c r="CR20" i="8"/>
  <c r="DI20" i="8"/>
  <c r="Y21" i="8" l="1"/>
  <c r="AO21" i="8"/>
  <c r="BE21" i="8"/>
  <c r="BU21" i="8"/>
  <c r="CK21" i="8"/>
  <c r="DA21" i="8"/>
  <c r="V21" i="8"/>
  <c r="AL21" i="8"/>
  <c r="BB21" i="8"/>
  <c r="BR21" i="8"/>
  <c r="CH21" i="8"/>
  <c r="CX21" i="8"/>
  <c r="O21" i="8"/>
  <c r="AU21" i="8"/>
  <c r="CA21" i="8"/>
  <c r="DG21" i="8"/>
  <c r="AN21" i="8"/>
  <c r="BT21" i="8"/>
  <c r="CZ21" i="8"/>
  <c r="AY21" i="8"/>
  <c r="DK21" i="8"/>
  <c r="BP21" i="8"/>
  <c r="BG21" i="8"/>
  <c r="CN21" i="8"/>
  <c r="AQ21" i="8"/>
  <c r="BY21" i="8"/>
  <c r="DE21" i="8"/>
  <c r="AP21" i="8"/>
  <c r="BF21" i="8"/>
  <c r="CL21" i="8"/>
  <c r="DB21" i="8"/>
  <c r="BC21" i="8"/>
  <c r="CI21" i="8"/>
  <c r="AV21" i="8"/>
  <c r="DH21" i="8"/>
  <c r="T21" i="8"/>
  <c r="CM21" i="8"/>
  <c r="DC21" i="8"/>
  <c r="BX21" i="8"/>
  <c r="CS21" i="8"/>
  <c r="DI21" i="8"/>
  <c r="AD21" i="8"/>
  <c r="AT21" i="8"/>
  <c r="BJ21" i="8"/>
  <c r="BZ21" i="8"/>
  <c r="CP21" i="8"/>
  <c r="DF21" i="8"/>
  <c r="AE21" i="8"/>
  <c r="BK21" i="8"/>
  <c r="CQ21" i="8"/>
  <c r="X21" i="8"/>
  <c r="BD21" i="8"/>
  <c r="CJ21" i="8"/>
  <c r="S21" i="8"/>
  <c r="CE21" i="8"/>
  <c r="AJ21" i="8"/>
  <c r="CV21" i="8"/>
  <c r="AB21" i="8"/>
  <c r="AR21" i="8"/>
  <c r="BW21" i="8"/>
  <c r="AX21" i="8"/>
  <c r="CT21" i="8"/>
  <c r="DJ21" i="8"/>
  <c r="BS21" i="8"/>
  <c r="CY21" i="8"/>
  <c r="BL21" i="8"/>
  <c r="CR21" i="8"/>
  <c r="CU21" i="8"/>
  <c r="AZ21" i="8"/>
  <c r="BH21" i="8"/>
  <c r="B22" i="8"/>
  <c r="AC21" i="8"/>
  <c r="AS21" i="8"/>
  <c r="BI21" i="8"/>
  <c r="CO21" i="8"/>
  <c r="Z21" i="8"/>
  <c r="BV21" i="8"/>
  <c r="W21" i="8"/>
  <c r="P21" i="8"/>
  <c r="CB21" i="8"/>
  <c r="BO21" i="8"/>
  <c r="CF21" i="8"/>
  <c r="Q21" i="8"/>
  <c r="AG21" i="8"/>
  <c r="AW21" i="8"/>
  <c r="BM21" i="8"/>
  <c r="CC21" i="8"/>
  <c r="U21" i="8"/>
  <c r="AK21" i="8"/>
  <c r="BA21" i="8"/>
  <c r="BQ21" i="8"/>
  <c r="CG21" i="8"/>
  <c r="CW21" i="8"/>
  <c r="R21" i="8"/>
  <c r="AH21" i="8"/>
  <c r="BN21" i="8"/>
  <c r="CD21" i="8"/>
  <c r="AM21" i="8"/>
  <c r="AF21" i="8"/>
  <c r="AI21" i="8"/>
  <c r="AA21" i="8"/>
  <c r="DD21" i="8"/>
  <c r="X22" i="8" l="1"/>
  <c r="Y22" i="8"/>
  <c r="AO22" i="8"/>
  <c r="BE22" i="8"/>
  <c r="BU22" i="8"/>
  <c r="CK22" i="8"/>
  <c r="DA22" i="8"/>
  <c r="Z22" i="8"/>
  <c r="AV22" i="8"/>
  <c r="BR22" i="8"/>
  <c r="CM22" i="8"/>
  <c r="DH22" i="8"/>
  <c r="AM22" i="8"/>
  <c r="BH22" i="8"/>
  <c r="CD22" i="8"/>
  <c r="CY22" i="8"/>
  <c r="AN22" i="8"/>
  <c r="CE22" i="8"/>
  <c r="O22" i="8"/>
  <c r="BK22" i="8"/>
  <c r="DB22" i="8"/>
  <c r="CJ22" i="8"/>
  <c r="BP22" i="8"/>
  <c r="AJ22" i="8"/>
  <c r="B23" i="8"/>
  <c r="AB22" i="8"/>
  <c r="AC22" i="8"/>
  <c r="AS22" i="8"/>
  <c r="BI22" i="8"/>
  <c r="BY22" i="8"/>
  <c r="CO22" i="8"/>
  <c r="DE22" i="8"/>
  <c r="AF22" i="8"/>
  <c r="BB22" i="8"/>
  <c r="BW22" i="8"/>
  <c r="CR22" i="8"/>
  <c r="S22" i="8"/>
  <c r="AR22" i="8"/>
  <c r="BN22" i="8"/>
  <c r="CI22" i="8"/>
  <c r="DD22" i="8"/>
  <c r="AY22" i="8"/>
  <c r="CP22" i="8"/>
  <c r="AE22" i="8"/>
  <c r="BV22" i="8"/>
  <c r="V22" i="8"/>
  <c r="DF22" i="8"/>
  <c r="CL22" i="8"/>
  <c r="CA22" i="8"/>
  <c r="P22" i="8"/>
  <c r="Q22" i="8"/>
  <c r="AG22" i="8"/>
  <c r="AW22" i="8"/>
  <c r="BM22" i="8"/>
  <c r="CC22" i="8"/>
  <c r="CS22" i="8"/>
  <c r="DI22" i="8"/>
  <c r="AL22" i="8"/>
  <c r="BG22" i="8"/>
  <c r="CB22" i="8"/>
  <c r="CX22" i="8"/>
  <c r="AA22" i="8"/>
  <c r="AX22" i="8"/>
  <c r="BS22" i="8"/>
  <c r="CN22" i="8"/>
  <c r="DJ22" i="8"/>
  <c r="BJ22" i="8"/>
  <c r="CZ22" i="8"/>
  <c r="AP22" i="8"/>
  <c r="CF22" i="8"/>
  <c r="AT22" i="8"/>
  <c r="W22" i="8"/>
  <c r="DG22" i="8"/>
  <c r="BD22" i="8"/>
  <c r="BF22" i="8"/>
  <c r="AI22" i="8"/>
  <c r="BA22" i="8"/>
  <c r="R22" i="8"/>
  <c r="DC22" i="8"/>
  <c r="CT22" i="8"/>
  <c r="AZ22" i="8"/>
  <c r="BZ22" i="8"/>
  <c r="T22" i="8"/>
  <c r="BQ22" i="8"/>
  <c r="AQ22" i="8"/>
  <c r="AH22" i="8"/>
  <c r="AD22" i="8"/>
  <c r="CQ22" i="8"/>
  <c r="CU22" i="8"/>
  <c r="U22" i="8"/>
  <c r="CG22" i="8"/>
  <c r="BL22" i="8"/>
  <c r="BC22" i="8"/>
  <c r="BT22" i="8"/>
  <c r="BO22" i="8"/>
  <c r="BX22" i="8"/>
  <c r="AU22" i="8"/>
  <c r="AK22" i="8"/>
  <c r="CW22" i="8"/>
  <c r="CH22" i="8"/>
  <c r="DK22" i="8"/>
  <c r="CV22" i="8"/>
  <c r="BE23" i="8" l="1"/>
  <c r="X23" i="8"/>
  <c r="AN23" i="8"/>
  <c r="BD23" i="8"/>
  <c r="BT23" i="8"/>
  <c r="CJ23" i="8"/>
  <c r="CZ23" i="8"/>
  <c r="AG23" i="8"/>
  <c r="BB23" i="8"/>
  <c r="BW23" i="8"/>
  <c r="CS23" i="8"/>
  <c r="DK23" i="8"/>
  <c r="AH23" i="8"/>
  <c r="BC23" i="8"/>
  <c r="BY23" i="8"/>
  <c r="CT23" i="8"/>
  <c r="Y23" i="8"/>
  <c r="BO23" i="8"/>
  <c r="DE23" i="8"/>
  <c r="AU23" i="8"/>
  <c r="CL23" i="8"/>
  <c r="AY23" i="8"/>
  <c r="AE23" i="8"/>
  <c r="DJ23" i="8"/>
  <c r="AO23" i="8"/>
  <c r="B24" i="8"/>
  <c r="AB23" i="8"/>
  <c r="AR23" i="8"/>
  <c r="BH23" i="8"/>
  <c r="BX23" i="8"/>
  <c r="CN23" i="8"/>
  <c r="Q23" i="8"/>
  <c r="AL23" i="8"/>
  <c r="BG23" i="8"/>
  <c r="CC23" i="8"/>
  <c r="CX23" i="8"/>
  <c r="R23" i="8"/>
  <c r="AM23" i="8"/>
  <c r="BI23" i="8"/>
  <c r="CD23" i="8"/>
  <c r="CY23" i="8"/>
  <c r="AI23" i="8"/>
  <c r="BZ23" i="8"/>
  <c r="O23" i="8"/>
  <c r="BF23" i="8"/>
  <c r="CW23" i="8"/>
  <c r="BU23" i="8"/>
  <c r="BA23" i="8"/>
  <c r="CE23" i="8"/>
  <c r="BK23" i="8"/>
  <c r="BJ23" i="8"/>
  <c r="P23" i="8"/>
  <c r="AF23" i="8"/>
  <c r="AV23" i="8"/>
  <c r="BL23" i="8"/>
  <c r="CB23" i="8"/>
  <c r="CR23" i="8"/>
  <c r="V23" i="8"/>
  <c r="AQ23" i="8"/>
  <c r="BM23" i="8"/>
  <c r="CH23" i="8"/>
  <c r="DC23" i="8"/>
  <c r="W23" i="8"/>
  <c r="AS23" i="8"/>
  <c r="BN23" i="8"/>
  <c r="CI23" i="8"/>
  <c r="DD23" i="8"/>
  <c r="AT23" i="8"/>
  <c r="CK23" i="8"/>
  <c r="Z23" i="8"/>
  <c r="BQ23" i="8"/>
  <c r="DF23" i="8"/>
  <c r="CP23" i="8"/>
  <c r="BV23" i="8"/>
  <c r="DB23" i="8"/>
  <c r="DA23" i="8"/>
  <c r="T23" i="8"/>
  <c r="AJ23" i="8"/>
  <c r="AZ23" i="8"/>
  <c r="BP23" i="8"/>
  <c r="CF23" i="8"/>
  <c r="CV23" i="8"/>
  <c r="AA23" i="8"/>
  <c r="AW23" i="8"/>
  <c r="BR23" i="8"/>
  <c r="CM23" i="8"/>
  <c r="DG23" i="8"/>
  <c r="AC23" i="8"/>
  <c r="AX23" i="8"/>
  <c r="BS23" i="8"/>
  <c r="CO23" i="8"/>
  <c r="DH23" i="8"/>
  <c r="CU23" i="8"/>
  <c r="AK23" i="8"/>
  <c r="CA23" i="8"/>
  <c r="AD23" i="8"/>
  <c r="DI23" i="8"/>
  <c r="CQ23" i="8"/>
  <c r="AP23" i="8"/>
  <c r="U23" i="8"/>
  <c r="S23" i="8"/>
  <c r="CG23" i="8"/>
  <c r="V24" i="8" l="1"/>
  <c r="AL24" i="8"/>
  <c r="BB24" i="8"/>
  <c r="BR24" i="8"/>
  <c r="CH24" i="8"/>
  <c r="CX24" i="8"/>
  <c r="O24" i="8"/>
  <c r="AE24" i="8"/>
  <c r="AU24" i="8"/>
  <c r="BK24" i="8"/>
  <c r="CA24" i="8"/>
  <c r="CQ24" i="8"/>
  <c r="DG24" i="8"/>
  <c r="AF24" i="8"/>
  <c r="BL24" i="8"/>
  <c r="CR24" i="8"/>
  <c r="Y24" i="8"/>
  <c r="BE24" i="8"/>
  <c r="CK24" i="8"/>
  <c r="AB24" i="8"/>
  <c r="CN24" i="8"/>
  <c r="BI24" i="8"/>
  <c r="AZ24" i="8"/>
  <c r="U24" i="8"/>
  <c r="Z24" i="8"/>
  <c r="AP24" i="8"/>
  <c r="BF24" i="8"/>
  <c r="BV24" i="8"/>
  <c r="CL24" i="8"/>
  <c r="DB24" i="8"/>
  <c r="S24" i="8"/>
  <c r="AI24" i="8"/>
  <c r="AY24" i="8"/>
  <c r="BO24" i="8"/>
  <c r="CE24" i="8"/>
  <c r="CU24" i="8"/>
  <c r="DK24" i="8"/>
  <c r="AN24" i="8"/>
  <c r="BT24" i="8"/>
  <c r="CZ24" i="8"/>
  <c r="AG24" i="8"/>
  <c r="BM24" i="8"/>
  <c r="CS24" i="8"/>
  <c r="AR24" i="8"/>
  <c r="DD24" i="8"/>
  <c r="BY24" i="8"/>
  <c r="CF24" i="8"/>
  <c r="AK24" i="8"/>
  <c r="BA24" i="8"/>
  <c r="AJ24" i="8"/>
  <c r="AD24" i="8"/>
  <c r="AT24" i="8"/>
  <c r="BJ24" i="8"/>
  <c r="CP24" i="8"/>
  <c r="DF24" i="8"/>
  <c r="W24" i="8"/>
  <c r="BC24" i="8"/>
  <c r="BS24" i="8"/>
  <c r="CY24" i="8"/>
  <c r="P24" i="8"/>
  <c r="CB24" i="8"/>
  <c r="DH24" i="8"/>
  <c r="BU24" i="8"/>
  <c r="DA24" i="8"/>
  <c r="AC24" i="8"/>
  <c r="CO24" i="8"/>
  <c r="BQ24" i="8"/>
  <c r="BP24" i="8"/>
  <c r="BN24" i="8"/>
  <c r="CT24" i="8"/>
  <c r="DJ24" i="8"/>
  <c r="AQ24" i="8"/>
  <c r="BG24" i="8"/>
  <c r="CM24" i="8"/>
  <c r="DC24" i="8"/>
  <c r="BD24" i="8"/>
  <c r="Q24" i="8"/>
  <c r="AW24" i="8"/>
  <c r="DI24" i="8"/>
  <c r="BX24" i="8"/>
  <c r="DE24" i="8"/>
  <c r="T24" i="8"/>
  <c r="CW24" i="8"/>
  <c r="CV24" i="8"/>
  <c r="B25" i="8"/>
  <c r="BZ24" i="8"/>
  <c r="AM24" i="8"/>
  <c r="CI24" i="8"/>
  <c r="AV24" i="8"/>
  <c r="AO24" i="8"/>
  <c r="BH24" i="8"/>
  <c r="CG24" i="8"/>
  <c r="R24" i="8"/>
  <c r="AH24" i="8"/>
  <c r="AX24" i="8"/>
  <c r="CD24" i="8"/>
  <c r="AA24" i="8"/>
  <c r="BW24" i="8"/>
  <c r="X24" i="8"/>
  <c r="CJ24" i="8"/>
  <c r="CC24" i="8"/>
  <c r="AS24" i="8"/>
  <c r="U25" i="8" l="1"/>
  <c r="AK25" i="8"/>
  <c r="BA25" i="8"/>
  <c r="BQ25" i="8"/>
  <c r="CG25" i="8"/>
  <c r="CW25" i="8"/>
  <c r="R25" i="8"/>
  <c r="AH25" i="8"/>
  <c r="AX25" i="8"/>
  <c r="BN25" i="8"/>
  <c r="CD25" i="8"/>
  <c r="CT25" i="8"/>
  <c r="DJ25" i="8"/>
  <c r="AQ25" i="8"/>
  <c r="BW25" i="8"/>
  <c r="DC25" i="8"/>
  <c r="AJ25" i="8"/>
  <c r="BP25" i="8"/>
  <c r="CV25" i="8"/>
  <c r="BC25" i="8"/>
  <c r="X25" i="8"/>
  <c r="CJ25" i="8"/>
  <c r="DG25" i="8"/>
  <c r="AF25" i="8"/>
  <c r="AV25" i="8"/>
  <c r="AP25" i="8"/>
  <c r="CL25" i="8"/>
  <c r="AA25" i="8"/>
  <c r="CM25" i="8"/>
  <c r="AZ25" i="8"/>
  <c r="CI25" i="8"/>
  <c r="DH25" i="8"/>
  <c r="Q25" i="8"/>
  <c r="AW25" i="8"/>
  <c r="CC25" i="8"/>
  <c r="DI25" i="8"/>
  <c r="AT25" i="8"/>
  <c r="BZ25" i="8"/>
  <c r="DF25" i="8"/>
  <c r="BO25" i="8"/>
  <c r="AB25" i="8"/>
  <c r="CN25" i="8"/>
  <c r="CY25" i="8"/>
  <c r="Y25" i="8"/>
  <c r="AO25" i="8"/>
  <c r="BE25" i="8"/>
  <c r="BU25" i="8"/>
  <c r="CK25" i="8"/>
  <c r="DA25" i="8"/>
  <c r="V25" i="8"/>
  <c r="AL25" i="8"/>
  <c r="BB25" i="8"/>
  <c r="BR25" i="8"/>
  <c r="CH25" i="8"/>
  <c r="CX25" i="8"/>
  <c r="S25" i="8"/>
  <c r="AY25" i="8"/>
  <c r="CE25" i="8"/>
  <c r="DK25" i="8"/>
  <c r="AR25" i="8"/>
  <c r="BX25" i="8"/>
  <c r="DD25" i="8"/>
  <c r="BS25" i="8"/>
  <c r="AN25" i="8"/>
  <c r="CZ25" i="8"/>
  <c r="O25" i="8"/>
  <c r="BL25" i="8"/>
  <c r="CB25" i="8"/>
  <c r="AE25" i="8"/>
  <c r="B26" i="8"/>
  <c r="AC25" i="8"/>
  <c r="AS25" i="8"/>
  <c r="BI25" i="8"/>
  <c r="BY25" i="8"/>
  <c r="CO25" i="8"/>
  <c r="DE25" i="8"/>
  <c r="Z25" i="8"/>
  <c r="BF25" i="8"/>
  <c r="BV25" i="8"/>
  <c r="DB25" i="8"/>
  <c r="BG25" i="8"/>
  <c r="T25" i="8"/>
  <c r="CF25" i="8"/>
  <c r="W25" i="8"/>
  <c r="BD25" i="8"/>
  <c r="AU25" i="8"/>
  <c r="CR25" i="8"/>
  <c r="BK25" i="8"/>
  <c r="AG25" i="8"/>
  <c r="BM25" i="8"/>
  <c r="CS25" i="8"/>
  <c r="AD25" i="8"/>
  <c r="BJ25" i="8"/>
  <c r="CP25" i="8"/>
  <c r="AI25" i="8"/>
  <c r="CU25" i="8"/>
  <c r="BH25" i="8"/>
  <c r="AM25" i="8"/>
  <c r="BT25" i="8"/>
  <c r="CA25" i="8"/>
  <c r="P25" i="8"/>
  <c r="CQ25" i="8"/>
  <c r="T26" i="8" l="1"/>
  <c r="AJ26" i="8"/>
  <c r="AZ26" i="8"/>
  <c r="BP26" i="8"/>
  <c r="CF26" i="8"/>
  <c r="Q26" i="8"/>
  <c r="AG26" i="8"/>
  <c r="AW26" i="8"/>
  <c r="BM26" i="8"/>
  <c r="CC26" i="8"/>
  <c r="CS26" i="8"/>
  <c r="DI26" i="8"/>
  <c r="AT26" i="8"/>
  <c r="BZ26" i="8"/>
  <c r="DB26" i="8"/>
  <c r="AE26" i="8"/>
  <c r="BK26" i="8"/>
  <c r="CQ26" i="8"/>
  <c r="R26" i="8"/>
  <c r="CD26" i="8"/>
  <c r="AI26" i="8"/>
  <c r="CU26" i="8"/>
  <c r="AA26" i="8"/>
  <c r="AQ26" i="8"/>
  <c r="DJ26" i="8"/>
  <c r="BD26" i="8"/>
  <c r="CJ26" i="8"/>
  <c r="AK26" i="8"/>
  <c r="BQ26" i="8"/>
  <c r="V26" i="8"/>
  <c r="BB26" i="8"/>
  <c r="AM26" i="8"/>
  <c r="CX26" i="8"/>
  <c r="CT26" i="8"/>
  <c r="DF26" i="8"/>
  <c r="Z26" i="8"/>
  <c r="B27" i="8"/>
  <c r="AB26" i="8"/>
  <c r="AR26" i="8"/>
  <c r="BH26" i="8"/>
  <c r="BX26" i="8"/>
  <c r="CN26" i="8"/>
  <c r="Y26" i="8"/>
  <c r="AO26" i="8"/>
  <c r="BE26" i="8"/>
  <c r="BU26" i="8"/>
  <c r="CK26" i="8"/>
  <c r="DA26" i="8"/>
  <c r="AD26" i="8"/>
  <c r="BJ26" i="8"/>
  <c r="CP26" i="8"/>
  <c r="O26" i="8"/>
  <c r="AU26" i="8"/>
  <c r="CA26" i="8"/>
  <c r="DC26" i="8"/>
  <c r="AX26" i="8"/>
  <c r="DD26" i="8"/>
  <c r="BO26" i="8"/>
  <c r="BV26" i="8"/>
  <c r="CM26" i="8"/>
  <c r="CZ26" i="8"/>
  <c r="BF26" i="8"/>
  <c r="CL26" i="8"/>
  <c r="X26" i="8"/>
  <c r="AN26" i="8"/>
  <c r="BT26" i="8"/>
  <c r="U26" i="8"/>
  <c r="BA26" i="8"/>
  <c r="CW26" i="8"/>
  <c r="CH26" i="8"/>
  <c r="BS26" i="8"/>
  <c r="AY26" i="8"/>
  <c r="BG26" i="8"/>
  <c r="P26" i="8"/>
  <c r="AF26" i="8"/>
  <c r="AV26" i="8"/>
  <c r="BL26" i="8"/>
  <c r="CB26" i="8"/>
  <c r="CR26" i="8"/>
  <c r="AC26" i="8"/>
  <c r="AS26" i="8"/>
  <c r="BI26" i="8"/>
  <c r="BY26" i="8"/>
  <c r="CO26" i="8"/>
  <c r="DE26" i="8"/>
  <c r="AL26" i="8"/>
  <c r="BR26" i="8"/>
  <c r="CV26" i="8"/>
  <c r="W26" i="8"/>
  <c r="BC26" i="8"/>
  <c r="CI26" i="8"/>
  <c r="DH26" i="8"/>
  <c r="BN26" i="8"/>
  <c r="S26" i="8"/>
  <c r="CE26" i="8"/>
  <c r="CY26" i="8"/>
  <c r="DK26" i="8"/>
  <c r="CG26" i="8"/>
  <c r="DG26" i="8"/>
  <c r="AH26" i="8"/>
  <c r="AP26" i="8"/>
  <c r="BW26" i="8"/>
  <c r="T27" i="8" l="1"/>
  <c r="O27" i="8"/>
  <c r="V27" i="8"/>
  <c r="CH27" i="8"/>
  <c r="BJ27" i="8"/>
  <c r="Y27" i="8"/>
  <c r="DI27" i="8"/>
  <c r="BU27" i="8"/>
  <c r="BE27" i="8"/>
  <c r="X27" i="8"/>
  <c r="AN27" i="8"/>
  <c r="BD27" i="8"/>
  <c r="BT27" i="8"/>
  <c r="CJ27" i="8"/>
  <c r="CZ27" i="8"/>
  <c r="U27" i="8"/>
  <c r="AP27" i="8"/>
  <c r="BK27" i="8"/>
  <c r="CG27" i="8"/>
  <c r="DB27" i="8"/>
  <c r="AA27" i="8"/>
  <c r="AW27" i="8"/>
  <c r="BR27" i="8"/>
  <c r="AX27" i="8"/>
  <c r="AD27" i="8"/>
  <c r="W27" i="8"/>
  <c r="BC27" i="8"/>
  <c r="B28" i="8"/>
  <c r="AB27" i="8"/>
  <c r="AR27" i="8"/>
  <c r="BH27" i="8"/>
  <c r="BX27" i="8"/>
  <c r="CN27" i="8"/>
  <c r="DD27" i="8"/>
  <c r="Z27" i="8"/>
  <c r="AU27" i="8"/>
  <c r="BQ27" i="8"/>
  <c r="CL27" i="8"/>
  <c r="DG27" i="8"/>
  <c r="AG27" i="8"/>
  <c r="BB27" i="8"/>
  <c r="BW27" i="8"/>
  <c r="CS27" i="8"/>
  <c r="R27" i="8"/>
  <c r="BI27" i="8"/>
  <c r="CY27" i="8"/>
  <c r="AO27" i="8"/>
  <c r="CE27" i="8"/>
  <c r="AS27" i="8"/>
  <c r="BZ27" i="8"/>
  <c r="BO27" i="8"/>
  <c r="BY27" i="8"/>
  <c r="P27" i="8"/>
  <c r="AF27" i="8"/>
  <c r="AV27" i="8"/>
  <c r="BL27" i="8"/>
  <c r="CB27" i="8"/>
  <c r="CR27" i="8"/>
  <c r="DH27" i="8"/>
  <c r="AE27" i="8"/>
  <c r="BA27" i="8"/>
  <c r="BV27" i="8"/>
  <c r="CQ27" i="8"/>
  <c r="Q27" i="8"/>
  <c r="AL27" i="8"/>
  <c r="BG27" i="8"/>
  <c r="CC27" i="8"/>
  <c r="CX27" i="8"/>
  <c r="AC27" i="8"/>
  <c r="BS27" i="8"/>
  <c r="DJ27" i="8"/>
  <c r="AY27" i="8"/>
  <c r="CP27" i="8"/>
  <c r="BN27" i="8"/>
  <c r="CU27" i="8"/>
  <c r="CK27" i="8"/>
  <c r="CT27" i="8"/>
  <c r="AJ27" i="8"/>
  <c r="AZ27" i="8"/>
  <c r="BP27" i="8"/>
  <c r="CF27" i="8"/>
  <c r="CV27" i="8"/>
  <c r="AK27" i="8"/>
  <c r="BF27" i="8"/>
  <c r="CA27" i="8"/>
  <c r="CW27" i="8"/>
  <c r="AQ27" i="8"/>
  <c r="BM27" i="8"/>
  <c r="DC27" i="8"/>
  <c r="AM27" i="8"/>
  <c r="CD27" i="8"/>
  <c r="S27" i="8"/>
  <c r="DA27" i="8"/>
  <c r="CI27" i="8"/>
  <c r="AI27" i="8"/>
  <c r="DF27" i="8"/>
  <c r="AH27" i="8"/>
  <c r="CM27" i="8"/>
  <c r="CO27" i="8"/>
  <c r="DK27" i="8"/>
  <c r="DE27" i="8"/>
  <c r="AT27" i="8"/>
  <c r="S28" i="8" l="1"/>
  <c r="AI28" i="8"/>
  <c r="AY28" i="8"/>
  <c r="BO28" i="8"/>
  <c r="CE28" i="8"/>
  <c r="CU28" i="8"/>
  <c r="DK28" i="8"/>
  <c r="AF28" i="8"/>
  <c r="BA28" i="8"/>
  <c r="BV28" i="8"/>
  <c r="CR28" i="8"/>
  <c r="Q28" i="8"/>
  <c r="AL28" i="8"/>
  <c r="BH28" i="8"/>
  <c r="CC28" i="8"/>
  <c r="CX28" i="8"/>
  <c r="AH28" i="8"/>
  <c r="BY28" i="8"/>
  <c r="Y28" i="8"/>
  <c r="BP28" i="8"/>
  <c r="DF28" i="8"/>
  <c r="AC28" i="8"/>
  <c r="DJ28" i="8"/>
  <c r="T28" i="8"/>
  <c r="DA28" i="8"/>
  <c r="CP28" i="8"/>
  <c r="AN28" i="8"/>
  <c r="W28" i="8"/>
  <c r="AM28" i="8"/>
  <c r="BC28" i="8"/>
  <c r="BS28" i="8"/>
  <c r="CI28" i="8"/>
  <c r="CY28" i="8"/>
  <c r="P28" i="8"/>
  <c r="AK28" i="8"/>
  <c r="BF28" i="8"/>
  <c r="CB28" i="8"/>
  <c r="CW28" i="8"/>
  <c r="V28" i="8"/>
  <c r="AR28" i="8"/>
  <c r="BM28" i="8"/>
  <c r="CH28" i="8"/>
  <c r="DD28" i="8"/>
  <c r="AS28" i="8"/>
  <c r="CJ28" i="8"/>
  <c r="AJ28" i="8"/>
  <c r="BZ28" i="8"/>
  <c r="AX28" i="8"/>
  <c r="AD28" i="8"/>
  <c r="BI28" i="8"/>
  <c r="DC28" i="8"/>
  <c r="AP28" i="8"/>
  <c r="CG28" i="8"/>
  <c r="AB28" i="8"/>
  <c r="AW28" i="8"/>
  <c r="CN28" i="8"/>
  <c r="DI28" i="8"/>
  <c r="CT28" i="8"/>
  <c r="AT28" i="8"/>
  <c r="BT28" i="8"/>
  <c r="BJ28" i="8"/>
  <c r="CD28" i="8"/>
  <c r="Z28" i="8"/>
  <c r="BQ28" i="8"/>
  <c r="DH28" i="8"/>
  <c r="BB28" i="8"/>
  <c r="BX28" i="8"/>
  <c r="X28" i="8"/>
  <c r="BN28" i="8"/>
  <c r="BE28" i="8"/>
  <c r="CV28" i="8"/>
  <c r="CO28" i="8"/>
  <c r="BU28" i="8"/>
  <c r="CZ28" i="8"/>
  <c r="AO28" i="8"/>
  <c r="R28" i="8"/>
  <c r="B29" i="8"/>
  <c r="AA28" i="8"/>
  <c r="AQ28" i="8"/>
  <c r="BG28" i="8"/>
  <c r="BW28" i="8"/>
  <c r="CM28" i="8"/>
  <c r="U28" i="8"/>
  <c r="BL28" i="8"/>
  <c r="DB28" i="8"/>
  <c r="BR28" i="8"/>
  <c r="BD28" i="8"/>
  <c r="CK28" i="8"/>
  <c r="AZ28" i="8"/>
  <c r="O28" i="8"/>
  <c r="AE28" i="8"/>
  <c r="AU28" i="8"/>
  <c r="BK28" i="8"/>
  <c r="CA28" i="8"/>
  <c r="CQ28" i="8"/>
  <c r="DG28" i="8"/>
  <c r="AV28" i="8"/>
  <c r="CL28" i="8"/>
  <c r="AG28" i="8"/>
  <c r="CS28" i="8"/>
  <c r="DE28" i="8"/>
  <c r="CF28" i="8"/>
  <c r="U29" i="8" l="1"/>
  <c r="BD29" i="8"/>
  <c r="CZ29" i="8"/>
  <c r="CK29" i="8"/>
  <c r="CP29" i="8"/>
  <c r="BN29" i="8"/>
  <c r="BF29" i="8"/>
  <c r="BS29" i="8"/>
  <c r="Z29" i="8"/>
  <c r="AA29" i="8"/>
  <c r="AR29" i="8"/>
  <c r="BH29" i="8"/>
  <c r="BX29" i="8"/>
  <c r="CN29" i="8"/>
  <c r="DD29" i="8"/>
  <c r="AB29" i="8"/>
  <c r="AS29" i="8"/>
  <c r="BI29" i="8"/>
  <c r="BY29" i="8"/>
  <c r="CO29" i="8"/>
  <c r="DE29" i="8"/>
  <c r="AL29" i="8"/>
  <c r="CX29" i="8"/>
  <c r="O29" i="8"/>
  <c r="B30" i="8"/>
  <c r="AD29" i="8"/>
  <c r="AF29" i="8"/>
  <c r="AV29" i="8"/>
  <c r="BL29" i="8"/>
  <c r="CB29" i="8"/>
  <c r="CR29" i="8"/>
  <c r="DH29" i="8"/>
  <c r="AG29" i="8"/>
  <c r="AW29" i="8"/>
  <c r="BM29" i="8"/>
  <c r="CC29" i="8"/>
  <c r="CS29" i="8"/>
  <c r="DI29" i="8"/>
  <c r="AT29" i="8"/>
  <c r="BZ29" i="8"/>
  <c r="DF29" i="8"/>
  <c r="AU29" i="8"/>
  <c r="CA29" i="8"/>
  <c r="DG29" i="8"/>
  <c r="AH29" i="8"/>
  <c r="CT29" i="8"/>
  <c r="BW29" i="8"/>
  <c r="AI29" i="8"/>
  <c r="CU29" i="8"/>
  <c r="X29" i="8"/>
  <c r="CL29" i="8"/>
  <c r="R29" i="8"/>
  <c r="P29" i="8"/>
  <c r="AJ29" i="8"/>
  <c r="AZ29" i="8"/>
  <c r="BP29" i="8"/>
  <c r="CF29" i="8"/>
  <c r="CV29" i="8"/>
  <c r="Q29" i="8"/>
  <c r="AK29" i="8"/>
  <c r="BA29" i="8"/>
  <c r="BQ29" i="8"/>
  <c r="CG29" i="8"/>
  <c r="CW29" i="8"/>
  <c r="S29" i="8"/>
  <c r="BB29" i="8"/>
  <c r="CH29" i="8"/>
  <c r="T29" i="8"/>
  <c r="BC29" i="8"/>
  <c r="CI29" i="8"/>
  <c r="AX29" i="8"/>
  <c r="DJ29" i="8"/>
  <c r="Y29" i="8"/>
  <c r="CM29" i="8"/>
  <c r="AY29" i="8"/>
  <c r="DK29" i="8"/>
  <c r="AP29" i="8"/>
  <c r="DB29" i="8"/>
  <c r="V29" i="8"/>
  <c r="AN29" i="8"/>
  <c r="BT29" i="8"/>
  <c r="CJ29" i="8"/>
  <c r="W29" i="8"/>
  <c r="AO29" i="8"/>
  <c r="BE29" i="8"/>
  <c r="BU29" i="8"/>
  <c r="DA29" i="8"/>
  <c r="AC29" i="8"/>
  <c r="BJ29" i="8"/>
  <c r="AE29" i="8"/>
  <c r="BK29" i="8"/>
  <c r="CQ29" i="8"/>
  <c r="AQ29" i="8"/>
  <c r="DC29" i="8"/>
  <c r="BO29" i="8"/>
  <c r="BR29" i="8"/>
  <c r="AM29" i="8"/>
  <c r="CY29" i="8"/>
  <c r="CD29" i="8"/>
  <c r="BG29" i="8"/>
  <c r="CE29" i="8"/>
  <c r="BV29" i="8"/>
  <c r="S30" i="8" l="1"/>
  <c r="AI30" i="8"/>
  <c r="AY30" i="8"/>
  <c r="BO30" i="8"/>
  <c r="CE30" i="8"/>
  <c r="CU30" i="8"/>
  <c r="DK30" i="8"/>
  <c r="AB30" i="8"/>
  <c r="AR30" i="8"/>
  <c r="BH30" i="8"/>
  <c r="BX30" i="8"/>
  <c r="CN30" i="8"/>
  <c r="DD30" i="8"/>
  <c r="AG30" i="8"/>
  <c r="BM30" i="8"/>
  <c r="CS30" i="8"/>
  <c r="Z30" i="8"/>
  <c r="BF30" i="8"/>
  <c r="CL30" i="8"/>
  <c r="AS30" i="8"/>
  <c r="DE30" i="8"/>
  <c r="BR30" i="8"/>
  <c r="AT30" i="8"/>
  <c r="DF30" i="8"/>
  <c r="AK30" i="8"/>
  <c r="CW30" i="8"/>
  <c r="W30" i="8"/>
  <c r="AM30" i="8"/>
  <c r="BC30" i="8"/>
  <c r="BS30" i="8"/>
  <c r="CI30" i="8"/>
  <c r="CY30" i="8"/>
  <c r="P30" i="8"/>
  <c r="AF30" i="8"/>
  <c r="AV30" i="8"/>
  <c r="BL30" i="8"/>
  <c r="CB30" i="8"/>
  <c r="CR30" i="8"/>
  <c r="DH30" i="8"/>
  <c r="AO30" i="8"/>
  <c r="BU30" i="8"/>
  <c r="DA30" i="8"/>
  <c r="AH30" i="8"/>
  <c r="CT30" i="8"/>
  <c r="BI30" i="8"/>
  <c r="V30" i="8"/>
  <c r="CH30" i="8"/>
  <c r="BJ30" i="8"/>
  <c r="BA30" i="8"/>
  <c r="B31" i="8"/>
  <c r="AQ30" i="8"/>
  <c r="BG30" i="8"/>
  <c r="BW30" i="8"/>
  <c r="CM30" i="8"/>
  <c r="T30" i="8"/>
  <c r="AJ30" i="8"/>
  <c r="BP30" i="8"/>
  <c r="CF30" i="8"/>
  <c r="CV30" i="8"/>
  <c r="AW30" i="8"/>
  <c r="CC30" i="8"/>
  <c r="AP30" i="8"/>
  <c r="BV30" i="8"/>
  <c r="BY30" i="8"/>
  <c r="CX30" i="8"/>
  <c r="BQ30" i="8"/>
  <c r="O30" i="8"/>
  <c r="AE30" i="8"/>
  <c r="AU30" i="8"/>
  <c r="BK30" i="8"/>
  <c r="CA30" i="8"/>
  <c r="CQ30" i="8"/>
  <c r="DG30" i="8"/>
  <c r="X30" i="8"/>
  <c r="AN30" i="8"/>
  <c r="BD30" i="8"/>
  <c r="BT30" i="8"/>
  <c r="CJ30" i="8"/>
  <c r="CZ30" i="8"/>
  <c r="Y30" i="8"/>
  <c r="BE30" i="8"/>
  <c r="CK30" i="8"/>
  <c r="AX30" i="8"/>
  <c r="CD30" i="8"/>
  <c r="AC30" i="8"/>
  <c r="CO30" i="8"/>
  <c r="BB30" i="8"/>
  <c r="AD30" i="8"/>
  <c r="U30" i="8"/>
  <c r="BN30" i="8"/>
  <c r="AA30" i="8"/>
  <c r="DC30" i="8"/>
  <c r="AZ30" i="8"/>
  <c r="Q30" i="8"/>
  <c r="DI30" i="8"/>
  <c r="DB30" i="8"/>
  <c r="AL30" i="8"/>
  <c r="BZ30" i="8"/>
  <c r="DJ30" i="8"/>
  <c r="CP30" i="8"/>
  <c r="R30" i="8"/>
  <c r="CG30" i="8"/>
  <c r="V31" i="8" l="1"/>
  <c r="BB31" i="8"/>
  <c r="O31" i="8"/>
  <c r="CA31" i="8"/>
  <c r="AJ31" i="8"/>
  <c r="BQ31" i="8"/>
  <c r="AS31" i="8"/>
  <c r="CJ31" i="8"/>
  <c r="DA31" i="8"/>
  <c r="Z31" i="8"/>
  <c r="AP31" i="8"/>
  <c r="BF31" i="8"/>
  <c r="BV31" i="8"/>
  <c r="CL31" i="8"/>
  <c r="DB31" i="8"/>
  <c r="S31" i="8"/>
  <c r="AI31" i="8"/>
  <c r="AY31" i="8"/>
  <c r="BO31" i="8"/>
  <c r="CE31" i="8"/>
  <c r="CU31" i="8"/>
  <c r="DK31" i="8"/>
  <c r="AR31" i="8"/>
  <c r="BX31" i="8"/>
  <c r="DE31" i="8"/>
  <c r="AG31" i="8"/>
  <c r="CB31" i="8"/>
  <c r="B32" i="8"/>
  <c r="AD31" i="8"/>
  <c r="AT31" i="8"/>
  <c r="BJ31" i="8"/>
  <c r="BZ31" i="8"/>
  <c r="CP31" i="8"/>
  <c r="DF31" i="8"/>
  <c r="W31" i="8"/>
  <c r="AM31" i="8"/>
  <c r="BC31" i="8"/>
  <c r="BS31" i="8"/>
  <c r="CI31" i="8"/>
  <c r="CY31" i="8"/>
  <c r="T31" i="8"/>
  <c r="AZ31" i="8"/>
  <c r="CF31" i="8"/>
  <c r="U31" i="8"/>
  <c r="BA31" i="8"/>
  <c r="CG31" i="8"/>
  <c r="AN31" i="8"/>
  <c r="CZ31" i="8"/>
  <c r="AW31" i="8"/>
  <c r="DI31" i="8"/>
  <c r="BE31" i="8"/>
  <c r="AF31" i="8"/>
  <c r="CR31" i="8"/>
  <c r="Q31" i="8"/>
  <c r="R31" i="8"/>
  <c r="AH31" i="8"/>
  <c r="AX31" i="8"/>
  <c r="BN31" i="8"/>
  <c r="CD31" i="8"/>
  <c r="CT31" i="8"/>
  <c r="DJ31" i="8"/>
  <c r="AA31" i="8"/>
  <c r="AQ31" i="8"/>
  <c r="BG31" i="8"/>
  <c r="BW31" i="8"/>
  <c r="CM31" i="8"/>
  <c r="DC31" i="8"/>
  <c r="AB31" i="8"/>
  <c r="BH31" i="8"/>
  <c r="CN31" i="8"/>
  <c r="AC31" i="8"/>
  <c r="BI31" i="8"/>
  <c r="CO31" i="8"/>
  <c r="BD31" i="8"/>
  <c r="BM31" i="8"/>
  <c r="BU31" i="8"/>
  <c r="AV31" i="8"/>
  <c r="DH31" i="8"/>
  <c r="AL31" i="8"/>
  <c r="BR31" i="8"/>
  <c r="CH31" i="8"/>
  <c r="CX31" i="8"/>
  <c r="AE31" i="8"/>
  <c r="AU31" i="8"/>
  <c r="BK31" i="8"/>
  <c r="CQ31" i="8"/>
  <c r="DG31" i="8"/>
  <c r="BP31" i="8"/>
  <c r="CV31" i="8"/>
  <c r="AK31" i="8"/>
  <c r="CW31" i="8"/>
  <c r="BT31" i="8"/>
  <c r="CC31" i="8"/>
  <c r="Y31" i="8"/>
  <c r="CK31" i="8"/>
  <c r="BL31" i="8"/>
  <c r="DD31" i="8"/>
  <c r="BY31" i="8"/>
  <c r="X31" i="8"/>
  <c r="CS31" i="8"/>
  <c r="AO31" i="8"/>
  <c r="P31" i="8"/>
  <c r="U32" i="8" l="1"/>
  <c r="AK32" i="8"/>
  <c r="BA32" i="8"/>
  <c r="BQ32" i="8"/>
  <c r="CG32" i="8"/>
  <c r="CW32" i="8"/>
  <c r="R32" i="8"/>
  <c r="AH32" i="8"/>
  <c r="AX32" i="8"/>
  <c r="BN32" i="8"/>
  <c r="CD32" i="8"/>
  <c r="CT32" i="8"/>
  <c r="DJ32" i="8"/>
  <c r="AM32" i="8"/>
  <c r="BS32" i="8"/>
  <c r="CY32" i="8"/>
  <c r="AF32" i="8"/>
  <c r="BL32" i="8"/>
  <c r="CR32" i="8"/>
  <c r="AY32" i="8"/>
  <c r="DK32" i="8"/>
  <c r="AB32" i="8"/>
  <c r="CN32" i="8"/>
  <c r="AZ32" i="8"/>
  <c r="BG32" i="8"/>
  <c r="BU32" i="8"/>
  <c r="DA32" i="8"/>
  <c r="V32" i="8"/>
  <c r="AL32" i="8"/>
  <c r="BB32" i="8"/>
  <c r="CH32" i="8"/>
  <c r="CX32" i="8"/>
  <c r="AU32" i="8"/>
  <c r="CA32" i="8"/>
  <c r="DG32" i="8"/>
  <c r="BT32" i="8"/>
  <c r="CZ32" i="8"/>
  <c r="BO32" i="8"/>
  <c r="AR32" i="8"/>
  <c r="BP32" i="8"/>
  <c r="B33" i="8"/>
  <c r="AS32" i="8"/>
  <c r="BI32" i="8"/>
  <c r="CO32" i="8"/>
  <c r="DE32" i="8"/>
  <c r="AP32" i="8"/>
  <c r="BF32" i="8"/>
  <c r="CL32" i="8"/>
  <c r="DB32" i="8"/>
  <c r="CI32" i="8"/>
  <c r="AV32" i="8"/>
  <c r="DH32" i="8"/>
  <c r="CE32" i="8"/>
  <c r="BH32" i="8"/>
  <c r="T32" i="8"/>
  <c r="CM32" i="8"/>
  <c r="Q32" i="8"/>
  <c r="AG32" i="8"/>
  <c r="AW32" i="8"/>
  <c r="BM32" i="8"/>
  <c r="CC32" i="8"/>
  <c r="CS32" i="8"/>
  <c r="DI32" i="8"/>
  <c r="AD32" i="8"/>
  <c r="AT32" i="8"/>
  <c r="BJ32" i="8"/>
  <c r="BZ32" i="8"/>
  <c r="CP32" i="8"/>
  <c r="DF32" i="8"/>
  <c r="AE32" i="8"/>
  <c r="BK32" i="8"/>
  <c r="CQ32" i="8"/>
  <c r="X32" i="8"/>
  <c r="BD32" i="8"/>
  <c r="AI32" i="8"/>
  <c r="CU32" i="8"/>
  <c r="AJ32" i="8"/>
  <c r="AQ32" i="8"/>
  <c r="DC32" i="8"/>
  <c r="Y32" i="8"/>
  <c r="AO32" i="8"/>
  <c r="BE32" i="8"/>
  <c r="CK32" i="8"/>
  <c r="BR32" i="8"/>
  <c r="O32" i="8"/>
  <c r="AN32" i="8"/>
  <c r="DD32" i="8"/>
  <c r="BW32" i="8"/>
  <c r="AC32" i="8"/>
  <c r="BY32" i="8"/>
  <c r="Z32" i="8"/>
  <c r="BV32" i="8"/>
  <c r="W32" i="8"/>
  <c r="P32" i="8"/>
  <c r="CB32" i="8"/>
  <c r="CF32" i="8"/>
  <c r="BX32" i="8"/>
  <c r="BC32" i="8"/>
  <c r="S32" i="8"/>
  <c r="AA32" i="8"/>
  <c r="CJ32" i="8"/>
  <c r="CV32" i="8"/>
  <c r="T33" i="8" l="1"/>
  <c r="AJ33" i="8"/>
  <c r="AZ33" i="8"/>
  <c r="BP33" i="8"/>
  <c r="CV33" i="8"/>
  <c r="AW33" i="8"/>
  <c r="CS33" i="8"/>
  <c r="DB33" i="8"/>
  <c r="AT33" i="8"/>
  <c r="X33" i="8"/>
  <c r="AN33" i="8"/>
  <c r="BD33" i="8"/>
  <c r="BT33" i="8"/>
  <c r="CJ33" i="8"/>
  <c r="CZ33" i="8"/>
  <c r="U33" i="8"/>
  <c r="AK33" i="8"/>
  <c r="BA33" i="8"/>
  <c r="BQ33" i="8"/>
  <c r="CG33" i="8"/>
  <c r="CW33" i="8"/>
  <c r="R33" i="8"/>
  <c r="AX33" i="8"/>
  <c r="CD33" i="8"/>
  <c r="DJ33" i="8"/>
  <c r="AQ33" i="8"/>
  <c r="BW33" i="8"/>
  <c r="BJ33" i="8"/>
  <c r="BS33" i="8"/>
  <c r="CX33" i="8"/>
  <c r="B34" i="8"/>
  <c r="AB33" i="8"/>
  <c r="AR33" i="8"/>
  <c r="BH33" i="8"/>
  <c r="BX33" i="8"/>
  <c r="CN33" i="8"/>
  <c r="DD33" i="8"/>
  <c r="Y33" i="8"/>
  <c r="AO33" i="8"/>
  <c r="BE33" i="8"/>
  <c r="BU33" i="8"/>
  <c r="CK33" i="8"/>
  <c r="DA33" i="8"/>
  <c r="Z33" i="8"/>
  <c r="BF33" i="8"/>
  <c r="CL33" i="8"/>
  <c r="S33" i="8"/>
  <c r="AY33" i="8"/>
  <c r="CE33" i="8"/>
  <c r="DK33" i="8"/>
  <c r="BZ33" i="8"/>
  <c r="W33" i="8"/>
  <c r="CI33" i="8"/>
  <c r="O33" i="8"/>
  <c r="CA33" i="8"/>
  <c r="BB33" i="8"/>
  <c r="P33" i="8"/>
  <c r="AF33" i="8"/>
  <c r="AV33" i="8"/>
  <c r="BL33" i="8"/>
  <c r="CB33" i="8"/>
  <c r="CR33" i="8"/>
  <c r="DH33" i="8"/>
  <c r="AC33" i="8"/>
  <c r="AS33" i="8"/>
  <c r="BI33" i="8"/>
  <c r="BY33" i="8"/>
  <c r="CO33" i="8"/>
  <c r="DE33" i="8"/>
  <c r="AH33" i="8"/>
  <c r="BN33" i="8"/>
  <c r="CT33" i="8"/>
  <c r="AA33" i="8"/>
  <c r="BG33" i="8"/>
  <c r="CM33" i="8"/>
  <c r="AD33" i="8"/>
  <c r="CP33" i="8"/>
  <c r="AM33" i="8"/>
  <c r="CY33" i="8"/>
  <c r="AE33" i="8"/>
  <c r="CQ33" i="8"/>
  <c r="BR33" i="8"/>
  <c r="CF33" i="8"/>
  <c r="Q33" i="8"/>
  <c r="AG33" i="8"/>
  <c r="BM33" i="8"/>
  <c r="CC33" i="8"/>
  <c r="DI33" i="8"/>
  <c r="AP33" i="8"/>
  <c r="BV33" i="8"/>
  <c r="AI33" i="8"/>
  <c r="BO33" i="8"/>
  <c r="CU33" i="8"/>
  <c r="DF33" i="8"/>
  <c r="BC33" i="8"/>
  <c r="AU33" i="8"/>
  <c r="DG33" i="8"/>
  <c r="V33" i="8"/>
  <c r="CH33" i="8"/>
  <c r="DC33" i="8"/>
  <c r="BK33" i="8"/>
  <c r="AL33" i="8"/>
  <c r="S34" i="8" l="1"/>
  <c r="AI34" i="8"/>
  <c r="X34" i="8"/>
  <c r="AN34" i="8"/>
  <c r="BD34" i="8"/>
  <c r="BT34" i="8"/>
  <c r="CJ34" i="8"/>
  <c r="CZ34" i="8"/>
  <c r="AC34" i="8"/>
  <c r="BB34" i="8"/>
  <c r="BW34" i="8"/>
  <c r="CS34" i="8"/>
  <c r="V34" i="8"/>
  <c r="AX34" i="8"/>
  <c r="BS34" i="8"/>
  <c r="CO34" i="8"/>
  <c r="DJ34" i="8"/>
  <c r="BJ34" i="8"/>
  <c r="DA34" i="8"/>
  <c r="AU34" i="8"/>
  <c r="CL34" i="8"/>
  <c r="AP34" i="8"/>
  <c r="CG34" i="8"/>
  <c r="AT34" i="8"/>
  <c r="CK34" i="8"/>
  <c r="W34" i="8"/>
  <c r="AM34" i="8"/>
  <c r="AB34" i="8"/>
  <c r="AR34" i="8"/>
  <c r="BH34" i="8"/>
  <c r="BX34" i="8"/>
  <c r="CN34" i="8"/>
  <c r="DD34" i="8"/>
  <c r="BG34" i="8"/>
  <c r="CC34" i="8"/>
  <c r="CX34" i="8"/>
  <c r="AD34" i="8"/>
  <c r="BC34" i="8"/>
  <c r="BY34" i="8"/>
  <c r="Y34" i="8"/>
  <c r="BU34" i="8"/>
  <c r="DK34" i="8"/>
  <c r="BF34" i="8"/>
  <c r="BA34" i="8"/>
  <c r="CQ34" i="8"/>
  <c r="BE34" i="8"/>
  <c r="DG34" i="8"/>
  <c r="BI34" i="8"/>
  <c r="BQ34" i="8"/>
  <c r="DB34" i="8"/>
  <c r="BO34" i="8"/>
  <c r="BP34" i="8"/>
  <c r="U34" i="8"/>
  <c r="BR34" i="8"/>
  <c r="CM34" i="8"/>
  <c r="AS34" i="8"/>
  <c r="CI34" i="8"/>
  <c r="AY34" i="8"/>
  <c r="CP34" i="8"/>
  <c r="AH34" i="8"/>
  <c r="CA34" i="8"/>
  <c r="BZ34" i="8"/>
  <c r="AK34" i="8"/>
  <c r="CT34" i="8"/>
  <c r="CW34" i="8"/>
  <c r="CU34" i="8"/>
  <c r="B35" i="8"/>
  <c r="P34" i="8"/>
  <c r="AV34" i="8"/>
  <c r="CB34" i="8"/>
  <c r="DH34" i="8"/>
  <c r="BM34" i="8"/>
  <c r="DC34" i="8"/>
  <c r="CD34" i="8"/>
  <c r="AO34" i="8"/>
  <c r="R34" i="8"/>
  <c r="BK34" i="8"/>
  <c r="Q34" i="8"/>
  <c r="O34" i="8"/>
  <c r="AE34" i="8"/>
  <c r="T34" i="8"/>
  <c r="AJ34" i="8"/>
  <c r="AZ34" i="8"/>
  <c r="CF34" i="8"/>
  <c r="CV34" i="8"/>
  <c r="AW34" i="8"/>
  <c r="DI34" i="8"/>
  <c r="BN34" i="8"/>
  <c r="DE34" i="8"/>
  <c r="BV34" i="8"/>
  <c r="AG34" i="8"/>
  <c r="AA34" i="8"/>
  <c r="AF34" i="8"/>
  <c r="BL34" i="8"/>
  <c r="CR34" i="8"/>
  <c r="AQ34" i="8"/>
  <c r="CH34" i="8"/>
  <c r="AL34" i="8"/>
  <c r="CY34" i="8"/>
  <c r="CE34" i="8"/>
  <c r="DF34" i="8"/>
  <c r="Z34" i="8"/>
  <c r="AN35" i="8" l="1"/>
  <c r="CY35" i="8"/>
  <c r="CX35" i="8"/>
  <c r="CJ35" i="8"/>
  <c r="CK35" i="8"/>
  <c r="AO35" i="8"/>
  <c r="W35" i="8"/>
  <c r="AM35" i="8"/>
  <c r="BS35" i="8"/>
  <c r="AL35" i="8"/>
  <c r="AS35" i="8"/>
  <c r="CL35" i="8"/>
  <c r="B36" i="8"/>
  <c r="AA35" i="8"/>
  <c r="AQ35" i="8"/>
  <c r="BG35" i="8"/>
  <c r="BW35" i="8"/>
  <c r="CM35" i="8"/>
  <c r="DC35" i="8"/>
  <c r="V35" i="8"/>
  <c r="AR35" i="8"/>
  <c r="BM35" i="8"/>
  <c r="CH35" i="8"/>
  <c r="DD35" i="8"/>
  <c r="AC35" i="8"/>
  <c r="AX35" i="8"/>
  <c r="BT35" i="8"/>
  <c r="CO35" i="8"/>
  <c r="DJ35" i="8"/>
  <c r="BE35" i="8"/>
  <c r="CV35" i="8"/>
  <c r="BA35" i="8"/>
  <c r="P35" i="8"/>
  <c r="BF35" i="8"/>
  <c r="CW35" i="8"/>
  <c r="AZ35" i="8"/>
  <c r="CP35" i="8"/>
  <c r="AP35" i="8"/>
  <c r="O35" i="8"/>
  <c r="AE35" i="8"/>
  <c r="AU35" i="8"/>
  <c r="BK35" i="8"/>
  <c r="CA35" i="8"/>
  <c r="CQ35" i="8"/>
  <c r="DG35" i="8"/>
  <c r="AB35" i="8"/>
  <c r="AW35" i="8"/>
  <c r="BR35" i="8"/>
  <c r="CN35" i="8"/>
  <c r="DI35" i="8"/>
  <c r="AH35" i="8"/>
  <c r="BD35" i="8"/>
  <c r="BY35" i="8"/>
  <c r="CT35" i="8"/>
  <c r="Y35" i="8"/>
  <c r="BP35" i="8"/>
  <c r="DF35" i="8"/>
  <c r="BV35" i="8"/>
  <c r="Z35" i="8"/>
  <c r="BQ35" i="8"/>
  <c r="DH35" i="8"/>
  <c r="T35" i="8"/>
  <c r="BJ35" i="8"/>
  <c r="DA35" i="8"/>
  <c r="BL35" i="8"/>
  <c r="S35" i="8"/>
  <c r="AI35" i="8"/>
  <c r="AY35" i="8"/>
  <c r="BO35" i="8"/>
  <c r="CE35" i="8"/>
  <c r="CU35" i="8"/>
  <c r="DK35" i="8"/>
  <c r="AG35" i="8"/>
  <c r="BB35" i="8"/>
  <c r="BX35" i="8"/>
  <c r="CS35" i="8"/>
  <c r="R35" i="8"/>
  <c r="BI35" i="8"/>
  <c r="CD35" i="8"/>
  <c r="CZ35" i="8"/>
  <c r="AJ35" i="8"/>
  <c r="BZ35" i="8"/>
  <c r="U35" i="8"/>
  <c r="DB35" i="8"/>
  <c r="AK35" i="8"/>
  <c r="CB35" i="8"/>
  <c r="AD35" i="8"/>
  <c r="BU35" i="8"/>
  <c r="CG35" i="8"/>
  <c r="BC35" i="8"/>
  <c r="CI35" i="8"/>
  <c r="Q35" i="8"/>
  <c r="BH35" i="8"/>
  <c r="CC35" i="8"/>
  <c r="X35" i="8"/>
  <c r="BN35" i="8"/>
  <c r="DE35" i="8"/>
  <c r="AT35" i="8"/>
  <c r="AF35" i="8"/>
  <c r="AV35" i="8"/>
  <c r="CF35" i="8"/>
  <c r="CR35" i="8"/>
  <c r="Z36" i="8" l="1"/>
  <c r="AP36" i="8"/>
  <c r="BF36" i="8"/>
  <c r="BV36" i="8"/>
  <c r="CL36" i="8"/>
  <c r="DB36" i="8"/>
  <c r="W36" i="8"/>
  <c r="AR36" i="8"/>
  <c r="BM36" i="8"/>
  <c r="CI36" i="8"/>
  <c r="DD36" i="8"/>
  <c r="AC36" i="8"/>
  <c r="AY36" i="8"/>
  <c r="BT36" i="8"/>
  <c r="CO36" i="8"/>
  <c r="DK36" i="8"/>
  <c r="AZ36" i="8"/>
  <c r="CQ36" i="8"/>
  <c r="BA36" i="8"/>
  <c r="CR36" i="8"/>
  <c r="AU36" i="8"/>
  <c r="CK36" i="8"/>
  <c r="BG36" i="8"/>
  <c r="DH36" i="8"/>
  <c r="R36" i="8"/>
  <c r="AH36" i="8"/>
  <c r="AX36" i="8"/>
  <c r="BN36" i="8"/>
  <c r="CD36" i="8"/>
  <c r="CT36" i="8"/>
  <c r="DJ36" i="8"/>
  <c r="BC36" i="8"/>
  <c r="BX36" i="8"/>
  <c r="S36" i="8"/>
  <c r="BI36" i="8"/>
  <c r="CE36" i="8"/>
  <c r="AE36" i="8"/>
  <c r="AF36" i="8"/>
  <c r="BP36" i="8"/>
  <c r="AA36" i="8"/>
  <c r="V36" i="8"/>
  <c r="AL36" i="8"/>
  <c r="BB36" i="8"/>
  <c r="BR36" i="8"/>
  <c r="CH36" i="8"/>
  <c r="CX36" i="8"/>
  <c r="Q36" i="8"/>
  <c r="AM36" i="8"/>
  <c r="BH36" i="8"/>
  <c r="CC36" i="8"/>
  <c r="CY36" i="8"/>
  <c r="AS36" i="8"/>
  <c r="BO36" i="8"/>
  <c r="CJ36" i="8"/>
  <c r="AO36" i="8"/>
  <c r="CF36" i="8"/>
  <c r="CB36" i="8"/>
  <c r="CG36" i="8"/>
  <c r="AJ36" i="8"/>
  <c r="CW36" i="8"/>
  <c r="B37" i="8"/>
  <c r="AD36" i="8"/>
  <c r="AT36" i="8"/>
  <c r="BJ36" i="8"/>
  <c r="BZ36" i="8"/>
  <c r="CP36" i="8"/>
  <c r="DF36" i="8"/>
  <c r="AB36" i="8"/>
  <c r="AW36" i="8"/>
  <c r="BS36" i="8"/>
  <c r="CN36" i="8"/>
  <c r="DI36" i="8"/>
  <c r="AI36" i="8"/>
  <c r="BD36" i="8"/>
  <c r="BY36" i="8"/>
  <c r="CU36" i="8"/>
  <c r="T36" i="8"/>
  <c r="BK36" i="8"/>
  <c r="DA36" i="8"/>
  <c r="U36" i="8"/>
  <c r="BL36" i="8"/>
  <c r="DC36" i="8"/>
  <c r="O36" i="8"/>
  <c r="BE36" i="8"/>
  <c r="CV36" i="8"/>
  <c r="P36" i="8"/>
  <c r="BQ36" i="8"/>
  <c r="AG36" i="8"/>
  <c r="CS36" i="8"/>
  <c r="AN36" i="8"/>
  <c r="CZ36" i="8"/>
  <c r="BU36" i="8"/>
  <c r="AV36" i="8"/>
  <c r="BW36" i="8"/>
  <c r="Y36" i="8"/>
  <c r="DG36" i="8"/>
  <c r="CM36" i="8"/>
  <c r="X36" i="8"/>
  <c r="DE36" i="8"/>
  <c r="AQ36" i="8"/>
  <c r="CA36" i="8"/>
  <c r="AK36" i="8"/>
  <c r="U37" i="8" l="1"/>
  <c r="AK37" i="8"/>
  <c r="BA37" i="8"/>
  <c r="BQ37" i="8"/>
  <c r="AH37" i="8"/>
  <c r="BC37" i="8"/>
  <c r="BW37" i="8"/>
  <c r="CM37" i="8"/>
  <c r="DC37" i="8"/>
  <c r="X37" i="8"/>
  <c r="AT37" i="8"/>
  <c r="BO37" i="8"/>
  <c r="CF37" i="8"/>
  <c r="CV37" i="8"/>
  <c r="O37" i="8"/>
  <c r="BF37" i="8"/>
  <c r="CO37" i="8"/>
  <c r="AQ37" i="8"/>
  <c r="P37" i="8"/>
  <c r="Y37" i="8"/>
  <c r="AO37" i="8"/>
  <c r="BE37" i="8"/>
  <c r="R37" i="8"/>
  <c r="AM37" i="8"/>
  <c r="BH37" i="8"/>
  <c r="CA37" i="8"/>
  <c r="CQ37" i="8"/>
  <c r="DG37" i="8"/>
  <c r="AD37" i="8"/>
  <c r="AY37" i="8"/>
  <c r="BT37" i="8"/>
  <c r="CJ37" i="8"/>
  <c r="CZ37" i="8"/>
  <c r="Z37" i="8"/>
  <c r="BP37" i="8"/>
  <c r="CW37" i="8"/>
  <c r="BV37" i="8"/>
  <c r="AA37" i="8"/>
  <c r="BR37" i="8"/>
  <c r="CX37" i="8"/>
  <c r="AZ37" i="8"/>
  <c r="CK37" i="8"/>
  <c r="BL37" i="8"/>
  <c r="DJ37" i="8"/>
  <c r="AG37" i="8"/>
  <c r="AW37" i="8"/>
  <c r="BM37" i="8"/>
  <c r="AB37" i="8"/>
  <c r="AX37" i="8"/>
  <c r="CI37" i="8"/>
  <c r="CY37" i="8"/>
  <c r="S37" i="8"/>
  <c r="BJ37" i="8"/>
  <c r="CR37" i="8"/>
  <c r="CG37" i="8"/>
  <c r="V37" i="8"/>
  <c r="AV37" i="8"/>
  <c r="BU37" i="8"/>
  <c r="AF37" i="8"/>
  <c r="CP37" i="8"/>
  <c r="AP37" i="8"/>
  <c r="DI37" i="8"/>
  <c r="CT37" i="8"/>
  <c r="B38" i="8"/>
  <c r="AC37" i="8"/>
  <c r="AS37" i="8"/>
  <c r="BI37" i="8"/>
  <c r="W37" i="8"/>
  <c r="AR37" i="8"/>
  <c r="BN37" i="8"/>
  <c r="CE37" i="8"/>
  <c r="CU37" i="8"/>
  <c r="DK37" i="8"/>
  <c r="AI37" i="8"/>
  <c r="BD37" i="8"/>
  <c r="BX37" i="8"/>
  <c r="CN37" i="8"/>
  <c r="DD37" i="8"/>
  <c r="AJ37" i="8"/>
  <c r="BY37" i="8"/>
  <c r="DE37" i="8"/>
  <c r="DB37" i="8"/>
  <c r="AL37" i="8"/>
  <c r="BZ37" i="8"/>
  <c r="DF37" i="8"/>
  <c r="T37" i="8"/>
  <c r="BK37" i="8"/>
  <c r="CS37" i="8"/>
  <c r="CD37" i="8"/>
  <c r="Q37" i="8"/>
  <c r="BS37" i="8"/>
  <c r="AN37" i="8"/>
  <c r="CB37" i="8"/>
  <c r="DH37" i="8"/>
  <c r="AU37" i="8"/>
  <c r="CH37" i="8"/>
  <c r="AE37" i="8"/>
  <c r="DA37" i="8"/>
  <c r="CL37" i="8"/>
  <c r="BG37" i="8"/>
  <c r="CC37" i="8"/>
  <c r="BB37" i="8"/>
  <c r="Z38" i="8" l="1"/>
  <c r="AP38" i="8"/>
  <c r="BF38" i="8"/>
  <c r="BV38" i="8"/>
  <c r="CL38" i="8"/>
  <c r="DB38" i="8"/>
  <c r="S38" i="8"/>
  <c r="AI38" i="8"/>
  <c r="AY38" i="8"/>
  <c r="BO38" i="8"/>
  <c r="CE38" i="8"/>
  <c r="CU38" i="8"/>
  <c r="DK38" i="8"/>
  <c r="AN38" i="8"/>
  <c r="BT38" i="8"/>
  <c r="CZ38" i="8"/>
  <c r="BQ38" i="8"/>
  <c r="Q38" i="8"/>
  <c r="AW38" i="8"/>
  <c r="CC38" i="8"/>
  <c r="DI38" i="8"/>
  <c r="T38" i="8"/>
  <c r="AZ38" i="8"/>
  <c r="CF38" i="8"/>
  <c r="AS38" i="8"/>
  <c r="DE38" i="8"/>
  <c r="B39" i="8"/>
  <c r="AD38" i="8"/>
  <c r="AT38" i="8"/>
  <c r="BJ38" i="8"/>
  <c r="BZ38" i="8"/>
  <c r="CP38" i="8"/>
  <c r="DF38" i="8"/>
  <c r="W38" i="8"/>
  <c r="AM38" i="8"/>
  <c r="BC38" i="8"/>
  <c r="BS38" i="8"/>
  <c r="CI38" i="8"/>
  <c r="CY38" i="8"/>
  <c r="P38" i="8"/>
  <c r="AV38" i="8"/>
  <c r="CB38" i="8"/>
  <c r="DH38" i="8"/>
  <c r="CG38" i="8"/>
  <c r="Y38" i="8"/>
  <c r="BE38" i="8"/>
  <c r="CK38" i="8"/>
  <c r="AB38" i="8"/>
  <c r="BH38" i="8"/>
  <c r="CN38" i="8"/>
  <c r="BI38" i="8"/>
  <c r="AH38" i="8"/>
  <c r="AX38" i="8"/>
  <c r="BN38" i="8"/>
  <c r="CD38" i="8"/>
  <c r="CT38" i="8"/>
  <c r="DJ38" i="8"/>
  <c r="AQ38" i="8"/>
  <c r="BW38" i="8"/>
  <c r="CM38" i="8"/>
  <c r="X38" i="8"/>
  <c r="BD38" i="8"/>
  <c r="AK38" i="8"/>
  <c r="AG38" i="8"/>
  <c r="BM38" i="8"/>
  <c r="CS38" i="8"/>
  <c r="BP38" i="8"/>
  <c r="CV38" i="8"/>
  <c r="BY38" i="8"/>
  <c r="V38" i="8"/>
  <c r="AL38" i="8"/>
  <c r="BB38" i="8"/>
  <c r="BR38" i="8"/>
  <c r="CH38" i="8"/>
  <c r="CX38" i="8"/>
  <c r="O38" i="8"/>
  <c r="AE38" i="8"/>
  <c r="AU38" i="8"/>
  <c r="BK38" i="8"/>
  <c r="CA38" i="8"/>
  <c r="CQ38" i="8"/>
  <c r="DG38" i="8"/>
  <c r="AF38" i="8"/>
  <c r="BL38" i="8"/>
  <c r="CR38" i="8"/>
  <c r="BA38" i="8"/>
  <c r="AO38" i="8"/>
  <c r="BU38" i="8"/>
  <c r="DA38" i="8"/>
  <c r="AR38" i="8"/>
  <c r="BX38" i="8"/>
  <c r="DD38" i="8"/>
  <c r="AC38" i="8"/>
  <c r="CO38" i="8"/>
  <c r="R38" i="8"/>
  <c r="AA38" i="8"/>
  <c r="BG38" i="8"/>
  <c r="DC38" i="8"/>
  <c r="CJ38" i="8"/>
  <c r="CW38" i="8"/>
  <c r="AJ38" i="8"/>
  <c r="U38" i="8"/>
  <c r="U39" i="8" l="1"/>
  <c r="AK39" i="8"/>
  <c r="BA39" i="8"/>
  <c r="BQ39" i="8"/>
  <c r="CG39" i="8"/>
  <c r="CW39" i="8"/>
  <c r="R39" i="8"/>
  <c r="AH39" i="8"/>
  <c r="AX39" i="8"/>
  <c r="BN39" i="8"/>
  <c r="CD39" i="8"/>
  <c r="CT39" i="8"/>
  <c r="DJ39" i="8"/>
  <c r="AQ39" i="8"/>
  <c r="BW39" i="8"/>
  <c r="DC39" i="8"/>
  <c r="AV39" i="8"/>
  <c r="T39" i="8"/>
  <c r="AZ39" i="8"/>
  <c r="CF39" i="8"/>
  <c r="W39" i="8"/>
  <c r="BC39" i="8"/>
  <c r="CQ39" i="8"/>
  <c r="CZ39" i="8"/>
  <c r="Y39" i="8"/>
  <c r="AO39" i="8"/>
  <c r="BE39" i="8"/>
  <c r="BU39" i="8"/>
  <c r="CK39" i="8"/>
  <c r="DA39" i="8"/>
  <c r="V39" i="8"/>
  <c r="AL39" i="8"/>
  <c r="BB39" i="8"/>
  <c r="BR39" i="8"/>
  <c r="CH39" i="8"/>
  <c r="CX39" i="8"/>
  <c r="S39" i="8"/>
  <c r="AY39" i="8"/>
  <c r="CE39" i="8"/>
  <c r="DK39" i="8"/>
  <c r="BK39" i="8"/>
  <c r="BT39" i="8"/>
  <c r="AB39" i="8"/>
  <c r="BH39" i="8"/>
  <c r="CN39" i="8"/>
  <c r="AE39" i="8"/>
  <c r="BS39" i="8"/>
  <c r="CY39" i="8"/>
  <c r="X39" i="8"/>
  <c r="BL39" i="8"/>
  <c r="DH39" i="8"/>
  <c r="B40" i="8"/>
  <c r="AC39" i="8"/>
  <c r="AS39" i="8"/>
  <c r="BI39" i="8"/>
  <c r="BY39" i="8"/>
  <c r="CO39" i="8"/>
  <c r="DE39" i="8"/>
  <c r="Z39" i="8"/>
  <c r="AP39" i="8"/>
  <c r="BF39" i="8"/>
  <c r="BV39" i="8"/>
  <c r="CL39" i="8"/>
  <c r="DB39" i="8"/>
  <c r="AA39" i="8"/>
  <c r="BG39" i="8"/>
  <c r="CM39" i="8"/>
  <c r="CR39" i="8"/>
  <c r="AJ39" i="8"/>
  <c r="BP39" i="8"/>
  <c r="CV39" i="8"/>
  <c r="AM39" i="8"/>
  <c r="CA39" i="8"/>
  <c r="DG39" i="8"/>
  <c r="AF39" i="8"/>
  <c r="CB39" i="8"/>
  <c r="Q39" i="8"/>
  <c r="AG39" i="8"/>
  <c r="AW39" i="8"/>
  <c r="BM39" i="8"/>
  <c r="CC39" i="8"/>
  <c r="CS39" i="8"/>
  <c r="DI39" i="8"/>
  <c r="AD39" i="8"/>
  <c r="AT39" i="8"/>
  <c r="BJ39" i="8"/>
  <c r="BZ39" i="8"/>
  <c r="CP39" i="8"/>
  <c r="DF39" i="8"/>
  <c r="AI39" i="8"/>
  <c r="BO39" i="8"/>
  <c r="CU39" i="8"/>
  <c r="P39" i="8"/>
  <c r="AR39" i="8"/>
  <c r="BX39" i="8"/>
  <c r="DD39" i="8"/>
  <c r="O39" i="8"/>
  <c r="AU39" i="8"/>
  <c r="CI39" i="8"/>
  <c r="AN39" i="8"/>
  <c r="CJ39" i="8"/>
  <c r="BD39" i="8"/>
  <c r="X40" i="8" l="1"/>
  <c r="AN40" i="8"/>
  <c r="BD40" i="8"/>
  <c r="BT40" i="8"/>
  <c r="CJ40" i="8"/>
  <c r="CZ40" i="8"/>
  <c r="U40" i="8"/>
  <c r="AK40" i="8"/>
  <c r="BA40" i="8"/>
  <c r="BQ40" i="8"/>
  <c r="CG40" i="8"/>
  <c r="CW40" i="8"/>
  <c r="V40" i="8"/>
  <c r="BB40" i="8"/>
  <c r="CH40" i="8"/>
  <c r="S40" i="8"/>
  <c r="O40" i="8"/>
  <c r="AU40" i="8"/>
  <c r="CA40" i="8"/>
  <c r="DG40" i="8"/>
  <c r="R40" i="8"/>
  <c r="AX40" i="8"/>
  <c r="CD40" i="8"/>
  <c r="DJ40" i="8"/>
  <c r="AI40" i="8"/>
  <c r="CE40" i="8"/>
  <c r="B41" i="8"/>
  <c r="AB40" i="8"/>
  <c r="AR40" i="8"/>
  <c r="BH40" i="8"/>
  <c r="BX40" i="8"/>
  <c r="CN40" i="8"/>
  <c r="DD40" i="8"/>
  <c r="Y40" i="8"/>
  <c r="AO40" i="8"/>
  <c r="BE40" i="8"/>
  <c r="BU40" i="8"/>
  <c r="CK40" i="8"/>
  <c r="AD40" i="8"/>
  <c r="BJ40" i="8"/>
  <c r="CP40" i="8"/>
  <c r="AQ40" i="8"/>
  <c r="W40" i="8"/>
  <c r="BC40" i="8"/>
  <c r="CI40" i="8"/>
  <c r="Z40" i="8"/>
  <c r="CL40" i="8"/>
  <c r="AY40" i="8"/>
  <c r="CM40" i="8"/>
  <c r="P40" i="8"/>
  <c r="AF40" i="8"/>
  <c r="AV40" i="8"/>
  <c r="BL40" i="8"/>
  <c r="CB40" i="8"/>
  <c r="CR40" i="8"/>
  <c r="DH40" i="8"/>
  <c r="AC40" i="8"/>
  <c r="AS40" i="8"/>
  <c r="BI40" i="8"/>
  <c r="BY40" i="8"/>
  <c r="CO40" i="8"/>
  <c r="DE40" i="8"/>
  <c r="AL40" i="8"/>
  <c r="BR40" i="8"/>
  <c r="CX40" i="8"/>
  <c r="BO40" i="8"/>
  <c r="AE40" i="8"/>
  <c r="BK40" i="8"/>
  <c r="CQ40" i="8"/>
  <c r="BN40" i="8"/>
  <c r="CT40" i="8"/>
  <c r="BG40" i="8"/>
  <c r="DC40" i="8"/>
  <c r="T40" i="8"/>
  <c r="AJ40" i="8"/>
  <c r="AZ40" i="8"/>
  <c r="BP40" i="8"/>
  <c r="CF40" i="8"/>
  <c r="CV40" i="8"/>
  <c r="Q40" i="8"/>
  <c r="AG40" i="8"/>
  <c r="AW40" i="8"/>
  <c r="BM40" i="8"/>
  <c r="CC40" i="8"/>
  <c r="CS40" i="8"/>
  <c r="DI40" i="8"/>
  <c r="AT40" i="8"/>
  <c r="BZ40" i="8"/>
  <c r="DF40" i="8"/>
  <c r="CU40" i="8"/>
  <c r="AM40" i="8"/>
  <c r="CY40" i="8"/>
  <c r="AP40" i="8"/>
  <c r="BV40" i="8"/>
  <c r="DB40" i="8"/>
  <c r="AA40" i="8"/>
  <c r="BW40" i="8"/>
  <c r="DA40" i="8"/>
  <c r="BF40" i="8"/>
  <c r="AH40" i="8"/>
  <c r="BS40" i="8"/>
  <c r="DK40" i="8"/>
  <c r="S41" i="8" l="1"/>
  <c r="AI41" i="8"/>
  <c r="AY41" i="8"/>
  <c r="BO41" i="8"/>
  <c r="CE41" i="8"/>
  <c r="CU41" i="8"/>
  <c r="DK41" i="8"/>
  <c r="AB41" i="8"/>
  <c r="AR41" i="8"/>
  <c r="BH41" i="8"/>
  <c r="BX41" i="8"/>
  <c r="CN41" i="8"/>
  <c r="DD41" i="8"/>
  <c r="AG41" i="8"/>
  <c r="BM41" i="8"/>
  <c r="CS41" i="8"/>
  <c r="V41" i="8"/>
  <c r="AH41" i="8"/>
  <c r="BN41" i="8"/>
  <c r="CT41" i="8"/>
  <c r="AK41" i="8"/>
  <c r="BQ41" i="8"/>
  <c r="CW41" i="8"/>
  <c r="AL41" i="8"/>
  <c r="CH41" i="8"/>
  <c r="AN41" i="8"/>
  <c r="Y41" i="8"/>
  <c r="Z41" i="8"/>
  <c r="CO41" i="8"/>
  <c r="W41" i="8"/>
  <c r="AM41" i="8"/>
  <c r="BC41" i="8"/>
  <c r="BS41" i="8"/>
  <c r="CI41" i="8"/>
  <c r="CY41" i="8"/>
  <c r="P41" i="8"/>
  <c r="AF41" i="8"/>
  <c r="AV41" i="8"/>
  <c r="BL41" i="8"/>
  <c r="CB41" i="8"/>
  <c r="CR41" i="8"/>
  <c r="DH41" i="8"/>
  <c r="AO41" i="8"/>
  <c r="BU41" i="8"/>
  <c r="DA41" i="8"/>
  <c r="AT41" i="8"/>
  <c r="AP41" i="8"/>
  <c r="BV41" i="8"/>
  <c r="DB41" i="8"/>
  <c r="AS41" i="8"/>
  <c r="BY41" i="8"/>
  <c r="BB41" i="8"/>
  <c r="CX41" i="8"/>
  <c r="B42" i="8"/>
  <c r="AA41" i="8"/>
  <c r="AQ41" i="8"/>
  <c r="BG41" i="8"/>
  <c r="BW41" i="8"/>
  <c r="CM41" i="8"/>
  <c r="DC41" i="8"/>
  <c r="T41" i="8"/>
  <c r="AJ41" i="8"/>
  <c r="AZ41" i="8"/>
  <c r="BP41" i="8"/>
  <c r="CF41" i="8"/>
  <c r="CV41" i="8"/>
  <c r="Q41" i="8"/>
  <c r="AW41" i="8"/>
  <c r="CC41" i="8"/>
  <c r="DI41" i="8"/>
  <c r="DE41" i="8"/>
  <c r="BR41" i="8"/>
  <c r="R41" i="8"/>
  <c r="AX41" i="8"/>
  <c r="CD41" i="8"/>
  <c r="DJ41" i="8"/>
  <c r="U41" i="8"/>
  <c r="BA41" i="8"/>
  <c r="CG41" i="8"/>
  <c r="BJ41" i="8"/>
  <c r="DF41" i="8"/>
  <c r="O41" i="8"/>
  <c r="AE41" i="8"/>
  <c r="AU41" i="8"/>
  <c r="BK41" i="8"/>
  <c r="CA41" i="8"/>
  <c r="CQ41" i="8"/>
  <c r="DG41" i="8"/>
  <c r="X41" i="8"/>
  <c r="BD41" i="8"/>
  <c r="BT41" i="8"/>
  <c r="CJ41" i="8"/>
  <c r="CZ41" i="8"/>
  <c r="BE41" i="8"/>
  <c r="CK41" i="8"/>
  <c r="CP41" i="8"/>
  <c r="BF41" i="8"/>
  <c r="CL41" i="8"/>
  <c r="AC41" i="8"/>
  <c r="BI41" i="8"/>
  <c r="AD41" i="8"/>
  <c r="BZ41" i="8"/>
  <c r="V42" i="8" l="1"/>
  <c r="AL42" i="8"/>
  <c r="BB42" i="8"/>
  <c r="BR42" i="8"/>
  <c r="CH42" i="8"/>
  <c r="CX42" i="8"/>
  <c r="O42" i="8"/>
  <c r="AE42" i="8"/>
  <c r="AU42" i="8"/>
  <c r="BK42" i="8"/>
  <c r="CA42" i="8"/>
  <c r="CQ42" i="8"/>
  <c r="DG42" i="8"/>
  <c r="AJ42" i="8"/>
  <c r="BP42" i="8"/>
  <c r="CV42" i="8"/>
  <c r="DH42" i="8"/>
  <c r="BM42" i="8"/>
  <c r="U42" i="8"/>
  <c r="BA42" i="8"/>
  <c r="CG42" i="8"/>
  <c r="X42" i="8"/>
  <c r="BL42" i="8"/>
  <c r="AO42" i="8"/>
  <c r="CS42" i="8"/>
  <c r="Z42" i="8"/>
  <c r="AP42" i="8"/>
  <c r="BF42" i="8"/>
  <c r="BV42" i="8"/>
  <c r="CL42" i="8"/>
  <c r="DB42" i="8"/>
  <c r="S42" i="8"/>
  <c r="AI42" i="8"/>
  <c r="AY42" i="8"/>
  <c r="BO42" i="8"/>
  <c r="CU42" i="8"/>
  <c r="DK42" i="8"/>
  <c r="AR42" i="8"/>
  <c r="DD42" i="8"/>
  <c r="AV42" i="8"/>
  <c r="AC42" i="8"/>
  <c r="BI42" i="8"/>
  <c r="AF42" i="8"/>
  <c r="BE42" i="8"/>
  <c r="B43" i="8"/>
  <c r="AD42" i="8"/>
  <c r="AT42" i="8"/>
  <c r="BJ42" i="8"/>
  <c r="BZ42" i="8"/>
  <c r="CP42" i="8"/>
  <c r="DF42" i="8"/>
  <c r="AM42" i="8"/>
  <c r="BC42" i="8"/>
  <c r="BS42" i="8"/>
  <c r="CI42" i="8"/>
  <c r="T42" i="8"/>
  <c r="AZ42" i="8"/>
  <c r="CF42" i="8"/>
  <c r="BT42" i="8"/>
  <c r="DI42" i="8"/>
  <c r="AK42" i="8"/>
  <c r="CW42" i="8"/>
  <c r="CR42" i="8"/>
  <c r="Q42" i="8"/>
  <c r="BU42" i="8"/>
  <c r="R42" i="8"/>
  <c r="AH42" i="8"/>
  <c r="AX42" i="8"/>
  <c r="BN42" i="8"/>
  <c r="CD42" i="8"/>
  <c r="CT42" i="8"/>
  <c r="DJ42" i="8"/>
  <c r="AA42" i="8"/>
  <c r="AQ42" i="8"/>
  <c r="BG42" i="8"/>
  <c r="BW42" i="8"/>
  <c r="CM42" i="8"/>
  <c r="DC42" i="8"/>
  <c r="AB42" i="8"/>
  <c r="BH42" i="8"/>
  <c r="CN42" i="8"/>
  <c r="CJ42" i="8"/>
  <c r="AW42" i="8"/>
  <c r="AS42" i="8"/>
  <c r="BY42" i="8"/>
  <c r="DE42" i="8"/>
  <c r="P42" i="8"/>
  <c r="BD42" i="8"/>
  <c r="CZ42" i="8"/>
  <c r="AG42" i="8"/>
  <c r="CC42" i="8"/>
  <c r="CE42" i="8"/>
  <c r="BX42" i="8"/>
  <c r="CK42" i="8"/>
  <c r="CO42" i="8"/>
  <c r="CB42" i="8"/>
  <c r="DA42" i="8"/>
  <c r="W42" i="8"/>
  <c r="CY42" i="8"/>
  <c r="Y42" i="8"/>
  <c r="BQ42" i="8"/>
  <c r="AN42" i="8"/>
  <c r="U43" i="8" l="1"/>
  <c r="U46" i="8" s="1"/>
  <c r="AK43" i="8"/>
  <c r="AK46" i="8" s="1"/>
  <c r="BA43" i="8"/>
  <c r="BA46" i="8" s="1"/>
  <c r="V43" i="8"/>
  <c r="V46" i="8" s="1"/>
  <c r="AL43" i="8"/>
  <c r="AL46" i="8" s="1"/>
  <c r="BB43" i="8"/>
  <c r="BB46" i="8" s="1"/>
  <c r="BR43" i="8"/>
  <c r="BR46" i="8" s="1"/>
  <c r="CH43" i="8"/>
  <c r="CH46" i="8" s="1"/>
  <c r="CX43" i="8"/>
  <c r="CX46" i="8" s="1"/>
  <c r="O43" i="8"/>
  <c r="O46" i="8" s="1"/>
  <c r="AU43" i="8"/>
  <c r="AU46" i="8" s="1"/>
  <c r="BU43" i="8"/>
  <c r="BU46" i="8" s="1"/>
  <c r="CQ43" i="8"/>
  <c r="CQ46" i="8" s="1"/>
  <c r="D46" i="8"/>
  <c r="AY43" i="8"/>
  <c r="AY46" i="8" s="1"/>
  <c r="F46" i="8"/>
  <c r="CE43" i="8"/>
  <c r="CE46" i="8" s="1"/>
  <c r="P43" i="8"/>
  <c r="P46" i="8" s="1"/>
  <c r="AV43" i="8"/>
  <c r="AV46" i="8" s="1"/>
  <c r="BW43" i="8"/>
  <c r="BW46" i="8" s="1"/>
  <c r="CR43" i="8"/>
  <c r="CR46" i="8" s="1"/>
  <c r="E46" i="8"/>
  <c r="AA43" i="8"/>
  <c r="AA46" i="8" s="1"/>
  <c r="BX43" i="8"/>
  <c r="BX46" i="8" s="1"/>
  <c r="T43" i="8"/>
  <c r="T46" i="8" s="1"/>
  <c r="Y43" i="8"/>
  <c r="Y46" i="8" s="1"/>
  <c r="AO43" i="8"/>
  <c r="AO46" i="8" s="1"/>
  <c r="BE43" i="8"/>
  <c r="BE46" i="8" s="1"/>
  <c r="Z43" i="8"/>
  <c r="Z46" i="8" s="1"/>
  <c r="AP43" i="8"/>
  <c r="AP46" i="8" s="1"/>
  <c r="BF43" i="8"/>
  <c r="BF46" i="8" s="1"/>
  <c r="BV43" i="8"/>
  <c r="BV46" i="8" s="1"/>
  <c r="CL43" i="8"/>
  <c r="CL46" i="8" s="1"/>
  <c r="DB43" i="8"/>
  <c r="DB46" i="8" s="1"/>
  <c r="W43" i="8"/>
  <c r="W46" i="8" s="1"/>
  <c r="BC43" i="8"/>
  <c r="BC46" i="8" s="1"/>
  <c r="CA43" i="8"/>
  <c r="CA46" i="8" s="1"/>
  <c r="CV43" i="8"/>
  <c r="CV46" i="8" s="1"/>
  <c r="H46" i="8"/>
  <c r="BS43" i="8"/>
  <c r="BS46" i="8" s="1"/>
  <c r="AB43" i="8"/>
  <c r="AB46" i="8" s="1"/>
  <c r="CU43" i="8"/>
  <c r="CU46" i="8" s="1"/>
  <c r="X43" i="8"/>
  <c r="X46" i="8" s="1"/>
  <c r="BD43" i="8"/>
  <c r="BD46" i="8" s="1"/>
  <c r="CB43" i="8"/>
  <c r="CB46" i="8" s="1"/>
  <c r="CW43" i="8"/>
  <c r="CW46" i="8" s="1"/>
  <c r="I46" i="8"/>
  <c r="AQ43" i="8"/>
  <c r="AQ46" i="8" s="1"/>
  <c r="CC43" i="8"/>
  <c r="CC46" i="8" s="1"/>
  <c r="DI43" i="8"/>
  <c r="DI46" i="8" s="1"/>
  <c r="AJ43" i="8"/>
  <c r="AJ46" i="8" s="1"/>
  <c r="BY43" i="8"/>
  <c r="BY46" i="8" s="1"/>
  <c r="B44" i="8"/>
  <c r="AC43" i="8"/>
  <c r="AC46" i="8" s="1"/>
  <c r="AS43" i="8"/>
  <c r="AS46" i="8" s="1"/>
  <c r="BI43" i="8"/>
  <c r="BI46" i="8" s="1"/>
  <c r="AD43" i="8"/>
  <c r="AD46" i="8" s="1"/>
  <c r="AT43" i="8"/>
  <c r="AT46" i="8" s="1"/>
  <c r="BJ43" i="8"/>
  <c r="BJ46" i="8" s="1"/>
  <c r="BZ43" i="8"/>
  <c r="BZ46" i="8" s="1"/>
  <c r="CP43" i="8"/>
  <c r="CP46" i="8" s="1"/>
  <c r="DF43" i="8"/>
  <c r="DF46" i="8" s="1"/>
  <c r="AE43" i="8"/>
  <c r="AE46" i="8" s="1"/>
  <c r="BK43" i="8"/>
  <c r="BK46" i="8" s="1"/>
  <c r="CF43" i="8"/>
  <c r="CF46" i="8" s="1"/>
  <c r="DA43" i="8"/>
  <c r="DA46" i="8" s="1"/>
  <c r="L46" i="8"/>
  <c r="CI43" i="8"/>
  <c r="CI46" i="8" s="1"/>
  <c r="AR43" i="8"/>
  <c r="AR46" i="8" s="1"/>
  <c r="DE43" i="8"/>
  <c r="DE46" i="8" s="1"/>
  <c r="AF43" i="8"/>
  <c r="AF46" i="8" s="1"/>
  <c r="BL43" i="8"/>
  <c r="BL46" i="8" s="1"/>
  <c r="CG43" i="8"/>
  <c r="CG46" i="8" s="1"/>
  <c r="DC43" i="8"/>
  <c r="DC46" i="8" s="1"/>
  <c r="M46" i="8"/>
  <c r="BG43" i="8"/>
  <c r="BG46" i="8" s="1"/>
  <c r="CN43" i="8"/>
  <c r="CN46" i="8" s="1"/>
  <c r="J46" i="8"/>
  <c r="AZ43" i="8"/>
  <c r="AZ46" i="8" s="1"/>
  <c r="CJ43" i="8"/>
  <c r="CJ46" i="8" s="1"/>
  <c r="C46" i="8"/>
  <c r="Q43" i="8"/>
  <c r="Q46" i="8" s="1"/>
  <c r="AG43" i="8"/>
  <c r="AG46" i="8" s="1"/>
  <c r="AW43" i="8"/>
  <c r="AW46" i="8" s="1"/>
  <c r="R43" i="8"/>
  <c r="R46" i="8" s="1"/>
  <c r="AH43" i="8"/>
  <c r="AH46" i="8" s="1"/>
  <c r="AX43" i="8"/>
  <c r="AX46" i="8" s="1"/>
  <c r="BN43" i="8"/>
  <c r="BN46" i="8" s="1"/>
  <c r="CD43" i="8"/>
  <c r="CD46" i="8" s="1"/>
  <c r="CT43" i="8"/>
  <c r="CT46" i="8" s="1"/>
  <c r="DJ43" i="8"/>
  <c r="DJ46" i="8" s="1"/>
  <c r="AM43" i="8"/>
  <c r="AM46" i="8" s="1"/>
  <c r="BP43" i="8"/>
  <c r="BP46" i="8" s="1"/>
  <c r="CK43" i="8"/>
  <c r="CK46" i="8" s="1"/>
  <c r="DG43" i="8"/>
  <c r="DG46" i="8" s="1"/>
  <c r="AI43" i="8"/>
  <c r="AI46" i="8" s="1"/>
  <c r="CY43" i="8"/>
  <c r="CY46" i="8" s="1"/>
  <c r="BO43" i="8"/>
  <c r="BO46" i="8" s="1"/>
  <c r="K46" i="8"/>
  <c r="AN43" i="8"/>
  <c r="AN46" i="8" s="1"/>
  <c r="BQ43" i="8"/>
  <c r="BQ46" i="8" s="1"/>
  <c r="CM43" i="8"/>
  <c r="CM46" i="8" s="1"/>
  <c r="DH43" i="8"/>
  <c r="DH46" i="8" s="1"/>
  <c r="S43" i="8"/>
  <c r="S46" i="8" s="1"/>
  <c r="BM43" i="8"/>
  <c r="BM46" i="8" s="1"/>
  <c r="CS43" i="8"/>
  <c r="CS46" i="8" s="1"/>
  <c r="N46" i="8"/>
  <c r="BH43" i="8"/>
  <c r="BH46" i="8" s="1"/>
  <c r="CO43" i="8"/>
  <c r="CO46" i="8" s="1"/>
  <c r="G46" i="8"/>
  <c r="DD43" i="8"/>
  <c r="DD46" i="8" s="1"/>
  <c r="BT43" i="8"/>
  <c r="BT46" i="8" s="1"/>
  <c r="CZ43" i="8"/>
  <c r="CZ46" i="8" s="1"/>
  <c r="DK43" i="8"/>
  <c r="DK46" i="8" s="1"/>
  <c r="M44" i="8" l="1"/>
  <c r="AC44" i="8"/>
  <c r="AS44" i="8"/>
  <c r="BI44" i="8"/>
  <c r="BY44" i="8"/>
  <c r="CO44" i="8"/>
  <c r="DE44" i="8"/>
  <c r="R44" i="8"/>
  <c r="AM44" i="8"/>
  <c r="BH44" i="8"/>
  <c r="CD44" i="8"/>
  <c r="CY44" i="8"/>
  <c r="H44" i="8"/>
  <c r="AD44" i="8"/>
  <c r="AY44" i="8"/>
  <c r="BT44" i="8"/>
  <c r="CP44" i="8"/>
  <c r="DK44" i="8"/>
  <c r="AP44" i="8"/>
  <c r="CF44" i="8"/>
  <c r="V44" i="8"/>
  <c r="BL44" i="8"/>
  <c r="DC44" i="8"/>
  <c r="CA44" i="8"/>
  <c r="BG44" i="8"/>
  <c r="BP44" i="8"/>
  <c r="DH44" i="8"/>
  <c r="F44" i="8"/>
  <c r="CK44" i="8"/>
  <c r="CT44" i="8"/>
  <c r="AT44" i="8"/>
  <c r="CJ44" i="8"/>
  <c r="BV44" i="8"/>
  <c r="CR44" i="8"/>
  <c r="BR44" i="8"/>
  <c r="Q44" i="8"/>
  <c r="AG44" i="8"/>
  <c r="AW44" i="8"/>
  <c r="BM44" i="8"/>
  <c r="CC44" i="8"/>
  <c r="CS44" i="8"/>
  <c r="DI44" i="8"/>
  <c r="W44" i="8"/>
  <c r="AR44" i="8"/>
  <c r="BN44" i="8"/>
  <c r="CI44" i="8"/>
  <c r="DD44" i="8"/>
  <c r="N44" i="8"/>
  <c r="AI44" i="8"/>
  <c r="BD44" i="8"/>
  <c r="BZ44" i="8"/>
  <c r="CU44" i="8"/>
  <c r="J44" i="8"/>
  <c r="AZ44" i="8"/>
  <c r="CQ44" i="8"/>
  <c r="AF44" i="8"/>
  <c r="BW44" i="8"/>
  <c r="O44" i="8"/>
  <c r="CV44" i="8"/>
  <c r="CB44" i="8"/>
  <c r="DG44" i="8"/>
  <c r="AU44" i="8"/>
  <c r="CL44" i="8"/>
  <c r="I44" i="8"/>
  <c r="AO44" i="8"/>
  <c r="BU44" i="8"/>
  <c r="L44" i="8"/>
  <c r="BX44" i="8"/>
  <c r="X44" i="8"/>
  <c r="DF44" i="8"/>
  <c r="BB44" i="8"/>
  <c r="AL44" i="8"/>
  <c r="E44" i="8"/>
  <c r="U44" i="8"/>
  <c r="AK44" i="8"/>
  <c r="BA44" i="8"/>
  <c r="BQ44" i="8"/>
  <c r="CG44" i="8"/>
  <c r="CW44" i="8"/>
  <c r="G44" i="8"/>
  <c r="AB44" i="8"/>
  <c r="AX44" i="8"/>
  <c r="BS44" i="8"/>
  <c r="CN44" i="8"/>
  <c r="DJ44" i="8"/>
  <c r="S44" i="8"/>
  <c r="AN44" i="8"/>
  <c r="BJ44" i="8"/>
  <c r="CE44" i="8"/>
  <c r="CZ44" i="8"/>
  <c r="T44" i="8"/>
  <c r="BK44" i="8"/>
  <c r="DB44" i="8"/>
  <c r="AQ44" i="8"/>
  <c r="CH44" i="8"/>
  <c r="AJ44" i="8"/>
  <c r="P44" i="8"/>
  <c r="CX44" i="8"/>
  <c r="AA44" i="8"/>
  <c r="AV44" i="8"/>
  <c r="CM44" i="8"/>
  <c r="Y44" i="8"/>
  <c r="BE44" i="8"/>
  <c r="DA44" i="8"/>
  <c r="AH44" i="8"/>
  <c r="BC44" i="8"/>
  <c r="C44" i="8"/>
  <c r="BO44" i="8"/>
  <c r="AE44" i="8"/>
  <c r="K44" i="8"/>
  <c r="BF44" i="8"/>
  <c r="Z44" i="8"/>
  <c r="D44" i="8"/>
</calcChain>
</file>

<file path=xl/sharedStrings.xml><?xml version="1.0" encoding="utf-8"?>
<sst xmlns="http://schemas.openxmlformats.org/spreadsheetml/2006/main" count="501" uniqueCount="227">
  <si>
    <t>Date</t>
  </si>
  <si>
    <t>Tarif plein</t>
  </si>
  <si>
    <t>Tarif réduit</t>
  </si>
  <si>
    <t>Groupe adulte</t>
  </si>
  <si>
    <t>Qté</t>
  </si>
  <si>
    <t>Montant</t>
  </si>
  <si>
    <t>Groupe scolaire</t>
  </si>
  <si>
    <t>Pass famille</t>
  </si>
  <si>
    <t>Pass 3 sites tarif plein</t>
  </si>
  <si>
    <t>Pass 3 sites tarif réduit</t>
  </si>
  <si>
    <t>Pass 3 sites tarif famille</t>
  </si>
  <si>
    <t>- de 8 ans</t>
  </si>
  <si>
    <t>gratuits</t>
  </si>
  <si>
    <t>Groupe SEP</t>
  </si>
  <si>
    <t>Groupe scolaire Dinan</t>
  </si>
  <si>
    <t>Visites nocturnes</t>
  </si>
  <si>
    <t>Pass médiéval plein</t>
  </si>
  <si>
    <t>Pass médiéval réduit</t>
  </si>
  <si>
    <t>Pass médiéval famille</t>
  </si>
  <si>
    <t>XX</t>
  </si>
  <si>
    <t>Choisir la semaine :</t>
  </si>
  <si>
    <t>Lundi</t>
  </si>
  <si>
    <t>Mardi</t>
  </si>
  <si>
    <t>Mercredi</t>
  </si>
  <si>
    <t>Jeudi</t>
  </si>
  <si>
    <t>Vendredi</t>
  </si>
  <si>
    <t>Samedi</t>
  </si>
  <si>
    <t>Dimanche</t>
  </si>
  <si>
    <t>Individuels</t>
  </si>
  <si>
    <t>- 8 ans</t>
  </si>
  <si>
    <t>Adultes gratuits</t>
  </si>
  <si>
    <t>Groupes</t>
  </si>
  <si>
    <t>Adultes</t>
  </si>
  <si>
    <t>Scolaires</t>
  </si>
  <si>
    <t>Dinan</t>
  </si>
  <si>
    <t>SEP</t>
  </si>
  <si>
    <t>PASS Famille</t>
  </si>
  <si>
    <t>Tarif unique</t>
  </si>
  <si>
    <t>3 sites</t>
  </si>
  <si>
    <t>Tarif famille</t>
  </si>
  <si>
    <t>Médiéval</t>
  </si>
  <si>
    <t>Nocturne</t>
  </si>
  <si>
    <t>Nbre de personnes</t>
  </si>
  <si>
    <t>du</t>
  </si>
  <si>
    <t>au</t>
  </si>
  <si>
    <t>AnnéeMois</t>
  </si>
  <si>
    <t>Année :</t>
  </si>
  <si>
    <t>Choisir le mois :</t>
  </si>
  <si>
    <t>Octobre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</si>
  <si>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</si>
  <si>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</si>
  <si>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</si>
  <si>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</si>
  <si>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</si>
  <si>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</si>
  <si>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</si>
  <si>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</si>
  <si>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</si>
  <si>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</si>
  <si>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Novembre</t>
  </si>
  <si>
    <t>Décembre</t>
  </si>
  <si>
    <t xml:space="preserve">Ne pas toucher : </t>
  </si>
  <si>
    <t>C.A par semaine</t>
  </si>
  <si>
    <t>C.A par mois</t>
  </si>
  <si>
    <t>Total semaine :</t>
  </si>
  <si>
    <t>Nombre d'entrées :</t>
  </si>
  <si>
    <t>C.A :</t>
  </si>
  <si>
    <t>Total mois :</t>
  </si>
  <si>
    <t>Sélectionner le suivi à réaliser</t>
  </si>
  <si>
    <t>N° département</t>
  </si>
  <si>
    <t>Pays</t>
  </si>
  <si>
    <t>Quantité</t>
  </si>
  <si>
    <t>Départements</t>
  </si>
  <si>
    <t>France</t>
  </si>
  <si>
    <t>Angleterre</t>
  </si>
  <si>
    <t>Espagne</t>
  </si>
  <si>
    <t>Allemagne</t>
  </si>
  <si>
    <t>Belgique</t>
  </si>
  <si>
    <t>Italie</t>
  </si>
  <si>
    <t>Portugual</t>
  </si>
  <si>
    <t>Suisse</t>
  </si>
  <si>
    <t>Pays-Bas</t>
  </si>
  <si>
    <t>Russie</t>
  </si>
  <si>
    <t>Pays de l'Est</t>
  </si>
  <si>
    <t>Pays Nordiques</t>
  </si>
  <si>
    <t>Asie</t>
  </si>
  <si>
    <t>Grand Est</t>
  </si>
  <si>
    <t>Occitanie</t>
  </si>
  <si>
    <t>Normandie</t>
  </si>
  <si>
    <t>2A</t>
  </si>
  <si>
    <t>Corse</t>
  </si>
  <si>
    <t>2B</t>
  </si>
  <si>
    <t>Bretagne</t>
  </si>
  <si>
    <t>Vienne</t>
  </si>
  <si>
    <t>Pays de la Loire</t>
  </si>
  <si>
    <t>Mayenne</t>
  </si>
  <si>
    <t xml:space="preserve"> </t>
  </si>
  <si>
    <t>Guadeloupe</t>
  </si>
  <si>
    <t>Martinique</t>
  </si>
  <si>
    <t>Guyane</t>
  </si>
  <si>
    <t>La Réunion</t>
  </si>
  <si>
    <t>Paris</t>
  </si>
  <si>
    <t>Ain</t>
  </si>
  <si>
    <t>Aisne</t>
  </si>
  <si>
    <t>Allier</t>
  </si>
  <si>
    <t>Alpes-de-Haute-Provence</t>
  </si>
  <si>
    <t>Hautes-Alpes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</si>
  <si>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</si>
  <si>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</si>
  <si>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</si>
  <si>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</si>
  <si>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</si>
  <si>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</si>
  <si>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</si>
  <si>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</si>
  <si>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</si>
  <si>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</si>
  <si>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</si>
  <si>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</si>
  <si>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</si>
  <si>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</si>
  <si>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Corse-du-Sud</t>
  </si>
  <si>
    <t>Haute-Corse</t>
  </si>
  <si>
    <t>Côte-d'Or</t>
  </si>
  <si>
    <t>Côtes-d'Armor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</si>
  <si>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</si>
  <si>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</si>
  <si>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</si>
  <si>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</si>
  <si>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</si>
  <si>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</si>
  <si>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</si>
  <si>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</si>
  <si>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</si>
  <si>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</si>
  <si>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</si>
  <si>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</si>
  <si>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</si>
  <si>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</si>
  <si>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</si>
  <si>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</si>
  <si>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</si>
  <si>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</si>
  <si>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</si>
  <si>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</si>
  <si>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</si>
  <si>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</si>
  <si>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</si>
  <si>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</si>
  <si>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</si>
  <si>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</si>
  <si>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</si>
  <si>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</si>
  <si>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</si>
  <si>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</si>
  <si>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</si>
  <si>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</si>
  <si>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</si>
  <si>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</si>
  <si>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</si>
  <si>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</si>
  <si>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</si>
  <si>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</si>
  <si>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</si>
  <si>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</si>
  <si>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</si>
  <si>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</si>
  <si>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</si>
  <si>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</si>
  <si>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</si>
  <si>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Haute-Saône</t>
  </si>
  <si>
    <t>Saône-et-Loire</t>
  </si>
  <si>
    <t>Sarthe</t>
  </si>
  <si>
    <t>Savoie</t>
  </si>
  <si>
    <t>Haute-Savoie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</si>
  <si>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</si>
  <si>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</si>
  <si>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</si>
  <si>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</si>
  <si>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</si>
  <si>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</si>
  <si>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</si>
  <si>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</si>
  <si>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</si>
  <si>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</si>
  <si>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Haute-Vienne</t>
  </si>
  <si>
    <t>Vosges</t>
  </si>
  <si>
    <t>Yonne</t>
  </si>
  <si>
    <t>Territoire de Belfort</t>
  </si>
  <si>
    <t>Essonne</t>
  </si>
  <si>
    <t>Hauts-de-Seine</t>
  </si>
  <si>
    <t>Seine-Saint-Denis</t>
  </si>
  <si>
    <t>Val-de-Marne</t>
  </si>
  <si>
    <t>Val-d'Oise</t>
  </si>
  <si>
    <t>Mayotte</t>
  </si>
  <si>
    <t>Région</t>
  </si>
  <si>
    <t>Département par mois</t>
  </si>
  <si>
    <t>Choisir une région :</t>
  </si>
  <si>
    <t>---------------------------------</t>
  </si>
  <si>
    <t>Par département</t>
  </si>
  <si>
    <t>Auvergne Rhône Alpes</t>
  </si>
  <si>
    <t>Hauts de France</t>
  </si>
  <si>
    <t xml:space="preserve">Provence Alpes Côte d'Azur </t>
  </si>
  <si>
    <t>Nouvelle Aquitaine</t>
  </si>
  <si>
    <t>Centre Val de Loire</t>
  </si>
  <si>
    <t xml:space="preserve">Bourgogne Franche Comté </t>
  </si>
  <si>
    <t xml:space="preserve">Nouvelle Aquitaine </t>
  </si>
  <si>
    <t xml:space="preserve">Auvergne Rhône Alpes </t>
  </si>
  <si>
    <t>Île de France</t>
  </si>
  <si>
    <t>N° colonne</t>
  </si>
  <si>
    <t>N° colonne suivante</t>
  </si>
  <si>
    <t>Dépôt réalisé</t>
  </si>
  <si>
    <t>Fond de caisse début mois :</t>
  </si>
  <si>
    <t>Fond de caisse actuel :</t>
  </si>
  <si>
    <t>Dépôt à réaliser :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</si>
  <si>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</si>
  <si>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</si>
  <si>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</si>
  <si>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</si>
  <si>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</si>
  <si>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</si>
  <si>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</si>
  <si>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</si>
  <si>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</si>
  <si>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022</t>
  </si>
  <si>
    <t>000</t>
  </si>
  <si>
    <t>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</si>
</sst>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[$-F800]dddd\,\ mmmm\ dd\,\ yyyy"/>
    <numFmt numFmtId="165" formatCode="[$-40C]mmmmm;@"/>
    <numFmt numFmtId="166" formatCode="#,##0.00\ &quot;€&quot;"/>
  </numFmts>
  <fonts count="17" x14ac:knownFonts="1">
    <font>
      <sz val="9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0"/>
      <color theme="1"/>
      <name val="Verdana"/>
      <family val="2"/>
    </font>
    <font>
      <sz val="11"/>
      <color theme="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sz val="11"/>
      <color theme="1" tint="0.499984740745262"/>
      <name val="Verdana"/>
      <family val="2"/>
    </font>
    <font>
      <sz val="9"/>
      <color rgb="FFFFFF00"/>
      <name val="Verdana"/>
      <family val="2"/>
    </font>
    <font>
      <b/>
      <sz val="16"/>
      <color theme="0"/>
      <name val="Verdana"/>
      <family val="2"/>
    </font>
    <font>
      <b/>
      <sz val="9"/>
      <color theme="0"/>
      <name val="Verdana"/>
      <family val="2"/>
    </font>
    <font>
      <sz val="9"/>
      <color theme="0"/>
      <name val="Verdana"/>
      <family val="2"/>
    </font>
    <font>
      <sz val="9"/>
      <name val="Verdana"/>
      <family val="2"/>
    </font>
    <font>
      <b/>
      <sz val="10"/>
      <color theme="0"/>
      <name val="Verdana"/>
      <family val="2"/>
    </font>
    <font>
      <sz val="10"/>
      <color theme="1" tint="0.499984740745262"/>
      <name val="Verdana"/>
      <family val="2"/>
    </font>
    <font>
      <sz val="9"/>
      <color theme="1" tint="0.499984740745262"/>
      <name val="Verdana"/>
      <family val="2"/>
    </font>
    <font>
      <b/>
      <sz val="9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8">
    <xf numFmtId="0" fontId="0" fillId="0" borderId="0" xfId="0"/>
    <xf numFmtId="44" fontId="0" fillId="0" borderId="0" xfId="1" applyFont="1"/>
    <xf numFmtId="14" fontId="0" fillId="0" borderId="0" xfId="0" applyNumberFormat="1"/>
    <xf numFmtId="14" fontId="0" fillId="0" borderId="0" xfId="0" applyNumberFormat="1" applyAlignment="1"/>
    <xf numFmtId="0" fontId="0" fillId="0" borderId="0" xfId="0" applyAlignment="1">
      <alignment horizontal="right"/>
    </xf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8" fillId="2" borderId="1" xfId="0" applyFont="1" applyFill="1" applyBorder="1" applyAlignment="1">
      <alignment horizontal="right" vertical="center"/>
    </xf>
    <xf numFmtId="44" fontId="8" fillId="2" borderId="1" xfId="1" applyFont="1" applyFill="1" applyBorder="1" applyAlignment="1">
      <alignment horizontal="right" vertical="center"/>
    </xf>
    <xf numFmtId="0" fontId="0" fillId="4" borderId="1" xfId="0" applyFill="1" applyBorder="1" applyAlignment="1">
      <alignment horizontal="right" vertical="center"/>
    </xf>
    <xf numFmtId="44" fontId="0" fillId="4" borderId="1" xfId="1" applyFont="1" applyFill="1" applyBorder="1" applyAlignment="1">
      <alignment horizontal="right" vertical="center"/>
    </xf>
    <xf numFmtId="0" fontId="0" fillId="5" borderId="1" xfId="0" applyFill="1" applyBorder="1" applyAlignment="1">
      <alignment horizontal="right" vertical="center"/>
    </xf>
    <xf numFmtId="44" fontId="0" fillId="5" borderId="1" xfId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0" fillId="0" borderId="0" xfId="0" applyBorder="1"/>
    <xf numFmtId="44" fontId="8" fillId="2" borderId="1" xfId="0" applyNumberFormat="1" applyFont="1" applyFill="1" applyBorder="1" applyAlignment="1">
      <alignment horizontal="right" vertical="center"/>
    </xf>
    <xf numFmtId="0" fontId="0" fillId="3" borderId="0" xfId="0" applyFill="1"/>
    <xf numFmtId="0" fontId="10" fillId="3" borderId="11" xfId="0" applyFont="1" applyFill="1" applyBorder="1" applyAlignment="1">
      <alignment horizontal="right" vertical="center"/>
    </xf>
    <xf numFmtId="0" fontId="10" fillId="3" borderId="12" xfId="0" applyFont="1" applyFill="1" applyBorder="1" applyAlignment="1">
      <alignment horizontal="right" vertical="center"/>
    </xf>
    <xf numFmtId="0" fontId="10" fillId="3" borderId="11" xfId="0" applyFont="1" applyFill="1" applyBorder="1" applyAlignment="1">
      <alignment horizontal="center" vertical="center"/>
    </xf>
    <xf numFmtId="0" fontId="0" fillId="0" borderId="15" xfId="0" applyBorder="1"/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right" vertical="center"/>
    </xf>
    <xf numFmtId="3" fontId="0" fillId="0" borderId="0" xfId="0" applyNumberFormat="1"/>
    <xf numFmtId="0" fontId="0" fillId="0" borderId="0" xfId="0" applyAlignment="1">
      <alignment textRotation="90"/>
    </xf>
    <xf numFmtId="0" fontId="0" fillId="0" borderId="0" xfId="0" applyAlignment="1"/>
    <xf numFmtId="0" fontId="0" fillId="0" borderId="0" xfId="0" quotePrefix="1"/>
    <xf numFmtId="3" fontId="0" fillId="0" borderId="0" xfId="0" applyNumberFormat="1" applyAlignment="1">
      <alignment textRotation="90"/>
    </xf>
    <xf numFmtId="0" fontId="0" fillId="0" borderId="0" xfId="0" applyAlignment="1">
      <alignment horizontal="center"/>
    </xf>
    <xf numFmtId="0" fontId="11" fillId="3" borderId="0" xfId="0" applyFont="1" applyFill="1" applyAlignment="1">
      <alignment horizontal="right"/>
    </xf>
    <xf numFmtId="0" fontId="0" fillId="3" borderId="0" xfId="0" applyFill="1" applyAlignment="1">
      <alignment textRotation="90"/>
    </xf>
    <xf numFmtId="0" fontId="11" fillId="0" borderId="0" xfId="0" applyFont="1" applyAlignment="1">
      <alignment horizontal="center"/>
    </xf>
    <xf numFmtId="0" fontId="0" fillId="0" borderId="0" xfId="0" applyFill="1" applyAlignment="1">
      <alignment textRotation="90"/>
    </xf>
    <xf numFmtId="0" fontId="0" fillId="0" borderId="0" xfId="0" applyFill="1"/>
    <xf numFmtId="0" fontId="7" fillId="0" borderId="0" xfId="0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/>
    <xf numFmtId="164" fontId="6" fillId="0" borderId="0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14" fontId="0" fillId="8" borderId="0" xfId="0" applyNumberFormat="1" applyFill="1"/>
    <xf numFmtId="44" fontId="0" fillId="0" borderId="0" xfId="0" applyNumberFormat="1"/>
    <xf numFmtId="0" fontId="11" fillId="3" borderId="0" xfId="0" applyFont="1" applyFill="1"/>
    <xf numFmtId="14" fontId="11" fillId="3" borderId="0" xfId="0" applyNumberFormat="1" applyFont="1" applyFill="1"/>
    <xf numFmtId="0" fontId="16" fillId="3" borderId="0" xfId="0" applyFont="1" applyFill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/>
    <xf numFmtId="0" fontId="5" fillId="3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/>
    </xf>
    <xf numFmtId="0" fontId="0" fillId="5" borderId="1" xfId="0" quotePrefix="1" applyFill="1" applyBorder="1" applyAlignment="1">
      <alignment horizontal="center" vertical="center"/>
    </xf>
    <xf numFmtId="0" fontId="0" fillId="4" borderId="1" xfId="0" quotePrefix="1" applyFill="1" applyBorder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10" fillId="3" borderId="11" xfId="0" applyFont="1" applyFill="1" applyBorder="1" applyAlignment="1">
      <alignment horizontal="right" vertical="center"/>
    </xf>
    <xf numFmtId="0" fontId="0" fillId="0" borderId="0" xfId="0" applyBorder="1" applyAlignment="1">
      <alignment horizontal="center"/>
    </xf>
    <xf numFmtId="164" fontId="6" fillId="3" borderId="3" xfId="0" applyNumberFormat="1" applyFont="1" applyFill="1" applyBorder="1" applyAlignment="1">
      <alignment horizontal="left" vertical="center"/>
    </xf>
    <xf numFmtId="164" fontId="6" fillId="3" borderId="4" xfId="0" applyNumberFormat="1" applyFont="1" applyFill="1" applyBorder="1" applyAlignment="1">
      <alignment horizontal="left" vertical="center"/>
    </xf>
    <xf numFmtId="164" fontId="6" fillId="3" borderId="6" xfId="0" applyNumberFormat="1" applyFont="1" applyFill="1" applyBorder="1" applyAlignment="1">
      <alignment horizontal="left" vertical="center"/>
    </xf>
    <xf numFmtId="164" fontId="6" fillId="3" borderId="7" xfId="0" applyNumberFormat="1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166" fontId="10" fillId="3" borderId="11" xfId="0" applyNumberFormat="1" applyFont="1" applyFill="1" applyBorder="1" applyAlignment="1">
      <alignment horizontal="left" vertical="center"/>
    </xf>
    <xf numFmtId="166" fontId="10" fillId="3" borderId="13" xfId="0" applyNumberFormat="1" applyFont="1" applyFill="1" applyBorder="1" applyAlignment="1">
      <alignment horizontal="left" vertical="center"/>
    </xf>
    <xf numFmtId="0" fontId="0" fillId="5" borderId="16" xfId="0" applyFill="1" applyBorder="1" applyAlignment="1">
      <alignment horizontal="right" vertical="center"/>
    </xf>
    <xf numFmtId="0" fontId="0" fillId="5" borderId="14" xfId="0" applyFill="1" applyBorder="1" applyAlignment="1">
      <alignment horizontal="right" vertical="center"/>
    </xf>
    <xf numFmtId="0" fontId="0" fillId="4" borderId="16" xfId="0" quotePrefix="1" applyFill="1" applyBorder="1" applyAlignment="1">
      <alignment horizontal="right" vertical="center"/>
    </xf>
    <xf numFmtId="0" fontId="0" fillId="4" borderId="14" xfId="0" quotePrefix="1" applyFill="1" applyBorder="1" applyAlignment="1">
      <alignment horizontal="right" vertical="center"/>
    </xf>
    <xf numFmtId="0" fontId="0" fillId="5" borderId="16" xfId="0" quotePrefix="1" applyFill="1" applyBorder="1" applyAlignment="1">
      <alignment horizontal="right" vertical="center"/>
    </xf>
    <xf numFmtId="0" fontId="0" fillId="5" borderId="14" xfId="0" quotePrefix="1" applyFill="1" applyBorder="1" applyAlignment="1">
      <alignment horizontal="right" vertical="center"/>
    </xf>
    <xf numFmtId="0" fontId="0" fillId="4" borderId="16" xfId="0" applyFill="1" applyBorder="1" applyAlignment="1">
      <alignment horizontal="right" vertical="center"/>
    </xf>
    <xf numFmtId="0" fontId="0" fillId="4" borderId="14" xfId="0" applyFill="1" applyBorder="1" applyAlignment="1">
      <alignment horizontal="right" vertical="center"/>
    </xf>
    <xf numFmtId="0" fontId="0" fillId="4" borderId="14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165" fontId="7" fillId="0" borderId="3" xfId="0" applyNumberFormat="1" applyFont="1" applyBorder="1" applyAlignment="1">
      <alignment horizontal="center" vertical="center"/>
    </xf>
    <xf numFmtId="165" fontId="7" fillId="0" borderId="6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0" xfId="0" applyAlignment="1">
      <alignment horizontal="center" textRotation="90"/>
    </xf>
    <xf numFmtId="3" fontId="0" fillId="0" borderId="0" xfId="0" applyNumberFormat="1" applyAlignment="1">
      <alignment horizontal="center" textRotation="90"/>
    </xf>
    <xf numFmtId="165" fontId="14" fillId="0" borderId="0" xfId="0" applyNumberFormat="1" applyFont="1" applyBorder="1" applyAlignment="1">
      <alignment horizontal="center" vertical="center"/>
    </xf>
    <xf numFmtId="0" fontId="13" fillId="3" borderId="0" xfId="0" applyFont="1" applyFill="1" applyBorder="1" applyAlignment="1">
      <alignment horizontal="right" vertical="center"/>
    </xf>
    <xf numFmtId="0" fontId="5" fillId="3" borderId="0" xfId="0" applyFont="1" applyFill="1" applyBorder="1" applyAlignment="1">
      <alignment horizontal="right"/>
    </xf>
    <xf numFmtId="0" fontId="5" fillId="3" borderId="0" xfId="0" applyFont="1" applyFill="1" applyBorder="1" applyAlignment="1">
      <alignment horizontal="right" vertical="center"/>
    </xf>
    <xf numFmtId="0" fontId="15" fillId="3" borderId="0" xfId="0" applyFont="1" applyFill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right"/>
    </xf>
    <xf numFmtId="164" fontId="6" fillId="3" borderId="0" xfId="0" applyNumberFormat="1" applyFont="1" applyFill="1" applyBorder="1" applyAlignment="1">
      <alignment horizontal="left"/>
    </xf>
    <xf numFmtId="164" fontId="6" fillId="3" borderId="0" xfId="0" applyNumberFormat="1" applyFont="1" applyFill="1" applyBorder="1" applyAlignment="1">
      <alignment horizontal="left" vertical="center"/>
    </xf>
    <xf numFmtId="0" fontId="12" fillId="0" borderId="0" xfId="0" applyFont="1" applyFill="1" applyAlignment="1">
      <alignment horizontal="center"/>
    </xf>
    <xf numFmtId="44" fontId="15" fillId="7" borderId="0" xfId="1" applyFont="1" applyFill="1" applyAlignment="1">
      <alignment horizontal="center"/>
    </xf>
    <xf numFmtId="44" fontId="11" fillId="3" borderId="0" xfId="1" applyFont="1" applyFill="1" applyAlignment="1">
      <alignment horizontal="center"/>
    </xf>
    <xf numFmtId="44" fontId="0" fillId="0" borderId="0" xfId="1" applyFont="1" applyAlignment="1">
      <alignment horizontal="center"/>
    </xf>
    <xf numFmtId="44" fontId="0" fillId="0" borderId="0" xfId="0" applyNumberFormat="1" applyAlignment="1">
      <alignment horizontal="center"/>
    </xf>
    <xf numFmtId="0" fontId="11" fillId="3" borderId="0" xfId="0" applyFont="1" applyFill="1" applyAlignment="1">
      <alignment horizontal="center"/>
    </xf>
    <xf numFmtId="0" fontId="11" fillId="3" borderId="0" xfId="0" applyFont="1" applyFill="1" applyAlignment="1">
      <alignment horizontal="righ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5</xdr:row>
      <xdr:rowOff>38100</xdr:rowOff>
    </xdr:from>
    <xdr:to>
      <xdr:col>4</xdr:col>
      <xdr:colOff>57150</xdr:colOff>
      <xdr:row>10</xdr:row>
      <xdr:rowOff>38100</xdr:rowOff>
    </xdr:to>
    <xdr:sp macro="[0]!userform" textlink="">
      <xdr:nvSpPr>
        <xdr:cNvPr id="2" name="Rectangle 1"/>
        <xdr:cNvSpPr/>
      </xdr:nvSpPr>
      <xdr:spPr>
        <a:xfrm>
          <a:off x="1638300" y="752475"/>
          <a:ext cx="1771650" cy="714375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600">
              <a:solidFill>
                <a:schemeClr val="tx1"/>
              </a:solidFill>
            </a:rPr>
            <a:t>C.A du jour</a:t>
          </a:r>
        </a:p>
      </xdr:txBody>
    </xdr:sp>
    <xdr:clientData/>
  </xdr:twoCellAnchor>
  <xdr:twoCellAnchor>
    <xdr:from>
      <xdr:col>1</xdr:col>
      <xdr:colOff>781050</xdr:colOff>
      <xdr:row>13</xdr:row>
      <xdr:rowOff>123825</xdr:rowOff>
    </xdr:from>
    <xdr:to>
      <xdr:col>4</xdr:col>
      <xdr:colOff>38100</xdr:colOff>
      <xdr:row>18</xdr:row>
      <xdr:rowOff>123825</xdr:rowOff>
    </xdr:to>
    <xdr:sp macro="[0]!UserForm_dpt" textlink="">
      <xdr:nvSpPr>
        <xdr:cNvPr id="3" name="Rectangle 2"/>
        <xdr:cNvSpPr/>
      </xdr:nvSpPr>
      <xdr:spPr>
        <a:xfrm>
          <a:off x="1619250" y="1981200"/>
          <a:ext cx="1771650" cy="714375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600">
              <a:solidFill>
                <a:schemeClr val="tx1"/>
              </a:solidFill>
            </a:rPr>
            <a:t>Enquête départements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1</xdr:row>
      <xdr:rowOff>123825</xdr:rowOff>
    </xdr:from>
    <xdr:to>
      <xdr:col>9</xdr:col>
      <xdr:colOff>838200</xdr:colOff>
      <xdr:row>6</xdr:row>
      <xdr:rowOff>19050</xdr:rowOff>
    </xdr:to>
    <xdr:sp macro="[0]!ImprimerSemaine" textlink="">
      <xdr:nvSpPr>
        <xdr:cNvPr id="2" name="Rectangle 1"/>
        <xdr:cNvSpPr/>
      </xdr:nvSpPr>
      <xdr:spPr>
        <a:xfrm>
          <a:off x="8458200" y="419100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C.A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1</xdr:row>
      <xdr:rowOff>95250</xdr:rowOff>
    </xdr:from>
    <xdr:to>
      <xdr:col>9</xdr:col>
      <xdr:colOff>809625</xdr:colOff>
      <xdr:row>6</xdr:row>
      <xdr:rowOff>66675</xdr:rowOff>
    </xdr:to>
    <xdr:sp macro="[0]!ImprimerMois" textlink="">
      <xdr:nvSpPr>
        <xdr:cNvPr id="2" name="Rectangle 1"/>
        <xdr:cNvSpPr/>
      </xdr:nvSpPr>
      <xdr:spPr>
        <a:xfrm>
          <a:off x="7734300" y="390525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C.A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1</xdr:row>
      <xdr:rowOff>95250</xdr:rowOff>
    </xdr:from>
    <xdr:to>
      <xdr:col>9</xdr:col>
      <xdr:colOff>809625</xdr:colOff>
      <xdr:row>5</xdr:row>
      <xdr:rowOff>66675</xdr:rowOff>
    </xdr:to>
    <xdr:sp macro="[0]!ImprimerMois" textlink="">
      <xdr:nvSpPr>
        <xdr:cNvPr id="2" name="Rectangle 1"/>
        <xdr:cNvSpPr/>
      </xdr:nvSpPr>
      <xdr:spPr>
        <a:xfrm>
          <a:off x="8572500" y="390525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C.A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E21"/>
  <sheetViews>
    <sheetView showGridLines="0" workbookViewId="0">
      <selection activeCell="R34" sqref="R34"/>
    </sheetView>
  </sheetViews>
  <sheetFormatPr baseColWidth="10" defaultRowHeight="11.25" x14ac:dyDescent="0.15"/>
  <sheetData>
    <row r="3" spans="2:5" x14ac:dyDescent="0.15">
      <c r="B3" s="56" t="s">
        <v>68</v>
      </c>
      <c r="C3" s="56"/>
      <c r="D3" s="56"/>
      <c r="E3" s="56"/>
    </row>
    <row r="4" spans="2:5" x14ac:dyDescent="0.15">
      <c r="B4" s="56"/>
      <c r="C4" s="56"/>
      <c r="D4" s="56"/>
      <c r="E4" s="56"/>
    </row>
    <row r="5" spans="2:5" x14ac:dyDescent="0.15">
      <c r="B5" s="23"/>
      <c r="C5" s="23"/>
      <c r="D5" s="23"/>
      <c r="E5" s="23"/>
    </row>
    <row r="6" spans="2:5" x14ac:dyDescent="0.15">
      <c r="B6" s="23"/>
      <c r="C6" s="23"/>
      <c r="D6" s="23"/>
      <c r="E6" s="23"/>
    </row>
    <row r="7" spans="2:5" x14ac:dyDescent="0.15">
      <c r="B7" s="23"/>
      <c r="C7" s="23"/>
      <c r="D7" s="23"/>
      <c r="E7" s="23"/>
    </row>
    <row r="8" spans="2:5" x14ac:dyDescent="0.15">
      <c r="B8" s="23"/>
      <c r="C8" s="23"/>
      <c r="D8" s="23"/>
      <c r="E8" s="23"/>
    </row>
    <row r="9" spans="2:5" x14ac:dyDescent="0.15">
      <c r="B9" s="23"/>
      <c r="C9" s="23"/>
      <c r="D9" s="23"/>
      <c r="E9" s="23"/>
    </row>
    <row r="10" spans="2:5" x14ac:dyDescent="0.15">
      <c r="B10" s="23"/>
      <c r="C10" s="23"/>
      <c r="D10" s="23"/>
      <c r="E10" s="23"/>
    </row>
    <row r="11" spans="2:5" x14ac:dyDescent="0.15">
      <c r="B11" s="23"/>
      <c r="C11" s="23"/>
      <c r="D11" s="23"/>
      <c r="E11" s="23"/>
    </row>
    <row r="12" spans="2:5" x14ac:dyDescent="0.15">
      <c r="B12" s="23"/>
      <c r="C12" s="23"/>
      <c r="D12" s="23"/>
      <c r="E12" s="23"/>
    </row>
    <row r="13" spans="2:5" x14ac:dyDescent="0.15">
      <c r="B13" s="23"/>
      <c r="C13" s="23"/>
      <c r="D13" s="23"/>
      <c r="E13" s="23"/>
    </row>
    <row r="14" spans="2:5" x14ac:dyDescent="0.15">
      <c r="B14" s="23"/>
      <c r="C14" s="23"/>
      <c r="D14" s="23"/>
      <c r="E14" s="23"/>
    </row>
    <row r="15" spans="2:5" x14ac:dyDescent="0.15">
      <c r="B15" s="23"/>
      <c r="C15" s="23"/>
      <c r="D15" s="23"/>
      <c r="E15" s="23"/>
    </row>
    <row r="16" spans="2:5" x14ac:dyDescent="0.15">
      <c r="B16" s="23"/>
      <c r="C16" s="23"/>
      <c r="D16" s="23"/>
      <c r="E16" s="23"/>
    </row>
    <row r="17" spans="2:5" x14ac:dyDescent="0.15">
      <c r="B17" s="23"/>
      <c r="C17" s="23"/>
      <c r="D17" s="23"/>
      <c r="E17" s="23"/>
    </row>
    <row r="18" spans="2:5" x14ac:dyDescent="0.15">
      <c r="B18" s="23"/>
      <c r="C18" s="23"/>
      <c r="D18" s="23"/>
      <c r="E18" s="23"/>
    </row>
    <row r="19" spans="2:5" x14ac:dyDescent="0.15">
      <c r="B19" s="23"/>
      <c r="C19" s="23"/>
      <c r="D19" s="23"/>
      <c r="E19" s="23"/>
    </row>
    <row r="20" spans="2:5" x14ac:dyDescent="0.15">
      <c r="B20" s="23"/>
      <c r="C20" s="23"/>
      <c r="D20" s="23"/>
      <c r="E20" s="23"/>
    </row>
    <row r="21" spans="2:5" x14ac:dyDescent="0.15">
      <c r="B21" s="23"/>
      <c r="C21" s="23"/>
      <c r="D21" s="23"/>
      <c r="E21" s="23"/>
    </row>
  </sheetData>
  <mergeCells count="1">
    <mergeCell ref="B3:E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22"/>
  <sheetViews>
    <sheetView workbookViewId="0">
      <selection activeCell="A16" sqref="A16"/>
    </sheetView>
  </sheetViews>
  <sheetFormatPr baseColWidth="10" defaultRowHeight="11.25" x14ac:dyDescent="0.15"/>
  <cols>
    <col min="1" max="1" width="23.25" style="2" bestFit="1" customWidth="1"/>
    <col min="3" max="3" width="11" style="1"/>
    <col min="5" max="5" width="11" style="1"/>
    <col min="7" max="7" width="11" style="1"/>
    <col min="9" max="9" width="11" style="1"/>
    <col min="11" max="11" width="11" style="1"/>
    <col min="13" max="13" width="11" style="1"/>
    <col min="15" max="15" width="11" style="1"/>
    <col min="17" max="17" width="11" style="1"/>
    <col min="19" max="19" width="11" style="1"/>
    <col min="21" max="21" width="11" style="1"/>
    <col min="23" max="23" width="11" style="1"/>
    <col min="25" max="25" width="11" style="1"/>
    <col min="27" max="27" width="11" style="1"/>
    <col min="29" max="29" width="11" style="1"/>
    <col min="31" max="31" width="11" style="1"/>
    <col min="33" max="33" width="11" style="1"/>
  </cols>
  <sheetData>
    <row r="1" spans="1:35" x14ac:dyDescent="0.15">
      <c r="A1" s="3" t="s">
        <v>19</v>
      </c>
      <c r="B1" s="57" t="s">
        <v>1</v>
      </c>
      <c r="C1" s="57"/>
      <c r="D1" s="57" t="s">
        <v>2</v>
      </c>
      <c r="E1" s="57"/>
      <c r="F1" s="57" t="s">
        <v>3</v>
      </c>
      <c r="G1" s="57"/>
      <c r="H1" s="57" t="s">
        <v>6</v>
      </c>
      <c r="I1" s="57"/>
      <c r="J1" s="57" t="s">
        <v>7</v>
      </c>
      <c r="K1" s="57"/>
      <c r="L1" s="57" t="s">
        <v>8</v>
      </c>
      <c r="M1" s="57"/>
      <c r="N1" s="57" t="s">
        <v>9</v>
      </c>
      <c r="O1" s="57"/>
      <c r="P1" s="57" t="s">
        <v>10</v>
      </c>
      <c r="Q1" s="57"/>
      <c r="R1" s="58" t="s">
        <v>11</v>
      </c>
      <c r="S1" s="57"/>
      <c r="T1" s="58" t="s">
        <v>12</v>
      </c>
      <c r="U1" s="57"/>
      <c r="V1" s="58" t="s">
        <v>13</v>
      </c>
      <c r="W1" s="57"/>
      <c r="X1" s="58" t="s">
        <v>14</v>
      </c>
      <c r="Y1" s="57"/>
      <c r="Z1" s="58" t="s">
        <v>15</v>
      </c>
      <c r="AA1" s="57"/>
      <c r="AB1" s="58" t="s">
        <v>16</v>
      </c>
      <c r="AC1" s="57"/>
      <c r="AD1" s="58" t="s">
        <v>17</v>
      </c>
      <c r="AE1" s="57"/>
      <c r="AF1" s="58" t="s">
        <v>18</v>
      </c>
      <c r="AG1" s="57"/>
      <c r="AH1" t="s">
        <v>19</v>
      </c>
      <c r="AI1" t="s">
        <v>19</v>
      </c>
    </row>
    <row r="2" spans="1:35" x14ac:dyDescent="0.15">
      <c r="A2" s="3" t="s">
        <v>0</v>
      </c>
      <c r="B2" t="s">
        <v>4</v>
      </c>
      <c r="C2" s="1" t="s">
        <v>5</v>
      </c>
      <c r="D2" t="s">
        <v>4</v>
      </c>
      <c r="E2" s="1" t="s">
        <v>5</v>
      </c>
      <c r="F2" t="s">
        <v>4</v>
      </c>
      <c r="G2" s="1" t="s">
        <v>5</v>
      </c>
      <c r="H2" t="s">
        <v>4</v>
      </c>
      <c r="I2" s="1" t="s">
        <v>5</v>
      </c>
      <c r="J2" t="s">
        <v>4</v>
      </c>
      <c r="K2" s="1" t="s">
        <v>5</v>
      </c>
      <c r="L2" t="s">
        <v>4</v>
      </c>
      <c r="M2" s="1" t="s">
        <v>5</v>
      </c>
      <c r="N2" t="s">
        <v>4</v>
      </c>
      <c r="O2" s="1" t="s">
        <v>5</v>
      </c>
      <c r="P2" t="s">
        <v>4</v>
      </c>
      <c r="Q2" s="1" t="s">
        <v>5</v>
      </c>
      <c r="R2" t="s">
        <v>4</v>
      </c>
      <c r="S2" s="1" t="s">
        <v>5</v>
      </c>
      <c r="T2" t="s">
        <v>4</v>
      </c>
      <c r="U2" s="1" t="s">
        <v>5</v>
      </c>
      <c r="V2" t="s">
        <v>4</v>
      </c>
      <c r="W2" s="1" t="s">
        <v>5</v>
      </c>
      <c r="X2" t="s">
        <v>4</v>
      </c>
      <c r="Y2" s="1" t="s">
        <v>5</v>
      </c>
      <c r="Z2" t="s">
        <v>4</v>
      </c>
      <c r="AA2" s="1" t="s">
        <v>5</v>
      </c>
      <c r="AB2" t="s">
        <v>4</v>
      </c>
      <c r="AC2" s="1" t="s">
        <v>5</v>
      </c>
      <c r="AD2" t="s">
        <v>4</v>
      </c>
      <c r="AE2" s="1" t="s">
        <v>5</v>
      </c>
      <c r="AF2" t="s">
        <v>4</v>
      </c>
      <c r="AG2" s="1" t="s">
        <v>5</v>
      </c>
      <c r="AH2" t="s">
        <v>45</v>
      </c>
      <c r="AI2" s="1" t="s">
        <v>179</v>
      </c>
    </row>
    <row r="3" spans="1:35" x14ac:dyDescent="0.15">
      <c r="A3" s="2">
        <v>43104</v>
      </c>
      <c r="B3">
        <v>0</v>
      </c>
      <c r="C3" s="1">
        <f t="shared" ref="C3:C14" si="0">B3*5.3</f>
        <v>0</v>
      </c>
      <c r="D3">
        <v>0</v>
      </c>
      <c r="E3" s="1">
        <f t="shared" ref="E3:E14" si="1">D3*2.9</f>
        <v>0</v>
      </c>
      <c r="F3">
        <v>0</v>
      </c>
      <c r="G3" s="1">
        <f t="shared" ref="G3:G14" si="2">F3*3.5</f>
        <v>0</v>
      </c>
      <c r="H3">
        <v>0</v>
      </c>
      <c r="I3" s="1">
        <f t="shared" ref="I3:I14" si="3">H3*2</f>
        <v>0</v>
      </c>
      <c r="J3">
        <v>0</v>
      </c>
      <c r="K3" s="1">
        <f t="shared" ref="K3:K14" si="4">(J3*13.5)/4</f>
        <v>0</v>
      </c>
      <c r="L3">
        <v>0</v>
      </c>
      <c r="M3" s="1">
        <f t="shared" ref="M3:M14" si="5">L3*0</f>
        <v>0</v>
      </c>
      <c r="N3">
        <v>0</v>
      </c>
      <c r="O3" s="1">
        <f t="shared" ref="O3:O14" si="6">N3*0</f>
        <v>0</v>
      </c>
      <c r="P3">
        <v>0</v>
      </c>
      <c r="Q3" s="1">
        <f t="shared" ref="Q3:Q14" si="7">P3*0</f>
        <v>0</v>
      </c>
      <c r="R3">
        <v>0</v>
      </c>
      <c r="S3" s="1">
        <f t="shared" ref="S3:S14" si="8">R3*0</f>
        <v>0</v>
      </c>
      <c r="T3">
        <v>0</v>
      </c>
      <c r="U3" s="1">
        <f t="shared" ref="U3:U14" si="9">T3*0</f>
        <v>0</v>
      </c>
      <c r="V3">
        <v>0</v>
      </c>
      <c r="W3" s="1">
        <f t="shared" ref="W3:W14" si="10">V3*0</f>
        <v>0</v>
      </c>
      <c r="X3">
        <v>0</v>
      </c>
      <c r="Y3" s="1">
        <f t="shared" ref="Y3:Y14" si="11">X3*0</f>
        <v>0</v>
      </c>
      <c r="Z3">
        <v>0</v>
      </c>
      <c r="AA3" s="1">
        <f t="shared" ref="AA3:AA14" si="12">Z3*0</f>
        <v>0</v>
      </c>
      <c r="AB3">
        <v>0</v>
      </c>
      <c r="AC3" s="1">
        <f t="shared" ref="AC3:AC14" si="13">AB3*15</f>
        <v>0</v>
      </c>
      <c r="AD3">
        <v>0</v>
      </c>
      <c r="AE3" s="1">
        <f t="shared" ref="AE3:AE14" si="14">AD3*10</f>
        <v>0</v>
      </c>
      <c r="AF3">
        <v>0</v>
      </c>
      <c r="AG3" s="1">
        <f t="shared" ref="AG3:AG14" si="15">(AF3*35)/4</f>
        <v>0</v>
      </c>
      <c r="AH3" t="str">
        <f t="shared" ref="AH3:AH14" si="16">(YEAR(A3))&amp;(WEEKNUM(A3))</f>
        <v>20181</v>
      </c>
      <c r="AI3" s="48">
        <f t="shared" ref="AI3:AI14" si="17">C3+E3+G3+I3+K3+M3+O3+Q3+S3+U3+W3+Y3+AA3+AC3+AE3+AG3</f>
        <v>0</v>
      </c>
    </row>
    <row r="4" spans="1:35" x14ac:dyDescent="0.15">
      <c r="A4" s="2">
        <v>43104</v>
      </c>
      <c r="B4">
        <v>0</v>
      </c>
      <c r="C4" s="1">
        <f t="shared" si="0"/>
        <v>0</v>
      </c>
      <c r="D4">
        <v>0</v>
      </c>
      <c r="E4" s="1">
        <f t="shared" si="1"/>
        <v>0</v>
      </c>
      <c r="F4">
        <v>0</v>
      </c>
      <c r="G4" s="1">
        <f t="shared" si="2"/>
        <v>0</v>
      </c>
      <c r="H4">
        <v>0</v>
      </c>
      <c r="I4" s="1">
        <f t="shared" si="3"/>
        <v>0</v>
      </c>
      <c r="J4">
        <v>0</v>
      </c>
      <c r="K4" s="1">
        <f t="shared" si="4"/>
        <v>0</v>
      </c>
      <c r="L4">
        <v>0</v>
      </c>
      <c r="M4" s="1">
        <f t="shared" si="5"/>
        <v>0</v>
      </c>
      <c r="N4">
        <v>0</v>
      </c>
      <c r="O4" s="1">
        <f t="shared" si="6"/>
        <v>0</v>
      </c>
      <c r="P4">
        <v>0</v>
      </c>
      <c r="Q4" s="1">
        <f t="shared" si="7"/>
        <v>0</v>
      </c>
      <c r="R4">
        <v>0</v>
      </c>
      <c r="S4" s="1">
        <f t="shared" si="8"/>
        <v>0</v>
      </c>
      <c r="T4">
        <v>0</v>
      </c>
      <c r="U4" s="1">
        <f t="shared" si="9"/>
        <v>0</v>
      </c>
      <c r="V4">
        <v>0</v>
      </c>
      <c r="W4" s="1">
        <f t="shared" si="10"/>
        <v>0</v>
      </c>
      <c r="X4">
        <v>0</v>
      </c>
      <c r="Y4" s="1">
        <f t="shared" si="11"/>
        <v>0</v>
      </c>
      <c r="Z4">
        <v>0</v>
      </c>
      <c r="AA4" s="1">
        <f t="shared" si="12"/>
        <v>0</v>
      </c>
      <c r="AB4">
        <v>0</v>
      </c>
      <c r="AC4" s="1">
        <f t="shared" si="13"/>
        <v>0</v>
      </c>
      <c r="AD4">
        <v>0</v>
      </c>
      <c r="AE4" s="1">
        <f t="shared" si="14"/>
        <v>0</v>
      </c>
      <c r="AF4">
        <v>0</v>
      </c>
      <c r="AG4" s="1">
        <f t="shared" si="15"/>
        <v>0</v>
      </c>
      <c r="AH4" t="str">
        <f t="shared" si="16"/>
        <v>20181</v>
      </c>
      <c r="AI4" s="48">
        <f t="shared" si="17"/>
        <v>0</v>
      </c>
    </row>
    <row r="5" spans="1:35" x14ac:dyDescent="0.15">
      <c r="A5" s="2">
        <v>43104</v>
      </c>
      <c r="B5">
        <v>0</v>
      </c>
      <c r="C5" s="1">
        <f t="shared" si="0"/>
        <v>0</v>
      </c>
      <c r="D5">
        <v>0</v>
      </c>
      <c r="E5" s="1">
        <f t="shared" si="1"/>
        <v>0</v>
      </c>
      <c r="F5">
        <v>0</v>
      </c>
      <c r="G5" s="1">
        <f t="shared" si="2"/>
        <v>0</v>
      </c>
      <c r="H5">
        <v>0</v>
      </c>
      <c r="I5" s="1">
        <f t="shared" si="3"/>
        <v>0</v>
      </c>
      <c r="J5">
        <v>0</v>
      </c>
      <c r="K5" s="1">
        <f t="shared" si="4"/>
        <v>0</v>
      </c>
      <c r="L5">
        <v>0</v>
      </c>
      <c r="M5" s="1">
        <f t="shared" si="5"/>
        <v>0</v>
      </c>
      <c r="N5">
        <v>0</v>
      </c>
      <c r="O5" s="1">
        <f t="shared" si="6"/>
        <v>0</v>
      </c>
      <c r="P5">
        <v>0</v>
      </c>
      <c r="Q5" s="1">
        <f t="shared" si="7"/>
        <v>0</v>
      </c>
      <c r="R5">
        <v>0</v>
      </c>
      <c r="S5" s="1">
        <f t="shared" si="8"/>
        <v>0</v>
      </c>
      <c r="T5">
        <v>0</v>
      </c>
      <c r="U5" s="1">
        <f t="shared" si="9"/>
        <v>0</v>
      </c>
      <c r="V5">
        <v>0</v>
      </c>
      <c r="W5" s="1">
        <f t="shared" si="10"/>
        <v>0</v>
      </c>
      <c r="X5">
        <v>0</v>
      </c>
      <c r="Y5" s="1">
        <f t="shared" si="11"/>
        <v>0</v>
      </c>
      <c r="Z5">
        <v>0</v>
      </c>
      <c r="AA5" s="1">
        <f t="shared" si="12"/>
        <v>0</v>
      </c>
      <c r="AB5">
        <v>0</v>
      </c>
      <c r="AC5" s="1">
        <f t="shared" si="13"/>
        <v>0</v>
      </c>
      <c r="AD5">
        <v>0</v>
      </c>
      <c r="AE5" s="1">
        <f t="shared" si="14"/>
        <v>0</v>
      </c>
      <c r="AF5">
        <v>0</v>
      </c>
      <c r="AG5" s="1">
        <f t="shared" si="15"/>
        <v>0</v>
      </c>
      <c r="AH5" t="str">
        <f t="shared" si="16"/>
        <v>20181</v>
      </c>
      <c r="AI5" s="48">
        <f t="shared" si="17"/>
        <v>0</v>
      </c>
    </row>
    <row r="6" spans="1:35" x14ac:dyDescent="0.15">
      <c r="A6" s="2">
        <v>43465</v>
      </c>
      <c r="B6">
        <v>0</v>
      </c>
      <c r="C6" s="1">
        <f t="shared" si="0"/>
        <v>0</v>
      </c>
      <c r="D6">
        <v>0</v>
      </c>
      <c r="E6" s="1">
        <f t="shared" si="1"/>
        <v>0</v>
      </c>
      <c r="F6">
        <v>0</v>
      </c>
      <c r="G6" s="1">
        <f t="shared" si="2"/>
        <v>0</v>
      </c>
      <c r="H6">
        <v>0</v>
      </c>
      <c r="I6" s="1">
        <f t="shared" si="3"/>
        <v>0</v>
      </c>
      <c r="J6">
        <v>0</v>
      </c>
      <c r="K6" s="1">
        <f t="shared" si="4"/>
        <v>0</v>
      </c>
      <c r="L6">
        <v>0</v>
      </c>
      <c r="M6" s="1">
        <f t="shared" si="5"/>
        <v>0</v>
      </c>
      <c r="N6">
        <v>0</v>
      </c>
      <c r="O6" s="1">
        <f t="shared" si="6"/>
        <v>0</v>
      </c>
      <c r="P6">
        <v>0</v>
      </c>
      <c r="Q6" s="1">
        <f t="shared" si="7"/>
        <v>0</v>
      </c>
      <c r="R6">
        <v>0</v>
      </c>
      <c r="S6" s="1">
        <f t="shared" si="8"/>
        <v>0</v>
      </c>
      <c r="T6">
        <v>0</v>
      </c>
      <c r="U6" s="1">
        <f t="shared" si="9"/>
        <v>0</v>
      </c>
      <c r="V6">
        <v>0</v>
      </c>
      <c r="W6" s="1">
        <f t="shared" si="10"/>
        <v>0</v>
      </c>
      <c r="X6">
        <v>0</v>
      </c>
      <c r="Y6" s="1">
        <f t="shared" si="11"/>
        <v>0</v>
      </c>
      <c r="Z6">
        <v>0</v>
      </c>
      <c r="AA6" s="1">
        <f t="shared" si="12"/>
        <v>0</v>
      </c>
      <c r="AB6">
        <v>0</v>
      </c>
      <c r="AC6" s="1">
        <f t="shared" si="13"/>
        <v>0</v>
      </c>
      <c r="AD6">
        <v>0</v>
      </c>
      <c r="AE6" s="1">
        <f t="shared" si="14"/>
        <v>0</v>
      </c>
      <c r="AF6">
        <v>0</v>
      </c>
      <c r="AG6" s="1">
        <f t="shared" si="15"/>
        <v>0</v>
      </c>
      <c r="AH6" t="str">
        <f t="shared" si="16"/>
        <v>201853</v>
      </c>
      <c r="AI6" s="48">
        <f t="shared" si="17"/>
        <v>0</v>
      </c>
    </row>
    <row r="7" spans="1:35" x14ac:dyDescent="0.15">
      <c r="A7" s="2">
        <v>43104</v>
      </c>
      <c r="B7">
        <v>0</v>
      </c>
      <c r="C7" s="1">
        <f t="shared" si="0"/>
        <v>0</v>
      </c>
      <c r="D7">
        <v>0</v>
      </c>
      <c r="E7" s="1">
        <f t="shared" si="1"/>
        <v>0</v>
      </c>
      <c r="F7">
        <v>0</v>
      </c>
      <c r="G7" s="1">
        <f t="shared" si="2"/>
        <v>0</v>
      </c>
      <c r="H7">
        <v>0</v>
      </c>
      <c r="I7" s="1">
        <f t="shared" si="3"/>
        <v>0</v>
      </c>
      <c r="J7">
        <v>0</v>
      </c>
      <c r="K7" s="1">
        <f t="shared" si="4"/>
        <v>0</v>
      </c>
      <c r="L7">
        <v>0</v>
      </c>
      <c r="M7" s="1">
        <f t="shared" si="5"/>
        <v>0</v>
      </c>
      <c r="N7">
        <v>0</v>
      </c>
      <c r="O7" s="1">
        <f t="shared" si="6"/>
        <v>0</v>
      </c>
      <c r="P7">
        <v>0</v>
      </c>
      <c r="Q7" s="1">
        <f t="shared" si="7"/>
        <v>0</v>
      </c>
      <c r="R7">
        <v>0</v>
      </c>
      <c r="S7" s="1">
        <f t="shared" si="8"/>
        <v>0</v>
      </c>
      <c r="T7">
        <v>0</v>
      </c>
      <c r="U7" s="1">
        <f t="shared" si="9"/>
        <v>0</v>
      </c>
      <c r="V7">
        <v>0</v>
      </c>
      <c r="W7" s="1">
        <f t="shared" si="10"/>
        <v>0</v>
      </c>
      <c r="X7">
        <v>0</v>
      </c>
      <c r="Y7" s="1">
        <f t="shared" si="11"/>
        <v>0</v>
      </c>
      <c r="Z7">
        <v>0</v>
      </c>
      <c r="AA7" s="1">
        <f t="shared" si="12"/>
        <v>0</v>
      </c>
      <c r="AB7">
        <v>0</v>
      </c>
      <c r="AC7" s="1">
        <f t="shared" si="13"/>
        <v>0</v>
      </c>
      <c r="AD7">
        <v>0</v>
      </c>
      <c r="AE7" s="1">
        <f t="shared" si="14"/>
        <v>0</v>
      </c>
      <c r="AF7">
        <v>0</v>
      </c>
      <c r="AG7" s="1">
        <f t="shared" si="15"/>
        <v>0</v>
      </c>
      <c r="AH7" t="str">
        <f t="shared" si="16"/>
        <v>20181</v>
      </c>
      <c r="AI7" s="48">
        <f t="shared" si="17"/>
        <v>0</v>
      </c>
    </row>
    <row r="8" spans="1:35" x14ac:dyDescent="0.15">
      <c r="A8" s="2">
        <v>43104</v>
      </c>
      <c r="B8">
        <v>0</v>
      </c>
      <c r="C8" s="1">
        <f t="shared" si="0"/>
        <v>0</v>
      </c>
      <c r="D8">
        <v>0</v>
      </c>
      <c r="E8" s="1">
        <f t="shared" si="1"/>
        <v>0</v>
      </c>
      <c r="F8">
        <v>0</v>
      </c>
      <c r="G8" s="1">
        <f t="shared" si="2"/>
        <v>0</v>
      </c>
      <c r="H8">
        <v>0</v>
      </c>
      <c r="I8" s="1">
        <f t="shared" si="3"/>
        <v>0</v>
      </c>
      <c r="J8">
        <v>0</v>
      </c>
      <c r="K8" s="1">
        <f t="shared" si="4"/>
        <v>0</v>
      </c>
      <c r="L8">
        <v>0</v>
      </c>
      <c r="M8" s="1">
        <f t="shared" si="5"/>
        <v>0</v>
      </c>
      <c r="N8">
        <v>0</v>
      </c>
      <c r="O8" s="1">
        <f t="shared" si="6"/>
        <v>0</v>
      </c>
      <c r="P8">
        <v>0</v>
      </c>
      <c r="Q8" s="1">
        <f t="shared" si="7"/>
        <v>0</v>
      </c>
      <c r="R8">
        <v>0</v>
      </c>
      <c r="S8" s="1">
        <f t="shared" si="8"/>
        <v>0</v>
      </c>
      <c r="T8">
        <v>0</v>
      </c>
      <c r="U8" s="1">
        <f t="shared" si="9"/>
        <v>0</v>
      </c>
      <c r="V8">
        <v>0</v>
      </c>
      <c r="W8" s="1">
        <f t="shared" si="10"/>
        <v>0</v>
      </c>
      <c r="X8">
        <v>0</v>
      </c>
      <c r="Y8" s="1">
        <f t="shared" si="11"/>
        <v>0</v>
      </c>
      <c r="Z8">
        <v>0</v>
      </c>
      <c r="AA8" s="1">
        <f t="shared" si="12"/>
        <v>0</v>
      </c>
      <c r="AB8">
        <v>0</v>
      </c>
      <c r="AC8" s="1">
        <f t="shared" si="13"/>
        <v>0</v>
      </c>
      <c r="AD8">
        <v>0</v>
      </c>
      <c r="AE8" s="1">
        <f t="shared" si="14"/>
        <v>0</v>
      </c>
      <c r="AF8">
        <v>0</v>
      </c>
      <c r="AG8" s="1">
        <f t="shared" si="15"/>
        <v>0</v>
      </c>
      <c r="AH8" t="str">
        <f t="shared" si="16"/>
        <v>20181</v>
      </c>
      <c r="AI8" s="48">
        <f t="shared" si="17"/>
        <v>0</v>
      </c>
    </row>
    <row r="9" spans="1:35" x14ac:dyDescent="0.15">
      <c r="A9" s="2">
        <v>43104</v>
      </c>
      <c r="B9">
        <v>0</v>
      </c>
      <c r="C9" s="1">
        <f t="shared" si="0"/>
        <v>0</v>
      </c>
      <c r="D9">
        <v>0</v>
      </c>
      <c r="E9" s="1">
        <f t="shared" si="1"/>
        <v>0</v>
      </c>
      <c r="F9">
        <v>0</v>
      </c>
      <c r="G9" s="1">
        <f t="shared" si="2"/>
        <v>0</v>
      </c>
      <c r="H9">
        <v>0</v>
      </c>
      <c r="I9" s="1">
        <f t="shared" si="3"/>
        <v>0</v>
      </c>
      <c r="J9">
        <v>0</v>
      </c>
      <c r="K9" s="1">
        <f t="shared" si="4"/>
        <v>0</v>
      </c>
      <c r="L9">
        <v>0</v>
      </c>
      <c r="M9" s="1">
        <f t="shared" si="5"/>
        <v>0</v>
      </c>
      <c r="N9">
        <v>0</v>
      </c>
      <c r="O9" s="1">
        <f t="shared" si="6"/>
        <v>0</v>
      </c>
      <c r="P9">
        <v>0</v>
      </c>
      <c r="Q9" s="1">
        <f t="shared" si="7"/>
        <v>0</v>
      </c>
      <c r="R9">
        <v>0</v>
      </c>
      <c r="S9" s="1">
        <f t="shared" si="8"/>
        <v>0</v>
      </c>
      <c r="T9">
        <v>0</v>
      </c>
      <c r="U9" s="1">
        <f t="shared" si="9"/>
        <v>0</v>
      </c>
      <c r="V9">
        <v>0</v>
      </c>
      <c r="W9" s="1">
        <f t="shared" si="10"/>
        <v>0</v>
      </c>
      <c r="X9">
        <v>0</v>
      </c>
      <c r="Y9" s="1">
        <f t="shared" si="11"/>
        <v>0</v>
      </c>
      <c r="Z9">
        <v>0</v>
      </c>
      <c r="AA9" s="1">
        <f t="shared" si="12"/>
        <v>0</v>
      </c>
      <c r="AB9">
        <v>0</v>
      </c>
      <c r="AC9" s="1">
        <f t="shared" si="13"/>
        <v>0</v>
      </c>
      <c r="AD9">
        <v>0</v>
      </c>
      <c r="AE9" s="1">
        <f t="shared" si="14"/>
        <v>0</v>
      </c>
      <c r="AF9">
        <v>0</v>
      </c>
      <c r="AG9" s="1">
        <f t="shared" si="15"/>
        <v>0</v>
      </c>
      <c r="AH9" t="str">
        <f t="shared" si="16"/>
        <v>20181</v>
      </c>
      <c r="AI9" s="48">
        <f t="shared" si="17"/>
        <v>0</v>
      </c>
    </row>
    <row r="10" spans="1:35" x14ac:dyDescent="0.15">
      <c r="A10" s="2">
        <v>43104</v>
      </c>
      <c r="B10">
        <v>0</v>
      </c>
      <c r="C10" s="1">
        <f t="shared" si="0"/>
        <v>0</v>
      </c>
      <c r="D10" s="1">
        <v>0</v>
      </c>
      <c r="E10" s="1">
        <f t="shared" si="1"/>
        <v>0</v>
      </c>
      <c r="F10" s="1">
        <v>0</v>
      </c>
      <c r="G10" s="1">
        <f t="shared" si="2"/>
        <v>0</v>
      </c>
      <c r="H10" s="1">
        <v>0</v>
      </c>
      <c r="I10" s="1">
        <f t="shared" si="3"/>
        <v>0</v>
      </c>
      <c r="J10" s="1">
        <v>0</v>
      </c>
      <c r="K10" s="1">
        <f t="shared" si="4"/>
        <v>0</v>
      </c>
      <c r="L10" s="1">
        <v>0</v>
      </c>
      <c r="M10" s="1">
        <f t="shared" si="5"/>
        <v>0</v>
      </c>
      <c r="N10" s="1">
        <v>0</v>
      </c>
      <c r="O10" s="1">
        <f t="shared" si="6"/>
        <v>0</v>
      </c>
      <c r="P10" s="1">
        <v>0</v>
      </c>
      <c r="Q10" s="1">
        <f t="shared" si="7"/>
        <v>0</v>
      </c>
      <c r="R10" s="1">
        <v>0</v>
      </c>
      <c r="S10" s="1">
        <f t="shared" si="8"/>
        <v>0</v>
      </c>
      <c r="T10" s="1">
        <v>0</v>
      </c>
      <c r="U10" s="1">
        <f t="shared" si="9"/>
        <v>0</v>
      </c>
      <c r="V10" s="1">
        <v>0</v>
      </c>
      <c r="W10" s="1">
        <f t="shared" si="10"/>
        <v>0</v>
      </c>
      <c r="X10" s="1">
        <v>0</v>
      </c>
      <c r="Y10" s="1">
        <f t="shared" si="11"/>
        <v>0</v>
      </c>
      <c r="Z10" s="1">
        <v>0</v>
      </c>
      <c r="AA10" s="1">
        <f t="shared" si="12"/>
        <v>0</v>
      </c>
      <c r="AB10" s="1">
        <v>0</v>
      </c>
      <c r="AC10" s="1">
        <f t="shared" si="13"/>
        <v>0</v>
      </c>
      <c r="AD10" s="1">
        <v>0</v>
      </c>
      <c r="AE10" s="1">
        <f t="shared" si="14"/>
        <v>0</v>
      </c>
      <c r="AF10" s="1">
        <v>0</v>
      </c>
      <c r="AG10" s="1">
        <f t="shared" si="15"/>
        <v>0</v>
      </c>
      <c r="AH10" s="1" t="str">
        <f t="shared" si="16"/>
        <v>20181</v>
      </c>
      <c r="AI10" s="48">
        <f t="shared" si="17"/>
        <v>0</v>
      </c>
    </row>
    <row r="11" spans="1:35" x14ac:dyDescent="0.15">
      <c r="A11" s="2">
        <v>43104</v>
      </c>
      <c r="B11">
        <v>0</v>
      </c>
      <c r="C11" s="1">
        <f t="shared" si="0"/>
        <v>0</v>
      </c>
      <c r="D11">
        <v>0</v>
      </c>
      <c r="E11" s="1">
        <f t="shared" si="1"/>
        <v>0</v>
      </c>
      <c r="F11">
        <v>0</v>
      </c>
      <c r="G11" s="1">
        <f t="shared" si="2"/>
        <v>0</v>
      </c>
      <c r="H11">
        <v>0</v>
      </c>
      <c r="I11" s="1">
        <f t="shared" si="3"/>
        <v>0</v>
      </c>
      <c r="J11">
        <v>0</v>
      </c>
      <c r="K11" s="1">
        <f t="shared" si="4"/>
        <v>0</v>
      </c>
      <c r="L11">
        <v>0</v>
      </c>
      <c r="M11" s="1">
        <f t="shared" si="5"/>
        <v>0</v>
      </c>
      <c r="N11">
        <v>0</v>
      </c>
      <c r="O11" s="1">
        <f t="shared" si="6"/>
        <v>0</v>
      </c>
      <c r="P11">
        <v>0</v>
      </c>
      <c r="Q11" s="1">
        <f t="shared" si="7"/>
        <v>0</v>
      </c>
      <c r="R11">
        <v>0</v>
      </c>
      <c r="S11" s="1">
        <f t="shared" si="8"/>
        <v>0</v>
      </c>
      <c r="T11">
        <v>0</v>
      </c>
      <c r="U11" s="1">
        <f t="shared" si="9"/>
        <v>0</v>
      </c>
      <c r="V11">
        <v>0</v>
      </c>
      <c r="W11" s="1">
        <f t="shared" si="10"/>
        <v>0</v>
      </c>
      <c r="X11">
        <v>0</v>
      </c>
      <c r="Y11" s="1">
        <f t="shared" si="11"/>
        <v>0</v>
      </c>
      <c r="Z11">
        <v>0</v>
      </c>
      <c r="AA11" s="1">
        <f t="shared" si="12"/>
        <v>0</v>
      </c>
      <c r="AB11">
        <v>0</v>
      </c>
      <c r="AC11" s="1">
        <f t="shared" si="13"/>
        <v>0</v>
      </c>
      <c r="AD11">
        <v>0</v>
      </c>
      <c r="AE11" s="1">
        <f t="shared" si="14"/>
        <v>0</v>
      </c>
      <c r="AF11">
        <v>0</v>
      </c>
      <c r="AG11" s="1">
        <f t="shared" si="15"/>
        <v>0</v>
      </c>
      <c r="AH11" t="str">
        <f t="shared" si="16"/>
        <v>20181</v>
      </c>
      <c r="AI11" s="48">
        <f t="shared" si="17"/>
        <v>0</v>
      </c>
    </row>
    <row r="12" spans="1:35" x14ac:dyDescent="0.15">
      <c r="A12" s="2">
        <v>43104</v>
      </c>
      <c r="B12">
        <v>0</v>
      </c>
      <c r="C12" s="1">
        <f t="shared" si="0"/>
        <v>0</v>
      </c>
      <c r="D12">
        <v>0</v>
      </c>
      <c r="E12" s="1">
        <f t="shared" si="1"/>
        <v>0</v>
      </c>
      <c r="F12">
        <v>0</v>
      </c>
      <c r="G12" s="1">
        <f t="shared" si="2"/>
        <v>0</v>
      </c>
      <c r="H12">
        <v>0</v>
      </c>
      <c r="I12" s="1">
        <f t="shared" si="3"/>
        <v>0</v>
      </c>
      <c r="J12">
        <v>0</v>
      </c>
      <c r="K12" s="1">
        <f t="shared" si="4"/>
        <v>0</v>
      </c>
      <c r="L12">
        <v>0</v>
      </c>
      <c r="M12" s="1">
        <f t="shared" si="5"/>
        <v>0</v>
      </c>
      <c r="N12">
        <v>0</v>
      </c>
      <c r="O12" s="1">
        <f t="shared" si="6"/>
        <v>0</v>
      </c>
      <c r="P12">
        <v>0</v>
      </c>
      <c r="Q12" s="1">
        <f t="shared" si="7"/>
        <v>0</v>
      </c>
      <c r="R12">
        <v>0</v>
      </c>
      <c r="S12" s="1">
        <f t="shared" si="8"/>
        <v>0</v>
      </c>
      <c r="T12">
        <v>0</v>
      </c>
      <c r="U12" s="1">
        <f t="shared" si="9"/>
        <v>0</v>
      </c>
      <c r="V12">
        <v>0</v>
      </c>
      <c r="W12" s="1">
        <f t="shared" si="10"/>
        <v>0</v>
      </c>
      <c r="X12">
        <v>0</v>
      </c>
      <c r="Y12" s="1">
        <f t="shared" si="11"/>
        <v>0</v>
      </c>
      <c r="Z12">
        <v>0</v>
      </c>
      <c r="AA12" s="1">
        <f t="shared" si="12"/>
        <v>0</v>
      </c>
      <c r="AB12">
        <v>0</v>
      </c>
      <c r="AC12" s="1">
        <f t="shared" si="13"/>
        <v>0</v>
      </c>
      <c r="AD12">
        <v>0</v>
      </c>
      <c r="AE12" s="1">
        <f t="shared" si="14"/>
        <v>0</v>
      </c>
      <c r="AF12">
        <v>0</v>
      </c>
      <c r="AG12" s="1">
        <f t="shared" si="15"/>
        <v>0</v>
      </c>
      <c r="AH12" t="str">
        <f t="shared" si="16"/>
        <v>20181</v>
      </c>
      <c r="AI12" s="48">
        <f t="shared" si="17"/>
        <v>0</v>
      </c>
    </row>
    <row r="13" spans="1:35" x14ac:dyDescent="0.15">
      <c r="A13" s="2">
        <v>43104</v>
      </c>
      <c r="B13">
        <v>0</v>
      </c>
      <c r="C13" s="1">
        <f t="shared" si="0"/>
        <v>0</v>
      </c>
      <c r="D13">
        <v>0</v>
      </c>
      <c r="E13" s="1">
        <f t="shared" si="1"/>
        <v>0</v>
      </c>
      <c r="F13">
        <v>0</v>
      </c>
      <c r="G13" s="1">
        <f t="shared" si="2"/>
        <v>0</v>
      </c>
      <c r="H13">
        <v>0</v>
      </c>
      <c r="I13" s="1">
        <f t="shared" si="3"/>
        <v>0</v>
      </c>
      <c r="J13">
        <v>0</v>
      </c>
      <c r="K13" s="1">
        <f t="shared" si="4"/>
        <v>0</v>
      </c>
      <c r="L13">
        <v>0</v>
      </c>
      <c r="M13" s="1">
        <f t="shared" si="5"/>
        <v>0</v>
      </c>
      <c r="N13">
        <v>0</v>
      </c>
      <c r="O13" s="1">
        <f t="shared" si="6"/>
        <v>0</v>
      </c>
      <c r="P13">
        <v>0</v>
      </c>
      <c r="Q13" s="1">
        <f t="shared" si="7"/>
        <v>0</v>
      </c>
      <c r="R13">
        <v>0</v>
      </c>
      <c r="S13" s="1">
        <f t="shared" si="8"/>
        <v>0</v>
      </c>
      <c r="T13">
        <v>0</v>
      </c>
      <c r="U13" s="1">
        <f t="shared" si="9"/>
        <v>0</v>
      </c>
      <c r="V13">
        <v>0</v>
      </c>
      <c r="W13" s="1">
        <f t="shared" si="10"/>
        <v>0</v>
      </c>
      <c r="X13">
        <v>0</v>
      </c>
      <c r="Y13" s="1">
        <f t="shared" si="11"/>
        <v>0</v>
      </c>
      <c r="Z13">
        <v>0</v>
      </c>
      <c r="AA13" s="1">
        <f t="shared" si="12"/>
        <v>0</v>
      </c>
      <c r="AB13">
        <v>0</v>
      </c>
      <c r="AC13" s="1">
        <f t="shared" si="13"/>
        <v>0</v>
      </c>
      <c r="AD13">
        <v>0</v>
      </c>
      <c r="AE13" s="1">
        <f t="shared" si="14"/>
        <v>0</v>
      </c>
      <c r="AF13">
        <v>0</v>
      </c>
      <c r="AG13" s="1">
        <f t="shared" si="15"/>
        <v>0</v>
      </c>
      <c r="AH13" t="str">
        <f t="shared" si="16"/>
        <v>20181</v>
      </c>
      <c r="AI13" s="48">
        <f t="shared" si="17"/>
        <v>0</v>
      </c>
    </row>
    <row r="14" spans="1:35" x14ac:dyDescent="0.15">
      <c r="A14" s="2">
        <v>43104</v>
      </c>
      <c r="B14">
        <v>0</v>
      </c>
      <c r="C14" s="1">
        <f t="shared" si="0"/>
        <v>0</v>
      </c>
      <c r="D14">
        <v>0</v>
      </c>
      <c r="E14" s="1">
        <f t="shared" si="1"/>
        <v>0</v>
      </c>
      <c r="F14">
        <v>0</v>
      </c>
      <c r="G14" s="1">
        <f t="shared" si="2"/>
        <v>0</v>
      </c>
      <c r="H14">
        <v>0</v>
      </c>
      <c r="I14" s="1">
        <f t="shared" si="3"/>
        <v>0</v>
      </c>
      <c r="J14">
        <v>0</v>
      </c>
      <c r="K14" s="1">
        <f t="shared" si="4"/>
        <v>0</v>
      </c>
      <c r="L14">
        <v>0</v>
      </c>
      <c r="M14" s="1">
        <f t="shared" si="5"/>
        <v>0</v>
      </c>
      <c r="N14">
        <v>0</v>
      </c>
      <c r="O14" s="1">
        <f t="shared" si="6"/>
        <v>0</v>
      </c>
      <c r="P14">
        <v>0</v>
      </c>
      <c r="Q14" s="1">
        <f t="shared" si="7"/>
        <v>0</v>
      </c>
      <c r="R14">
        <v>0</v>
      </c>
      <c r="S14" s="1">
        <f t="shared" si="8"/>
        <v>0</v>
      </c>
      <c r="T14">
        <v>0</v>
      </c>
      <c r="U14" s="1">
        <f t="shared" si="9"/>
        <v>0</v>
      </c>
      <c r="V14">
        <v>0</v>
      </c>
      <c r="W14" s="1">
        <f t="shared" si="10"/>
        <v>0</v>
      </c>
      <c r="X14">
        <v>0</v>
      </c>
      <c r="Y14" s="1">
        <f t="shared" si="11"/>
        <v>0</v>
      </c>
      <c r="Z14">
        <v>0</v>
      </c>
      <c r="AA14" s="1">
        <f t="shared" si="12"/>
        <v>0</v>
      </c>
      <c r="AB14">
        <v>0</v>
      </c>
      <c r="AC14" s="1">
        <f t="shared" si="13"/>
        <v>0</v>
      </c>
      <c r="AD14">
        <v>0</v>
      </c>
      <c r="AE14" s="1">
        <f t="shared" si="14"/>
        <v>0</v>
      </c>
      <c r="AF14">
        <v>0</v>
      </c>
      <c r="AG14" s="1">
        <f t="shared" si="15"/>
        <v>0</v>
      </c>
      <c r="AH14" t="str">
        <f t="shared" si="16"/>
        <v>20181</v>
      </c>
      <c r="AI14" s="48">
        <f t="shared" si="17"/>
        <v>0</v>
      </c>
    </row>
    <row r="15" spans="1:35" x14ac:dyDescent="0.15">
      <c r="A15" s="2">
        <v>43120</v>
      </c>
      <c r="B15">
        <v>0</v>
      </c>
      <c r="C15" s="1">
        <f t="shared" ref="C15:C22" si="18">B15*5.3</f>
        <v>0</v>
      </c>
      <c r="D15">
        <v>0</v>
      </c>
      <c r="E15" s="1">
        <f t="shared" ref="E15:E22" si="19">D15*2.9</f>
        <v>0</v>
      </c>
      <c r="F15">
        <v>0</v>
      </c>
      <c r="G15" s="1">
        <f t="shared" ref="G15:G22" si="20">F15*3.5</f>
        <v>0</v>
      </c>
      <c r="H15">
        <v>0</v>
      </c>
      <c r="I15" s="1">
        <f t="shared" ref="I15:I22" si="21">H15*2</f>
        <v>0</v>
      </c>
      <c r="J15">
        <v>0</v>
      </c>
      <c r="K15" s="1">
        <f t="shared" ref="K15:K22" si="22">(J15*13.5)/4</f>
        <v>0</v>
      </c>
      <c r="L15">
        <v>0</v>
      </c>
      <c r="M15" s="1">
        <f t="shared" ref="M15:M22" si="23">L15*0</f>
        <v>0</v>
      </c>
      <c r="N15">
        <v>0</v>
      </c>
      <c r="O15" s="1">
        <f t="shared" ref="O15:O22" si="24">N15*0</f>
        <v>0</v>
      </c>
      <c r="P15">
        <v>0</v>
      </c>
      <c r="Q15" s="1">
        <f t="shared" ref="Q15:Q22" si="25">P15*0</f>
        <v>0</v>
      </c>
      <c r="R15">
        <v>0</v>
      </c>
      <c r="S15" s="1">
        <f t="shared" ref="S15:S22" si="26">R15*0</f>
        <v>0</v>
      </c>
      <c r="T15">
        <v>0</v>
      </c>
      <c r="U15" s="1">
        <f t="shared" ref="U15:U22" si="27">T15*0</f>
        <v>0</v>
      </c>
      <c r="V15">
        <v>0</v>
      </c>
      <c r="W15" s="1">
        <f t="shared" ref="W15:W22" si="28">V15*0</f>
        <v>0</v>
      </c>
      <c r="X15">
        <v>0</v>
      </c>
      <c r="Y15" s="1">
        <f t="shared" ref="Y15:Y22" si="29">X15*0</f>
        <v>0</v>
      </c>
      <c r="Z15">
        <v>0</v>
      </c>
      <c r="AA15" s="1">
        <f t="shared" ref="AA15:AA22" si="30">Z15*0</f>
        <v>0</v>
      </c>
      <c r="AB15">
        <v>0</v>
      </c>
      <c r="AC15" s="1">
        <f t="shared" ref="AC15:AC22" si="31">AB15*15</f>
        <v>0</v>
      </c>
      <c r="AD15">
        <v>0</v>
      </c>
      <c r="AE15" s="1">
        <f t="shared" ref="AE15:AE22" si="32">AD15*10</f>
        <v>0</v>
      </c>
      <c r="AF15">
        <v>0</v>
      </c>
      <c r="AG15" s="1">
        <f t="shared" ref="AG15:AG22" si="33">(AF15*35)/4</f>
        <v>0</v>
      </c>
      <c r="AH15" t="str">
        <f t="shared" ref="AH15:AH22" si="34">(YEAR(A15))&amp;(WEEKNUM(A15))</f>
        <v>20183</v>
      </c>
      <c r="AI15" s="48">
        <f t="shared" ref="AI15:AI22" si="35">C15+E15+G15+I15+K15+M15+O15+Q15+S15+U15+W15+Y15+AA15+AC15+AE15+AG15</f>
        <v>0</v>
      </c>
    </row>
    <row r="16" spans="1:35" x14ac:dyDescent="0.15">
      <c r="A16" s="2">
        <v>43104</v>
      </c>
      <c r="B16">
        <v>0</v>
      </c>
      <c r="C16" s="1">
        <f t="shared" si="18"/>
        <v>0</v>
      </c>
      <c r="D16">
        <v>0</v>
      </c>
      <c r="E16" s="1">
        <f t="shared" si="19"/>
        <v>0</v>
      </c>
      <c r="F16">
        <v>0</v>
      </c>
      <c r="G16" s="1">
        <f t="shared" si="20"/>
        <v>0</v>
      </c>
      <c r="H16">
        <v>0</v>
      </c>
      <c r="I16" s="1">
        <f t="shared" si="21"/>
        <v>0</v>
      </c>
      <c r="J16">
        <v>0</v>
      </c>
      <c r="K16" s="1">
        <f t="shared" si="22"/>
        <v>0</v>
      </c>
      <c r="L16">
        <v>0</v>
      </c>
      <c r="M16" s="1">
        <f t="shared" si="23"/>
        <v>0</v>
      </c>
      <c r="N16">
        <v>0</v>
      </c>
      <c r="O16" s="1">
        <f t="shared" si="24"/>
        <v>0</v>
      </c>
      <c r="P16">
        <v>0</v>
      </c>
      <c r="Q16" s="1">
        <f t="shared" si="25"/>
        <v>0</v>
      </c>
      <c r="R16">
        <v>0</v>
      </c>
      <c r="S16" s="1">
        <f t="shared" si="26"/>
        <v>0</v>
      </c>
      <c r="T16">
        <v>0</v>
      </c>
      <c r="U16" s="1">
        <f t="shared" si="27"/>
        <v>0</v>
      </c>
      <c r="V16">
        <v>0</v>
      </c>
      <c r="W16" s="1">
        <f t="shared" si="28"/>
        <v>0</v>
      </c>
      <c r="X16">
        <v>0</v>
      </c>
      <c r="Y16" s="1">
        <f t="shared" si="29"/>
        <v>0</v>
      </c>
      <c r="Z16">
        <v>0</v>
      </c>
      <c r="AA16" s="1">
        <f t="shared" si="30"/>
        <v>0</v>
      </c>
      <c r="AB16">
        <v>0</v>
      </c>
      <c r="AC16" s="1">
        <f t="shared" si="31"/>
        <v>0</v>
      </c>
      <c r="AD16">
        <v>0</v>
      </c>
      <c r="AE16" s="1">
        <f t="shared" si="32"/>
        <v>0</v>
      </c>
      <c r="AF16">
        <v>0</v>
      </c>
      <c r="AG16" s="1">
        <f t="shared" si="33"/>
        <v>0</v>
      </c>
      <c r="AH16" t="str">
        <f t="shared" si="34"/>
        <v>20181</v>
      </c>
      <c r="AI16" s="48">
        <f t="shared" si="35"/>
        <v>0</v>
      </c>
    </row>
    <row r="17" spans="1:35" x14ac:dyDescent="0.15">
      <c r="A17" s="2">
        <v>43104</v>
      </c>
      <c r="B17">
        <v>0</v>
      </c>
      <c r="C17" s="1">
        <f t="shared" si="18"/>
        <v>0</v>
      </c>
      <c r="D17">
        <v>0</v>
      </c>
      <c r="E17" s="1">
        <f t="shared" si="19"/>
        <v>0</v>
      </c>
      <c r="F17">
        <v>0</v>
      </c>
      <c r="G17" s="1">
        <f t="shared" si="20"/>
        <v>0</v>
      </c>
      <c r="H17">
        <v>0</v>
      </c>
      <c r="I17" s="1">
        <f t="shared" si="21"/>
        <v>0</v>
      </c>
      <c r="J17">
        <v>0</v>
      </c>
      <c r="K17" s="1">
        <f t="shared" si="22"/>
        <v>0</v>
      </c>
      <c r="L17">
        <v>0</v>
      </c>
      <c r="M17" s="1">
        <f t="shared" si="23"/>
        <v>0</v>
      </c>
      <c r="N17">
        <v>0</v>
      </c>
      <c r="O17" s="1">
        <f t="shared" si="24"/>
        <v>0</v>
      </c>
      <c r="P17">
        <v>0</v>
      </c>
      <c r="Q17" s="1">
        <f t="shared" si="25"/>
        <v>0</v>
      </c>
      <c r="R17">
        <v>0</v>
      </c>
      <c r="S17" s="1">
        <f t="shared" si="26"/>
        <v>0</v>
      </c>
      <c r="T17">
        <v>0</v>
      </c>
      <c r="U17" s="1">
        <f t="shared" si="27"/>
        <v>0</v>
      </c>
      <c r="V17">
        <v>0</v>
      </c>
      <c r="W17" s="1">
        <f t="shared" si="28"/>
        <v>0</v>
      </c>
      <c r="X17">
        <v>0</v>
      </c>
      <c r="Y17" s="1">
        <f t="shared" si="29"/>
        <v>0</v>
      </c>
      <c r="Z17">
        <v>0</v>
      </c>
      <c r="AA17" s="1">
        <f t="shared" si="30"/>
        <v>0</v>
      </c>
      <c r="AB17">
        <v>0</v>
      </c>
      <c r="AC17" s="1">
        <f t="shared" si="31"/>
        <v>0</v>
      </c>
      <c r="AD17">
        <v>0</v>
      </c>
      <c r="AE17" s="1">
        <f t="shared" si="32"/>
        <v>0</v>
      </c>
      <c r="AF17">
        <v>0</v>
      </c>
      <c r="AG17" s="1">
        <f t="shared" si="33"/>
        <v>0</v>
      </c>
      <c r="AH17" t="str">
        <f t="shared" si="34"/>
        <v>20181</v>
      </c>
      <c r="AI17" s="48">
        <f t="shared" si="35"/>
        <v>0</v>
      </c>
    </row>
    <row r="18" spans="1:35" x14ac:dyDescent="0.15">
      <c r="A18" s="2">
        <v>43104</v>
      </c>
      <c r="B18">
        <v>0</v>
      </c>
      <c r="C18" s="1">
        <f t="shared" si="18"/>
        <v>0</v>
      </c>
      <c r="D18">
        <v>0</v>
      </c>
      <c r="E18" s="1">
        <f t="shared" si="19"/>
        <v>0</v>
      </c>
      <c r="F18">
        <v>0</v>
      </c>
      <c r="G18" s="1">
        <f t="shared" si="20"/>
        <v>0</v>
      </c>
      <c r="H18">
        <v>0</v>
      </c>
      <c r="I18" s="1">
        <f t="shared" si="21"/>
        <v>0</v>
      </c>
      <c r="J18">
        <v>0</v>
      </c>
      <c r="K18" s="1">
        <f t="shared" si="22"/>
        <v>0</v>
      </c>
      <c r="L18">
        <v>0</v>
      </c>
      <c r="M18" s="1">
        <f t="shared" si="23"/>
        <v>0</v>
      </c>
      <c r="N18">
        <v>0</v>
      </c>
      <c r="O18" s="1">
        <f t="shared" si="24"/>
        <v>0</v>
      </c>
      <c r="P18">
        <v>0</v>
      </c>
      <c r="Q18" s="1">
        <f t="shared" si="25"/>
        <v>0</v>
      </c>
      <c r="R18">
        <v>0</v>
      </c>
      <c r="S18" s="1">
        <f t="shared" si="26"/>
        <v>0</v>
      </c>
      <c r="T18">
        <v>0</v>
      </c>
      <c r="U18" s="1">
        <f t="shared" si="27"/>
        <v>0</v>
      </c>
      <c r="V18">
        <v>0</v>
      </c>
      <c r="W18" s="1">
        <f t="shared" si="28"/>
        <v>0</v>
      </c>
      <c r="X18">
        <v>0</v>
      </c>
      <c r="Y18" s="1">
        <f t="shared" si="29"/>
        <v>0</v>
      </c>
      <c r="Z18">
        <v>0</v>
      </c>
      <c r="AA18" s="1">
        <f t="shared" si="30"/>
        <v>0</v>
      </c>
      <c r="AB18">
        <v>0</v>
      </c>
      <c r="AC18" s="1">
        <f t="shared" si="31"/>
        <v>0</v>
      </c>
      <c r="AD18">
        <v>0</v>
      </c>
      <c r="AE18" s="1">
        <f t="shared" si="32"/>
        <v>0</v>
      </c>
      <c r="AF18">
        <v>0</v>
      </c>
      <c r="AG18" s="1">
        <f t="shared" si="33"/>
        <v>0</v>
      </c>
      <c r="AH18" t="str">
        <f t="shared" si="34"/>
        <v>20181</v>
      </c>
      <c r="AI18" s="48">
        <f t="shared" si="35"/>
        <v>0</v>
      </c>
    </row>
    <row r="19" spans="1:35" x14ac:dyDescent="0.15">
      <c r="A19" s="2">
        <v>43121</v>
      </c>
      <c r="B19">
        <v>0</v>
      </c>
      <c r="C19" s="1">
        <f t="shared" si="18"/>
        <v>0</v>
      </c>
      <c r="D19">
        <v>0</v>
      </c>
      <c r="E19" s="1">
        <f t="shared" si="19"/>
        <v>0</v>
      </c>
      <c r="F19">
        <v>0</v>
      </c>
      <c r="G19" s="1">
        <f t="shared" si="20"/>
        <v>0</v>
      </c>
      <c r="H19">
        <v>0</v>
      </c>
      <c r="I19" s="1">
        <f t="shared" si="21"/>
        <v>0</v>
      </c>
      <c r="J19">
        <v>0</v>
      </c>
      <c r="K19" s="1">
        <f t="shared" si="22"/>
        <v>0</v>
      </c>
      <c r="L19">
        <v>0</v>
      </c>
      <c r="M19" s="1">
        <f t="shared" si="23"/>
        <v>0</v>
      </c>
      <c r="N19">
        <v>0</v>
      </c>
      <c r="O19" s="1">
        <f t="shared" si="24"/>
        <v>0</v>
      </c>
      <c r="P19">
        <v>0</v>
      </c>
      <c r="Q19" s="1">
        <f t="shared" si="25"/>
        <v>0</v>
      </c>
      <c r="R19">
        <v>0</v>
      </c>
      <c r="S19" s="1">
        <f t="shared" si="26"/>
        <v>0</v>
      </c>
      <c r="T19">
        <v>0</v>
      </c>
      <c r="U19" s="1">
        <f t="shared" si="27"/>
        <v>0</v>
      </c>
      <c r="V19">
        <v>0</v>
      </c>
      <c r="W19" s="1">
        <f t="shared" si="28"/>
        <v>0</v>
      </c>
      <c r="X19">
        <v>0</v>
      </c>
      <c r="Y19" s="1">
        <f t="shared" si="29"/>
        <v>0</v>
      </c>
      <c r="Z19">
        <v>0</v>
      </c>
      <c r="AA19" s="1">
        <f t="shared" si="30"/>
        <v>0</v>
      </c>
      <c r="AB19">
        <v>0</v>
      </c>
      <c r="AC19" s="1">
        <f t="shared" si="31"/>
        <v>0</v>
      </c>
      <c r="AD19">
        <v>0</v>
      </c>
      <c r="AE19" s="1">
        <f t="shared" si="32"/>
        <v>0</v>
      </c>
      <c r="AF19">
        <v>0</v>
      </c>
      <c r="AG19" s="1">
        <f t="shared" si="33"/>
        <v>0</v>
      </c>
      <c r="AH19" t="str">
        <f t="shared" si="34"/>
        <v>20184</v>
      </c>
      <c r="AI19" s="48">
        <f t="shared" si="35"/>
        <v>0</v>
      </c>
    </row>
    <row r="20" spans="1:35" x14ac:dyDescent="0.15">
      <c r="A20" s="2">
        <v>43104</v>
      </c>
      <c r="B20">
        <v>0</v>
      </c>
      <c r="C20" s="1">
        <f t="shared" si="18"/>
        <v>0</v>
      </c>
      <c r="D20">
        <v>0</v>
      </c>
      <c r="E20" s="1">
        <f t="shared" si="19"/>
        <v>0</v>
      </c>
      <c r="F20">
        <v>0</v>
      </c>
      <c r="G20" s="1">
        <f t="shared" si="20"/>
        <v>0</v>
      </c>
      <c r="H20">
        <v>0</v>
      </c>
      <c r="I20" s="1">
        <f t="shared" si="21"/>
        <v>0</v>
      </c>
      <c r="J20">
        <v>0</v>
      </c>
      <c r="K20" s="1">
        <f t="shared" si="22"/>
        <v>0</v>
      </c>
      <c r="L20">
        <v>0</v>
      </c>
      <c r="M20" s="1">
        <f t="shared" si="23"/>
        <v>0</v>
      </c>
      <c r="N20">
        <v>0</v>
      </c>
      <c r="O20" s="1">
        <f t="shared" si="24"/>
        <v>0</v>
      </c>
      <c r="P20">
        <v>0</v>
      </c>
      <c r="Q20" s="1">
        <f t="shared" si="25"/>
        <v>0</v>
      </c>
      <c r="R20">
        <v>0</v>
      </c>
      <c r="S20" s="1">
        <f t="shared" si="26"/>
        <v>0</v>
      </c>
      <c r="T20">
        <v>0</v>
      </c>
      <c r="U20" s="1">
        <f t="shared" si="27"/>
        <v>0</v>
      </c>
      <c r="V20">
        <v>0</v>
      </c>
      <c r="W20" s="1">
        <f t="shared" si="28"/>
        <v>0</v>
      </c>
      <c r="X20">
        <v>0</v>
      </c>
      <c r="Y20" s="1">
        <f t="shared" si="29"/>
        <v>0</v>
      </c>
      <c r="Z20">
        <v>0</v>
      </c>
      <c r="AA20" s="1">
        <f t="shared" si="30"/>
        <v>0</v>
      </c>
      <c r="AB20">
        <v>0</v>
      </c>
      <c r="AC20" s="1">
        <f t="shared" si="31"/>
        <v>0</v>
      </c>
      <c r="AD20">
        <v>0</v>
      </c>
      <c r="AE20" s="1">
        <f t="shared" si="32"/>
        <v>0</v>
      </c>
      <c r="AF20">
        <v>0</v>
      </c>
      <c r="AG20" s="1">
        <f t="shared" si="33"/>
        <v>0</v>
      </c>
      <c r="AH20" t="str">
        <f t="shared" si="34"/>
        <v>20181</v>
      </c>
      <c r="AI20" s="48">
        <f t="shared" si="35"/>
        <v>0</v>
      </c>
    </row>
    <row r="21" spans="1:35" x14ac:dyDescent="0.15">
      <c r="A21" s="2">
        <v>43104</v>
      </c>
      <c r="B21">
        <v>0</v>
      </c>
      <c r="C21" s="1">
        <f t="shared" si="18"/>
        <v>0</v>
      </c>
      <c r="D21">
        <v>0</v>
      </c>
      <c r="E21" s="1">
        <f t="shared" si="19"/>
        <v>0</v>
      </c>
      <c r="F21">
        <v>0</v>
      </c>
      <c r="G21" s="1">
        <f t="shared" si="20"/>
        <v>0</v>
      </c>
      <c r="H21">
        <v>0</v>
      </c>
      <c r="I21" s="1">
        <f t="shared" si="21"/>
        <v>0</v>
      </c>
      <c r="J21">
        <v>0</v>
      </c>
      <c r="K21" s="1">
        <f t="shared" si="22"/>
        <v>0</v>
      </c>
      <c r="L21">
        <v>0</v>
      </c>
      <c r="M21" s="1">
        <f t="shared" si="23"/>
        <v>0</v>
      </c>
      <c r="N21">
        <v>0</v>
      </c>
      <c r="O21" s="1">
        <f t="shared" si="24"/>
        <v>0</v>
      </c>
      <c r="P21">
        <v>0</v>
      </c>
      <c r="Q21" s="1">
        <f t="shared" si="25"/>
        <v>0</v>
      </c>
      <c r="R21">
        <v>0</v>
      </c>
      <c r="S21" s="1">
        <f t="shared" si="26"/>
        <v>0</v>
      </c>
      <c r="T21">
        <v>0</v>
      </c>
      <c r="U21" s="1">
        <f t="shared" si="27"/>
        <v>0</v>
      </c>
      <c r="V21">
        <v>0</v>
      </c>
      <c r="W21" s="1">
        <f t="shared" si="28"/>
        <v>0</v>
      </c>
      <c r="X21">
        <v>0</v>
      </c>
      <c r="Y21" s="1">
        <f t="shared" si="29"/>
        <v>0</v>
      </c>
      <c r="Z21">
        <v>0</v>
      </c>
      <c r="AA21" s="1">
        <f t="shared" si="30"/>
        <v>0</v>
      </c>
      <c r="AB21">
        <v>0</v>
      </c>
      <c r="AC21" s="1">
        <f t="shared" si="31"/>
        <v>0</v>
      </c>
      <c r="AD21">
        <v>0</v>
      </c>
      <c r="AE21" s="1">
        <f t="shared" si="32"/>
        <v>0</v>
      </c>
      <c r="AF21">
        <v>0</v>
      </c>
      <c r="AG21" s="1">
        <f t="shared" si="33"/>
        <v>0</v>
      </c>
      <c r="AH21" t="str">
        <f t="shared" si="34"/>
        <v>20181</v>
      </c>
      <c r="AI21" s="48">
        <f t="shared" si="35"/>
        <v>0</v>
      </c>
    </row>
    <row r="22" spans="1:35" x14ac:dyDescent="0.15">
      <c r="A22" s="2">
        <v>43105</v>
      </c>
      <c r="B22">
        <v>0</v>
      </c>
      <c r="C22" s="1">
        <f t="shared" si="18"/>
        <v>0</v>
      </c>
      <c r="D22">
        <v>0</v>
      </c>
      <c r="E22" s="1">
        <f t="shared" si="19"/>
        <v>0</v>
      </c>
      <c r="F22">
        <v>0</v>
      </c>
      <c r="G22" s="1">
        <f t="shared" si="20"/>
        <v>0</v>
      </c>
      <c r="H22">
        <v>0</v>
      </c>
      <c r="I22" s="1">
        <f t="shared" si="21"/>
        <v>0</v>
      </c>
      <c r="J22">
        <v>0</v>
      </c>
      <c r="K22" s="1">
        <f t="shared" si="22"/>
        <v>0</v>
      </c>
      <c r="L22">
        <v>0</v>
      </c>
      <c r="M22" s="1">
        <f t="shared" si="23"/>
        <v>0</v>
      </c>
      <c r="N22">
        <v>0</v>
      </c>
      <c r="O22" s="1">
        <f t="shared" si="24"/>
        <v>0</v>
      </c>
      <c r="P22">
        <v>0</v>
      </c>
      <c r="Q22" s="1">
        <f t="shared" si="25"/>
        <v>0</v>
      </c>
      <c r="R22">
        <v>0</v>
      </c>
      <c r="S22" s="1">
        <f t="shared" si="26"/>
        <v>0</v>
      </c>
      <c r="T22">
        <v>0</v>
      </c>
      <c r="U22" s="1">
        <f t="shared" si="27"/>
        <v>0</v>
      </c>
      <c r="V22">
        <v>0</v>
      </c>
      <c r="W22" s="1">
        <f t="shared" si="28"/>
        <v>0</v>
      </c>
      <c r="X22">
        <v>0</v>
      </c>
      <c r="Y22" s="1">
        <f t="shared" si="29"/>
        <v>0</v>
      </c>
      <c r="Z22">
        <v>0</v>
      </c>
      <c r="AA22" s="1">
        <f t="shared" si="30"/>
        <v>0</v>
      </c>
      <c r="AB22">
        <v>0</v>
      </c>
      <c r="AC22" s="1">
        <f t="shared" si="31"/>
        <v>0</v>
      </c>
      <c r="AD22">
        <v>0</v>
      </c>
      <c r="AE22" s="1">
        <f t="shared" si="32"/>
        <v>0</v>
      </c>
      <c r="AF22">
        <v>0</v>
      </c>
      <c r="AG22" s="1">
        <f t="shared" si="33"/>
        <v>0</v>
      </c>
      <c r="AH22" t="str">
        <f t="shared" si="34"/>
        <v>20181</v>
      </c>
      <c r="AI22" s="48">
        <f t="shared" si="35"/>
        <v>0</v>
      </c>
    </row>
  </sheetData>
  <mergeCells count="16">
    <mergeCell ref="Z1:AA1"/>
    <mergeCell ref="AB1:AC1"/>
    <mergeCell ref="AD1:AE1"/>
    <mergeCell ref="AF1:AG1"/>
    <mergeCell ref="N1:O1"/>
    <mergeCell ref="P1:Q1"/>
    <mergeCell ref="R1:S1"/>
    <mergeCell ref="T1:U1"/>
    <mergeCell ref="V1:W1"/>
    <mergeCell ref="X1:Y1"/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J43"/>
  <sheetViews>
    <sheetView showGridLines="0" zoomScaleNormal="100" workbookViewId="0">
      <selection activeCell="E10" sqref="E10"/>
    </sheetView>
  </sheetViews>
  <sheetFormatPr baseColWidth="10" defaultRowHeight="11.25" x14ac:dyDescent="0.15"/>
  <cols>
    <col min="1" max="1" width="10.75" bestFit="1" customWidth="1"/>
    <col min="2" max="2" width="21.125" bestFit="1" customWidth="1"/>
    <col min="3" max="10" width="11.125" customWidth="1"/>
  </cols>
  <sheetData>
    <row r="1" spans="1:10" ht="23.25" customHeight="1" x14ac:dyDescent="0.15">
      <c r="A1" s="69" t="s">
        <v>62</v>
      </c>
      <c r="B1" s="69"/>
      <c r="C1" s="69"/>
      <c r="D1" s="69"/>
      <c r="E1" s="69"/>
      <c r="F1" s="69"/>
      <c r="G1" s="69"/>
      <c r="H1" s="69"/>
      <c r="I1" s="69"/>
      <c r="J1" s="69"/>
    </row>
    <row r="2" spans="1:10" ht="12" thickBot="1" x14ac:dyDescent="0.2"/>
    <row r="3" spans="1:10" s="9" customFormat="1" ht="14.25" x14ac:dyDescent="0.15">
      <c r="B3" s="76" t="s">
        <v>20</v>
      </c>
      <c r="C3" s="78">
        <v>39</v>
      </c>
      <c r="D3" s="80" t="s">
        <v>46</v>
      </c>
      <c r="E3" s="78">
        <v>2017</v>
      </c>
      <c r="F3" s="18" t="s">
        <v>43</v>
      </c>
      <c r="G3" s="72">
        <f>7*C3+DATE(E3,1,3)-WEEKDAY(DATE(E3,1,3))-5</f>
        <v>43003</v>
      </c>
      <c r="H3" s="72"/>
      <c r="I3" s="73"/>
    </row>
    <row r="4" spans="1:10" s="9" customFormat="1" ht="15" thickBot="1" x14ac:dyDescent="0.2">
      <c r="B4" s="77"/>
      <c r="C4" s="79"/>
      <c r="D4" s="81"/>
      <c r="E4" s="79"/>
      <c r="F4" s="19" t="s">
        <v>44</v>
      </c>
      <c r="G4" s="74">
        <f>7*C3+DATE(E3,1,3)-WEEKDAY(DATE(E3,1,3))+1</f>
        <v>43009</v>
      </c>
      <c r="H4" s="74"/>
      <c r="I4" s="75"/>
    </row>
    <row r="5" spans="1:10" s="9" customFormat="1" ht="15" thickBot="1" x14ac:dyDescent="0.2"/>
    <row r="6" spans="1:10" s="9" customFormat="1" ht="15" thickBot="1" x14ac:dyDescent="0.2">
      <c r="B6" s="25" t="s">
        <v>64</v>
      </c>
      <c r="C6" s="70" t="s">
        <v>65</v>
      </c>
      <c r="D6" s="70"/>
      <c r="E6" s="26">
        <f>SUM(C42:I42)</f>
        <v>0</v>
      </c>
      <c r="F6" s="24" t="s">
        <v>66</v>
      </c>
      <c r="G6" s="82">
        <f>SUM(C43:I43)</f>
        <v>0</v>
      </c>
      <c r="H6" s="82"/>
      <c r="I6" s="83"/>
    </row>
    <row r="7" spans="1:10" x14ac:dyDescent="0.15">
      <c r="C7" s="71"/>
      <c r="D7" s="71"/>
      <c r="I7" s="2"/>
    </row>
    <row r="9" spans="1:10" ht="12.75" x14ac:dyDescent="0.2">
      <c r="C9" s="10" t="s">
        <v>21</v>
      </c>
      <c r="D9" s="10" t="s">
        <v>22</v>
      </c>
      <c r="E9" s="10" t="s">
        <v>23</v>
      </c>
      <c r="F9" s="10" t="s">
        <v>24</v>
      </c>
      <c r="G9" s="10" t="s">
        <v>25</v>
      </c>
      <c r="H9" s="10" t="s">
        <v>26</v>
      </c>
      <c r="I9" s="10" t="s">
        <v>27</v>
      </c>
      <c r="J9" s="10" t="s">
        <v>49</v>
      </c>
    </row>
    <row r="10" spans="1:10" x14ac:dyDescent="0.15">
      <c r="A10" s="63" t="s">
        <v>28</v>
      </c>
      <c r="B10" s="64" t="s">
        <v>1</v>
      </c>
      <c r="C10" s="13">
        <f>IF(ISERROR(VLOOKUP((7*$C$3+DATE($E$3,1,3)-WEEKDAY(DATE($E$3,1,3))-5),'ENTREES BDD'!$A:$AH,2,FALSE)),0,VLOOKUP((7*$C$3+DATE($E$3,1,3)-WEEKDAY(DATE($E$3,1,3))-5),'ENTREES BDD'!$A:$AH,2,FALSE))</f>
        <v>0</v>
      </c>
      <c r="D10" s="13">
        <f>IF(ISERROR(VLOOKUP((7*$C$3+DATE($E$3,1,3)-WEEKDAY(DATE($E$3,1,3))-4),'ENTREES BDD'!$A:$AH,2,FALSE)),0,VLOOKUP((7*$C$3+DATE($E$3,1,3)-WEEKDAY(DATE($E$3,1,3))-4),'ENTREES BDD'!$A:$AH,2,FALSE))</f>
        <v>0</v>
      </c>
      <c r="E10" s="13">
        <f>IF(ISERROR(VLOOKUP((7*$C$3+DATE($E$3,1,3)-WEEKDAY(DATE($E$3,1,3))-3),'ENTREES BDD'!$A:$AH,2,FALSE)),0,VLOOKUP((7*$C$3+DATE($E$3,1,3)-WEEKDAY(DATE($E$3,1,3))-3),'ENTREES BDD'!$A:$AH,2,FALSE))</f>
        <v>0</v>
      </c>
      <c r="F10" s="13">
        <f>IF(ISERROR(VLOOKUP((7*$C$3+DATE($E$3,1,3)-WEEKDAY(DATE($E$3,1,3))-2),'ENTREES BDD'!$A:$AH,2,FALSE)),0,VLOOKUP((7*$C$3+DATE($E$3,1,3)-WEEKDAY(DATE($E$3,1,3))-2),'ENTREES BDD'!$A:$AH,2,FALSE))</f>
        <v>0</v>
      </c>
      <c r="G10" s="13">
        <f>IF(ISERROR(VLOOKUP((7*$C$3+DATE($E$3,1,3)-WEEKDAY(DATE($E$3,1,3))-1),'ENTREES BDD'!$A:$AH,2,FALSE)),0,VLOOKUP((7*$C$3+DATE($E$3,1,3)-WEEKDAY(DATE($E$3,1,3))-1),'ENTREES BDD'!$A:$AH,2,FALSE))</f>
        <v>0</v>
      </c>
      <c r="H10" s="13">
        <f>IF(ISERROR(VLOOKUP((7*$C$3+DATE($E$3,1,3)-WEEKDAY(DATE($E$3,1,3))),'ENTREES BDD'!$A:$AH,2,FALSE)),0,VLOOKUP((7*$C$3+DATE($E$3,1,3)-WEEKDAY(DATE($E$3,1,3))),'ENTREES BDD'!$A:$AH,2,FALSE))</f>
        <v>0</v>
      </c>
      <c r="I10" s="13">
        <f>IF(ISERROR(VLOOKUP((7*$C$3+DATE($E$3,1,3)-WEEKDAY(DATE($E$3,1,3))+1),'ENTREES BDD'!$A:$AH,2,FALSE)),0,VLOOKUP((7*$C$3+DATE($E$3,1,3)-WEEKDAY(DATE($E$3,1,3))+1),'ENTREES BDD'!$A:$AH,2,FALSE))</f>
        <v>0</v>
      </c>
      <c r="J10" s="11">
        <f>SUM(C10:I10)</f>
        <v>0</v>
      </c>
    </row>
    <row r="11" spans="1:10" x14ac:dyDescent="0.15">
      <c r="A11" s="63"/>
      <c r="B11" s="64"/>
      <c r="C11" s="14">
        <f>IF(ISERROR(VLOOKUP((7*$C$3+DATE($E$3,1,3)-WEEKDAY(DATE($E$3,1,3))-5),'ENTREES BDD'!$A:$AH,3,FALSE)),0,VLOOKUP((7*$C$3+DATE($E$3,1,3)-WEEKDAY(DATE($E$3,1,3))-5),'ENTREES BDD'!$A:$AH,3,FALSE))</f>
        <v>0</v>
      </c>
      <c r="D11" s="14">
        <f>IF(ISERROR(VLOOKUP((7*$C$3+DATE($E$3,1,3)-WEEKDAY(DATE($E$3,1,3))-4),'ENTREES BDD'!$A:$AH,3,FALSE)),0,VLOOKUP((7*$C$3+DATE($E$3,1,3)-WEEKDAY(DATE($E$3,1,3))-4),'ENTREES BDD'!$A:$AH,3,FALSE))</f>
        <v>0</v>
      </c>
      <c r="E11" s="14">
        <f>IF(ISERROR(VLOOKUP((7*$C$3+DATE($E$3,1,3)-WEEKDAY(DATE($E$3,1,3))-3),'ENTREES BDD'!$A:$AH,3,FALSE)),0,VLOOKUP((7*$C$3+DATE($E$3,1,3)-WEEKDAY(DATE($E$3,1,3))-3),'ENTREES BDD'!$A:$AH,3,FALSE))</f>
        <v>0</v>
      </c>
      <c r="F11" s="14">
        <f>IF(ISERROR(VLOOKUP((7*$C$3+DATE($E$3,1,3)-WEEKDAY(DATE($E$3,1,3))-2),'ENTREES BDD'!$A:$AH,3,FALSE)),0,VLOOKUP((7*$C$3+DATE($E$3,1,3)-WEEKDAY(DATE($E$3,1,3))-2),'ENTREES BDD'!$A:$AH,3,FALSE))</f>
        <v>0</v>
      </c>
      <c r="G11" s="14">
        <f>IF(ISERROR(VLOOKUP((7*$C$3+DATE($E$3,1,3)-WEEKDAY(DATE($E$3,1,3))-1),'ENTREES BDD'!$A:$AH,3,FALSE)),0,VLOOKUP((7*$C$3+DATE($E$3,1,3)-WEEKDAY(DATE($E$3,1,3))-1),'ENTREES BDD'!$A:$AH,3,FALSE))</f>
        <v>0</v>
      </c>
      <c r="H11" s="14">
        <f>IF(ISERROR(VLOOKUP((7*$C$3+DATE($E$3,1,3)-WEEKDAY(DATE($E$3,1,3))),'ENTREES BDD'!$A:$AH,3,FALSE)),0,VLOOKUP((7*$C$3+DATE($E$3,1,3)-WEEKDAY(DATE($E$3,1,3))),'ENTREES BDD'!$A:$AH,3,FALSE))</f>
        <v>0</v>
      </c>
      <c r="I11" s="14">
        <f>IF(ISERROR(VLOOKUP((7*$C$3+DATE($E$3,1,3)-WEEKDAY(DATE($E$3,1,3))+1),'ENTREES BDD'!$A:$AH,3,FALSE)),0,VLOOKUP((7*$C$3+DATE($E$3,1,3)-WEEKDAY(DATE($E$3,1,3))+1),'ENTREES BDD'!$A:$AH,3,FALSE))</f>
        <v>0</v>
      </c>
      <c r="J11" s="12">
        <f t="shared" ref="J11:J41" si="0">SUM(C11:I11)</f>
        <v>0</v>
      </c>
    </row>
    <row r="12" spans="1:10" x14ac:dyDescent="0.15">
      <c r="A12" s="63"/>
      <c r="B12" s="64" t="s">
        <v>2</v>
      </c>
      <c r="C12" s="13">
        <f>IF(ISERROR(VLOOKUP((7*$C$3+DATE($E$3,1,3)-WEEKDAY(DATE($E$3,1,3))-5),'ENTREES BDD'!$A:$AH,4,FALSE)),0,VLOOKUP((7*$C$3+DATE($E$3,1,3)-WEEKDAY(DATE($E$3,1,3))-5),'ENTREES BDD'!$A:$AH,4,FALSE))</f>
        <v>0</v>
      </c>
      <c r="D12" s="13">
        <f>IF(ISERROR(VLOOKUP((7*$C$3+DATE($E$3,1,3)-WEEKDAY(DATE($E$3,1,3))-4),'ENTREES BDD'!$A:$AH,4,FALSE)),0,VLOOKUP((7*$C$3+DATE($E$3,1,3)-WEEKDAY(DATE($E$3,1,3))-4),'ENTREES BDD'!$A:$AH,4,FALSE))</f>
        <v>0</v>
      </c>
      <c r="E12" s="13">
        <f>IF(ISERROR(VLOOKUP((7*$C$3+DATE($E$3,1,3)-WEEKDAY(DATE($E$3,1,3))-3),'ENTREES BDD'!$A:$AH,4,FALSE)),0,VLOOKUP((7*$C$3+DATE($E$3,1,3)-WEEKDAY(DATE($E$3,1,3))-3),'ENTREES BDD'!$A:$AH,4,FALSE))</f>
        <v>0</v>
      </c>
      <c r="F12" s="13">
        <f>IF(ISERROR(VLOOKUP((7*$C$3+DATE($E$3,1,3)-WEEKDAY(DATE($E$3,1,3))-2),'ENTREES BDD'!$A:$AH,4,FALSE)),0,VLOOKUP((7*$C$3+DATE($E$3,1,3)-WEEKDAY(DATE($E$3,1,3))-2),'ENTREES BDD'!$A:$AH,4,FALSE))</f>
        <v>0</v>
      </c>
      <c r="G12" s="13">
        <f>IF(ISERROR(VLOOKUP((7*$C$3+DATE($E$3,1,3)-WEEKDAY(DATE($E$3,1,3))-1),'ENTREES BDD'!$A:$AH,4,FALSE)),0,VLOOKUP((7*$C$3+DATE($E$3,1,3)-WEEKDAY(DATE($E$3,1,3))-1),'ENTREES BDD'!$A:$AH,4,FALSE))</f>
        <v>0</v>
      </c>
      <c r="H12" s="13">
        <f>IF(ISERROR(VLOOKUP((7*$C$3+DATE($E$3,1,3)-WEEKDAY(DATE($E$3,1,3))),'ENTREES BDD'!$A:$AH,4,FALSE)),0,VLOOKUP((7*$C$3+DATE($E$3,1,3)-WEEKDAY(DATE($E$3,1,3))),'ENTREES BDD'!$A:$AH,4,FALSE))</f>
        <v>0</v>
      </c>
      <c r="I12" s="13">
        <f>IF(ISERROR(VLOOKUP((7*$C$3+DATE($E$3,1,3)-WEEKDAY(DATE($E$3,1,3))+1),'ENTREES BDD'!$A:$AH,4,FALSE)),0,VLOOKUP((7*$C$3+DATE($E$3,1,3)-WEEKDAY(DATE($E$3,1,3))+1),'ENTREES BDD'!$A:$AH,4,FALSE))</f>
        <v>0</v>
      </c>
      <c r="J12" s="11">
        <f t="shared" si="0"/>
        <v>0</v>
      </c>
    </row>
    <row r="13" spans="1:10" x14ac:dyDescent="0.15">
      <c r="A13" s="63"/>
      <c r="B13" s="64"/>
      <c r="C13" s="14">
        <f>IF(ISERROR(VLOOKUP((7*$C$3+DATE($E$3,1,3)-WEEKDAY(DATE($E$3,1,3))-5),'ENTREES BDD'!$A:$AH,5,FALSE)),0,VLOOKUP((7*$C$3+DATE($E$3,1,3)-WEEKDAY(DATE($E$3,1,3))-5),'ENTREES BDD'!$A:$AH,5,FALSE))</f>
        <v>0</v>
      </c>
      <c r="D13" s="14">
        <f>IF(ISERROR(VLOOKUP((7*$C$3+DATE($E$3,1,3)-WEEKDAY(DATE($E$3,1,3))-4),'ENTREES BDD'!$A:$AH,5,FALSE)),0,VLOOKUP((7*$C$3+DATE($E$3,1,3)-WEEKDAY(DATE($E$3,1,3))-4),'ENTREES BDD'!$A:$AH,5,FALSE))</f>
        <v>0</v>
      </c>
      <c r="E13" s="14">
        <f>IF(ISERROR(VLOOKUP((7*$C$3+DATE($E$3,1,3)-WEEKDAY(DATE($E$3,1,3))-3),'ENTREES BDD'!$A:$AH,5,FALSE)),0,VLOOKUP((7*$C$3+DATE($E$3,1,3)-WEEKDAY(DATE($E$3,1,3))-3),'ENTREES BDD'!$A:$AH,5,FALSE))</f>
        <v>0</v>
      </c>
      <c r="F13" s="14">
        <f>IF(ISERROR(VLOOKUP((7*$C$3+DATE($E$3,1,3)-WEEKDAY(DATE($E$3,1,3))-2),'ENTREES BDD'!$A:$AH,5,FALSE)),0,VLOOKUP((7*$C$3+DATE($E$3,1,3)-WEEKDAY(DATE($E$3,1,3))-2),'ENTREES BDD'!$A:$AH,5,FALSE))</f>
        <v>0</v>
      </c>
      <c r="G13" s="14">
        <f>IF(ISERROR(VLOOKUP((7*$C$3+DATE($E$3,1,3)-WEEKDAY(DATE($E$3,1,3))-1),'ENTREES BDD'!$A:$AH,5,FALSE)),0,VLOOKUP((7*$C$3+DATE($E$3,1,3)-WEEKDAY(DATE($E$3,1,3))-1),'ENTREES BDD'!$A:$AH,5,FALSE))</f>
        <v>0</v>
      </c>
      <c r="H13" s="14">
        <f>IF(ISERROR(VLOOKUP((7*$C$3+DATE($E$3,1,3)-WEEKDAY(DATE($E$3,1,3))),'ENTREES BDD'!$A:$AH,5,FALSE)),0,VLOOKUP((7*$C$3+DATE($E$3,1,3)-WEEKDAY(DATE($E$3,1,3))),'ENTREES BDD'!$A:$AH,5,FALSE))</f>
        <v>0</v>
      </c>
      <c r="I13" s="14">
        <f>IF(ISERROR(VLOOKUP((7*$C$3+DATE($E$3,1,3)-WEEKDAY(DATE($E$3,1,3))+1),'ENTREES BDD'!$A:$AH,5,FALSE)),0,VLOOKUP((7*$C$3+DATE($E$3,1,3)-WEEKDAY(DATE($E$3,1,3))+1),'ENTREES BDD'!$A:$AH,5,FALSE))</f>
        <v>0</v>
      </c>
      <c r="J13" s="12">
        <f t="shared" si="0"/>
        <v>0</v>
      </c>
    </row>
    <row r="14" spans="1:10" x14ac:dyDescent="0.15">
      <c r="A14" s="63"/>
      <c r="B14" s="64" t="s">
        <v>29</v>
      </c>
      <c r="C14" s="13">
        <f>IF(ISERROR(VLOOKUP((7*$C$3+DATE($E$3,1,3)-WEEKDAY(DATE($E$3,1,3))-5),'ENTREES BDD'!$A:$AH,18,FALSE)),0,VLOOKUP((7*$C$3+DATE($E$3,1,3)-WEEKDAY(DATE($E$3,1,3))-5),'ENTREES BDD'!$A:$AH,18,FALSE))</f>
        <v>0</v>
      </c>
      <c r="D14" s="13">
        <f>IF(ISERROR(VLOOKUP((7*$C$3+DATE($E$3,1,3)-WEEKDAY(DATE($E$3,1,3))-4),'ENTREES BDD'!$A:$AH,18,FALSE)),0,VLOOKUP((7*$C$3+DATE($E$3,1,3)-WEEKDAY(DATE($E$3,1,3))-4),'ENTREES BDD'!$A:$AH,18,FALSE))</f>
        <v>0</v>
      </c>
      <c r="E14" s="13">
        <f>IF(ISERROR(VLOOKUP((7*$C$3+DATE($E$3,1,3)-WEEKDAY(DATE($E$3,1,3))-3),'ENTREES BDD'!$A:$AH,18,FALSE)),0,VLOOKUP((7*$C$3+DATE($E$3,1,3)-WEEKDAY(DATE($E$3,1,3))-3),'ENTREES BDD'!$A:$AH,18,FALSE))</f>
        <v>0</v>
      </c>
      <c r="F14" s="13">
        <f>IF(ISERROR(VLOOKUP((7*$C$3+DATE($E$3,1,3)-WEEKDAY(DATE($E$3,1,3))-2),'ENTREES BDD'!$A:$AH,18,FALSE)),0,VLOOKUP((7*$C$3+DATE($E$3,1,3)-WEEKDAY(DATE($E$3,1,3))-2),'ENTREES BDD'!$A:$AH,18,FALSE))</f>
        <v>0</v>
      </c>
      <c r="G14" s="13">
        <f>IF(ISERROR(VLOOKUP((7*$C$3+DATE($E$3,1,3)-WEEKDAY(DATE($E$3,1,3))-1),'ENTREES BDD'!$A:$AH,18,FALSE)),0,VLOOKUP((7*$C$3+DATE($E$3,1,3)-WEEKDAY(DATE($E$3,1,3))-1),'ENTREES BDD'!$A:$AH,18,FALSE))</f>
        <v>0</v>
      </c>
      <c r="H14" s="13">
        <f>IF(ISERROR(VLOOKUP((7*$C$3+DATE($E$3,1,3)-WEEKDAY(DATE($E$3,1,3))),'ENTREES BDD'!$A:$AH,18,FALSE)),0,VLOOKUP((7*$C$3+DATE($E$3,1,3)-WEEKDAY(DATE($E$3,1,3))),'ENTREES BDD'!$A:$AH,18,FALSE))</f>
        <v>0</v>
      </c>
      <c r="I14" s="13">
        <f>IF(ISERROR(VLOOKUP((7*$C$3+DATE($E$3,1,3)-WEEKDAY(DATE($E$3,1,3))+1),'ENTREES BDD'!$A:$AH,18,FALSE)),0,VLOOKUP((7*$C$3+DATE($E$3,1,3)-WEEKDAY(DATE($E$3,1,3))+1),'ENTREES BDD'!$A:$AH,18,FALSE))</f>
        <v>0</v>
      </c>
      <c r="J14" s="11">
        <f t="shared" si="0"/>
        <v>0</v>
      </c>
    </row>
    <row r="15" spans="1:10" x14ac:dyDescent="0.15">
      <c r="A15" s="63"/>
      <c r="B15" s="64"/>
      <c r="C15" s="14">
        <f>IF(ISERROR(VLOOKUP((7*$C$3+DATE($E$3,1,3)-WEEKDAY(DATE($E$3,1,3))-5),'ENTREES BDD'!$A:$AH,19,FALSE)),0,VLOOKUP((7*$C$3+DATE($E$3,1,3)-WEEKDAY(DATE($E$3,1,3))-5),'ENTREES BDD'!$A:$AH,19,FALSE))</f>
        <v>0</v>
      </c>
      <c r="D15" s="14">
        <f>IF(ISERROR(VLOOKUP((7*$C$3+DATE($E$3,1,3)-WEEKDAY(DATE($E$3,1,3))-4),'ENTREES BDD'!$A:$AH,19,FALSE)),0,VLOOKUP((7*$C$3+DATE($E$3,1,3)-WEEKDAY(DATE($E$3,1,3))-4),'ENTREES BDD'!$A:$AH,19,FALSE))</f>
        <v>0</v>
      </c>
      <c r="E15" s="14">
        <f>IF(ISERROR(VLOOKUP((7*$C$3+DATE($E$3,1,3)-WEEKDAY(DATE($E$3,1,3))-3),'ENTREES BDD'!$A:$AH,19,FALSE)),0,VLOOKUP((7*$C$3+DATE($E$3,1,3)-WEEKDAY(DATE($E$3,1,3))-3),'ENTREES BDD'!$A:$AH,19,FALSE))</f>
        <v>0</v>
      </c>
      <c r="F15" s="14">
        <f>IF(ISERROR(VLOOKUP((7*$C$3+DATE($E$3,1,3)-WEEKDAY(DATE($E$3,1,3))-2),'ENTREES BDD'!$A:$AH,19,FALSE)),0,VLOOKUP((7*$C$3+DATE($E$3,1,3)-WEEKDAY(DATE($E$3,1,3))-2),'ENTREES BDD'!$A:$AH,19,FALSE))</f>
        <v>0</v>
      </c>
      <c r="G15" s="14">
        <f>IF(ISERROR(VLOOKUP((7*$C$3+DATE($E$3,1,3)-WEEKDAY(DATE($E$3,1,3))-1),'ENTREES BDD'!$A:$AH,19,FALSE)),0,VLOOKUP((7*$C$3+DATE($E$3,1,3)-WEEKDAY(DATE($E$3,1,3))-1),'ENTREES BDD'!$A:$AH,19,FALSE))</f>
        <v>0</v>
      </c>
      <c r="H15" s="14">
        <f>IF(ISERROR(VLOOKUP((7*$C$3+DATE($E$3,1,3)-WEEKDAY(DATE($E$3,1,3))),'ENTREES BDD'!$A:$AH,19,FALSE)),0,VLOOKUP((7*$C$3+DATE($E$3,1,3)-WEEKDAY(DATE($E$3,1,3))),'ENTREES BDD'!$A:$AH,19,FALSE))</f>
        <v>0</v>
      </c>
      <c r="I15" s="14">
        <f>IF(ISERROR(VLOOKUP((7*$C$3+DATE($E$3,1,3)-WEEKDAY(DATE($E$3,1,3))+1),'ENTREES BDD'!$A:$AH,19,FALSE)),0,VLOOKUP((7*$C$3+DATE($E$3,1,3)-WEEKDAY(DATE($E$3,1,3))+1),'ENTREES BDD'!$A:$AH,19,FALSE))</f>
        <v>0</v>
      </c>
      <c r="J15" s="12">
        <f t="shared" si="0"/>
        <v>0</v>
      </c>
    </row>
    <row r="16" spans="1:10" x14ac:dyDescent="0.15">
      <c r="A16" s="63"/>
      <c r="B16" s="64" t="s">
        <v>30</v>
      </c>
      <c r="C16" s="13">
        <f>IF(ISERROR(VLOOKUP((7*$C$3+DATE($E$3,1,3)-WEEKDAY(DATE($E$3,1,3))-5),'ENTREES BDD'!$A:$AH,20,FALSE)),0,VLOOKUP((7*$C$3+DATE($E$3,1,3)-WEEKDAY(DATE($E$3,1,3))-5),'ENTREES BDD'!$A:$AH,20,FALSE))</f>
        <v>0</v>
      </c>
      <c r="D16" s="13">
        <f>IF(ISERROR(VLOOKUP((7*$C$3+DATE($E$3,1,3)-WEEKDAY(DATE($E$3,1,3))-4),'ENTREES BDD'!$A:$AH,20,FALSE)),0,VLOOKUP((7*$C$3+DATE($E$3,1,3)-WEEKDAY(DATE($E$3,1,3))-4),'ENTREES BDD'!$A:$AH,20,FALSE))</f>
        <v>0</v>
      </c>
      <c r="E16" s="13">
        <f>IF(ISERROR(VLOOKUP((7*$C$3+DATE($E$3,1,3)-WEEKDAY(DATE($E$3,1,3))-3),'ENTREES BDD'!$A:$AH,20,FALSE)),0,VLOOKUP((7*$C$3+DATE($E$3,1,3)-WEEKDAY(DATE($E$3,1,3))-3),'ENTREES BDD'!$A:$AH,20,FALSE))</f>
        <v>0</v>
      </c>
      <c r="F16" s="13">
        <f>IF(ISERROR(VLOOKUP((7*$C$3+DATE($E$3,1,3)-WEEKDAY(DATE($E$3,1,3))-2),'ENTREES BDD'!$A:$AH,20,FALSE)),0,VLOOKUP((7*$C$3+DATE($E$3,1,3)-WEEKDAY(DATE($E$3,1,3))-2),'ENTREES BDD'!$A:$AH,20,FALSE))</f>
        <v>0</v>
      </c>
      <c r="G16" s="13">
        <f>IF(ISERROR(VLOOKUP((7*$C$3+DATE($E$3,1,3)-WEEKDAY(DATE($E$3,1,3))-1),'ENTREES BDD'!$A:$AH,20,FALSE)),0,VLOOKUP((7*$C$3+DATE($E$3,1,3)-WEEKDAY(DATE($E$3,1,3))-1),'ENTREES BDD'!$A:$AH,20,FALSE))</f>
        <v>0</v>
      </c>
      <c r="H16" s="13">
        <f>IF(ISERROR(VLOOKUP((7*$C$3+DATE($E$3,1,3)-WEEKDAY(DATE($E$3,1,3))),'ENTREES BDD'!$A:$AH,20,FALSE)),0,VLOOKUP((7*$C$3+DATE($E$3,1,3)-WEEKDAY(DATE($E$3,1,3))),'ENTREES BDD'!$A:$AH,20,FALSE))</f>
        <v>0</v>
      </c>
      <c r="I16" s="13">
        <f>IF(ISERROR(VLOOKUP((7*$C$3+DATE($E$3,1,3)-WEEKDAY(DATE($E$3,1,3))+1),'ENTREES BDD'!$A:$AH,20,FALSE)),0,VLOOKUP((7*$C$3+DATE($E$3,1,3)-WEEKDAY(DATE($E$3,1,3))+1),'ENTREES BDD'!$A:$AH,20,FALSE))</f>
        <v>0</v>
      </c>
      <c r="J16" s="11">
        <f t="shared" si="0"/>
        <v>0</v>
      </c>
    </row>
    <row r="17" spans="1:10" x14ac:dyDescent="0.15">
      <c r="A17" s="63"/>
      <c r="B17" s="64"/>
      <c r="C17" s="14">
        <f>IF(ISERROR(VLOOKUP((7*$C$3+DATE($E$3,1,3)-WEEKDAY(DATE($E$3,1,3))-5),'ENTREES BDD'!$A:$AH,21,FALSE)),0,VLOOKUP((7*$C$3+DATE($E$3,1,3)-WEEKDAY(DATE($E$3,1,3))-5),'ENTREES BDD'!$A:$AH,21,FALSE))</f>
        <v>0</v>
      </c>
      <c r="D17" s="14">
        <f>IF(ISERROR(VLOOKUP((7*$C$3+DATE($E$3,1,3)-WEEKDAY(DATE($E$3,1,3))-4),'ENTREES BDD'!$A:$AH,21,FALSE)),0,VLOOKUP((7*$C$3+DATE($E$3,1,3)-WEEKDAY(DATE($E$3,1,3))-4),'ENTREES BDD'!$A:$AH,21,FALSE))</f>
        <v>0</v>
      </c>
      <c r="E17" s="14">
        <f>IF(ISERROR(VLOOKUP((7*$C$3+DATE($E$3,1,3)-WEEKDAY(DATE($E$3,1,3))-3),'ENTREES BDD'!$A:$AH,21,FALSE)),0,VLOOKUP((7*$C$3+DATE($E$3,1,3)-WEEKDAY(DATE($E$3,1,3))-3),'ENTREES BDD'!$A:$AH,21,FALSE))</f>
        <v>0</v>
      </c>
      <c r="F17" s="14">
        <f>IF(ISERROR(VLOOKUP((7*$C$3+DATE($E$3,1,3)-WEEKDAY(DATE($E$3,1,3))-2),'ENTREES BDD'!$A:$AH,21,FALSE)),0,VLOOKUP((7*$C$3+DATE($E$3,1,3)-WEEKDAY(DATE($E$3,1,3))-2),'ENTREES BDD'!$A:$AH,21,FALSE))</f>
        <v>0</v>
      </c>
      <c r="G17" s="14">
        <f>IF(ISERROR(VLOOKUP((7*$C$3+DATE($E$3,1,3)-WEEKDAY(DATE($E$3,1,3))-1),'ENTREES BDD'!$A:$AH,21,FALSE)),0,VLOOKUP((7*$C$3+DATE($E$3,1,3)-WEEKDAY(DATE($E$3,1,3))-1),'ENTREES BDD'!$A:$AH,21,FALSE))</f>
        <v>0</v>
      </c>
      <c r="H17" s="14">
        <f>IF(ISERROR(VLOOKUP((7*$C$3+DATE($E$3,1,3)-WEEKDAY(DATE($E$3,1,3))),'ENTREES BDD'!$A:$AH,21,FALSE)),0,VLOOKUP((7*$C$3+DATE($E$3,1,3)-WEEKDAY(DATE($E$3,1,3))),'ENTREES BDD'!$A:$AH,21,FALSE))</f>
        <v>0</v>
      </c>
      <c r="I17" s="14">
        <f>IF(ISERROR(VLOOKUP((7*$C$3+DATE($E$3,1,3)-WEEKDAY(DATE($E$3,1,3))+1),'ENTREES BDD'!$A:$AH,21,FALSE)),0,VLOOKUP((7*$C$3+DATE($E$3,1,3)-WEEKDAY(DATE($E$3,1,3))+1),'ENTREES BDD'!$A:$AH,21,FALSE))</f>
        <v>0</v>
      </c>
      <c r="J17" s="12">
        <f t="shared" si="0"/>
        <v>0</v>
      </c>
    </row>
    <row r="18" spans="1:10" x14ac:dyDescent="0.15">
      <c r="A18" s="65" t="s">
        <v>31</v>
      </c>
      <c r="B18" s="66" t="s">
        <v>32</v>
      </c>
      <c r="C18" s="15">
        <f>IF(ISERROR(VLOOKUP((7*$C$3+DATE($E$3,1,3)-WEEKDAY(DATE($E$3,1,3))-5),'ENTREES BDD'!$A:$AH,6,FALSE)),0,VLOOKUP((7*$C$3+DATE($E$3,1,3)-WEEKDAY(DATE($E$3,1,3))-5),'ENTREES BDD'!$A:$AH,6,FALSE))</f>
        <v>0</v>
      </c>
      <c r="D18" s="15">
        <f>IF(ISERROR(VLOOKUP((7*$C$3+DATE($E$3,1,3)-WEEKDAY(DATE($E$3,1,3))-4),'ENTREES BDD'!$A:$AH,6,FALSE)),0,VLOOKUP((7*$C$3+DATE($E$3,1,3)-WEEKDAY(DATE($E$3,1,3))-4),'ENTREES BDD'!$A:$AH,6,FALSE))</f>
        <v>0</v>
      </c>
      <c r="E18" s="15">
        <f>IF(ISERROR(VLOOKUP((7*$C$3+DATE($E$3,1,3)-WEEKDAY(DATE($E$3,1,3))-3),'ENTREES BDD'!$A:$AH,6,FALSE)),0,VLOOKUP((7*$C$3+DATE($E$3,1,3)-WEEKDAY(DATE($E$3,1,3))-3),'ENTREES BDD'!$A:$AH,6,FALSE))</f>
        <v>0</v>
      </c>
      <c r="F18" s="15">
        <f>IF(ISERROR(VLOOKUP((7*$C$3+DATE($E$3,1,3)-WEEKDAY(DATE($E$3,1,3))-2),'ENTREES BDD'!$A:$AH,6,FALSE)),0,VLOOKUP((7*$C$3+DATE($E$3,1,3)-WEEKDAY(DATE($E$3,1,3))-2),'ENTREES BDD'!$A:$AH,6,FALSE))</f>
        <v>0</v>
      </c>
      <c r="G18" s="15">
        <f>IF(ISERROR(VLOOKUP((7*$C$3+DATE($E$3,1,3)-WEEKDAY(DATE($E$3,1,3))-1),'ENTREES BDD'!$A:$AH,6,FALSE)),0,VLOOKUP((7*$C$3+DATE($E$3,1,3)-WEEKDAY(DATE($E$3,1,3))-1),'ENTREES BDD'!$A:$AH,6,FALSE))</f>
        <v>0</v>
      </c>
      <c r="H18" s="15">
        <f>IF(ISERROR(VLOOKUP((7*$C$3+DATE($E$3,1,3)-WEEKDAY(DATE($E$3,1,3))),'ENTREES BDD'!$A:$AH,6,FALSE)),0,VLOOKUP((7*$C$3+DATE($E$3,1,3)-WEEKDAY(DATE($E$3,1,3))),'ENTREES BDD'!$A:$AH,6,FALSE))</f>
        <v>0</v>
      </c>
      <c r="I18" s="15">
        <f>IF(ISERROR(VLOOKUP((7*$C$3+DATE($E$3,1,3)-WEEKDAY(DATE($E$3,1,3))+1),'ENTREES BDD'!$A:$AH,6,FALSE)),0,VLOOKUP((7*$C$3+DATE($E$3,1,3)-WEEKDAY(DATE($E$3,1,3))+1),'ENTREES BDD'!$A:$AH,6,FALSE))</f>
        <v>0</v>
      </c>
      <c r="J18" s="11">
        <f t="shared" si="0"/>
        <v>0</v>
      </c>
    </row>
    <row r="19" spans="1:10" x14ac:dyDescent="0.15">
      <c r="A19" s="65"/>
      <c r="B19" s="66"/>
      <c r="C19" s="16">
        <f>IF(ISERROR(VLOOKUP((7*$C$3+DATE($E$3,1,3)-WEEKDAY(DATE($E$3,1,3))-5),'ENTREES BDD'!$A:$AH,7,FALSE)),0,VLOOKUP((7*$C$3+DATE($E$3,1,3)-WEEKDAY(DATE($E$3,1,3))-5),'ENTREES BDD'!$A:$AH,7,FALSE))</f>
        <v>0</v>
      </c>
      <c r="D19" s="16">
        <f>IF(ISERROR(VLOOKUP((7*$C$3+DATE($E$3,1,3)-WEEKDAY(DATE($E$3,1,3))-4),'ENTREES BDD'!$A:$AH,7,FALSE)),0,VLOOKUP((7*$C$3+DATE($E$3,1,3)-WEEKDAY(DATE($E$3,1,3))-4),'ENTREES BDD'!$A:$AH,7,FALSE))</f>
        <v>0</v>
      </c>
      <c r="E19" s="16">
        <f>IF(ISERROR(VLOOKUP((7*$C$3+DATE($E$3,1,3)-WEEKDAY(DATE($E$3,1,3))-3),'ENTREES BDD'!$A:$AH,7,FALSE)),0,VLOOKUP((7*$C$3+DATE($E$3,1,3)-WEEKDAY(DATE($E$3,1,3))-3),'ENTREES BDD'!$A:$AH,7,FALSE))</f>
        <v>0</v>
      </c>
      <c r="F19" s="16">
        <f>IF(ISERROR(VLOOKUP((7*$C$3+DATE($E$3,1,3)-WEEKDAY(DATE($E$3,1,3))-2),'ENTREES BDD'!$A:$AH,7,FALSE)),0,VLOOKUP((7*$C$3+DATE($E$3,1,3)-WEEKDAY(DATE($E$3,1,3))-2),'ENTREES BDD'!$A:$AH,7,FALSE))</f>
        <v>0</v>
      </c>
      <c r="G19" s="16">
        <f>IF(ISERROR(VLOOKUP((7*$C$3+DATE($E$3,1,3)-WEEKDAY(DATE($E$3,1,3))-1),'ENTREES BDD'!$A:$AH,7,FALSE)),0,VLOOKUP((7*$C$3+DATE($E$3,1,3)-WEEKDAY(DATE($E$3,1,3))-1),'ENTREES BDD'!$A:$AH,7,FALSE))</f>
        <v>0</v>
      </c>
      <c r="H19" s="16">
        <f>IF(ISERROR(VLOOKUP((7*$C$3+DATE($E$3,1,3)-WEEKDAY(DATE($E$3,1,3))),'ENTREES BDD'!$A:$AH,7,FALSE)),0,VLOOKUP((7*$C$3+DATE($E$3,1,3)-WEEKDAY(DATE($E$3,1,3))),'ENTREES BDD'!$A:$AH,7,FALSE))</f>
        <v>0</v>
      </c>
      <c r="I19" s="16">
        <f>IF(ISERROR(VLOOKUP((7*$C$3+DATE($E$3,1,3)-WEEKDAY(DATE($E$3,1,3))+1),'ENTREES BDD'!$A:$AH,7,FALSE)),0,VLOOKUP((7*$C$3+DATE($E$3,1,3)-WEEKDAY(DATE($E$3,1,3))+1),'ENTREES BDD'!$A:$AH,7,FALSE))</f>
        <v>0</v>
      </c>
      <c r="J19" s="12">
        <f t="shared" si="0"/>
        <v>0</v>
      </c>
    </row>
    <row r="20" spans="1:10" x14ac:dyDescent="0.15">
      <c r="A20" s="65"/>
      <c r="B20" s="66" t="s">
        <v>33</v>
      </c>
      <c r="C20" s="15">
        <f>IF(ISERROR(VLOOKUP((7*$C$3+DATE($E$3,1,3)-WEEKDAY(DATE($E$3,1,3))-5),'ENTREES BDD'!$A:$AH,8,FALSE)),0,VLOOKUP((7*$C$3+DATE($E$3,1,3)-WEEKDAY(DATE($E$3,1,3))-5),'ENTREES BDD'!$A:$AH,8,FALSE))</f>
        <v>0</v>
      </c>
      <c r="D20" s="15">
        <f>IF(ISERROR(VLOOKUP((7*$C$3+DATE($E$3,1,3)-WEEKDAY(DATE($E$3,1,3))-4),'ENTREES BDD'!$A:$AH,8,FALSE)),0,VLOOKUP((7*$C$3+DATE($E$3,1,3)-WEEKDAY(DATE($E$3,1,3))-4),'ENTREES BDD'!$A:$AH,8,FALSE))</f>
        <v>0</v>
      </c>
      <c r="E20" s="15">
        <f>IF(ISERROR(VLOOKUP((7*$C$3+DATE($E$3,1,3)-WEEKDAY(DATE($E$3,1,3))-3),'ENTREES BDD'!$A:$AH,8,FALSE)),0,VLOOKUP((7*$C$3+DATE($E$3,1,3)-WEEKDAY(DATE($E$3,1,3))-3),'ENTREES BDD'!$A:$AH,8,FALSE))</f>
        <v>0</v>
      </c>
      <c r="F20" s="15">
        <f>IF(ISERROR(VLOOKUP((7*$C$3+DATE($E$3,1,3)-WEEKDAY(DATE($E$3,1,3))-2),'ENTREES BDD'!$A:$AH,8,FALSE)),0,VLOOKUP((7*$C$3+DATE($E$3,1,3)-WEEKDAY(DATE($E$3,1,3))-2),'ENTREES BDD'!$A:$AH,8,FALSE))</f>
        <v>0</v>
      </c>
      <c r="G20" s="15">
        <f>IF(ISERROR(VLOOKUP((7*$C$3+DATE($E$3,1,3)-WEEKDAY(DATE($E$3,1,3))-1),'ENTREES BDD'!$A:$AH,8,FALSE)),0,VLOOKUP((7*$C$3+DATE($E$3,1,3)-WEEKDAY(DATE($E$3,1,3))-1),'ENTREES BDD'!$A:$AH,8,FALSE))</f>
        <v>0</v>
      </c>
      <c r="H20" s="15">
        <f>IF(ISERROR(VLOOKUP((7*$C$3+DATE($E$3,1,3)-WEEKDAY(DATE($E$3,1,3))),'ENTREES BDD'!$A:$AH,8,FALSE)),0,VLOOKUP((7*$C$3+DATE($E$3,1,3)-WEEKDAY(DATE($E$3,1,3))),'ENTREES BDD'!$A:$AH,8,FALSE))</f>
        <v>0</v>
      </c>
      <c r="I20" s="15">
        <f>IF(ISERROR(VLOOKUP((7*$C$3+DATE($E$3,1,3)-WEEKDAY(DATE($E$3,1,3))+1),'ENTREES BDD'!$A:$AH,8,FALSE)),0,VLOOKUP((7*$C$3+DATE($E$3,1,3)-WEEKDAY(DATE($E$3,1,3))+1),'ENTREES BDD'!$A:$AH,8,FALSE))</f>
        <v>0</v>
      </c>
      <c r="J20" s="11">
        <f t="shared" si="0"/>
        <v>0</v>
      </c>
    </row>
    <row r="21" spans="1:10" x14ac:dyDescent="0.15">
      <c r="A21" s="65"/>
      <c r="B21" s="66"/>
      <c r="C21" s="16">
        <f>IF(ISERROR(VLOOKUP((7*$C$3+DATE($E$3,1,3)-WEEKDAY(DATE($E$3,1,3))-5),'ENTREES BDD'!$A:$AH,9,FALSE)),0,VLOOKUP((7*$C$3+DATE($E$3,1,3)-WEEKDAY(DATE($E$3,1,3))-5),'ENTREES BDD'!$A:$AH,9,FALSE))</f>
        <v>0</v>
      </c>
      <c r="D21" s="16">
        <f>IF(ISERROR(VLOOKUP((7*$C$3+DATE($E$3,1,3)-WEEKDAY(DATE($E$3,1,3))-4),'ENTREES BDD'!$A:$AH,9,FALSE)),0,VLOOKUP((7*$C$3+DATE($E$3,1,3)-WEEKDAY(DATE($E$3,1,3))-4),'ENTREES BDD'!$A:$AH,9,FALSE))</f>
        <v>0</v>
      </c>
      <c r="E21" s="16">
        <f>IF(ISERROR(VLOOKUP((7*$C$3+DATE($E$3,1,3)-WEEKDAY(DATE($E$3,1,3))-3),'ENTREES BDD'!$A:$AH,9,FALSE)),0,VLOOKUP((7*$C$3+DATE($E$3,1,3)-WEEKDAY(DATE($E$3,1,3))-3),'ENTREES BDD'!$A:$AH,9,FALSE))</f>
        <v>0</v>
      </c>
      <c r="F21" s="16">
        <f>IF(ISERROR(VLOOKUP((7*$C$3+DATE($E$3,1,3)-WEEKDAY(DATE($E$3,1,3))-2),'ENTREES BDD'!$A:$AH,9,FALSE)),0,VLOOKUP((7*$C$3+DATE($E$3,1,3)-WEEKDAY(DATE($E$3,1,3))-2),'ENTREES BDD'!$A:$AH,9,FALSE))</f>
        <v>0</v>
      </c>
      <c r="G21" s="16">
        <f>IF(ISERROR(VLOOKUP((7*$C$3+DATE($E$3,1,3)-WEEKDAY(DATE($E$3,1,3))-1),'ENTREES BDD'!$A:$AH,9,FALSE)),0,VLOOKUP((7*$C$3+DATE($E$3,1,3)-WEEKDAY(DATE($E$3,1,3))-1),'ENTREES BDD'!$A:$AH,9,FALSE))</f>
        <v>0</v>
      </c>
      <c r="H21" s="16">
        <f>IF(ISERROR(VLOOKUP((7*$C$3+DATE($E$3,1,3)-WEEKDAY(DATE($E$3,1,3))),'ENTREES BDD'!$A:$AH,9,FALSE)),0,VLOOKUP((7*$C$3+DATE($E$3,1,3)-WEEKDAY(DATE($E$3,1,3))),'ENTREES BDD'!$A:$AH,9,FALSE))</f>
        <v>0</v>
      </c>
      <c r="I21" s="16">
        <f>IF(ISERROR(VLOOKUP((7*$C$3+DATE($E$3,1,3)-WEEKDAY(DATE($E$3,1,3))+1),'ENTREES BDD'!$A:$AH,9,FALSE)),0,VLOOKUP((7*$C$3+DATE($E$3,1,3)-WEEKDAY(DATE($E$3,1,3))+1),'ENTREES BDD'!$A:$AH,9,FALSE))</f>
        <v>0</v>
      </c>
      <c r="J21" s="12">
        <f t="shared" si="0"/>
        <v>0</v>
      </c>
    </row>
    <row r="22" spans="1:10" x14ac:dyDescent="0.15">
      <c r="A22" s="65"/>
      <c r="B22" s="66" t="s">
        <v>34</v>
      </c>
      <c r="C22" s="15">
        <f>IF(ISERROR(VLOOKUP((7*$C$3+DATE($E$3,1,3)-WEEKDAY(DATE($E$3,1,3))-5),'ENTREES BDD'!$A:$AH,24,FALSE)),0,VLOOKUP((7*$C$3+DATE($E$3,1,3)-WEEKDAY(DATE($E$3,1,3))-5),'ENTREES BDD'!$A:$AH,24,FALSE))</f>
        <v>0</v>
      </c>
      <c r="D22" s="15">
        <f>IF(ISERROR(VLOOKUP((7*$C$3+DATE($E$3,1,3)-WEEKDAY(DATE($E$3,1,3))-4),'ENTREES BDD'!$A:$AH,24,FALSE)),0,VLOOKUP((7*$C$3+DATE($E$3,1,3)-WEEKDAY(DATE($E$3,1,3))-4),'ENTREES BDD'!$A:$AH,24,FALSE))</f>
        <v>0</v>
      </c>
      <c r="E22" s="15">
        <f>IF(ISERROR(VLOOKUP((7*$C$3+DATE($E$3,1,3)-WEEKDAY(DATE($E$3,1,3))-3),'ENTREES BDD'!$A:$AH,24,FALSE)),0,VLOOKUP((7*$C$3+DATE($E$3,1,3)-WEEKDAY(DATE($E$3,1,3))-3),'ENTREES BDD'!$A:$AH,24,FALSE))</f>
        <v>0</v>
      </c>
      <c r="F22" s="15">
        <f>IF(ISERROR(VLOOKUP((7*$C$3+DATE($E$3,1,3)-WEEKDAY(DATE($E$3,1,3))-2),'ENTREES BDD'!$A:$AH,24,FALSE)),0,VLOOKUP((7*$C$3+DATE($E$3,1,3)-WEEKDAY(DATE($E$3,1,3))-2),'ENTREES BDD'!$A:$AH,24,FALSE))</f>
        <v>0</v>
      </c>
      <c r="G22" s="15">
        <f>IF(ISERROR(VLOOKUP((7*$C$3+DATE($E$3,1,3)-WEEKDAY(DATE($E$3,1,3))-1),'ENTREES BDD'!$A:$AH,24,FALSE)),0,VLOOKUP((7*$C$3+DATE($E$3,1,3)-WEEKDAY(DATE($E$3,1,3))-1),'ENTREES BDD'!$A:$AH,24,FALSE))</f>
        <v>0</v>
      </c>
      <c r="H22" s="15">
        <f>IF(ISERROR(VLOOKUP((7*$C$3+DATE($E$3,1,3)-WEEKDAY(DATE($E$3,1,3))),'ENTREES BDD'!$A:$AH,24,FALSE)),0,VLOOKUP((7*$C$3+DATE($E$3,1,3)-WEEKDAY(DATE($E$3,1,3))),'ENTREES BDD'!$A:$AH,24,FALSE))</f>
        <v>0</v>
      </c>
      <c r="I22" s="15">
        <f>IF(ISERROR(VLOOKUP((7*$C$3+DATE($E$3,1,3)-WEEKDAY(DATE($E$3,1,3))+1),'ENTREES BDD'!$A:$AH,24,FALSE)),0,VLOOKUP((7*$C$3+DATE($E$3,1,3)-WEEKDAY(DATE($E$3,1,3))+1),'ENTREES BDD'!$A:$AH,24,FALSE))</f>
        <v>0</v>
      </c>
      <c r="J22" s="11">
        <f t="shared" si="0"/>
        <v>0</v>
      </c>
    </row>
    <row r="23" spans="1:10" x14ac:dyDescent="0.15">
      <c r="A23" s="65"/>
      <c r="B23" s="66"/>
      <c r="C23" s="16">
        <f>IF(ISERROR(VLOOKUP((7*$C$3+DATE($E$3,1,3)-WEEKDAY(DATE($E$3,1,3))-5),'ENTREES BDD'!$A:$AH,25,FALSE)),0,VLOOKUP((7*$C$3+DATE($E$3,1,3)-WEEKDAY(DATE($E$3,1,3))-5),'ENTREES BDD'!$A:$AH,25,FALSE))</f>
        <v>0</v>
      </c>
      <c r="D23" s="16">
        <f>IF(ISERROR(VLOOKUP((7*$C$3+DATE($E$3,1,3)-WEEKDAY(DATE($E$3,1,3))-4),'ENTREES BDD'!$A:$AH,25,FALSE)),0,VLOOKUP((7*$C$3+DATE($E$3,1,3)-WEEKDAY(DATE($E$3,1,3))-4),'ENTREES BDD'!$A:$AH,25,FALSE))</f>
        <v>0</v>
      </c>
      <c r="E23" s="16">
        <f>IF(ISERROR(VLOOKUP((7*$C$3+DATE($E$3,1,3)-WEEKDAY(DATE($E$3,1,3))-3),'ENTREES BDD'!$A:$AH,25,FALSE)),0,VLOOKUP((7*$C$3+DATE($E$3,1,3)-WEEKDAY(DATE($E$3,1,3))-3),'ENTREES BDD'!$A:$AH,25,FALSE))</f>
        <v>0</v>
      </c>
      <c r="F23" s="16">
        <f>IF(ISERROR(VLOOKUP((7*$C$3+DATE($E$3,1,3)-WEEKDAY(DATE($E$3,1,3))-2),'ENTREES BDD'!$A:$AH,25,FALSE)),0,VLOOKUP((7*$C$3+DATE($E$3,1,3)-WEEKDAY(DATE($E$3,1,3))-2),'ENTREES BDD'!$A:$AH,25,FALSE))</f>
        <v>0</v>
      </c>
      <c r="G23" s="16">
        <f>IF(ISERROR(VLOOKUP((7*$C$3+DATE($E$3,1,3)-WEEKDAY(DATE($E$3,1,3))-1),'ENTREES BDD'!$A:$AH,25,FALSE)),0,VLOOKUP((7*$C$3+DATE($E$3,1,3)-WEEKDAY(DATE($E$3,1,3))-1),'ENTREES BDD'!$A:$AH,25,FALSE))</f>
        <v>0</v>
      </c>
      <c r="H23" s="16">
        <f>IF(ISERROR(VLOOKUP((7*$C$3+DATE($E$3,1,3)-WEEKDAY(DATE($E$3,1,3))),'ENTREES BDD'!$A:$AH,25,FALSE)),0,VLOOKUP((7*$C$3+DATE($E$3,1,3)-WEEKDAY(DATE($E$3,1,3))),'ENTREES BDD'!$A:$AH,25,FALSE))</f>
        <v>0</v>
      </c>
      <c r="I23" s="16">
        <f>IF(ISERROR(VLOOKUP((7*$C$3+DATE($E$3,1,3)-WEEKDAY(DATE($E$3,1,3))+1),'ENTREES BDD'!$A:$AH,25,FALSE)),0,VLOOKUP((7*$C$3+DATE($E$3,1,3)-WEEKDAY(DATE($E$3,1,3))+1),'ENTREES BDD'!$A:$AH,25,FALSE))</f>
        <v>0</v>
      </c>
      <c r="J23" s="12">
        <f t="shared" si="0"/>
        <v>0</v>
      </c>
    </row>
    <row r="24" spans="1:10" x14ac:dyDescent="0.15">
      <c r="A24" s="65"/>
      <c r="B24" s="66" t="s">
        <v>35</v>
      </c>
      <c r="C24" s="15">
        <f>IF(ISERROR(VLOOKUP((7*$C$3+DATE($E$3,1,3)-WEEKDAY(DATE($E$3,1,3))-5),'ENTREES BDD'!$A:$AH,22,FALSE)),0,VLOOKUP((7*$C$3+DATE($E$3,1,3)-WEEKDAY(DATE($E$3,1,3))-5),'ENTREES BDD'!$A:$AH,22,FALSE))</f>
        <v>0</v>
      </c>
      <c r="D24" s="15">
        <f>IF(ISERROR(VLOOKUP((7*$C$3+DATE($E$3,1,3)-WEEKDAY(DATE($E$3,1,3))-4),'ENTREES BDD'!$A:$AH,22,FALSE)),0,VLOOKUP((7*$C$3+DATE($E$3,1,3)-WEEKDAY(DATE($E$3,1,3))-4),'ENTREES BDD'!$A:$AH,22,FALSE))</f>
        <v>0</v>
      </c>
      <c r="E24" s="15">
        <f>IF(ISERROR(VLOOKUP((7*$C$3+DATE($E$3,1,3)-WEEKDAY(DATE($E$3,1,3))-3),'ENTREES BDD'!$A:$AH,22,FALSE)),0,VLOOKUP((7*$C$3+DATE($E$3,1,3)-WEEKDAY(DATE($E$3,1,3))-3),'ENTREES BDD'!$A:$AH,22,FALSE))</f>
        <v>0</v>
      </c>
      <c r="F24" s="15">
        <f>IF(ISERROR(VLOOKUP((7*$C$3+DATE($E$3,1,3)-WEEKDAY(DATE($E$3,1,3))-2),'ENTREES BDD'!$A:$AH,22,FALSE)),0,VLOOKUP((7*$C$3+DATE($E$3,1,3)-WEEKDAY(DATE($E$3,1,3))-2),'ENTREES BDD'!$A:$AH,22,FALSE))</f>
        <v>0</v>
      </c>
      <c r="G24" s="15">
        <f>IF(ISERROR(VLOOKUP((7*$C$3+DATE($E$3,1,3)-WEEKDAY(DATE($E$3,1,3))-1),'ENTREES BDD'!$A:$AH,22,FALSE)),0,VLOOKUP((7*$C$3+DATE($E$3,1,3)-WEEKDAY(DATE($E$3,1,3))-1),'ENTREES BDD'!$A:$AH,22,FALSE))</f>
        <v>0</v>
      </c>
      <c r="H24" s="15">
        <f>IF(ISERROR(VLOOKUP((7*$C$3+DATE($E$3,1,3)-WEEKDAY(DATE($E$3,1,3))),'ENTREES BDD'!$A:$AH,22,FALSE)),0,VLOOKUP((7*$C$3+DATE($E$3,1,3)-WEEKDAY(DATE($E$3,1,3))),'ENTREES BDD'!$A:$AH,22,FALSE))</f>
        <v>0</v>
      </c>
      <c r="I24" s="15">
        <f>IF(ISERROR(VLOOKUP((7*$C$3+DATE($E$3,1,3)-WEEKDAY(DATE($E$3,1,3))+1),'ENTREES BDD'!$A:$AH,22,FALSE)),0,VLOOKUP((7*$C$3+DATE($E$3,1,3)-WEEKDAY(DATE($E$3,1,3))+1),'ENTREES BDD'!$A:$AH,22,FALSE))</f>
        <v>0</v>
      </c>
      <c r="J24" s="11">
        <f t="shared" si="0"/>
        <v>0</v>
      </c>
    </row>
    <row r="25" spans="1:10" x14ac:dyDescent="0.15">
      <c r="A25" s="65"/>
      <c r="B25" s="66"/>
      <c r="C25" s="16">
        <f>IF(ISERROR(VLOOKUP((7*$C$3+DATE($E$3,1,3)-WEEKDAY(DATE($E$3,1,3))-5),'ENTREES BDD'!$A:$AH,23,FALSE)),0,VLOOKUP((7*$C$3+DATE($E$3,1,3)-WEEKDAY(DATE($E$3,1,3))-5),'ENTREES BDD'!$A:$AH,23,FALSE))</f>
        <v>0</v>
      </c>
      <c r="D25" s="16">
        <f>IF(ISERROR(VLOOKUP((7*$C$3+DATE($E$3,1,3)-WEEKDAY(DATE($E$3,1,3))-4),'ENTREES BDD'!$A:$AH,23,FALSE)),0,VLOOKUP((7*$C$3+DATE($E$3,1,3)-WEEKDAY(DATE($E$3,1,3))-4),'ENTREES BDD'!$A:$AH,23,FALSE))</f>
        <v>0</v>
      </c>
      <c r="E25" s="16">
        <f>IF(ISERROR(VLOOKUP((7*$C$3+DATE($E$3,1,3)-WEEKDAY(DATE($E$3,1,3))-3),'ENTREES BDD'!$A:$AH,23,FALSE)),0,VLOOKUP((7*$C$3+DATE($E$3,1,3)-WEEKDAY(DATE($E$3,1,3))-3),'ENTREES BDD'!$A:$AH,23,FALSE))</f>
        <v>0</v>
      </c>
      <c r="F25" s="16">
        <f>IF(ISERROR(VLOOKUP((7*$C$3+DATE($E$3,1,3)-WEEKDAY(DATE($E$3,1,3))-2),'ENTREES BDD'!$A:$AH,23,FALSE)),0,VLOOKUP((7*$C$3+DATE($E$3,1,3)-WEEKDAY(DATE($E$3,1,3))-2),'ENTREES BDD'!$A:$AH,23,FALSE))</f>
        <v>0</v>
      </c>
      <c r="G25" s="16">
        <f>IF(ISERROR(VLOOKUP((7*$C$3+DATE($E$3,1,3)-WEEKDAY(DATE($E$3,1,3))-1),'ENTREES BDD'!$A:$AH,23,FALSE)),0,VLOOKUP((7*$C$3+DATE($E$3,1,3)-WEEKDAY(DATE($E$3,1,3))-1),'ENTREES BDD'!$A:$AH,23,FALSE))</f>
        <v>0</v>
      </c>
      <c r="H25" s="16">
        <f>IF(ISERROR(VLOOKUP((7*$C$3+DATE($E$3,1,3)-WEEKDAY(DATE($E$3,1,3))),'ENTREES BDD'!$A:$AH,23,FALSE)),0,VLOOKUP((7*$C$3+DATE($E$3,1,3)-WEEKDAY(DATE($E$3,1,3))),'ENTREES BDD'!$A:$AH,23,FALSE))</f>
        <v>0</v>
      </c>
      <c r="I25" s="16">
        <f>IF(ISERROR(VLOOKUP((7*$C$3+DATE($E$3,1,3)-WEEKDAY(DATE($E$3,1,3))+1),'ENTREES BDD'!$A:$AH,23,FALSE)),0,VLOOKUP((7*$C$3+DATE($E$3,1,3)-WEEKDAY(DATE($E$3,1,3))+1),'ENTREES BDD'!$A:$AH,23,FALSE))</f>
        <v>0</v>
      </c>
      <c r="J25" s="12">
        <f t="shared" si="0"/>
        <v>0</v>
      </c>
    </row>
    <row r="26" spans="1:10" x14ac:dyDescent="0.15">
      <c r="A26" s="63" t="s">
        <v>36</v>
      </c>
      <c r="B26" s="64" t="s">
        <v>37</v>
      </c>
      <c r="C26" s="13">
        <f>IF(ISERROR(VLOOKUP((7*$C$3+DATE($E$3,1,3)-WEEKDAY(DATE($E$3,1,3))-5),'ENTREES BDD'!$A:$AH,10,FALSE)),0,VLOOKUP((7*$C$3+DATE($E$3,1,3)-WEEKDAY(DATE($E$3,1,3))-5),'ENTREES BDD'!$A:$AH,10,FALSE))</f>
        <v>0</v>
      </c>
      <c r="D26" s="13">
        <f>IF(ISERROR(VLOOKUP((7*$C$3+DATE($E$3,1,3)-WEEKDAY(DATE($E$3,1,3))-4),'ENTREES BDD'!$A:$AH,10,FALSE)),0,VLOOKUP((7*$C$3+DATE($E$3,1,3)-WEEKDAY(DATE($E$3,1,3))-4),'ENTREES BDD'!$A:$AH,10,FALSE))</f>
        <v>0</v>
      </c>
      <c r="E26" s="13">
        <f>IF(ISERROR(VLOOKUP((7*$C$3+DATE($E$3,1,3)-WEEKDAY(DATE($E$3,1,3))-3),'ENTREES BDD'!$A:$AH,10,FALSE)),0,VLOOKUP((7*$C$3+DATE($E$3,1,3)-WEEKDAY(DATE($E$3,1,3))-3),'ENTREES BDD'!$A:$AH,10,FALSE))</f>
        <v>0</v>
      </c>
      <c r="F26" s="13">
        <f>IF(ISERROR(VLOOKUP((7*$C$3+DATE($E$3,1,3)-WEEKDAY(DATE($E$3,1,3))-2),'ENTREES BDD'!$A:$AH,10,FALSE)),0,VLOOKUP((7*$C$3+DATE($E$3,1,3)-WEEKDAY(DATE($E$3,1,3))-2),'ENTREES BDD'!$A:$AH,10,FALSE))</f>
        <v>0</v>
      </c>
      <c r="G26" s="13">
        <f>IF(ISERROR(VLOOKUP((7*$C$3+DATE($E$3,1,3)-WEEKDAY(DATE($E$3,1,3))-1),'ENTREES BDD'!$A:$AH,10,FALSE)),0,VLOOKUP((7*$C$3+DATE($E$3,1,3)-WEEKDAY(DATE($E$3,1,3))-1),'ENTREES BDD'!$A:$AH,10,FALSE))</f>
        <v>0</v>
      </c>
      <c r="H26" s="13">
        <f>IF(ISERROR(VLOOKUP((7*$C$3+DATE($E$3,1,3)-WEEKDAY(DATE($E$3,1,3))),'ENTREES BDD'!$A:$AH,10,FALSE)),0,VLOOKUP((7*$C$3+DATE($E$3,1,3)-WEEKDAY(DATE($E$3,1,3))),'ENTREES BDD'!$A:$AH,10,FALSE))</f>
        <v>0</v>
      </c>
      <c r="I26" s="13">
        <f>IF(ISERROR(VLOOKUP((7*$C$3+DATE($E$3,1,3)-WEEKDAY(DATE($E$3,1,3))+1),'ENTREES BDD'!$A:$AH,10,FALSE)),0,VLOOKUP((7*$C$3+DATE($E$3,1,3)-WEEKDAY(DATE($E$3,1,3))+1),'ENTREES BDD'!$A:$AH,10,FALSE))</f>
        <v>0</v>
      </c>
      <c r="J26" s="11">
        <f t="shared" si="0"/>
        <v>0</v>
      </c>
    </row>
    <row r="27" spans="1:10" x14ac:dyDescent="0.15">
      <c r="A27" s="63"/>
      <c r="B27" s="64"/>
      <c r="C27" s="14">
        <f>IF(ISERROR(VLOOKUP((7*$C$3+DATE($E$3,1,3)-WEEKDAY(DATE($E$3,1,3))-5),'ENTREES BDD'!$A:$AH,11,FALSE)),0,VLOOKUP((7*$C$3+DATE($E$3,1,3)-WEEKDAY(DATE($E$3,1,3))-5),'ENTREES BDD'!$A:$AH,11,FALSE))</f>
        <v>0</v>
      </c>
      <c r="D27" s="14">
        <f>IF(ISERROR(VLOOKUP((7*$C$3+DATE($E$3,1,3)-WEEKDAY(DATE($E$3,1,3))-4),'ENTREES BDD'!$A:$AH,11,FALSE)),0,VLOOKUP((7*$C$3+DATE($E$3,1,3)-WEEKDAY(DATE($E$3,1,3))-4),'ENTREES BDD'!$A:$AH,11,FALSE))</f>
        <v>0</v>
      </c>
      <c r="E27" s="14">
        <f>IF(ISERROR(VLOOKUP((7*$C$3+DATE($E$3,1,3)-WEEKDAY(DATE($E$3,1,3))-3),'ENTREES BDD'!$A:$AH,11,FALSE)),0,VLOOKUP((7*$C$3+DATE($E$3,1,3)-WEEKDAY(DATE($E$3,1,3))-3),'ENTREES BDD'!$A:$AH,11,FALSE))</f>
        <v>0</v>
      </c>
      <c r="F27" s="14">
        <f>IF(ISERROR(VLOOKUP((7*$C$3+DATE($E$3,1,3)-WEEKDAY(DATE($E$3,1,3))-2),'ENTREES BDD'!$A:$AH,11,FALSE)),0,VLOOKUP((7*$C$3+DATE($E$3,1,3)-WEEKDAY(DATE($E$3,1,3))-2),'ENTREES BDD'!$A:$AH,11,FALSE))</f>
        <v>0</v>
      </c>
      <c r="G27" s="14">
        <f>IF(ISERROR(VLOOKUP((7*$C$3+DATE($E$3,1,3)-WEEKDAY(DATE($E$3,1,3))-1),'ENTREES BDD'!$A:$AH,11,FALSE)),0,VLOOKUP((7*$C$3+DATE($E$3,1,3)-WEEKDAY(DATE($E$3,1,3))-1),'ENTREES BDD'!$A:$AH,11,FALSE))</f>
        <v>0</v>
      </c>
      <c r="H27" s="14">
        <f>IF(ISERROR(VLOOKUP((7*$C$3+DATE($E$3,1,3)-WEEKDAY(DATE($E$3,1,3))),'ENTREES BDD'!$A:$AH,11,FALSE)),0,VLOOKUP((7*$C$3+DATE($E$3,1,3)-WEEKDAY(DATE($E$3,1,3))),'ENTREES BDD'!$A:$AH,11,FALSE))</f>
        <v>0</v>
      </c>
      <c r="I27" s="14">
        <f>IF(ISERROR(VLOOKUP((7*$C$3+DATE($E$3,1,3)-WEEKDAY(DATE($E$3,1,3))+1),'ENTREES BDD'!$A:$AH,11,FALSE)),0,VLOOKUP((7*$C$3+DATE($E$3,1,3)-WEEKDAY(DATE($E$3,1,3))+1),'ENTREES BDD'!$A:$AH,11,FALSE))</f>
        <v>0</v>
      </c>
      <c r="J27" s="12">
        <f t="shared" si="0"/>
        <v>0</v>
      </c>
    </row>
    <row r="28" spans="1:10" x14ac:dyDescent="0.15">
      <c r="A28" s="67" t="s">
        <v>38</v>
      </c>
      <c r="B28" s="66" t="s">
        <v>1</v>
      </c>
      <c r="C28" s="15">
        <f>IF(ISERROR(VLOOKUP((7*$C$3+DATE($E$3,1,3)-WEEKDAY(DATE($E$3,1,3))-5),'ENTREES BDD'!$A:$AH,12,FALSE)),0,VLOOKUP((7*$C$3+DATE($E$3,1,3)-WEEKDAY(DATE($E$3,1,3))-5),'ENTREES BDD'!$A:$AH,12,FALSE))</f>
        <v>0</v>
      </c>
      <c r="D28" s="15">
        <f>IF(ISERROR(VLOOKUP((7*$C$3+DATE($E$3,1,3)-WEEKDAY(DATE($E$3,1,3))-4),'ENTREES BDD'!$A:$AH,12,FALSE)),0,VLOOKUP((7*$C$3+DATE($E$3,1,3)-WEEKDAY(DATE($E$3,1,3))-4),'ENTREES BDD'!$A:$AH,12,FALSE))</f>
        <v>0</v>
      </c>
      <c r="E28" s="15">
        <f>IF(ISERROR(VLOOKUP((7*$C$3+DATE($E$3,1,3)-WEEKDAY(DATE($E$3,1,3))-3),'ENTREES BDD'!$A:$AH,12,FALSE)),0,VLOOKUP((7*$C$3+DATE($E$3,1,3)-WEEKDAY(DATE($E$3,1,3))-3),'ENTREES BDD'!$A:$AH,12,FALSE))</f>
        <v>0</v>
      </c>
      <c r="F28" s="15">
        <f>IF(ISERROR(VLOOKUP((7*$C$3+DATE($E$3,1,3)-WEEKDAY(DATE($E$3,1,3))-2),'ENTREES BDD'!$A:$AH,12,FALSE)),0,VLOOKUP((7*$C$3+DATE($E$3,1,3)-WEEKDAY(DATE($E$3,1,3))-2),'ENTREES BDD'!$A:$AH,12,FALSE))</f>
        <v>0</v>
      </c>
      <c r="G28" s="15">
        <f>IF(ISERROR(VLOOKUP((7*$C$3+DATE($E$3,1,3)-WEEKDAY(DATE($E$3,1,3))-1),'ENTREES BDD'!$A:$AH,12,FALSE)),0,VLOOKUP((7*$C$3+DATE($E$3,1,3)-WEEKDAY(DATE($E$3,1,3))-1),'ENTREES BDD'!$A:$AH,12,FALSE))</f>
        <v>0</v>
      </c>
      <c r="H28" s="15">
        <f>IF(ISERROR(VLOOKUP((7*$C$3+DATE($E$3,1,3)-WEEKDAY(DATE($E$3,1,3))),'ENTREES BDD'!$A:$AH,12,FALSE)),0,VLOOKUP((7*$C$3+DATE($E$3,1,3)-WEEKDAY(DATE($E$3,1,3))),'ENTREES BDD'!$A:$AH,12,FALSE))</f>
        <v>0</v>
      </c>
      <c r="I28" s="15">
        <f>IF(ISERROR(VLOOKUP((7*$C$3+DATE($E$3,1,3)-WEEKDAY(DATE($E$3,1,3))+1),'ENTREES BDD'!$A:$AH,12,FALSE)),0,VLOOKUP((7*$C$3+DATE($E$3,1,3)-WEEKDAY(DATE($E$3,1,3))+1),'ENTREES BDD'!$A:$AH,12,FALSE))</f>
        <v>0</v>
      </c>
      <c r="J28" s="11">
        <f t="shared" si="0"/>
        <v>0</v>
      </c>
    </row>
    <row r="29" spans="1:10" x14ac:dyDescent="0.15">
      <c r="A29" s="67"/>
      <c r="B29" s="66"/>
      <c r="C29" s="16">
        <f>IF(ISERROR(VLOOKUP((7*$C$3+DATE($E$3,1,3)-WEEKDAY(DATE($E$3,1,3))-5),'ENTREES BDD'!$A:$AH,13,FALSE)),0,VLOOKUP((7*$C$3+DATE($E$3,1,3)-WEEKDAY(DATE($E$3,1,3))-5),'ENTREES BDD'!$A:$AH,13,FALSE))</f>
        <v>0</v>
      </c>
      <c r="D29" s="16">
        <f>IF(ISERROR(VLOOKUP((7*$C$3+DATE($E$3,1,3)-WEEKDAY(DATE($E$3,1,3))-4),'ENTREES BDD'!$A:$AH,13,FALSE)),0,VLOOKUP((7*$C$3+DATE($E$3,1,3)-WEEKDAY(DATE($E$3,1,3))-4),'ENTREES BDD'!$A:$AH,13,FALSE))</f>
        <v>0</v>
      </c>
      <c r="E29" s="16">
        <f>IF(ISERROR(VLOOKUP((7*$C$3+DATE($E$3,1,3)-WEEKDAY(DATE($E$3,1,3))-3),'ENTREES BDD'!$A:$AH,13,FALSE)),0,VLOOKUP((7*$C$3+DATE($E$3,1,3)-WEEKDAY(DATE($E$3,1,3))-3),'ENTREES BDD'!$A:$AH,13,FALSE))</f>
        <v>0</v>
      </c>
      <c r="F29" s="16">
        <f>IF(ISERROR(VLOOKUP((7*$C$3+DATE($E$3,1,3)-WEEKDAY(DATE($E$3,1,3))-2),'ENTREES BDD'!$A:$AH,13,FALSE)),0,VLOOKUP((7*$C$3+DATE($E$3,1,3)-WEEKDAY(DATE($E$3,1,3))-2),'ENTREES BDD'!$A:$AH,13,FALSE))</f>
        <v>0</v>
      </c>
      <c r="G29" s="16">
        <f>IF(ISERROR(VLOOKUP((7*$C$3+DATE($E$3,1,3)-WEEKDAY(DATE($E$3,1,3))-1),'ENTREES BDD'!$A:$AH,13,FALSE)),0,VLOOKUP((7*$C$3+DATE($E$3,1,3)-WEEKDAY(DATE($E$3,1,3))-1),'ENTREES BDD'!$A:$AH,13,FALSE))</f>
        <v>0</v>
      </c>
      <c r="H29" s="16">
        <f>IF(ISERROR(VLOOKUP((7*$C$3+DATE($E$3,1,3)-WEEKDAY(DATE($E$3,1,3))),'ENTREES BDD'!$A:$AH,13,FALSE)),0,VLOOKUP((7*$C$3+DATE($E$3,1,3)-WEEKDAY(DATE($E$3,1,3))),'ENTREES BDD'!$A:$AH,13,FALSE))</f>
        <v>0</v>
      </c>
      <c r="I29" s="16">
        <f>IF(ISERROR(VLOOKUP((7*$C$3+DATE($E$3,1,3)-WEEKDAY(DATE($E$3,1,3))+1),'ENTREES BDD'!$A:$AH,13,FALSE)),0,VLOOKUP((7*$C$3+DATE($E$3,1,3)-WEEKDAY(DATE($E$3,1,3))+1),'ENTREES BDD'!$A:$AH,13,FALSE))</f>
        <v>0</v>
      </c>
      <c r="J29" s="12">
        <f t="shared" si="0"/>
        <v>0</v>
      </c>
    </row>
    <row r="30" spans="1:10" x14ac:dyDescent="0.15">
      <c r="A30" s="67"/>
      <c r="B30" s="66" t="s">
        <v>2</v>
      </c>
      <c r="C30" s="15">
        <f>IF(ISERROR(VLOOKUP((7*$C$3+DATE($E$3,1,3)-WEEKDAY(DATE($E$3,1,3))-5),'ENTREES BDD'!$A:$AH,14,FALSE)),0,VLOOKUP((7*$C$3+DATE($E$3,1,3)-WEEKDAY(DATE($E$3,1,3))-5),'ENTREES BDD'!$A:$AH,14,FALSE))</f>
        <v>0</v>
      </c>
      <c r="D30" s="15">
        <f>IF(ISERROR(VLOOKUP((7*$C$3+DATE($E$3,1,3)-WEEKDAY(DATE($E$3,1,3))-4),'ENTREES BDD'!$A:$AH,14,FALSE)),0,VLOOKUP((7*$C$3+DATE($E$3,1,3)-WEEKDAY(DATE($E$3,1,3))-4),'ENTREES BDD'!$A:$AH,14,FALSE))</f>
        <v>0</v>
      </c>
      <c r="E30" s="15">
        <f>IF(ISERROR(VLOOKUP((7*$C$3+DATE($E$3,1,3)-WEEKDAY(DATE($E$3,1,3))-3),'ENTREES BDD'!$A:$AH,14,FALSE)),0,VLOOKUP((7*$C$3+DATE($E$3,1,3)-WEEKDAY(DATE($E$3,1,3))-3),'ENTREES BDD'!$A:$AH,14,FALSE))</f>
        <v>0</v>
      </c>
      <c r="F30" s="15">
        <f>IF(ISERROR(VLOOKUP((7*$C$3+DATE($E$3,1,3)-WEEKDAY(DATE($E$3,1,3))-2),'ENTREES BDD'!$A:$AH,14,FALSE)),0,VLOOKUP((7*$C$3+DATE($E$3,1,3)-WEEKDAY(DATE($E$3,1,3))-2),'ENTREES BDD'!$A:$AH,14,FALSE))</f>
        <v>0</v>
      </c>
      <c r="G30" s="15">
        <f>IF(ISERROR(VLOOKUP((7*$C$3+DATE($E$3,1,3)-WEEKDAY(DATE($E$3,1,3))-1),'ENTREES BDD'!$A:$AH,14,FALSE)),0,VLOOKUP((7*$C$3+DATE($E$3,1,3)-WEEKDAY(DATE($E$3,1,3))-1),'ENTREES BDD'!$A:$AH,14,FALSE))</f>
        <v>0</v>
      </c>
      <c r="H30" s="15">
        <f>IF(ISERROR(VLOOKUP((7*$C$3+DATE($E$3,1,3)-WEEKDAY(DATE($E$3,1,3))),'ENTREES BDD'!$A:$AH,14,FALSE)),0,VLOOKUP((7*$C$3+DATE($E$3,1,3)-WEEKDAY(DATE($E$3,1,3))),'ENTREES BDD'!$A:$AH,14,FALSE))</f>
        <v>0</v>
      </c>
      <c r="I30" s="15">
        <f>IF(ISERROR(VLOOKUP((7*$C$3+DATE($E$3,1,3)-WEEKDAY(DATE($E$3,1,3))+1),'ENTREES BDD'!$A:$AH,14,FALSE)),0,VLOOKUP((7*$C$3+DATE($E$3,1,3)-WEEKDAY(DATE($E$3,1,3))+1),'ENTREES BDD'!$A:$AH,14,FALSE))</f>
        <v>0</v>
      </c>
      <c r="J30" s="11">
        <f t="shared" si="0"/>
        <v>0</v>
      </c>
    </row>
    <row r="31" spans="1:10" x14ac:dyDescent="0.15">
      <c r="A31" s="67"/>
      <c r="B31" s="66"/>
      <c r="C31" s="16">
        <f>IF(ISERROR(VLOOKUP((7*$C$3+DATE($E$3,1,3)-WEEKDAY(DATE($E$3,1,3))-5),'ENTREES BDD'!$A:$AH,15,FALSE)),0,VLOOKUP((7*$C$3+DATE($E$3,1,3)-WEEKDAY(DATE($E$3,1,3))-5),'ENTREES BDD'!$A:$AH,15,FALSE))</f>
        <v>0</v>
      </c>
      <c r="D31" s="16">
        <f>IF(ISERROR(VLOOKUP((7*$C$3+DATE($E$3,1,3)-WEEKDAY(DATE($E$3,1,3))-4),'ENTREES BDD'!$A:$AH,15,FALSE)),0,VLOOKUP((7*$C$3+DATE($E$3,1,3)-WEEKDAY(DATE($E$3,1,3))-4),'ENTREES BDD'!$A:$AH,15,FALSE))</f>
        <v>0</v>
      </c>
      <c r="E31" s="16">
        <f>IF(ISERROR(VLOOKUP((7*$C$3+DATE($E$3,1,3)-WEEKDAY(DATE($E$3,1,3))-3),'ENTREES BDD'!$A:$AH,15,FALSE)),0,VLOOKUP((7*$C$3+DATE($E$3,1,3)-WEEKDAY(DATE($E$3,1,3))-3),'ENTREES BDD'!$A:$AH,15,FALSE))</f>
        <v>0</v>
      </c>
      <c r="F31" s="16">
        <f>IF(ISERROR(VLOOKUP((7*$C$3+DATE($E$3,1,3)-WEEKDAY(DATE($E$3,1,3))-2),'ENTREES BDD'!$A:$AH,15,FALSE)),0,VLOOKUP((7*$C$3+DATE($E$3,1,3)-WEEKDAY(DATE($E$3,1,3))-2),'ENTREES BDD'!$A:$AH,15,FALSE))</f>
        <v>0</v>
      </c>
      <c r="G31" s="16">
        <f>IF(ISERROR(VLOOKUP((7*$C$3+DATE($E$3,1,3)-WEEKDAY(DATE($E$3,1,3))-1),'ENTREES BDD'!$A:$AH,15,FALSE)),0,VLOOKUP((7*$C$3+DATE($E$3,1,3)-WEEKDAY(DATE($E$3,1,3))-1),'ENTREES BDD'!$A:$AH,15,FALSE))</f>
        <v>0</v>
      </c>
      <c r="H31" s="16">
        <f>IF(ISERROR(VLOOKUP((7*$C$3+DATE($E$3,1,3)-WEEKDAY(DATE($E$3,1,3))),'ENTREES BDD'!$A:$AH,15,FALSE)),0,VLOOKUP((7*$C$3+DATE($E$3,1,3)-WEEKDAY(DATE($E$3,1,3))),'ENTREES BDD'!$A:$AH,15,FALSE))</f>
        <v>0</v>
      </c>
      <c r="I31" s="16">
        <f>IF(ISERROR(VLOOKUP((7*$C$3+DATE($E$3,1,3)-WEEKDAY(DATE($E$3,1,3))+1),'ENTREES BDD'!$A:$AH,15,FALSE)),0,VLOOKUP((7*$C$3+DATE($E$3,1,3)-WEEKDAY(DATE($E$3,1,3))+1),'ENTREES BDD'!$A:$AH,15,FALSE))</f>
        <v>0</v>
      </c>
      <c r="J31" s="12">
        <f t="shared" si="0"/>
        <v>0</v>
      </c>
    </row>
    <row r="32" spans="1:10" x14ac:dyDescent="0.15">
      <c r="A32" s="67"/>
      <c r="B32" s="66" t="s">
        <v>39</v>
      </c>
      <c r="C32" s="15">
        <f>IF(ISERROR(VLOOKUP((7*$C$3+DATE($E$3,1,3)-WEEKDAY(DATE($E$3,1,3))-5),'ENTREES BDD'!$A:$AH,16,FALSE)),0,VLOOKUP((7*$C$3+DATE($E$3,1,3)-WEEKDAY(DATE($E$3,1,3))-5),'ENTREES BDD'!$A:$AH,16,FALSE))</f>
        <v>0</v>
      </c>
      <c r="D32" s="15">
        <f>IF(ISERROR(VLOOKUP((7*$C$3+DATE($E$3,1,3)-WEEKDAY(DATE($E$3,1,3))-4),'ENTREES BDD'!$A:$AH,16,FALSE)),0,VLOOKUP((7*$C$3+DATE($E$3,1,3)-WEEKDAY(DATE($E$3,1,3))-4),'ENTREES BDD'!$A:$AH,16,FALSE))</f>
        <v>0</v>
      </c>
      <c r="E32" s="15">
        <f>IF(ISERROR(VLOOKUP((7*$C$3+DATE($E$3,1,3)-WEEKDAY(DATE($E$3,1,3))-3),'ENTREES BDD'!$A:$AH,16,FALSE)),0,VLOOKUP((7*$C$3+DATE($E$3,1,3)-WEEKDAY(DATE($E$3,1,3))-3),'ENTREES BDD'!$A:$AH,16,FALSE))</f>
        <v>0</v>
      </c>
      <c r="F32" s="15">
        <f>IF(ISERROR(VLOOKUP((7*$C$3+DATE($E$3,1,3)-WEEKDAY(DATE($E$3,1,3))-2),'ENTREES BDD'!$A:$AH,16,FALSE)),0,VLOOKUP((7*$C$3+DATE($E$3,1,3)-WEEKDAY(DATE($E$3,1,3))-2),'ENTREES BDD'!$A:$AH,16,FALSE))</f>
        <v>0</v>
      </c>
      <c r="G32" s="15">
        <f>IF(ISERROR(VLOOKUP((7*$C$3+DATE($E$3,1,3)-WEEKDAY(DATE($E$3,1,3))-1),'ENTREES BDD'!$A:$AH,16,FALSE)),0,VLOOKUP((7*$C$3+DATE($E$3,1,3)-WEEKDAY(DATE($E$3,1,3))-1),'ENTREES BDD'!$A:$AH,16,FALSE))</f>
        <v>0</v>
      </c>
      <c r="H32" s="15">
        <f>IF(ISERROR(VLOOKUP((7*$C$3+DATE($E$3,1,3)-WEEKDAY(DATE($E$3,1,3))),'ENTREES BDD'!$A:$AH,16,FALSE)),0,VLOOKUP((7*$C$3+DATE($E$3,1,3)-WEEKDAY(DATE($E$3,1,3))),'ENTREES BDD'!$A:$AH,16,FALSE))</f>
        <v>0</v>
      </c>
      <c r="I32" s="15">
        <f>IF(ISERROR(VLOOKUP((7*$C$3+DATE($E$3,1,3)-WEEKDAY(DATE($E$3,1,3))+1),'ENTREES BDD'!$A:$AH,16,FALSE)),0,VLOOKUP((7*$C$3+DATE($E$3,1,3)-WEEKDAY(DATE($E$3,1,3))+1),'ENTREES BDD'!$A:$AH,16,FALSE))</f>
        <v>0</v>
      </c>
      <c r="J32" s="11">
        <f t="shared" si="0"/>
        <v>0</v>
      </c>
    </row>
    <row r="33" spans="1:10" x14ac:dyDescent="0.15">
      <c r="A33" s="67"/>
      <c r="B33" s="66"/>
      <c r="C33" s="16">
        <f>IF(ISERROR(VLOOKUP((7*$C$3+DATE($E$3,1,3)-WEEKDAY(DATE($E$3,1,3))-5),'ENTREES BDD'!$A:$AH,17,FALSE)),0,VLOOKUP((7*$C$3+DATE($E$3,1,3)-WEEKDAY(DATE($E$3,1,3))-5),'ENTREES BDD'!$A:$AH,17,FALSE))</f>
        <v>0</v>
      </c>
      <c r="D33" s="16">
        <f>IF(ISERROR(VLOOKUP((7*$C$3+DATE($E$3,1,3)-WEEKDAY(DATE($E$3,1,3))-4),'ENTREES BDD'!$A:$AH,17,FALSE)),0,VLOOKUP((7*$C$3+DATE($E$3,1,3)-WEEKDAY(DATE($E$3,1,3))-4),'ENTREES BDD'!$A:$AH,17,FALSE))</f>
        <v>0</v>
      </c>
      <c r="E33" s="16">
        <f>IF(ISERROR(VLOOKUP((7*$C$3+DATE($E$3,1,3)-WEEKDAY(DATE($E$3,1,3))-3),'ENTREES BDD'!$A:$AH,17,FALSE)),0,VLOOKUP((7*$C$3+DATE($E$3,1,3)-WEEKDAY(DATE($E$3,1,3))-3),'ENTREES BDD'!$A:$AH,17,FALSE))</f>
        <v>0</v>
      </c>
      <c r="F33" s="16">
        <f>IF(ISERROR(VLOOKUP((7*$C$3+DATE($E$3,1,3)-WEEKDAY(DATE($E$3,1,3))-2),'ENTREES BDD'!$A:$AH,17,FALSE)),0,VLOOKUP((7*$C$3+DATE($E$3,1,3)-WEEKDAY(DATE($E$3,1,3))-2),'ENTREES BDD'!$A:$AH,17,FALSE))</f>
        <v>0</v>
      </c>
      <c r="G33" s="16">
        <f>IF(ISERROR(VLOOKUP((7*$C$3+DATE($E$3,1,3)-WEEKDAY(DATE($E$3,1,3))-1),'ENTREES BDD'!$A:$AH,17,FALSE)),0,VLOOKUP((7*$C$3+DATE($E$3,1,3)-WEEKDAY(DATE($E$3,1,3))-1),'ENTREES BDD'!$A:$AH,17,FALSE))</f>
        <v>0</v>
      </c>
      <c r="H33" s="16">
        <f>IF(ISERROR(VLOOKUP((7*$C$3+DATE($E$3,1,3)-WEEKDAY(DATE($E$3,1,3))),'ENTREES BDD'!$A:$AH,17,FALSE)),0,VLOOKUP((7*$C$3+DATE($E$3,1,3)-WEEKDAY(DATE($E$3,1,3))),'ENTREES BDD'!$A:$AH,17,FALSE))</f>
        <v>0</v>
      </c>
      <c r="I33" s="16">
        <f>IF(ISERROR(VLOOKUP((7*$C$3+DATE($E$3,1,3)-WEEKDAY(DATE($E$3,1,3))+1),'ENTREES BDD'!$A:$AH,17,FALSE)),0,VLOOKUP((7*$C$3+DATE($E$3,1,3)-WEEKDAY(DATE($E$3,1,3))+1),'ENTREES BDD'!$A:$AH,17,FALSE))</f>
        <v>0</v>
      </c>
      <c r="J33" s="12">
        <f t="shared" si="0"/>
        <v>0</v>
      </c>
    </row>
    <row r="34" spans="1:10" x14ac:dyDescent="0.15">
      <c r="A34" s="68" t="s">
        <v>40</v>
      </c>
      <c r="B34" s="64" t="s">
        <v>1</v>
      </c>
      <c r="C34" s="13">
        <f>IF(ISERROR(VLOOKUP((7*$C$3+DATE($E$3,1,3)-WEEKDAY(DATE($E$3,1,3))-5),'ENTREES BDD'!$A:$AH,28,FALSE)),0,VLOOKUP((7*$C$3+DATE($E$3,1,3)-WEEKDAY(DATE($E$3,1,3))-5),'ENTREES BDD'!$A:$AH,28,FALSE))</f>
        <v>0</v>
      </c>
      <c r="D34" s="13">
        <f>IF(ISERROR(VLOOKUP((7*$C$3+DATE($E$3,1,3)-WEEKDAY(DATE($E$3,1,3))-4),'ENTREES BDD'!$A:$AH,28,FALSE)),0,VLOOKUP((7*$C$3+DATE($E$3,1,3)-WEEKDAY(DATE($E$3,1,3))-4),'ENTREES BDD'!$A:$AH,28,FALSE))</f>
        <v>0</v>
      </c>
      <c r="E34" s="13">
        <f>IF(ISERROR(VLOOKUP((7*$C$3+DATE($E$3,1,3)-WEEKDAY(DATE($E$3,1,3))-3),'ENTREES BDD'!$A:$AH,28,FALSE)),0,VLOOKUP((7*$C$3+DATE($E$3,1,3)-WEEKDAY(DATE($E$3,1,3))-3),'ENTREES BDD'!$A:$AH,28,FALSE))</f>
        <v>0</v>
      </c>
      <c r="F34" s="13">
        <f>IF(ISERROR(VLOOKUP((7*$C$3+DATE($E$3,1,3)-WEEKDAY(DATE($E$3,1,3))-2),'ENTREES BDD'!$A:$AH,28,FALSE)),0,VLOOKUP((7*$C$3+DATE($E$3,1,3)-WEEKDAY(DATE($E$3,1,3))-2),'ENTREES BDD'!$A:$AH,28,FALSE))</f>
        <v>0</v>
      </c>
      <c r="G34" s="13">
        <f>IF(ISERROR(VLOOKUP((7*$C$3+DATE($E$3,1,3)-WEEKDAY(DATE($E$3,1,3))-1),'ENTREES BDD'!$A:$AH,28,FALSE)),0,VLOOKUP((7*$C$3+DATE($E$3,1,3)-WEEKDAY(DATE($E$3,1,3))-1),'ENTREES BDD'!$A:$AH,28,FALSE))</f>
        <v>0</v>
      </c>
      <c r="H34" s="13">
        <f>IF(ISERROR(VLOOKUP((7*$C$3+DATE($E$3,1,3)-WEEKDAY(DATE($E$3,1,3))),'ENTREES BDD'!$A:$AH,28,FALSE)),0,VLOOKUP((7*$C$3+DATE($E$3,1,3)-WEEKDAY(DATE($E$3,1,3))),'ENTREES BDD'!$A:$AH,28,FALSE))</f>
        <v>0</v>
      </c>
      <c r="I34" s="13">
        <f>IF(ISERROR(VLOOKUP((7*$C$3+DATE($E$3,1,3)-WEEKDAY(DATE($E$3,1,3))+1),'ENTREES BDD'!$A:$AH,28,FALSE)),0,VLOOKUP((7*$C$3+DATE($E$3,1,3)-WEEKDAY(DATE($E$3,1,3))+1),'ENTREES BDD'!$A:$AH,28,FALSE))</f>
        <v>0</v>
      </c>
      <c r="J34" s="11">
        <f t="shared" si="0"/>
        <v>0</v>
      </c>
    </row>
    <row r="35" spans="1:10" x14ac:dyDescent="0.15">
      <c r="A35" s="68"/>
      <c r="B35" s="64"/>
      <c r="C35" s="14">
        <f>IF(ISERROR(VLOOKUP((7*$C$3+DATE($E$3,1,3)-WEEKDAY(DATE($E$3,1,3))-5),'ENTREES BDD'!$A:$AH,29,FALSE)),0,VLOOKUP((7*$C$3+DATE($E$3,1,3)-WEEKDAY(DATE($E$3,1,3))-5),'ENTREES BDD'!$A:$AH,29,FALSE))</f>
        <v>0</v>
      </c>
      <c r="D35" s="14">
        <f>IF(ISERROR(VLOOKUP((7*$C$3+DATE($E$3,1,3)-WEEKDAY(DATE($E$3,1,3))-4),'ENTREES BDD'!$A:$AH,29,FALSE)),0,VLOOKUP((7*$C$3+DATE($E$3,1,3)-WEEKDAY(DATE($E$3,1,3))-4),'ENTREES BDD'!$A:$AH,29,FALSE))</f>
        <v>0</v>
      </c>
      <c r="E35" s="14">
        <f>IF(ISERROR(VLOOKUP((7*$C$3+DATE($E$3,1,3)-WEEKDAY(DATE($E$3,1,3))-3),'ENTREES BDD'!$A:$AH,29,FALSE)),0,VLOOKUP((7*$C$3+DATE($E$3,1,3)-WEEKDAY(DATE($E$3,1,3))-3),'ENTREES BDD'!$A:$AH,29,FALSE))</f>
        <v>0</v>
      </c>
      <c r="F35" s="14">
        <f>IF(ISERROR(VLOOKUP((7*$C$3+DATE($E$3,1,3)-WEEKDAY(DATE($E$3,1,3))-2),'ENTREES BDD'!$A:$AH,29,FALSE)),0,VLOOKUP((7*$C$3+DATE($E$3,1,3)-WEEKDAY(DATE($E$3,1,3))-2),'ENTREES BDD'!$A:$AH,29,FALSE))</f>
        <v>0</v>
      </c>
      <c r="G35" s="14">
        <f>IF(ISERROR(VLOOKUP((7*$C$3+DATE($E$3,1,3)-WEEKDAY(DATE($E$3,1,3))-1),'ENTREES BDD'!$A:$AH,29,FALSE)),0,VLOOKUP((7*$C$3+DATE($E$3,1,3)-WEEKDAY(DATE($E$3,1,3))-1),'ENTREES BDD'!$A:$AH,29,FALSE))</f>
        <v>0</v>
      </c>
      <c r="H35" s="14">
        <f>IF(ISERROR(VLOOKUP((7*$C$3+DATE($E$3,1,3)-WEEKDAY(DATE($E$3,1,3))),'ENTREES BDD'!$A:$AH,29,FALSE)),0,VLOOKUP((7*$C$3+DATE($E$3,1,3)-WEEKDAY(DATE($E$3,1,3))),'ENTREES BDD'!$A:$AH,29,FALSE))</f>
        <v>0</v>
      </c>
      <c r="I35" s="14">
        <f>IF(ISERROR(VLOOKUP((7*$C$3+DATE($E$3,1,3)-WEEKDAY(DATE($E$3,1,3))+1),'ENTREES BDD'!$A:$AH,29,FALSE)),0,VLOOKUP((7*$C$3+DATE($E$3,1,3)-WEEKDAY(DATE($E$3,1,3))+1),'ENTREES BDD'!$A:$AH,29,FALSE))</f>
        <v>0</v>
      </c>
      <c r="J35" s="12">
        <f t="shared" si="0"/>
        <v>0</v>
      </c>
    </row>
    <row r="36" spans="1:10" x14ac:dyDescent="0.15">
      <c r="A36" s="68"/>
      <c r="B36" s="64" t="s">
        <v>2</v>
      </c>
      <c r="C36" s="13">
        <f>IF(ISERROR(VLOOKUP((7*$C$3+DATE($E$3,1,3)-WEEKDAY(DATE($E$3,1,3))-5),'ENTREES BDD'!$A:$AH,30,FALSE)),0,VLOOKUP((7*$C$3+DATE($E$3,1,3)-WEEKDAY(DATE($E$3,1,3))-5),'ENTREES BDD'!$A:$AH,30,FALSE))</f>
        <v>0</v>
      </c>
      <c r="D36" s="13">
        <f>IF(ISERROR(VLOOKUP((7*$C$3+DATE($E$3,1,3)-WEEKDAY(DATE($E$3,1,3))-4),'ENTREES BDD'!$A:$AH,30,FALSE)),0,VLOOKUP((7*$C$3+DATE($E$3,1,3)-WEEKDAY(DATE($E$3,1,3))-4),'ENTREES BDD'!$A:$AH,30,FALSE))</f>
        <v>0</v>
      </c>
      <c r="E36" s="13">
        <f>IF(ISERROR(VLOOKUP((7*$C$3+DATE($E$3,1,3)-WEEKDAY(DATE($E$3,1,3))-3),'ENTREES BDD'!$A:$AH,30,FALSE)),0,VLOOKUP((7*$C$3+DATE($E$3,1,3)-WEEKDAY(DATE($E$3,1,3))-3),'ENTREES BDD'!$A:$AH,30,FALSE))</f>
        <v>0</v>
      </c>
      <c r="F36" s="13">
        <f>IF(ISERROR(VLOOKUP((7*$C$3+DATE($E$3,1,3)-WEEKDAY(DATE($E$3,1,3))-2),'ENTREES BDD'!$A:$AH,30,FALSE)),0,VLOOKUP((7*$C$3+DATE($E$3,1,3)-WEEKDAY(DATE($E$3,1,3))-2),'ENTREES BDD'!$A:$AH,30,FALSE))</f>
        <v>0</v>
      </c>
      <c r="G36" s="13">
        <f>IF(ISERROR(VLOOKUP((7*$C$3+DATE($E$3,1,3)-WEEKDAY(DATE($E$3,1,3))-1),'ENTREES BDD'!$A:$AH,30,FALSE)),0,VLOOKUP((7*$C$3+DATE($E$3,1,3)-WEEKDAY(DATE($E$3,1,3))-1),'ENTREES BDD'!$A:$AH,30,FALSE))</f>
        <v>0</v>
      </c>
      <c r="H36" s="13">
        <f>IF(ISERROR(VLOOKUP((7*$C$3+DATE($E$3,1,3)-WEEKDAY(DATE($E$3,1,3))),'ENTREES BDD'!$A:$AH,30,FALSE)),0,VLOOKUP((7*$C$3+DATE($E$3,1,3)-WEEKDAY(DATE($E$3,1,3))),'ENTREES BDD'!$A:$AH,30,FALSE))</f>
        <v>0</v>
      </c>
      <c r="I36" s="13">
        <f>IF(ISERROR(VLOOKUP((7*$C$3+DATE($E$3,1,3)-WEEKDAY(DATE($E$3,1,3))+1),'ENTREES BDD'!$A:$AH,30,FALSE)),0,VLOOKUP((7*$C$3+DATE($E$3,1,3)-WEEKDAY(DATE($E$3,1,3))+1),'ENTREES BDD'!$A:$AH,30,FALSE))</f>
        <v>0</v>
      </c>
      <c r="J36" s="11">
        <f t="shared" si="0"/>
        <v>0</v>
      </c>
    </row>
    <row r="37" spans="1:10" x14ac:dyDescent="0.15">
      <c r="A37" s="68"/>
      <c r="B37" s="64"/>
      <c r="C37" s="14">
        <f>IF(ISERROR(VLOOKUP((7*$C$3+DATE($E$3,1,3)-WEEKDAY(DATE($E$3,1,3))-5),'ENTREES BDD'!$A:$AH,31,FALSE)),0,VLOOKUP((7*$C$3+DATE($E$3,1,3)-WEEKDAY(DATE($E$3,1,3))-5),'ENTREES BDD'!$A:$AH,31,FALSE))</f>
        <v>0</v>
      </c>
      <c r="D37" s="14">
        <f>IF(ISERROR(VLOOKUP((7*$C$3+DATE($E$3,1,3)-WEEKDAY(DATE($E$3,1,3))-4),'ENTREES BDD'!$A:$AH,31,FALSE)),0,VLOOKUP((7*$C$3+DATE($E$3,1,3)-WEEKDAY(DATE($E$3,1,3))-4),'ENTREES BDD'!$A:$AH,31,FALSE))</f>
        <v>0</v>
      </c>
      <c r="E37" s="14">
        <f>IF(ISERROR(VLOOKUP((7*$C$3+DATE($E$3,1,3)-WEEKDAY(DATE($E$3,1,3))-3),'ENTREES BDD'!$A:$AH,31,FALSE)),0,VLOOKUP((7*$C$3+DATE($E$3,1,3)-WEEKDAY(DATE($E$3,1,3))-3),'ENTREES BDD'!$A:$AH,31,FALSE))</f>
        <v>0</v>
      </c>
      <c r="F37" s="14">
        <f>IF(ISERROR(VLOOKUP((7*$C$3+DATE($E$3,1,3)-WEEKDAY(DATE($E$3,1,3))-2),'ENTREES BDD'!$A:$AH,31,FALSE)),0,VLOOKUP((7*$C$3+DATE($E$3,1,3)-WEEKDAY(DATE($E$3,1,3))-2),'ENTREES BDD'!$A:$AH,31,FALSE))</f>
        <v>0</v>
      </c>
      <c r="G37" s="14">
        <f>IF(ISERROR(VLOOKUP((7*$C$3+DATE($E$3,1,3)-WEEKDAY(DATE($E$3,1,3))-1),'ENTREES BDD'!$A:$AH,31,FALSE)),0,VLOOKUP((7*$C$3+DATE($E$3,1,3)-WEEKDAY(DATE($E$3,1,3))-1),'ENTREES BDD'!$A:$AH,31,FALSE))</f>
        <v>0</v>
      </c>
      <c r="H37" s="14">
        <f>IF(ISERROR(VLOOKUP((7*$C$3+DATE($E$3,1,3)-WEEKDAY(DATE($E$3,1,3))),'ENTREES BDD'!$A:$AH,31,FALSE)),0,VLOOKUP((7*$C$3+DATE($E$3,1,3)-WEEKDAY(DATE($E$3,1,3))),'ENTREES BDD'!$A:$AH,31,FALSE))</f>
        <v>0</v>
      </c>
      <c r="I37" s="14">
        <f>IF(ISERROR(VLOOKUP((7*$C$3+DATE($E$3,1,3)-WEEKDAY(DATE($E$3,1,3))+1),'ENTREES BDD'!$A:$AH,31,FALSE)),0,VLOOKUP((7*$C$3+DATE($E$3,1,3)-WEEKDAY(DATE($E$3,1,3))+1),'ENTREES BDD'!$A:$AH,31,FALSE))</f>
        <v>0</v>
      </c>
      <c r="J37" s="12">
        <f t="shared" si="0"/>
        <v>0</v>
      </c>
    </row>
    <row r="38" spans="1:10" x14ac:dyDescent="0.15">
      <c r="A38" s="68"/>
      <c r="B38" s="64" t="s">
        <v>39</v>
      </c>
      <c r="C38" s="13">
        <f>IF(ISERROR(VLOOKUP((7*$C$3+DATE($E$3,1,3)-WEEKDAY(DATE($E$3,1,3))-5),'ENTREES BDD'!$A:$AH,32,FALSE)),0,VLOOKUP((7*$C$3+DATE($E$3,1,3)-WEEKDAY(DATE($E$3,1,3))-5),'ENTREES BDD'!$A:$AH,32,FALSE))</f>
        <v>0</v>
      </c>
      <c r="D38" s="13">
        <f>IF(ISERROR(VLOOKUP((7*$C$3+DATE($E$3,1,3)-WEEKDAY(DATE($E$3,1,3))-4),'ENTREES BDD'!$A:$AH,32,FALSE)),0,VLOOKUP((7*$C$3+DATE($E$3,1,3)-WEEKDAY(DATE($E$3,1,3))-4),'ENTREES BDD'!$A:$AH,32,FALSE))</f>
        <v>0</v>
      </c>
      <c r="E38" s="13">
        <f>IF(ISERROR(VLOOKUP((7*$C$3+DATE($E$3,1,3)-WEEKDAY(DATE($E$3,1,3))-3),'ENTREES BDD'!$A:$AH,32,FALSE)),0,VLOOKUP((7*$C$3+DATE($E$3,1,3)-WEEKDAY(DATE($E$3,1,3))-3),'ENTREES BDD'!$A:$AH,32,FALSE))</f>
        <v>0</v>
      </c>
      <c r="F38" s="13">
        <f>IF(ISERROR(VLOOKUP((7*$C$3+DATE($E$3,1,3)-WEEKDAY(DATE($E$3,1,3))-2),'ENTREES BDD'!$A:$AH,32,FALSE)),0,VLOOKUP((7*$C$3+DATE($E$3,1,3)-WEEKDAY(DATE($E$3,1,3))-2),'ENTREES BDD'!$A:$AH,32,FALSE))</f>
        <v>0</v>
      </c>
      <c r="G38" s="13">
        <f>IF(ISERROR(VLOOKUP((7*$C$3+DATE($E$3,1,3)-WEEKDAY(DATE($E$3,1,3))-1),'ENTREES BDD'!$A:$AH,32,FALSE)),0,VLOOKUP((7*$C$3+DATE($E$3,1,3)-WEEKDAY(DATE($E$3,1,3))-1),'ENTREES BDD'!$A:$AH,32,FALSE))</f>
        <v>0</v>
      </c>
      <c r="H38" s="13">
        <f>IF(ISERROR(VLOOKUP((7*$C$3+DATE($E$3,1,3)-WEEKDAY(DATE($E$3,1,3))),'ENTREES BDD'!$A:$AH,32,FALSE)),0,VLOOKUP((7*$C$3+DATE($E$3,1,3)-WEEKDAY(DATE($E$3,1,3))),'ENTREES BDD'!$A:$AH,32,FALSE))</f>
        <v>0</v>
      </c>
      <c r="I38" s="13">
        <f>IF(ISERROR(VLOOKUP((7*$C$3+DATE($E$3,1,3)-WEEKDAY(DATE($E$3,1,3))+1),'ENTREES BDD'!$A:$AH,32,FALSE)),0,VLOOKUP((7*$C$3+DATE($E$3,1,3)-WEEKDAY(DATE($E$3,1,3))+1),'ENTREES BDD'!$A:$AH,32,FALSE))</f>
        <v>0</v>
      </c>
      <c r="J38" s="11">
        <f t="shared" si="0"/>
        <v>0</v>
      </c>
    </row>
    <row r="39" spans="1:10" x14ac:dyDescent="0.15">
      <c r="A39" s="68"/>
      <c r="B39" s="64"/>
      <c r="C39" s="14">
        <f>IF(ISERROR(VLOOKUP((7*$C$3+DATE($E$3,1,3)-WEEKDAY(DATE($E$3,1,3))-5),'ENTREES BDD'!$A:$AH,33,FALSE)),0,VLOOKUP((7*$C$3+DATE($E$3,1,3)-WEEKDAY(DATE($E$3,1,3))-5),'ENTREES BDD'!$A:$AH,33,FALSE))</f>
        <v>0</v>
      </c>
      <c r="D39" s="14">
        <f>IF(ISERROR(VLOOKUP((7*$C$3+DATE($E$3,1,3)-WEEKDAY(DATE($E$3,1,3))-4),'ENTREES BDD'!$A:$AH,33,FALSE)),0,VLOOKUP((7*$C$3+DATE($E$3,1,3)-WEEKDAY(DATE($E$3,1,3))-4),'ENTREES BDD'!$A:$AH,33,FALSE))</f>
        <v>0</v>
      </c>
      <c r="E39" s="14">
        <f>IF(ISERROR(VLOOKUP((7*$C$3+DATE($E$3,1,3)-WEEKDAY(DATE($E$3,1,3))-3),'ENTREES BDD'!$A:$AH,33,FALSE)),0,VLOOKUP((7*$C$3+DATE($E$3,1,3)-WEEKDAY(DATE($E$3,1,3))-3),'ENTREES BDD'!$A:$AH,33,FALSE))</f>
        <v>0</v>
      </c>
      <c r="F39" s="14">
        <f>IF(ISERROR(VLOOKUP((7*$C$3+DATE($E$3,1,3)-WEEKDAY(DATE($E$3,1,3))-2),'ENTREES BDD'!$A:$AH,33,FALSE)),0,VLOOKUP((7*$C$3+DATE($E$3,1,3)-WEEKDAY(DATE($E$3,1,3))-2),'ENTREES BDD'!$A:$AH,33,FALSE))</f>
        <v>0</v>
      </c>
      <c r="G39" s="14">
        <f>IF(ISERROR(VLOOKUP((7*$C$3+DATE($E$3,1,3)-WEEKDAY(DATE($E$3,1,3))-1),'ENTREES BDD'!$A:$AH,33,FALSE)),0,VLOOKUP((7*$C$3+DATE($E$3,1,3)-WEEKDAY(DATE($E$3,1,3))-1),'ENTREES BDD'!$A:$AH,33,FALSE))</f>
        <v>0</v>
      </c>
      <c r="H39" s="14">
        <f>IF(ISERROR(VLOOKUP((7*$C$3+DATE($E$3,1,3)-WEEKDAY(DATE($E$3,1,3))),'ENTREES BDD'!$A:$AH,33,FALSE)),0,VLOOKUP((7*$C$3+DATE($E$3,1,3)-WEEKDAY(DATE($E$3,1,3))),'ENTREES BDD'!$A:$AH,33,FALSE))</f>
        <v>0</v>
      </c>
      <c r="I39" s="14">
        <f>IF(ISERROR(VLOOKUP((7*$C$3+DATE($E$3,1,3)-WEEKDAY(DATE($E$3,1,3))+1),'ENTREES BDD'!$A:$AH,33,FALSE)),0,VLOOKUP((7*$C$3+DATE($E$3,1,3)-WEEKDAY(DATE($E$3,1,3))+1),'ENTREES BDD'!$A:$AH,33,FALSE))</f>
        <v>0</v>
      </c>
      <c r="J39" s="12">
        <f t="shared" si="0"/>
        <v>0</v>
      </c>
    </row>
    <row r="40" spans="1:10" x14ac:dyDescent="0.15">
      <c r="A40" s="65" t="s">
        <v>41</v>
      </c>
      <c r="B40" s="66" t="s">
        <v>42</v>
      </c>
      <c r="C40" s="15">
        <f>IF(ISERROR(VLOOKUP((7*$C$3+DATE($E$3,1,3)-WEEKDAY(DATE($E$3,1,3))-5),'ENTREES BDD'!$A:$AH,26,FALSE)),0,VLOOKUP((7*$C$3+DATE($E$3,1,3)-WEEKDAY(DATE($E$3,1,3))-5),'ENTREES BDD'!$A:$AH,26,FALSE))</f>
        <v>0</v>
      </c>
      <c r="D40" s="15">
        <f>IF(ISERROR(VLOOKUP((7*$C$3+DATE($E$3,1,3)-WEEKDAY(DATE($E$3,1,3))-4),'ENTREES BDD'!$A:$AH,26,FALSE)),0,VLOOKUP((7*$C$3+DATE($E$3,1,3)-WEEKDAY(DATE($E$3,1,3))-4),'ENTREES BDD'!$A:$AH,26,FALSE))</f>
        <v>0</v>
      </c>
      <c r="E40" s="15">
        <f>IF(ISERROR(VLOOKUP((7*$C$3+DATE($E$3,1,3)-WEEKDAY(DATE($E$3,1,3))-3),'ENTREES BDD'!$A:$AH,26,FALSE)),0,VLOOKUP((7*$C$3+DATE($E$3,1,3)-WEEKDAY(DATE($E$3,1,3))-3),'ENTREES BDD'!$A:$AH,26,FALSE))</f>
        <v>0</v>
      </c>
      <c r="F40" s="15">
        <f>IF(ISERROR(VLOOKUP((7*$C$3+DATE($E$3,1,3)-WEEKDAY(DATE($E$3,1,3))-2),'ENTREES BDD'!$A:$AH,26,FALSE)),0,VLOOKUP((7*$C$3+DATE($E$3,1,3)-WEEKDAY(DATE($E$3,1,3))-2),'ENTREES BDD'!$A:$AH,26,FALSE))</f>
        <v>0</v>
      </c>
      <c r="G40" s="15">
        <f>IF(ISERROR(VLOOKUP((7*$C$3+DATE($E$3,1,3)-WEEKDAY(DATE($E$3,1,3))-1),'ENTREES BDD'!$A:$AH,26,FALSE)),0,VLOOKUP((7*$C$3+DATE($E$3,1,3)-WEEKDAY(DATE($E$3,1,3))-1),'ENTREES BDD'!$A:$AH,26,FALSE))</f>
        <v>0</v>
      </c>
      <c r="H40" s="15">
        <f>IF(ISERROR(VLOOKUP((7*$C$3+DATE($E$3,1,3)-WEEKDAY(DATE($E$3,1,3))),'ENTREES BDD'!$A:$AH,26,FALSE)),0,VLOOKUP((7*$C$3+DATE($E$3,1,3)-WEEKDAY(DATE($E$3,1,3))),'ENTREES BDD'!$A:$AH,26,FALSE))</f>
        <v>0</v>
      </c>
      <c r="I40" s="15">
        <f>IF(ISERROR(VLOOKUP((7*$C$3+DATE($E$3,1,3)-WEEKDAY(DATE($E$3,1,3))+1),'ENTREES BDD'!$A:$AH,26,FALSE)),0,VLOOKUP((7*$C$3+DATE($E$3,1,3)-WEEKDAY(DATE($E$3,1,3))+1),'ENTREES BDD'!$A:$AH,26,FALSE))</f>
        <v>0</v>
      </c>
      <c r="J40" s="11">
        <f t="shared" si="0"/>
        <v>0</v>
      </c>
    </row>
    <row r="41" spans="1:10" x14ac:dyDescent="0.15">
      <c r="A41" s="65"/>
      <c r="B41" s="66"/>
      <c r="C41" s="16">
        <f>IF(ISERROR(VLOOKUP((7*$C$3+DATE($E$3,1,3)-WEEKDAY(DATE($E$3,1,3))-5),'ENTREES BDD'!$A:$AH,27,FALSE)),0,VLOOKUP((7*$C$3+DATE($E$3,1,3)-WEEKDAY(DATE($E$3,1,3))-5),'ENTREES BDD'!$A:$AH,27,FALSE))</f>
        <v>0</v>
      </c>
      <c r="D41" s="16">
        <f>IF(ISERROR(VLOOKUP((7*$C$3+DATE($E$3,1,3)-WEEKDAY(DATE($E$3,1,3))-4),'ENTREES BDD'!$A:$AH,27,FALSE)),0,VLOOKUP((7*$C$3+DATE($E$3,1,3)-WEEKDAY(DATE($E$3,1,3))-4),'ENTREES BDD'!$A:$AH,27,FALSE))</f>
        <v>0</v>
      </c>
      <c r="E41" s="16">
        <f>IF(ISERROR(VLOOKUP((7*$C$3+DATE($E$3,1,3)-WEEKDAY(DATE($E$3,1,3))-3),'ENTREES BDD'!$A:$AH,27,FALSE)),0,VLOOKUP((7*$C$3+DATE($E$3,1,3)-WEEKDAY(DATE($E$3,1,3))-3),'ENTREES BDD'!$A:$AH,27,FALSE))</f>
        <v>0</v>
      </c>
      <c r="F41" s="16">
        <f>IF(ISERROR(VLOOKUP((7*$C$3+DATE($E$3,1,3)-WEEKDAY(DATE($E$3,1,3))-2),'ENTREES BDD'!$A:$AH,27,FALSE)),0,VLOOKUP((7*$C$3+DATE($E$3,1,3)-WEEKDAY(DATE($E$3,1,3))-2),'ENTREES BDD'!$A:$AH,27,FALSE))</f>
        <v>0</v>
      </c>
      <c r="G41" s="16">
        <f>IF(ISERROR(VLOOKUP((7*$C$3+DATE($E$3,1,3)-WEEKDAY(DATE($E$3,1,3))-1),'ENTREES BDD'!$A:$AH,27,FALSE)),0,VLOOKUP((7*$C$3+DATE($E$3,1,3)-WEEKDAY(DATE($E$3,1,3))-1),'ENTREES BDD'!$A:$AH,27,FALSE))</f>
        <v>0</v>
      </c>
      <c r="H41" s="16">
        <f>IF(ISERROR(VLOOKUP((7*$C$3+DATE($E$3,1,3)-WEEKDAY(DATE($E$3,1,3))),'ENTREES BDD'!$A:$AH,27,FALSE)),0,VLOOKUP((7*$C$3+DATE($E$3,1,3)-WEEKDAY(DATE($E$3,1,3))),'ENTREES BDD'!$A:$AH,27,FALSE))</f>
        <v>0</v>
      </c>
      <c r="I41" s="16">
        <f>IF(ISERROR(VLOOKUP((7*$C$3+DATE($E$3,1,3)-WEEKDAY(DATE($E$3,1,3))+1),'ENTREES BDD'!$A:$AH,27,FALSE)),0,VLOOKUP((7*$C$3+DATE($E$3,1,3)-WEEKDAY(DATE($E$3,1,3))+1),'ENTREES BDD'!$A:$AH,27,FALSE))</f>
        <v>0</v>
      </c>
      <c r="J41" s="12">
        <f t="shared" si="0"/>
        <v>0</v>
      </c>
    </row>
    <row r="42" spans="1:10" ht="11.25" customHeight="1" x14ac:dyDescent="0.15">
      <c r="A42" s="59" t="s">
        <v>49</v>
      </c>
      <c r="B42" s="60"/>
      <c r="C42" s="11">
        <f>C10+C12+C14+C16+C18+C20+C22+C24+C26+C28+C30+C32+C34+C36+C38+C40</f>
        <v>0</v>
      </c>
      <c r="D42" s="11">
        <f t="shared" ref="D42:I43" si="1">D10+D12+D14+D16+D18+D20+D22+D24+D26+D28+D30+D32+D34+D36+D38+D40</f>
        <v>0</v>
      </c>
      <c r="E42" s="11">
        <f t="shared" si="1"/>
        <v>0</v>
      </c>
      <c r="F42" s="11">
        <f t="shared" si="1"/>
        <v>0</v>
      </c>
      <c r="G42" s="11">
        <f t="shared" si="1"/>
        <v>0</v>
      </c>
      <c r="H42" s="11">
        <f t="shared" si="1"/>
        <v>0</v>
      </c>
      <c r="I42" s="11">
        <f t="shared" si="1"/>
        <v>0</v>
      </c>
      <c r="J42" s="17"/>
    </row>
    <row r="43" spans="1:10" ht="11.25" customHeight="1" x14ac:dyDescent="0.15">
      <c r="A43" s="61"/>
      <c r="B43" s="62"/>
      <c r="C43" s="12">
        <f>C11+C13+C15+C17+C19+C21+C23+C25+C27+C29+C31+C33+C35+C37+C39+C41</f>
        <v>0</v>
      </c>
      <c r="D43" s="12">
        <f t="shared" si="1"/>
        <v>0</v>
      </c>
      <c r="E43" s="12">
        <f t="shared" si="1"/>
        <v>0</v>
      </c>
      <c r="F43" s="12">
        <f t="shared" si="1"/>
        <v>0</v>
      </c>
      <c r="G43" s="12">
        <f t="shared" si="1"/>
        <v>0</v>
      </c>
      <c r="H43" s="12">
        <f t="shared" si="1"/>
        <v>0</v>
      </c>
      <c r="I43" s="12">
        <f>I11+I13+I15+I17+I19+I21+I23+I25+I27+I29+I31+I33+I35+I37+I39+I41</f>
        <v>0</v>
      </c>
      <c r="J43" s="17"/>
    </row>
  </sheetData>
  <mergeCells count="33">
    <mergeCell ref="A1:J1"/>
    <mergeCell ref="C6:D6"/>
    <mergeCell ref="C7:D7"/>
    <mergeCell ref="G3:I3"/>
    <mergeCell ref="G4:I4"/>
    <mergeCell ref="B3:B4"/>
    <mergeCell ref="C3:C4"/>
    <mergeCell ref="D3:D4"/>
    <mergeCell ref="E3:E4"/>
    <mergeCell ref="G6:I6"/>
    <mergeCell ref="B28:B29"/>
    <mergeCell ref="B30:B31"/>
    <mergeCell ref="B32:B33"/>
    <mergeCell ref="B34:B35"/>
    <mergeCell ref="A28:A33"/>
    <mergeCell ref="A34:A39"/>
    <mergeCell ref="B36:B37"/>
    <mergeCell ref="A42:B43"/>
    <mergeCell ref="A10:A17"/>
    <mergeCell ref="B10:B11"/>
    <mergeCell ref="B12:B13"/>
    <mergeCell ref="B14:B15"/>
    <mergeCell ref="B16:B17"/>
    <mergeCell ref="A18:A25"/>
    <mergeCell ref="B18:B19"/>
    <mergeCell ref="B20:B21"/>
    <mergeCell ref="B22:B23"/>
    <mergeCell ref="B24:B25"/>
    <mergeCell ref="B38:B39"/>
    <mergeCell ref="A40:A41"/>
    <mergeCell ref="B40:B41"/>
    <mergeCell ref="A26:A27"/>
    <mergeCell ref="B26:B2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Merci d'utiliser la liste déroulante">
          <x14:formula1>
            <xm:f>BDD!$B$1:$B$14</xm:f>
          </x14:formula1>
          <xm:sqref>E3</xm:sqref>
        </x14:dataValidation>
        <x14:dataValidation type="list" allowBlank="1" showInputMessage="1" showErrorMessage="1" errorTitle="Erreur" error="Merci d'utiliser la liste déroulante">
          <x14:formula1>
            <xm:f>BDD!$A$1:$A$53</xm:f>
          </x14:formula1>
          <xm:sqref>C3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L43"/>
  <sheetViews>
    <sheetView showGridLines="0" workbookViewId="0">
      <selection activeCell="D10" sqref="D10"/>
    </sheetView>
  </sheetViews>
  <sheetFormatPr baseColWidth="10" defaultRowHeight="11.25" x14ac:dyDescent="0.15"/>
  <cols>
    <col min="2" max="2" width="17.375" bestFit="1" customWidth="1"/>
    <col min="3" max="3" width="16.5" bestFit="1" customWidth="1"/>
    <col min="4" max="10" width="11.125" customWidth="1"/>
    <col min="12" max="12" width="21.125" bestFit="1" customWidth="1"/>
  </cols>
  <sheetData>
    <row r="1" spans="1:12" ht="23.25" customHeight="1" x14ac:dyDescent="0.15">
      <c r="B1" s="69" t="s">
        <v>63</v>
      </c>
      <c r="C1" s="69"/>
      <c r="D1" s="69"/>
      <c r="E1" s="69"/>
      <c r="F1" s="69"/>
      <c r="G1" s="69"/>
      <c r="H1" s="69"/>
      <c r="I1" s="69"/>
      <c r="J1" s="69"/>
      <c r="K1" s="20"/>
    </row>
    <row r="2" spans="1:12" ht="12" thickBot="1" x14ac:dyDescent="0.2">
      <c r="A2" s="21"/>
    </row>
    <row r="3" spans="1:12" ht="14.25" x14ac:dyDescent="0.15">
      <c r="A3" s="27"/>
      <c r="B3" s="76" t="s">
        <v>47</v>
      </c>
      <c r="C3" s="95" t="s">
        <v>55</v>
      </c>
      <c r="D3" s="80" t="s">
        <v>46</v>
      </c>
      <c r="E3" s="97">
        <v>2017</v>
      </c>
      <c r="F3" s="18" t="s">
        <v>43</v>
      </c>
      <c r="G3" s="72">
        <f>VLOOKUP($C$3,BDD!$D:$E,2,FALSE)</f>
        <v>42887</v>
      </c>
      <c r="H3" s="72"/>
      <c r="I3" s="73"/>
    </row>
    <row r="4" spans="1:12" ht="15" thickBot="1" x14ac:dyDescent="0.2">
      <c r="B4" s="77"/>
      <c r="C4" s="96"/>
      <c r="D4" s="81"/>
      <c r="E4" s="98"/>
      <c r="F4" s="19" t="s">
        <v>44</v>
      </c>
      <c r="G4" s="74">
        <f>EOMONTH(G3,0)</f>
        <v>42916</v>
      </c>
      <c r="H4" s="74"/>
      <c r="I4" s="75"/>
    </row>
    <row r="5" spans="1:12" ht="12" thickBot="1" x14ac:dyDescent="0.2">
      <c r="B5" s="4"/>
      <c r="C5" s="6"/>
      <c r="D5" s="4"/>
      <c r="F5" s="4"/>
      <c r="G5" s="5"/>
      <c r="H5" s="7"/>
      <c r="I5" s="5"/>
    </row>
    <row r="6" spans="1:12" ht="12" thickBot="1" x14ac:dyDescent="0.2">
      <c r="B6" s="25" t="s">
        <v>67</v>
      </c>
      <c r="C6" s="70" t="s">
        <v>65</v>
      </c>
      <c r="D6" s="70"/>
      <c r="E6" s="26">
        <f>SUM(D42:I42)</f>
        <v>0</v>
      </c>
      <c r="F6" s="24" t="s">
        <v>66</v>
      </c>
      <c r="G6" s="82">
        <f>SUM(D43:I43)</f>
        <v>0</v>
      </c>
      <c r="H6" s="82"/>
      <c r="I6" s="83"/>
      <c r="J6" s="2"/>
    </row>
    <row r="7" spans="1:12" x14ac:dyDescent="0.15">
      <c r="J7" s="2"/>
    </row>
    <row r="9" spans="1:12" x14ac:dyDescent="0.15">
      <c r="D9" s="8" t="str">
        <f>IF((WEEKNUM($G$4,21))&gt;BDD!$H$1,"","Sem. "&amp;WEEKNUM($G$3,21))</f>
        <v>Sem. 22</v>
      </c>
      <c r="E9" s="8" t="str">
        <f>IF(WEEKNUM('C.A par mois'!$G$3+7,21)&gt;BDD!$H$1,"","Sem. "&amp;WEEKNUM('C.A par mois'!$G$3+7,21))</f>
        <v>Sem. 23</v>
      </c>
      <c r="F9" s="8" t="str">
        <f>IF(WEEKNUM('C.A par mois'!$G$3+14,21)&gt;BDD!$H$1,"","Sem. "&amp;WEEKNUM('C.A par mois'!$G$3+14,21))</f>
        <v>Sem. 24</v>
      </c>
      <c r="G9" s="8" t="str">
        <f>IF(WEEKNUM('C.A par mois'!$G$3+21,21)&gt;BDD!$H$1,"","Sem. "&amp;WEEKNUM('C.A par mois'!$G$3+21,21))</f>
        <v>Sem. 25</v>
      </c>
      <c r="H9" s="8" t="str">
        <f>IF(WEEKNUM('C.A par mois'!$G$3+28,21)&gt;BDD!$H$1,"","Sem. "&amp;WEEKNUM('C.A par mois'!$G$3+28,21))</f>
        <v>Sem. 26</v>
      </c>
      <c r="I9" s="8" t="str">
        <f>IF(WEEKNUM('C.A par mois'!$G$3+35,21)&gt;BDD!$H$1,"","Sem. "&amp;WEEKNUM('C.A par mois'!$G$3+35,21))</f>
        <v/>
      </c>
      <c r="J9" s="8" t="s">
        <v>49</v>
      </c>
    </row>
    <row r="10" spans="1:12" x14ac:dyDescent="0.15">
      <c r="A10" s="90" t="s">
        <v>28</v>
      </c>
      <c r="B10" s="91"/>
      <c r="C10" s="92" t="s">
        <v>1</v>
      </c>
      <c r="D10" s="13">
        <f>IF(D9="","",SUMIFS('ENTREES BDD'!B3:B1048576,'ENTREES BDD'!$A$3:$A$1048576,"&gt;="&amp;G3,'ENTREES BDD'!$A$3:$A$1048576,"&lt;="&amp;TEXT(G3+7-WEEKDAY(G3,2),"jj/mm/aaaa")))</f>
        <v>0</v>
      </c>
      <c r="E10" s="13">
        <f>IF(E9="","",SUMIFS('ENTREES BDD'!$B$3:$B$1048576,'ENTREES BDD'!$A$3:$A$1048576,"&gt;="&amp;(TEXT((G3+7)+1-WEEKDAY(G3+7,2),"jj/mm/aaaa")),'ENTREES BDD'!$A$3:$A$1048576,"&lt;="&amp;TEXT((G3+7)+7-WEEKDAY(G3+7,2),"jj/mm/aaaa")))</f>
        <v>0</v>
      </c>
      <c r="F10" s="13">
        <f>IF(F9="","",SUMIFS('ENTREES BDD'!$B$3:$B$1048576,'ENTREES BDD'!$A$3:$A$1048576,"&gt;="&amp;(TEXT((G3+14)+1-WEEKDAY(G3+14,2),"jj/mm/aaaa")),'ENTREES BDD'!$A$3:$A$1048576,"&lt;="&amp;TEXT((G3+14)+7-WEEKDAY(G3+14,2),"jj/mm/aaaa")))</f>
        <v>0</v>
      </c>
      <c r="G10" s="13">
        <f>IF(G9="","",SUMIFS('ENTREES BDD'!$B$3:$B$1048576,'ENTREES BDD'!$A$3:$A$1048576,"&gt;="&amp;(TEXT((G3+21)+1-WEEKDAY(G3+21,2),"jj/mm/aaaa")),'ENTREES BDD'!$A$3:$A$1048576,"&lt;="&amp;TEXT((G3+21)+7-WEEKDAY(G3+21,2),"jj/mm/aaaa")))</f>
        <v>0</v>
      </c>
      <c r="H10" s="13">
        <f>IF(H9="","",SUMIFS('ENTREES BDD'!$B$3:$B$1048576,'ENTREES BDD'!$A$3:$A$1048576,"&gt;="&amp;(TEXT((G3+28)+1-WEEKDAY(G3+28,2),"jj/mm/aaaa")),'ENTREES BDD'!$A$3:$A$1048576,"&lt;="&amp;TEXT((G3+28)+7-WEEKDAY(G3+28,2),"jj/mm/aaaa")))</f>
        <v>0</v>
      </c>
      <c r="I10" s="13" t="str">
        <f>IF(I9="","",SUMIFS('ENTREES BDD'!$B$3:$B$1048576,'ENTREES BDD'!$A$3:$A$1048576,"&gt;="&amp;(TEXT((G3+35)+1-WEEKDAY(G3+35,2),"jj/mm/aaaa")),'ENTREES BDD'!$A$3:$A$1048576,"&lt;="&amp;G4))</f>
        <v/>
      </c>
      <c r="J10" s="11">
        <f>SUM(D10:I10)</f>
        <v>0</v>
      </c>
      <c r="L10" s="5"/>
    </row>
    <row r="11" spans="1:12" x14ac:dyDescent="0.15">
      <c r="A11" s="90"/>
      <c r="B11" s="91"/>
      <c r="C11" s="92"/>
      <c r="D11" s="14">
        <f>IF(D9="","",SUMIFS('ENTREES BDD'!C3:C1048576,'ENTREES BDD'!$A$3:$A$1048576,"&gt;="&amp;$G$3,'ENTREES BDD'!$A$3:$A$1048576,"&lt;="&amp;TEXT($G$3+7-WEEKDAY($G$3,2),"jj/mm/aaaa")))</f>
        <v>0</v>
      </c>
      <c r="E11" s="14">
        <f>IF(E9="","",SUMIFS('ENTREES BDD'!$C$3:$C$1048576,'ENTREES BDD'!$A$3:$A$1048576,"&gt;="&amp;(TEXT((G3+7)+1-WEEKDAY(G3+7,2),"jj/mm/aaaa")),'ENTREES BDD'!$A$3:$A$1048576,"&lt;="&amp;TEXT((G3+7)+7-WEEKDAY(G3+7,2),"jj/mm/aaaa")))</f>
        <v>0</v>
      </c>
      <c r="F11" s="14">
        <f>IF(F9="","",SUMIFS('ENTREES BDD'!$C$3:$C$1048576,'ENTREES BDD'!$A$3:$A$1048576,"&gt;="&amp;(TEXT((G3+14)+1-WEEKDAY(G3+14,2),"jj/mm/aaaa")),'ENTREES BDD'!$A$3:$A$1048576,"&lt;="&amp;TEXT((G3+14)+7-WEEKDAY(G3+14,2),"jj/mm/aaaa")))</f>
        <v>0</v>
      </c>
      <c r="G11" s="14">
        <f>IF(G9="","",SUMIFS('ENTREES BDD'!$C$3:$C$1048576,'ENTREES BDD'!$A$3:$A$1048576,"&gt;="&amp;(TEXT((G3+21)+1-WEEKDAY(G3+21,2),"jj/mm/aaaa")),'ENTREES BDD'!$A$3:$A$1048576,"&lt;="&amp;TEXT((G3+21)+7-WEEKDAY(G3+21,2),"jj/mm/aaaa")))</f>
        <v>0</v>
      </c>
      <c r="H11" s="14">
        <f>IF(H9="","",SUMIFS('ENTREES BDD'!$C$3:$C$1048576,'ENTREES BDD'!$A$3:$A$1048576,"&gt;="&amp;(TEXT((G3+28)+1-WEEKDAY(G3+28,2),"jj/mm/aaaa")),'ENTREES BDD'!$A$3:$A$1048576,"&lt;="&amp;TEXT((G3+28)+7-WEEKDAY(G3+28,2),"jj/mm/aaaa")))</f>
        <v>0</v>
      </c>
      <c r="I11" s="14" t="str">
        <f>IF(I9="","",SUMIFS('ENTREES BDD'!$C$3:$C$1048576,'ENTREES BDD'!$A$3:$A$1048576,"&gt;="&amp;(TEXT((G3+35)+1-WEEKDAY(G3+35,2),"jj/mm/aaaa")),'ENTREES BDD'!$A$3:$A$1048576,"&lt;="&amp;G4))</f>
        <v/>
      </c>
      <c r="J11" s="12">
        <f t="shared" ref="J11:J40" si="0">SUM(D11:I11)</f>
        <v>0</v>
      </c>
    </row>
    <row r="12" spans="1:12" x14ac:dyDescent="0.15">
      <c r="A12" s="90"/>
      <c r="B12" s="91"/>
      <c r="C12" s="92" t="s">
        <v>2</v>
      </c>
      <c r="D12" s="13">
        <f>IF(D9="","",SUMIFS('ENTREES BDD'!D3:D1048576,'ENTREES BDD'!$A$3:$A$1048576,"&gt;="&amp;$G$3,'ENTREES BDD'!$A$3:$A$1048576,"&lt;="&amp;TEXT($G$3+7-WEEKDAY($G$3,2),"jj/mm/aaaa")))</f>
        <v>0</v>
      </c>
      <c r="E12" s="13">
        <f>IF(E9="","",SUMIFS('ENTREES BDD'!$D$3:$D$1048576,'ENTREES BDD'!$A$3:$A$1048576,"&gt;="&amp;(TEXT((G3+7)+1-WEEKDAY(G3+7,2),"jj/mm/aaaa")),'ENTREES BDD'!$A$3:$A$1048576,"&lt;="&amp;TEXT((G3+7)+7-WEEKDAY(G3+7,2),"jj/mm/aaaa")))</f>
        <v>0</v>
      </c>
      <c r="F12" s="13">
        <f>IF(F9="","",SUMIFS('ENTREES BDD'!$D$3:$D$1048576,'ENTREES BDD'!$A$3:$A$1048576,"&gt;="&amp;(TEXT((G3+14)+1-WEEKDAY(G3+14,2),"jj/mm/aaaa")),'ENTREES BDD'!$A$3:$A$1048576,"&lt;="&amp;TEXT((G3+14)+7-WEEKDAY(G3+14,2),"jj/mm/aaaa")))</f>
        <v>0</v>
      </c>
      <c r="G12" s="13">
        <f>IF(G9="","",SUMIFS('ENTREES BDD'!$D$3:$D$1048576,'ENTREES BDD'!$A$3:$A$1048576,"&gt;="&amp;(TEXT((G3+21)+1-WEEKDAY(G3+21,2),"jj/mm/aaaa")),'ENTREES BDD'!$A$3:$A$1048576,"&lt;="&amp;TEXT((G3+21)+7-WEEKDAY(G3+21,2),"jj/mm/aaaa")))</f>
        <v>0</v>
      </c>
      <c r="H12" s="13">
        <f>IF(H9="","",SUMIFS('ENTREES BDD'!$D$3:$D$1048576,'ENTREES BDD'!$A$3:$A$1048576,"&gt;="&amp;(TEXT((G3+28)+1-WEEKDAY(G3+28,2),"jj/mm/aaaa")),'ENTREES BDD'!$A$3:$A$1048576,"&lt;="&amp;TEXT((G3+28)+7-WEEKDAY(G3+28,2),"jj/mm/aaaa")))</f>
        <v>0</v>
      </c>
      <c r="I12" s="13" t="str">
        <f>IF(I9="","",SUMIFS('ENTREES BDD'!$D$3:$D$1048576,'ENTREES BDD'!$A$3:$A$1048576,"&gt;="&amp;(TEXT((G3+35)+1-WEEKDAY(G3+35,2),"jj/mm/aaaa")),'ENTREES BDD'!$A$3:$A$1048576,"&lt;="&amp;G4))</f>
        <v/>
      </c>
      <c r="J12" s="11">
        <f t="shared" si="0"/>
        <v>0</v>
      </c>
    </row>
    <row r="13" spans="1:12" x14ac:dyDescent="0.15">
      <c r="A13" s="90"/>
      <c r="B13" s="91"/>
      <c r="C13" s="92"/>
      <c r="D13" s="14">
        <f>IF(D9="","",SUMIFS('ENTREES BDD'!E3:E1048576,'ENTREES BDD'!$A$3:$A$1048576,"&gt;="&amp;$G$3,'ENTREES BDD'!$A$3:$A$1048576,"&lt;="&amp;TEXT($G$3+7-WEEKDAY($G$3,2),"jj/mm/aaaa")))</f>
        <v>0</v>
      </c>
      <c r="E13" s="14">
        <f>IF(E9="","",SUMIFS('ENTREES BDD'!$E$3:$E$1048576,'ENTREES BDD'!$A$3:$A$1048576,"&gt;="&amp;(TEXT((G3+7)+1-WEEKDAY(G3+7,2),"jj/mm/aaaa")),'ENTREES BDD'!$A$3:$A$1048576,"&lt;="&amp;TEXT((G3+7)+7-WEEKDAY(G3+7,2),"jj/mm/aaaa")))</f>
        <v>0</v>
      </c>
      <c r="F13" s="14">
        <f>IF(F9="","",SUMIFS('ENTREES BDD'!$E$3:$E$1048576,'ENTREES BDD'!$A$3:$A$1048576,"&gt;="&amp;(TEXT((G3+14)+1-WEEKDAY(G3+14,2),"jj/mm/aaaa")),'ENTREES BDD'!$A$3:$A$1048576,"&lt;="&amp;TEXT((G3+14)+7-WEEKDAY(G3+14,2),"jj/mm/aaaa")))</f>
        <v>0</v>
      </c>
      <c r="G13" s="14">
        <f>IF(G9="","",SUMIFS('ENTREES BDD'!$E$3:$E$1048576,'ENTREES BDD'!$A$3:$A$1048576,"&gt;="&amp;(TEXT((G3+21)+1-WEEKDAY(G3+21,2),"jj/mm/aaaa")),'ENTREES BDD'!$A$3:$A$1048576,"&lt;="&amp;TEXT((G3+21)+7-WEEKDAY(G3+21,2),"jj/mm/aaaa")))</f>
        <v>0</v>
      </c>
      <c r="H13" s="14">
        <f>IF(H9="","",SUMIFS('ENTREES BDD'!$E$3:$E$1048576,'ENTREES BDD'!$A$3:$A$1048576,"&gt;="&amp;(TEXT((G3+28)+1-WEEKDAY(G3+28,2),"jj/mm/aaaa")),'ENTREES BDD'!$A$3:$A$1048576,"&lt;="&amp;TEXT((G3+28)+7-WEEKDAY(G3+28,2),"jj/mm/aaaa")))</f>
        <v>0</v>
      </c>
      <c r="I13" s="14" t="str">
        <f>IF(I9="","",SUMIFS('ENTREES BDD'!$E$3:$E$1048576,'ENTREES BDD'!$A$3:$A$1048576,"&gt;="&amp;(TEXT((G3+35)+1-WEEKDAY(G3+35,2),"jj/mm/aaaa")),'ENTREES BDD'!$A$3:$A$1048576,"&lt;="&amp;G4))</f>
        <v/>
      </c>
      <c r="J13" s="12">
        <f t="shared" si="0"/>
        <v>0</v>
      </c>
    </row>
    <row r="14" spans="1:12" x14ac:dyDescent="0.15">
      <c r="A14" s="90"/>
      <c r="B14" s="91"/>
      <c r="C14" s="92" t="s">
        <v>29</v>
      </c>
      <c r="D14" s="13">
        <f>IF(D9="","",SUMIFS('ENTREES BDD'!R3:R1048576,'ENTREES BDD'!$A$3:$A$1048576,"&gt;="&amp;$G$3,'ENTREES BDD'!$A$3:$A$1048576,"&lt;="&amp;TEXT($G$3+7-WEEKDAY($G$3,2),"jj/mm/aaaa")))</f>
        <v>0</v>
      </c>
      <c r="E14" s="13">
        <f>IF(E9="","",SUMIFS('ENTREES BDD'!$R$3:$R$1048576,'ENTREES BDD'!$A$3:$A$1048576,"&gt;="&amp;(TEXT((G3+7)+1-WEEKDAY(G3+7,2),"jj/mm/aaaa")),'ENTREES BDD'!$A$3:$A$1048576,"&lt;="&amp;TEXT((G3+7)+7-WEEKDAY(G3+7,2),"jj/mm/aaaa")))</f>
        <v>0</v>
      </c>
      <c r="F14" s="13">
        <f>IF(F9="","",SUMIFS('ENTREES BDD'!$R$3:$R$1048576,'ENTREES BDD'!$A$3:$A$1048576,"&gt;="&amp;(TEXT((G3+14)+1-WEEKDAY(G3+14,2),"jj/mm/aaaa")),'ENTREES BDD'!$A$3:$A$1048576,"&lt;="&amp;TEXT((G3+14)+7-WEEKDAY(G3+14,2),"jj/mm/aaaa")))</f>
        <v>0</v>
      </c>
      <c r="G14" s="13">
        <f>IF(G9="","",SUMIFS('ENTREES BDD'!$R$3:$R$1048576,'ENTREES BDD'!$A$3:$A$1048576,"&gt;="&amp;(TEXT((G3+21)+1-WEEKDAY(G3+21,2),"jj/mm/aaaa")),'ENTREES BDD'!$A$3:$A$1048576,"&lt;="&amp;TEXT((G3+21)+7-WEEKDAY(G3+21,2),"jj/mm/aaaa")))</f>
        <v>0</v>
      </c>
      <c r="H14" s="13">
        <f>IF(H9="","",SUMIFS('ENTREES BDD'!$R$3:$R$1048576,'ENTREES BDD'!$A$3:$A$1048576,"&gt;="&amp;(TEXT((G3+28)+1-WEEKDAY(G3+28,2),"jj/mm/aaaa")),'ENTREES BDD'!$A$3:$A$1048576,"&lt;="&amp;TEXT((G3+28)+7-WEEKDAY(G3+28,2),"jj/mm/aaaa")))</f>
        <v>0</v>
      </c>
      <c r="I14" s="13" t="str">
        <f>IF(I9="","",SUMIFS('ENTREES BDD'!$R$3:$R$1048576,'ENTREES BDD'!$A$3:$A$1048576,"&gt;="&amp;(TEXT((G3+35)+1-WEEKDAY(G3+35,2),"jj/mm/aaaa")),'ENTREES BDD'!$A$3:$A$1048576,"&lt;="&amp;G4))</f>
        <v/>
      </c>
      <c r="J14" s="11">
        <f t="shared" si="0"/>
        <v>0</v>
      </c>
    </row>
    <row r="15" spans="1:12" x14ac:dyDescent="0.15">
      <c r="A15" s="90"/>
      <c r="B15" s="91"/>
      <c r="C15" s="92"/>
      <c r="D15" s="14">
        <f>IF(D9="","",SUMIFS('ENTREES BDD'!S3:S1048576,'ENTREES BDD'!$A$3:$A$1048576,"&gt;="&amp;$G$3,'ENTREES BDD'!$A$3:$A$1048576,"&lt;="&amp;TEXT($G$3+7-WEEKDAY($G$3,2),"jj/mm/aaaa")))</f>
        <v>0</v>
      </c>
      <c r="E15" s="14">
        <f>IF(E9="","",SUMIFS('ENTREES BDD'!$S$3:$S$1048576,'ENTREES BDD'!$A$3:$A$1048576,"&gt;="&amp;(TEXT((G3+7)+1-WEEKDAY(G3+7,2),"jj/mm/aaaa")),'ENTREES BDD'!$A$3:$A$1048576,"&lt;="&amp;TEXT((G3+7)+7-WEEKDAY(G3+7,2),"jj/mm/aaaa")))</f>
        <v>0</v>
      </c>
      <c r="F15" s="14">
        <f>IF(F9="","",SUMIFS('ENTREES BDD'!$S$3:$S$1048576,'ENTREES BDD'!$A$3:$A$1048576,"&gt;="&amp;(TEXT((G3+14)+1-WEEKDAY(G3+14,2),"jj/mm/aaaa")),'ENTREES BDD'!$A$3:$A$1048576,"&lt;="&amp;TEXT((G3+14)+7-WEEKDAY(G3+14,2),"jj/mm/aaaa")))</f>
        <v>0</v>
      </c>
      <c r="G15" s="14">
        <f>IF(G9="","",SUMIFS('ENTREES BDD'!$S$3:$S$1048576,'ENTREES BDD'!$A$3:$A$1048576,"&gt;="&amp;(TEXT((G3+21)+1-WEEKDAY(G3+21,2),"jj/mm/aaaa")),'ENTREES BDD'!$A$3:$A$1048576,"&lt;="&amp;TEXT((G3+21)+7-WEEKDAY(G3+21,2),"jj/mm/aaaa")))</f>
        <v>0</v>
      </c>
      <c r="H15" s="14">
        <f>IF(H9="","",SUMIFS('ENTREES BDD'!$S$3:$S$1048576,'ENTREES BDD'!$A$3:$A$1048576,"&gt;="&amp;(TEXT((G3+28)+1-WEEKDAY(G3+28,2),"jj/mm/aaaa")),'ENTREES BDD'!$A$3:$A$1048576,"&lt;="&amp;TEXT((G3+28)+7-WEEKDAY(G3+28,2),"jj/mm/aaaa")))</f>
        <v>0</v>
      </c>
      <c r="I15" s="14" t="str">
        <f>IF(I9="","",SUMIFS('ENTREES BDD'!$S$3:$S$1048576,'ENTREES BDD'!$A$3:$A$1048576,"&gt;="&amp;(TEXT((G3+35)+1-WEEKDAY(G3+35,2),"jj/mm/aaaa")),'ENTREES BDD'!$A$3:$A$1048576,"&lt;="&amp;G4))</f>
        <v/>
      </c>
      <c r="J15" s="12">
        <f t="shared" si="0"/>
        <v>0</v>
      </c>
    </row>
    <row r="16" spans="1:12" x14ac:dyDescent="0.15">
      <c r="A16" s="90"/>
      <c r="B16" s="91"/>
      <c r="C16" s="92" t="s">
        <v>30</v>
      </c>
      <c r="D16" s="13">
        <f>IF(D9="","",SUMIFS('ENTREES BDD'!T3:T1048576,'ENTREES BDD'!$A$3:$A$1048576,"&gt;="&amp;$G$3,'ENTREES BDD'!$A$3:$A$1048576,"&lt;="&amp;TEXT($G$3+7-WEEKDAY($G$3,2),"jj/mm/aaaa")))</f>
        <v>0</v>
      </c>
      <c r="E16" s="13">
        <f>IF(E9="","",SUMIFS('ENTREES BDD'!$T$3:$T$1048576,'ENTREES BDD'!$A$3:$A$1048576,"&gt;="&amp;(TEXT((G3+7)+1-WEEKDAY(G3+7,2),"jj/mm/aaaa")),'ENTREES BDD'!$A$3:$A$1048576,"&lt;="&amp;TEXT((G3+7)+7-WEEKDAY(G3+7,2),"jj/mm/aaaa")))</f>
        <v>0</v>
      </c>
      <c r="F16" s="13">
        <f>IF(F9="","",SUMIFS('ENTREES BDD'!$T$3:$T$1048576,'ENTREES BDD'!$A$3:$A$1048576,"&gt;="&amp;(TEXT((G3+14)+1-WEEKDAY(G3+14,2),"jj/mm/aaaa")),'ENTREES BDD'!$A$3:$A$1048576,"&lt;="&amp;TEXT((G3+14)+7-WEEKDAY(G3+14,2),"jj/mm/aaaa")))</f>
        <v>0</v>
      </c>
      <c r="G16" s="13">
        <f>IF(G9="","",SUMIFS('ENTREES BDD'!$T$3:$T$1048576,'ENTREES BDD'!$A$3:$A$1048576,"&gt;="&amp;(TEXT((G3+21)+1-WEEKDAY(G3+21,2),"jj/mm/aaaa")),'ENTREES BDD'!$A$3:$A$1048576,"&lt;="&amp;TEXT((G3+21)+7-WEEKDAY(G3+21,2),"jj/mm/aaaa")))</f>
        <v>0</v>
      </c>
      <c r="H16" s="13">
        <f>IF(H9="","",SUMIFS('ENTREES BDD'!$T$3:$T$1048576,'ENTREES BDD'!$A$3:$A$1048576,"&gt;="&amp;(TEXT((G3+28)+1-WEEKDAY(G3+28,2),"jj/mm/aaaa")),'ENTREES BDD'!$A$3:$A$1048576,"&lt;="&amp;TEXT((G3+28)+7-WEEKDAY(G3+28,2),"jj/mm/aaaa")))</f>
        <v>0</v>
      </c>
      <c r="I16" s="13" t="str">
        <f>IF(I9="","",SUMIFS('ENTREES BDD'!$T$3:$T$1048576,'ENTREES BDD'!$A$3:$A$1048576,"&gt;="&amp;(TEXT((G3+35)+1-WEEKDAY(G3+35,2),"jj/mm/aaaa")),'ENTREES BDD'!$A$3:$A$1048576,"&lt;="&amp;G4))</f>
        <v/>
      </c>
      <c r="J16" s="11">
        <f t="shared" si="0"/>
        <v>0</v>
      </c>
    </row>
    <row r="17" spans="1:10" x14ac:dyDescent="0.15">
      <c r="A17" s="90"/>
      <c r="B17" s="91"/>
      <c r="C17" s="92"/>
      <c r="D17" s="14">
        <f>IF(D9="","",SUMIFS('ENTREES BDD'!U3:U1048576,'ENTREES BDD'!$A$3:$A$1048576,"&gt;="&amp;$G$3,'ENTREES BDD'!$A$3:$A$1048576,"&lt;="&amp;TEXT($G$3+7-WEEKDAY($G$3,2),"jj/mm/aaaa")))</f>
        <v>0</v>
      </c>
      <c r="E17" s="14">
        <f>IF(E9="","",SUMIFS('ENTREES BDD'!$U$3:$U$1048576,'ENTREES BDD'!$A$3:$A$1048576,"&gt;="&amp;(TEXT((G3+7)+1-WEEKDAY(G3+7,2),"jj/mm/aaaa")),'ENTREES BDD'!$A$3:$A$1048576,"&lt;="&amp;TEXT((G3+7)+7-WEEKDAY(G3+7,2),"jj/mm/aaaa")))</f>
        <v>0</v>
      </c>
      <c r="F17" s="14">
        <f>IF(F9="","",SUMIFS('ENTREES BDD'!$U$3:$U$1048576,'ENTREES BDD'!$A$3:$A$1048576,"&gt;="&amp;(TEXT((G3+14)+1-WEEKDAY(G3+14,2),"jj/mm/aaaa")),'ENTREES BDD'!$A$3:$A$1048576,"&lt;="&amp;TEXT((G3+14)+7-WEEKDAY(G3+14,2),"jj/mm/aaaa")))</f>
        <v>0</v>
      </c>
      <c r="G17" s="14">
        <f>IF(G9="","",SUMIFS('ENTREES BDD'!$U$3:$U$1048576,'ENTREES BDD'!$A$3:$A$1048576,"&gt;="&amp;(TEXT((G3+21)+1-WEEKDAY(G3+21,2),"jj/mm/aaaa")),'ENTREES BDD'!$A$3:$A$1048576,"&lt;="&amp;TEXT((G3+21)+7-WEEKDAY(G3+21,2),"jj/mm/aaaa")))</f>
        <v>0</v>
      </c>
      <c r="H17" s="14">
        <f>IF(H9="","",SUMIFS('ENTREES BDD'!$U$3:$U$1048576,'ENTREES BDD'!$A$3:$A$1048576,"&gt;="&amp;(TEXT((G3+28)+1-WEEKDAY(G3+28,2),"jj/mm/aaaa")),'ENTREES BDD'!$A$3:$A$1048576,"&lt;="&amp;TEXT((G3+28)+7-WEEKDAY(G3+28,2),"jj/mm/aaaa")))</f>
        <v>0</v>
      </c>
      <c r="I17" s="14" t="str">
        <f>IF(I9="","",SUMIFS('ENTREES BDD'!$U$3:$U$1048576,'ENTREES BDD'!$A$3:$A$1048576,"&gt;="&amp;(TEXT((G3+35)+1-WEEKDAY(G3+35,2),"jj/mm/aaaa")),'ENTREES BDD'!$A$3:$A$1048576,"&lt;="&amp;G4))</f>
        <v/>
      </c>
      <c r="J17" s="12">
        <f t="shared" si="0"/>
        <v>0</v>
      </c>
    </row>
    <row r="18" spans="1:10" x14ac:dyDescent="0.15">
      <c r="A18" s="84" t="s">
        <v>31</v>
      </c>
      <c r="B18" s="85"/>
      <c r="C18" s="93" t="s">
        <v>32</v>
      </c>
      <c r="D18" s="15">
        <f>IF(D9="","",SUMIFS('ENTREES BDD'!F3:F1048576,'ENTREES BDD'!$A$3:$A$1048576,"&gt;="&amp;$G$3,'ENTREES BDD'!$A$3:$A$1048576,"&lt;="&amp;TEXT($G$3+7-WEEKDAY($G$3,2),"jj/mm/aaaa")))</f>
        <v>0</v>
      </c>
      <c r="E18" s="15">
        <f>IF(E9="","",SUMIFS('ENTREES BDD'!$F$3:$F$1048576,'ENTREES BDD'!$A$3:$A$1048576,"&gt;="&amp;(TEXT((G3+7)+1-WEEKDAY(G3+7,2),"jj/mm/aaaa")),'ENTREES BDD'!$A$3:$A$1048576,"&lt;="&amp;TEXT((G3+7)+7-WEEKDAY(G3+7,2),"jj/mm/aaaa")))</f>
        <v>0</v>
      </c>
      <c r="F18" s="15">
        <f>IF(F9="","",SUMIFS('ENTREES BDD'!$F$3:$F$1048576,'ENTREES BDD'!$A$3:$A$1048576,"&gt;="&amp;(TEXT((G3+14)+1-WEEKDAY(G3+14,2),"jj/mm/aaaa")),'ENTREES BDD'!$A$3:$A$1048576,"&lt;="&amp;TEXT((G3+14)+7-WEEKDAY(G3+14,2),"jj/mm/aaaa")))</f>
        <v>0</v>
      </c>
      <c r="G18" s="15">
        <f>IF(G9="","",SUMIFS('ENTREES BDD'!$F$3:$F$1048576,'ENTREES BDD'!$A$3:$A$1048576,"&gt;="&amp;(TEXT((G3+21)+1-WEEKDAY(G3+21,2),"jj/mm/aaaa")),'ENTREES BDD'!$A$3:$A$1048576,"&lt;="&amp;TEXT((G3+21)+7-WEEKDAY(G3+21,2),"jj/mm/aaaa")))</f>
        <v>0</v>
      </c>
      <c r="H18" s="15">
        <f>IF(H9="","",SUMIFS('ENTREES BDD'!$F$3:$F$1048576,'ENTREES BDD'!$A$3:$A$1048576,"&gt;="&amp;(TEXT((G3+28)+1-WEEKDAY(G3+28,2),"jj/mm/aaaa")),'ENTREES BDD'!$A$3:$A$1048576,"&lt;="&amp;TEXT((G3+28)+7-WEEKDAY(G3+28,2),"jj/mm/aaaa")))</f>
        <v>0</v>
      </c>
      <c r="I18" s="15" t="str">
        <f>IF(I9="","",SUMIFS('ENTREES BDD'!$F$3:$F$1048576,'ENTREES BDD'!$A$3:$A$1048576,"&gt;="&amp;(TEXT((G3+35)+1-WEEKDAY(G3+35,2),"jj/mm/aaaa")),'ENTREES BDD'!$A$3:$A$1048576,"&lt;="&amp;G4))</f>
        <v/>
      </c>
      <c r="J18" s="11">
        <f t="shared" si="0"/>
        <v>0</v>
      </c>
    </row>
    <row r="19" spans="1:10" x14ac:dyDescent="0.15">
      <c r="A19" s="84"/>
      <c r="B19" s="85"/>
      <c r="C19" s="93"/>
      <c r="D19" s="16">
        <f>IF(D9="","",SUMIFS('ENTREES BDD'!G3:G1048576,'ENTREES BDD'!$A$3:$A$1048576,"&gt;="&amp;$G$3,'ENTREES BDD'!$A$3:$A$1048576,"&lt;="&amp;TEXT($G$3+7-WEEKDAY($G$3,2),"jj/mm/aaaa")))</f>
        <v>0</v>
      </c>
      <c r="E19" s="16">
        <f>IF(E9="","",SUMIFS('ENTREES BDD'!$G$3:$G$1048576,'ENTREES BDD'!$A$3:$A$1048576,"&gt;="&amp;(TEXT((G3+7)+1-WEEKDAY(G3+7,2),"jj/mm/aaaa")),'ENTREES BDD'!$A$3:$A$1048576,"&lt;="&amp;TEXT((G3+7)+7-WEEKDAY(G3+7,2),"jj/mm/aaaa")))</f>
        <v>0</v>
      </c>
      <c r="F19" s="16">
        <f>IF(F9="","",SUMIFS('ENTREES BDD'!$G$3:$G$1048576,'ENTREES BDD'!$A$3:$A$1048576,"&gt;="&amp;(TEXT((G3+14)+1-WEEKDAY(G3+14,2),"jj/mm/aaaa")),'ENTREES BDD'!$A$3:$A$1048576,"&lt;="&amp;TEXT((G3+14)+7-WEEKDAY(G3+14,2),"jj/mm/aaaa")))</f>
        <v>0</v>
      </c>
      <c r="G19" s="16">
        <f>IF(G9="","",SUMIFS('ENTREES BDD'!$G$3:$G$1048576,'ENTREES BDD'!$A$3:$A$1048576,"&gt;="&amp;(TEXT((G3+21)+1-WEEKDAY(G3+21,2),"jj/mm/aaaa")),'ENTREES BDD'!$A$3:$A$1048576,"&lt;="&amp;TEXT((G3+21)+7-WEEKDAY(G3+21,2),"jj/mm/aaaa")))</f>
        <v>0</v>
      </c>
      <c r="H19" s="16">
        <f>IF(H9="","",SUMIFS('ENTREES BDD'!$G$3:$G$1048576,'ENTREES BDD'!$A$3:$A$1048576,"&gt;="&amp;(TEXT((G3+28)+1-WEEKDAY(G3+28,2),"jj/mm/aaaa")),'ENTREES BDD'!$A$3:$A$1048576,"&lt;="&amp;TEXT((G3+28)+7-WEEKDAY(G3+28,2),"jj/mm/aaaa")))</f>
        <v>0</v>
      </c>
      <c r="I19" s="16" t="str">
        <f>IF(I9="","",SUMIFS('ENTREES BDD'!$G$3:$G$1048576,'ENTREES BDD'!$A$3:$A$1048576,"&gt;="&amp;(TEXT((G3+35)+1-WEEKDAY(G3+35,2),"jj/mm/aaaa")),'ENTREES BDD'!$A$3:$A$1048576,"&lt;="&amp;G4))</f>
        <v/>
      </c>
      <c r="J19" s="12">
        <f t="shared" si="0"/>
        <v>0</v>
      </c>
    </row>
    <row r="20" spans="1:10" x14ac:dyDescent="0.15">
      <c r="A20" s="84"/>
      <c r="B20" s="85"/>
      <c r="C20" s="93" t="s">
        <v>33</v>
      </c>
      <c r="D20" s="15">
        <f>IF(D9="","",SUMIFS('ENTREES BDD'!H3:H1048576,'ENTREES BDD'!$A$3:$A$1048576,"&gt;="&amp;$G$3,'ENTREES BDD'!$A$3:$A$1048576,"&lt;="&amp;TEXT($G$3+7-WEEKDAY($G$3,2),"jj/mm/aaaa")))</f>
        <v>0</v>
      </c>
      <c r="E20" s="15">
        <f>IF(E9="","",SUMIFS('ENTREES BDD'!$H$3:$H$1048576,'ENTREES BDD'!$A$3:$A$1048576,"&gt;="&amp;(TEXT((G3+7)+1-WEEKDAY(G3+7,2),"jj/mm/aaaa")),'ENTREES BDD'!$A$3:$A$1048576,"&lt;="&amp;TEXT((G3+7)+7-WEEKDAY(G3+7,2),"jj/mm/aaaa")))</f>
        <v>0</v>
      </c>
      <c r="F20" s="15">
        <f>IF(F9="","",SUMIFS('ENTREES BDD'!$H$3:$H$1048576,'ENTREES BDD'!$A$3:$A$1048576,"&gt;="&amp;(TEXT((G3+14)+1-WEEKDAY(G3+14,2),"jj/mm/aaaa")),'ENTREES BDD'!$A$3:$A$1048576,"&lt;="&amp;TEXT((G3+14)+7-WEEKDAY(G3+14,2),"jj/mm/aaaa")))</f>
        <v>0</v>
      </c>
      <c r="G20" s="15">
        <f>IF(G9="","",SUMIFS('ENTREES BDD'!$H$3:$H$1048576,'ENTREES BDD'!$A$3:$A$1048576,"&gt;="&amp;(TEXT((G3+21)+1-WEEKDAY(G3+21,2),"jj/mm/aaaa")),'ENTREES BDD'!$A$3:$A$1048576,"&lt;="&amp;TEXT((G3+21)+7-WEEKDAY(G3+21,2),"jj/mm/aaaa")))</f>
        <v>0</v>
      </c>
      <c r="H20" s="15">
        <f>IF(H9="","",SUMIFS('ENTREES BDD'!$H$3:$H$1048576,'ENTREES BDD'!$A$3:$A$1048576,"&gt;="&amp;(TEXT((G3+28)+1-WEEKDAY(G3+28,2),"jj/mm/aaaa")),'ENTREES BDD'!$A$3:$A$1048576,"&lt;="&amp;TEXT((G3+28)+7-WEEKDAY(G3+28,2),"jj/mm/aaaa")))</f>
        <v>0</v>
      </c>
      <c r="I20" s="15" t="str">
        <f>IF(I9="","",SUMIFS('ENTREES BDD'!$H$3:$H$1048576,'ENTREES BDD'!$A$3:$A$1048576,"&gt;="&amp;(TEXT((G3+35)+1-WEEKDAY(G3+35,2),"jj/mm/aaaa")),'ENTREES BDD'!$A$3:$A$1048576,"&lt;="&amp;G4))</f>
        <v/>
      </c>
      <c r="J20" s="11">
        <f t="shared" si="0"/>
        <v>0</v>
      </c>
    </row>
    <row r="21" spans="1:10" x14ac:dyDescent="0.15">
      <c r="A21" s="84"/>
      <c r="B21" s="85"/>
      <c r="C21" s="93"/>
      <c r="D21" s="16">
        <f>IF(D9="","",SUMIFS('ENTREES BDD'!I3:I1048576,'ENTREES BDD'!$A$3:$A$1048576,"&gt;="&amp;$G$3,'ENTREES BDD'!$A$3:$A$1048576,"&lt;="&amp;TEXT($G$3+7-WEEKDAY($G$3,2),"jj/mm/aaaa")))</f>
        <v>0</v>
      </c>
      <c r="E21" s="16">
        <f>IF(E9="","",SUMIFS('ENTREES BDD'!$I$3:$I$1048576,'ENTREES BDD'!$A$3:$A$1048576,"&gt;="&amp;(TEXT((G3+7)+1-WEEKDAY(G3+7,2),"jj/mm/aaaa")),'ENTREES BDD'!$A$3:$A$1048576,"&lt;="&amp;TEXT((G3+7)+7-WEEKDAY(G3+7,2),"jj/mm/aaaa")))</f>
        <v>0</v>
      </c>
      <c r="F21" s="16">
        <f>IF(F9="","",SUMIFS('ENTREES BDD'!$I$3:$I$1048576,'ENTREES BDD'!$A$3:$A$1048576,"&gt;="&amp;(TEXT((G3+14)+1-WEEKDAY(G3+14,2),"jj/mm/aaaa")),'ENTREES BDD'!$A$3:$A$1048576,"&lt;="&amp;TEXT((G3+14)+7-WEEKDAY(G3+14,2),"jj/mm/aaaa")))</f>
        <v>0</v>
      </c>
      <c r="G21" s="16">
        <f>IF(G9="","",SUMIFS('ENTREES BDD'!$I$3:$I$1048576,'ENTREES BDD'!$A$3:$A$1048576,"&gt;="&amp;(TEXT((G3+21)+1-WEEKDAY(G3+21,2),"jj/mm/aaaa")),'ENTREES BDD'!$A$3:$A$1048576,"&lt;="&amp;TEXT((G3+21)+7-WEEKDAY(G3+21,2),"jj/mm/aaaa")))</f>
        <v>0</v>
      </c>
      <c r="H21" s="16">
        <f>IF(H9="","",SUMIFS('ENTREES BDD'!$I$3:$I$1048576,'ENTREES BDD'!$A$3:$A$1048576,"&gt;="&amp;(TEXT((G3+28)+1-WEEKDAY(G3+28,2),"jj/mm/aaaa")),'ENTREES BDD'!$A$3:$A$1048576,"&lt;="&amp;TEXT((G3+28)+7-WEEKDAY(G3+28,2),"jj/mm/aaaa")))</f>
        <v>0</v>
      </c>
      <c r="I21" s="16" t="str">
        <f>IF(I9="","",SUMIFS('ENTREES BDD'!$I$3:$I$1048576,'ENTREES BDD'!$A$3:$A$1048576,"&gt;="&amp;(TEXT((G3+35)+1-WEEKDAY(G3+35,2),"jj/mm/aaaa")),'ENTREES BDD'!$A$3:$A$1048576,"&lt;="&amp;G4))</f>
        <v/>
      </c>
      <c r="J21" s="12">
        <f t="shared" si="0"/>
        <v>0</v>
      </c>
    </row>
    <row r="22" spans="1:10" x14ac:dyDescent="0.15">
      <c r="A22" s="84"/>
      <c r="B22" s="85"/>
      <c r="C22" s="93" t="s">
        <v>34</v>
      </c>
      <c r="D22" s="15">
        <f>IF(D9="","",SUMIFS('ENTREES BDD'!X3:X1048576,'ENTREES BDD'!$A$3:$A$1048576,"&gt;="&amp;$G$3,'ENTREES BDD'!$A$3:$A$1048576,"&lt;="&amp;TEXT($G$3+7-WEEKDAY($G$3,2),"jj/mm/aaaa")))</f>
        <v>0</v>
      </c>
      <c r="E22" s="15">
        <f>IF(E9="","",SUMIFS('ENTREES BDD'!$X$3:$X$1048576,'ENTREES BDD'!$A$3:$A$1048576,"&gt;="&amp;(TEXT((G3+7)+1-WEEKDAY(G3+7,2),"jj/mm/aaaa")),'ENTREES BDD'!$A$3:$A$1048576,"&lt;="&amp;TEXT((G3+7)+7-WEEKDAY(G3+7,2),"jj/mm/aaaa")))</f>
        <v>0</v>
      </c>
      <c r="F22" s="15">
        <f>IF(F9="","",SUMIFS('ENTREES BDD'!$X$3:$X$1048576,'ENTREES BDD'!$A$3:$A$1048576,"&gt;="&amp;(TEXT((G3+14)+1-WEEKDAY(G3+14,2),"jj/mm/aaaa")),'ENTREES BDD'!$A$3:$A$1048576,"&lt;="&amp;TEXT((G3+14)+7-WEEKDAY(G3+14,2),"jj/mm/aaaa")))</f>
        <v>0</v>
      </c>
      <c r="G22" s="15">
        <f>IF(G9="","",SUMIFS('ENTREES BDD'!$X$3:$X$1048576,'ENTREES BDD'!$A$3:$A$1048576,"&gt;="&amp;(TEXT((G3+21)+1-WEEKDAY(G3+21,2),"jj/mm/aaaa")),'ENTREES BDD'!$A$3:$A$1048576,"&lt;="&amp;TEXT((G3+21)+7-WEEKDAY(G3+21,2),"jj/mm/aaaa")))</f>
        <v>0</v>
      </c>
      <c r="H22" s="15">
        <f>IF(H9="","",SUMIFS('ENTREES BDD'!$X$3:$X$1048576,'ENTREES BDD'!$A$3:$A$1048576,"&gt;="&amp;(TEXT((G3+28)+1-WEEKDAY(G3+28,2),"jj/mm/aaaa")),'ENTREES BDD'!$A$3:$A$1048576,"&lt;="&amp;TEXT((G3+28)+7-WEEKDAY(G3+28,2),"jj/mm/aaaa")))</f>
        <v>0</v>
      </c>
      <c r="I22" s="15" t="str">
        <f>IF(I9="","",SUMIFS('ENTREES BDD'!$X$3:$X$1048576,'ENTREES BDD'!$A$3:$A$1048576,"&gt;="&amp;(TEXT((G3+35)+1-WEEKDAY(G3+35,2),"jj/mm/aaaa")),'ENTREES BDD'!$A$3:$A$1048576,"&lt;="&amp;G4))</f>
        <v/>
      </c>
      <c r="J22" s="11">
        <f t="shared" si="0"/>
        <v>0</v>
      </c>
    </row>
    <row r="23" spans="1:10" x14ac:dyDescent="0.15">
      <c r="A23" s="84"/>
      <c r="B23" s="85"/>
      <c r="C23" s="93"/>
      <c r="D23" s="16">
        <f>IF(D9="","",SUMIFS('ENTREES BDD'!Y3:Y1048576,'ENTREES BDD'!$A$3:$A$1048576,"&gt;="&amp;$G$3,'ENTREES BDD'!$A$3:$A$1048576,"&lt;="&amp;TEXT($G$3+7-WEEKDAY($G$3,2),"jj/mm/aaaa")))</f>
        <v>0</v>
      </c>
      <c r="E23" s="16">
        <f>IF(E9="","",SUMIFS('ENTREES BDD'!$Y$3:$Y$1048576,'ENTREES BDD'!$A$3:$A$1048576,"&gt;="&amp;(TEXT((G3+7)+1-WEEKDAY(G3+7,2),"jj/mm/aaaa")),'ENTREES BDD'!$A$3:$A$1048576,"&lt;="&amp;TEXT((G3+7)+7-WEEKDAY(G3+7,2),"jj/mm/aaaa")))</f>
        <v>0</v>
      </c>
      <c r="F23" s="16">
        <f>IF(F9="","",SUMIFS('ENTREES BDD'!$Y$3:$Y$1048576,'ENTREES BDD'!$A$3:$A$1048576,"&gt;="&amp;(TEXT((G3+14)+1-WEEKDAY(G3+14,2),"jj/mm/aaaa")),'ENTREES BDD'!$A$3:$A$1048576,"&lt;="&amp;TEXT((G3+14)+7-WEEKDAY(G3+14,2),"jj/mm/aaaa")))</f>
        <v>0</v>
      </c>
      <c r="G23" s="16">
        <f>IF(G9="","",SUMIFS('ENTREES BDD'!$Y$3:$Y$1048576,'ENTREES BDD'!$A$3:$A$1048576,"&gt;="&amp;(TEXT((G3+21)+1-WEEKDAY(G3+21,2),"jj/mm/aaaa")),'ENTREES BDD'!$A$3:$A$1048576,"&lt;="&amp;TEXT((G3+21)+7-WEEKDAY(G3+21,2),"jj/mm/aaaa")))</f>
        <v>0</v>
      </c>
      <c r="H23" s="16">
        <f>IF(H9="","",SUMIFS('ENTREES BDD'!$Y$3:$Y$1048576,'ENTREES BDD'!$A$3:$A$1048576,"&gt;="&amp;(TEXT((G3+28)+1-WEEKDAY(G3+28,2),"jj/mm/aaaa")),'ENTREES BDD'!$A$3:$A$1048576,"&lt;="&amp;TEXT((G3+28)+7-WEEKDAY(G3+28,2),"jj/mm/aaaa")))</f>
        <v>0</v>
      </c>
      <c r="I23" s="16" t="str">
        <f>IF(I9="","",SUMIFS('ENTREES BDD'!$Y$3:$Y$1048576,'ENTREES BDD'!$A$3:$A$1048576,"&gt;="&amp;(TEXT((G3+35)+1-WEEKDAY(G3+35,2),"jj/mm/aaaa")),'ENTREES BDD'!$A$3:$A$1048576,"&lt;="&amp;G4))</f>
        <v/>
      </c>
      <c r="J23" s="12">
        <f t="shared" si="0"/>
        <v>0</v>
      </c>
    </row>
    <row r="24" spans="1:10" x14ac:dyDescent="0.15">
      <c r="A24" s="84"/>
      <c r="B24" s="85"/>
      <c r="C24" s="93" t="s">
        <v>35</v>
      </c>
      <c r="D24" s="15">
        <f>IF(D9="","",SUMIFS('ENTREES BDD'!V3:V1048576,'ENTREES BDD'!$A$3:$A$1048576,"&gt;="&amp;$G$3,'ENTREES BDD'!$A$3:$A$1048576,"&lt;="&amp;TEXT($G$3+7-WEEKDAY($G$3,2),"jj/mm/aaaa")))</f>
        <v>0</v>
      </c>
      <c r="E24" s="15">
        <f>IF(E9="","",SUMIFS('ENTREES BDD'!$V$3:$V$1048576,'ENTREES BDD'!$A$3:$A$1048576,"&gt;="&amp;(TEXT((G3+7)+1-WEEKDAY(G3+7,2),"jj/mm/aaaa")),'ENTREES BDD'!$A$3:$A$1048576,"&lt;="&amp;TEXT((G3+7)+7-WEEKDAY(G3+7,2),"jj/mm/aaaa")))</f>
        <v>0</v>
      </c>
      <c r="F24" s="15">
        <f>IF(F9="","",SUMIFS('ENTREES BDD'!$V$3:$V$1048576,'ENTREES BDD'!$A$3:$A$1048576,"&gt;="&amp;(TEXT((G3+14)+1-WEEKDAY(G3+14,2),"jj/mm/aaaa")),'ENTREES BDD'!$A$3:$A$1048576,"&lt;="&amp;TEXT((G3+14)+7-WEEKDAY(G3+14,2),"jj/mm/aaaa")))</f>
        <v>0</v>
      </c>
      <c r="G24" s="15">
        <f>IF(G9="","",SUMIFS('ENTREES BDD'!$V$3:$V$1048576,'ENTREES BDD'!$A$3:$A$1048576,"&gt;="&amp;(TEXT((G3+21)+1-WEEKDAY(G3+21,2),"jj/mm/aaaa")),'ENTREES BDD'!$A$3:$A$1048576,"&lt;="&amp;TEXT((G3+21)+7-WEEKDAY(G3+21,2),"jj/mm/aaaa")))</f>
        <v>0</v>
      </c>
      <c r="H24" s="15">
        <f>IF(H9="","",SUMIFS('ENTREES BDD'!$V$3:$V$1048576,'ENTREES BDD'!$A$3:$A$1048576,"&gt;="&amp;(TEXT((G3+28)+1-WEEKDAY(G3+28,2),"jj/mm/aaaa")),'ENTREES BDD'!$A$3:$A$1048576,"&lt;="&amp;TEXT((G3+28)+7-WEEKDAY(G3+28,2),"jj/mm/aaaa")))</f>
        <v>0</v>
      </c>
      <c r="I24" s="15" t="str">
        <f>IF(I9="","",SUMIFS('ENTREES BDD'!$V$3:$V$1048576,'ENTREES BDD'!$A$3:$A$1048576,"&gt;="&amp;(TEXT((G3+35)+1-WEEKDAY(G3+35,2),"jj/mm/aaaa")),'ENTREES BDD'!$A$3:$A$1048576,"&lt;="&amp;G4))</f>
        <v/>
      </c>
      <c r="J24" s="11">
        <f t="shared" si="0"/>
        <v>0</v>
      </c>
    </row>
    <row r="25" spans="1:10" x14ac:dyDescent="0.15">
      <c r="A25" s="84"/>
      <c r="B25" s="85"/>
      <c r="C25" s="93"/>
      <c r="D25" s="16">
        <f>IF(D9="","",SUMIFS('ENTREES BDD'!W3:W1048576,'ENTREES BDD'!$A$3:$A$1048576,"&gt;="&amp;$G$3,'ENTREES BDD'!$A$3:$A$1048576,"&lt;="&amp;TEXT($G$3+7-WEEKDAY($G$3,2),"jj/mm/aaaa")))</f>
        <v>0</v>
      </c>
      <c r="E25" s="16">
        <f>IF(E9="","",SUMIFS('ENTREES BDD'!$W$3:$W$1048576,'ENTREES BDD'!$A$3:$A$1048576,"&gt;="&amp;(TEXT((G3+7)+1-WEEKDAY(G3+7,2),"jj/mm/aaaa")),'ENTREES BDD'!$A$3:$A$1048576,"&lt;="&amp;TEXT((G3+7)+7-WEEKDAY(G3+7,2),"jj/mm/aaaa")))</f>
        <v>0</v>
      </c>
      <c r="F25" s="16">
        <f>IF(F9="","",SUMIFS('ENTREES BDD'!$W$3:$W$1048576,'ENTREES BDD'!$A$3:$A$1048576,"&gt;="&amp;(TEXT((G3+14)+1-WEEKDAY(G3+14,2),"jj/mm/aaaa")),'ENTREES BDD'!$A$3:$A$1048576,"&lt;="&amp;TEXT((G3+14)+7-WEEKDAY(G3+14,2),"jj/mm/aaaa")))</f>
        <v>0</v>
      </c>
      <c r="G25" s="16">
        <f>IF(G9="","",SUMIFS('ENTREES BDD'!$W$3:$W$1048576,'ENTREES BDD'!$A$3:$A$1048576,"&gt;="&amp;(TEXT((G3+21)+1-WEEKDAY(G3+21,2),"jj/mm/aaaa")),'ENTREES BDD'!$A$3:$A$1048576,"&lt;="&amp;TEXT((G3+21)+7-WEEKDAY(G3+21,2),"jj/mm/aaaa")))</f>
        <v>0</v>
      </c>
      <c r="H25" s="16">
        <f>IF(H9="","",SUMIFS('ENTREES BDD'!$W$3:$W$1048576,'ENTREES BDD'!$A$3:$A$1048576,"&gt;="&amp;(TEXT((G3+28)+1-WEEKDAY(G3+28,2),"jj/mm/aaaa")),'ENTREES BDD'!$A$3:$A$1048576,"&lt;="&amp;TEXT((G3+28)+7-WEEKDAY(G3+28,2),"jj/mm/aaaa")))</f>
        <v>0</v>
      </c>
      <c r="I25" s="16" t="str">
        <f>IF(I9="","",SUMIFS('ENTREES BDD'!$W$3:$W$1048576,'ENTREES BDD'!$A$3:$A$1048576,"&gt;="&amp;(TEXT((G3+35)+1-WEEKDAY(G3+35,2),"jj/mm/aaaa")),'ENTREES BDD'!$A$3:$A$1048576,"&lt;="&amp;G4))</f>
        <v/>
      </c>
      <c r="J25" s="12">
        <f t="shared" si="0"/>
        <v>0</v>
      </c>
    </row>
    <row r="26" spans="1:10" x14ac:dyDescent="0.15">
      <c r="A26" s="90" t="s">
        <v>36</v>
      </c>
      <c r="B26" s="91"/>
      <c r="C26" s="92" t="s">
        <v>37</v>
      </c>
      <c r="D26" s="13">
        <f>IF(D9="","",SUMIFS('ENTREES BDD'!J3:J1048576,'ENTREES BDD'!$A$3:$A$1048576,"&gt;="&amp;$G$3,'ENTREES BDD'!$A$3:$A$1048576,"&lt;="&amp;TEXT($G$3+7-WEEKDAY($G$3,2),"jj/mm/aaaa")))</f>
        <v>0</v>
      </c>
      <c r="E26" s="13">
        <f>IF(E9="","",SUMIFS('ENTREES BDD'!$J$3:$J$1048576,'ENTREES BDD'!$A$3:$A$1048576,"&gt;="&amp;(TEXT((G3+7)+1-WEEKDAY(G3+7,2),"jj/mm/aaaa")),'ENTREES BDD'!$A$3:$A$1048576,"&lt;="&amp;TEXT((G3+7)+7-WEEKDAY(G3+7,2),"jj/mm/aaaa")))</f>
        <v>0</v>
      </c>
      <c r="F26" s="13">
        <f>IF(F9="","",SUMIFS('ENTREES BDD'!$J$3:$J$1048576,'ENTREES BDD'!$A$3:$A$1048576,"&gt;="&amp;(TEXT((G3+14)+1-WEEKDAY(G3+14,2),"jj/mm/aaaa")),'ENTREES BDD'!$A$3:$A$1048576,"&lt;="&amp;TEXT((G3+14)+7-WEEKDAY(G3+14,2),"jj/mm/aaaa")))</f>
        <v>0</v>
      </c>
      <c r="G26" s="13">
        <f>IF(G9="","",SUMIFS('ENTREES BDD'!$J$3:$J$1048576,'ENTREES BDD'!$A$3:$A$1048576,"&gt;="&amp;(TEXT((G3+21)+1-WEEKDAY(G3+21,2),"jj/mm/aaaa")),'ENTREES BDD'!$A$3:$A$1048576,"&lt;="&amp;TEXT((G3+21)+7-WEEKDAY(G3+21,2),"jj/mm/aaaa")))</f>
        <v>0</v>
      </c>
      <c r="H26" s="13">
        <f>IF(H9="","",SUMIFS('ENTREES BDD'!$J$3:$J$1048576,'ENTREES BDD'!$A$3:$A$1048576,"&gt;="&amp;(TEXT((G3+28)+1-WEEKDAY(G3+28,2),"jj/mm/aaaa")),'ENTREES BDD'!$A$3:$A$1048576,"&lt;="&amp;TEXT((G3+28)+7-WEEKDAY(G3+28,2),"jj/mm/aaaa")))</f>
        <v>0</v>
      </c>
      <c r="I26" s="13" t="str">
        <f>IF(I9="","",SUMIFS('ENTREES BDD'!$J$3:$J$1048576,'ENTREES BDD'!$A$3:$A$1048576,"&gt;="&amp;(TEXT((G3+35)+1-WEEKDAY(G3+35,2),"jj/mm/aaaa")),'ENTREES BDD'!$A$3:$A$1048576,"&lt;="&amp;G4))</f>
        <v/>
      </c>
      <c r="J26" s="11">
        <f t="shared" si="0"/>
        <v>0</v>
      </c>
    </row>
    <row r="27" spans="1:10" x14ac:dyDescent="0.15">
      <c r="A27" s="90"/>
      <c r="B27" s="91"/>
      <c r="C27" s="92"/>
      <c r="D27" s="14">
        <f>IF(D9="","",SUMIFS('ENTREES BDD'!K3:K1048576,'ENTREES BDD'!$A$3:$A$1048576,"&gt;="&amp;$G$3,'ENTREES BDD'!$A$3:$A$1048576,"&lt;="&amp;TEXT($G$3+7-WEEKDAY($G$3,2),"jj/mm/aaaa")))</f>
        <v>0</v>
      </c>
      <c r="E27" s="14">
        <f>IF(E9="","",SUMIFS('ENTREES BDD'!$K$3:$K$1048576,'ENTREES BDD'!$A$3:$A$1048576,"&gt;="&amp;(TEXT((G3+7)+1-WEEKDAY(G3+7,2),"jj/mm/aaaa")),'ENTREES BDD'!$A$3:$A$1048576,"&lt;="&amp;TEXT((G3+7)+7-WEEKDAY(G3+7,2),"jj/mm/aaaa")))</f>
        <v>0</v>
      </c>
      <c r="F27" s="14">
        <f>IF(F9="","",SUMIFS('ENTREES BDD'!$K$3:$K$1048576,'ENTREES BDD'!$A$3:$A$1048576,"&gt;="&amp;(TEXT((G3+14)+1-WEEKDAY(G3+14,2),"jj/mm/aaaa")),'ENTREES BDD'!$A$3:$A$1048576,"&lt;="&amp;TEXT((G3+14)+7-WEEKDAY(G3+14,2),"jj/mm/aaaa")))</f>
        <v>0</v>
      </c>
      <c r="G27" s="14">
        <f>IF(G9="","",SUMIFS('ENTREES BDD'!$K$3:$K$1048576,'ENTREES BDD'!$A$3:$A$1048576,"&gt;="&amp;(TEXT((G3+21)+1-WEEKDAY(G3+21,2),"jj/mm/aaaa")),'ENTREES BDD'!$A$3:$A$1048576,"&lt;="&amp;TEXT((G3+21)+7-WEEKDAY(G3+21,2),"jj/mm/aaaa")))</f>
        <v>0</v>
      </c>
      <c r="H27" s="14">
        <f>IF(H9="","",SUMIFS('ENTREES BDD'!$K$3:$K$1048576,'ENTREES BDD'!$A$3:$A$1048576,"&gt;="&amp;(TEXT((G3+28)+1-WEEKDAY(G3+28,2),"jj/mm/aaaa")),'ENTREES BDD'!$A$3:$A$1048576,"&lt;="&amp;TEXT((G3+28)+7-WEEKDAY(G3+28,2),"jj/mm/aaaa")))</f>
        <v>0</v>
      </c>
      <c r="I27" s="14" t="str">
        <f>IF(I9="","",SUMIFS('ENTREES BDD'!$K$3:$K$1048576,'ENTREES BDD'!$A$3:$A$1048576,"&gt;="&amp;(TEXT((G3+28)+1-WEEKDAY(G3+28,2),"jj/mm/aaaa")),'ENTREES BDD'!$A$3:$A$1048576,"&lt;="&amp;TEXT((G3+28)+7-WEEKDAY(G3+28,2),"jj/mm/aaaa")))</f>
        <v/>
      </c>
      <c r="J27" s="12">
        <f t="shared" si="0"/>
        <v>0</v>
      </c>
    </row>
    <row r="28" spans="1:10" x14ac:dyDescent="0.15">
      <c r="A28" s="88" t="s">
        <v>38</v>
      </c>
      <c r="B28" s="89"/>
      <c r="C28" s="93" t="s">
        <v>1</v>
      </c>
      <c r="D28" s="15">
        <f>IF(D9="","",SUMIFS('ENTREES BDD'!L3:L1048576,'ENTREES BDD'!$A$3:$A$1048576,"&gt;="&amp;$G$3,'ENTREES BDD'!$A$3:$A$1048576,"&lt;="&amp;TEXT($G$3+7-WEEKDAY($G$3,2),"jj/mm/aaaa")))</f>
        <v>0</v>
      </c>
      <c r="E28" s="15">
        <f>IF(E9="","",SUMIFS('ENTREES BDD'!$L$3:$L$1048576,'ENTREES BDD'!$A$3:$A$1048576,"&gt;="&amp;(TEXT((G3+7)+1-WEEKDAY(G3+7,2),"jj/mm/aaaa")),'ENTREES BDD'!$A$3:$A$1048576,"&lt;="&amp;TEXT((G3+7)+7-WEEKDAY(G3+7,2),"jj/mm/aaaa")))</f>
        <v>0</v>
      </c>
      <c r="F28" s="15">
        <f>IF(F9="","",SUMIFS('ENTREES BDD'!$L$3:$L$1048576,'ENTREES BDD'!$A$3:$A$1048576,"&gt;="&amp;(TEXT((G3+14)+1-WEEKDAY(G3+14,2),"jj/mm/aaaa")),'ENTREES BDD'!$A$3:$A$1048576,"&lt;="&amp;TEXT((G3+14)+7-WEEKDAY(G3+14,2),"jj/mm/aaaa")))</f>
        <v>0</v>
      </c>
      <c r="G28" s="15">
        <f>IF(G9="","",SUMIFS('ENTREES BDD'!$L$3:$L$1048576,'ENTREES BDD'!$A$3:$A$1048576,"&gt;="&amp;(TEXT((G3+21)+1-WEEKDAY(G3+21,2),"jj/mm/aaaa")),'ENTREES BDD'!$A$3:$A$1048576,"&lt;="&amp;TEXT((G3+21)+7-WEEKDAY(G3+21,2),"jj/mm/aaaa")))</f>
        <v>0</v>
      </c>
      <c r="H28" s="15">
        <f>IF(H9="","",SUMIFS('ENTREES BDD'!$L$3:$L$1048576,'ENTREES BDD'!$A$3:$A$1048576,"&gt;="&amp;(TEXT((G3+28)+1-WEEKDAY(G3+28,2),"jj/mm/aaaa")),'ENTREES BDD'!$A$3:$A$1048576,"&lt;="&amp;TEXT((G3+28)+7-WEEKDAY(G3+28,2),"jj/mm/aaaa")))</f>
        <v>0</v>
      </c>
      <c r="I28" s="15" t="str">
        <f>IF(I9="","",SUMIFS('ENTREES BDD'!$L$3:$L$1048576,'ENTREES BDD'!$A$3:$A$1048576,"&gt;="&amp;(TEXT((G3+28)+1-WEEKDAY(G3+28,2),"jj/mm/aaaa")),'ENTREES BDD'!$A$3:$A$1048576,"&lt;="&amp;TEXT((G3+28)+7-WEEKDAY(G3+28,2),"jj/mm/aaaa")))</f>
        <v/>
      </c>
      <c r="J28" s="11">
        <f t="shared" si="0"/>
        <v>0</v>
      </c>
    </row>
    <row r="29" spans="1:10" x14ac:dyDescent="0.15">
      <c r="A29" s="88"/>
      <c r="B29" s="89"/>
      <c r="C29" s="93"/>
      <c r="D29" s="16">
        <f>IF(D9="","",SUMIFS('ENTREES BDD'!M3:M1048576,'ENTREES BDD'!$A$3:$A$1048576,"&gt;="&amp;$G$3,'ENTREES BDD'!$A$3:$A$1048576,"&lt;="&amp;TEXT($G$3+7-WEEKDAY($G$3,2),"jj/mm/aaaa")))</f>
        <v>0</v>
      </c>
      <c r="E29" s="16">
        <f>IF(E9="","",SUMIFS('ENTREES BDD'!$M$3:$M$1048576,'ENTREES BDD'!$A$3:$A$1048576,"&gt;="&amp;(TEXT((G3+7)+1-WEEKDAY(G3+7,2),"jj/mm/aaaa")),'ENTREES BDD'!$A$3:$A$1048576,"&lt;="&amp;TEXT((G3+7)+7-WEEKDAY(G3+7,2),"jj/mm/aaaa")))</f>
        <v>0</v>
      </c>
      <c r="F29" s="16">
        <f>IF(F9="","",SUMIFS('ENTREES BDD'!$M$3:$M$1048576,'ENTREES BDD'!$A$3:$A$1048576,"&gt;="&amp;(TEXT((G3+14)+1-WEEKDAY(G3+14,2),"jj/mm/aaaa")),'ENTREES BDD'!$A$3:$A$1048576,"&lt;="&amp;TEXT((G3+14)+7-WEEKDAY(G3+14,2),"jj/mm/aaaa")))</f>
        <v>0</v>
      </c>
      <c r="G29" s="16">
        <f>IF(G9="","",SUMIFS('ENTREES BDD'!$M$3:$M$1048576,'ENTREES BDD'!$A$3:$A$1048576,"&gt;="&amp;(TEXT((G3+21)+1-WEEKDAY(G3+21,2),"jj/mm/aaaa")),'ENTREES BDD'!$A$3:$A$1048576,"&lt;="&amp;TEXT((G3+21)+7-WEEKDAY(G3+21,2),"jj/mm/aaaa")))</f>
        <v>0</v>
      </c>
      <c r="H29" s="16">
        <f>IF(H9="","",SUMIFS('ENTREES BDD'!$M$3:$M$1048576,'ENTREES BDD'!$A$3:$A$1048576,"&gt;="&amp;(TEXT((G3+28)+1-WEEKDAY(G3+28,2),"jj/mm/aaaa")),'ENTREES BDD'!$A$3:$A$1048576,"&lt;="&amp;TEXT((G3+28)+7-WEEKDAY(G3+28,2),"jj/mm/aaaa")))</f>
        <v>0</v>
      </c>
      <c r="I29" s="16" t="str">
        <f>IF(I9="","",SUMIFS('ENTREES BDD'!$M$3:$M$1048576,'ENTREES BDD'!$A$3:$A$1048576,"&gt;="&amp;(TEXT((G3+28)+1-WEEKDAY(G3+28,2),"jj/mm/aaaa")),'ENTREES BDD'!$A$3:$A$1048576,"&lt;="&amp;TEXT((G3+28)+7-WEEKDAY(G3+28,2),"jj/mm/aaaa")))</f>
        <v/>
      </c>
      <c r="J29" s="12">
        <f t="shared" si="0"/>
        <v>0</v>
      </c>
    </row>
    <row r="30" spans="1:10" x14ac:dyDescent="0.15">
      <c r="A30" s="88"/>
      <c r="B30" s="89"/>
      <c r="C30" s="93" t="s">
        <v>2</v>
      </c>
      <c r="D30" s="15">
        <f>IF(D9="","",SUMIFS('ENTREES BDD'!N3:N1048576,'ENTREES BDD'!$A$3:$A$1048576,"&gt;="&amp;$G$3,'ENTREES BDD'!$A$3:$A$1048576,"&lt;="&amp;TEXT($G$3+7-WEEKDAY($G$3,2),"jj/mm/aaaa")))</f>
        <v>0</v>
      </c>
      <c r="E30" s="15">
        <f>IF(E9="","",SUMIFS('ENTREES BDD'!$N$3:$N$1048576,'ENTREES BDD'!$A$3:$A$1048576,"&gt;="&amp;(TEXT((G3+7)+1-WEEKDAY(G3+7,2),"jj/mm/aaaa")),'ENTREES BDD'!$A$3:$A$1048576,"&lt;="&amp;TEXT((G3+7)+7-WEEKDAY(G3+7,2),"jj/mm/aaaa")))</f>
        <v>0</v>
      </c>
      <c r="F30" s="15">
        <f>IF(F9="","",SUMIFS('ENTREES BDD'!$N$3:$N$1048576,'ENTREES BDD'!$A$3:$A$1048576,"&gt;="&amp;(TEXT((G3+14)+1-WEEKDAY(G3+14,2),"jj/mm/aaaa")),'ENTREES BDD'!$A$3:$A$1048576,"&lt;="&amp;TEXT((G3+14)+7-WEEKDAY(G3+14,2),"jj/mm/aaaa")))</f>
        <v>0</v>
      </c>
      <c r="G30" s="15">
        <f>IF(G9="","",SUMIFS('ENTREES BDD'!$N$3:$N$1048576,'ENTREES BDD'!$A$3:$A$1048576,"&gt;="&amp;(TEXT((G3+21)+1-WEEKDAY(G3+21,2),"jj/mm/aaaa")),'ENTREES BDD'!$A$3:$A$1048576,"&lt;="&amp;TEXT((G3+21)+7-WEEKDAY(G3+21,2),"jj/mm/aaaa")))</f>
        <v>0</v>
      </c>
      <c r="H30" s="15">
        <f>IF(H9="","",SUMIFS('ENTREES BDD'!$N$3:$N$1048576,'ENTREES BDD'!$A$3:$A$1048576,"&gt;="&amp;(TEXT((G3+28)+1-WEEKDAY(G3+28,2),"jj/mm/aaaa")),'ENTREES BDD'!$A$3:$A$1048576,"&lt;="&amp;TEXT((G3+28)+7-WEEKDAY(G3+28,2),"jj/mm/aaaa")))</f>
        <v>0</v>
      </c>
      <c r="I30" s="15" t="str">
        <f>IF(I9="","",SUMIFS('ENTREES BDD'!$N$3:$N$1048576,'ENTREES BDD'!$A$3:$A$1048576,"&gt;="&amp;(TEXT((G3+28)+1-WEEKDAY(G3+28,2),"jj/mm/aaaa")),'ENTREES BDD'!$A$3:$A$1048576,"&lt;="&amp;TEXT((G3+28)+7-WEEKDAY(G3+28,2),"jj/mm/aaaa")))</f>
        <v/>
      </c>
      <c r="J30" s="11">
        <f t="shared" si="0"/>
        <v>0</v>
      </c>
    </row>
    <row r="31" spans="1:10" x14ac:dyDescent="0.15">
      <c r="A31" s="88"/>
      <c r="B31" s="89"/>
      <c r="C31" s="93"/>
      <c r="D31" s="16">
        <f>IF(D9="","",SUMIFS('ENTREES BDD'!O3:O1048576,'ENTREES BDD'!$A$3:$A$1048576,"&gt;="&amp;$G$3,'ENTREES BDD'!$A$3:$A$1048576,"&lt;="&amp;TEXT($G$3+7-WEEKDAY($G$3,2),"jj/mm/aaaa")))</f>
        <v>0</v>
      </c>
      <c r="E31" s="16">
        <f>IF(E9="","",SUMIFS('ENTREES BDD'!$O$3:$O$1048576,'ENTREES BDD'!$A$3:$A$1048576,"&gt;="&amp;(TEXT((G3+7)+1-WEEKDAY(G3+7,2),"jj/mm/aaaa")),'ENTREES BDD'!$A$3:$A$1048576,"&lt;="&amp;TEXT((G3+7)+7-WEEKDAY(G3+7,2),"jj/mm/aaaa")))</f>
        <v>0</v>
      </c>
      <c r="F31" s="16">
        <f>IF(F9="","",SUMIFS('ENTREES BDD'!$O$3:$O$1048576,'ENTREES BDD'!$A$3:$A$1048576,"&gt;="&amp;(TEXT((G3+14)+1-WEEKDAY(G3+14,2),"jj/mm/aaaa")),'ENTREES BDD'!$A$3:$A$1048576,"&lt;="&amp;TEXT((G3+14)+7-WEEKDAY(G3+14,2),"jj/mm/aaaa")))</f>
        <v>0</v>
      </c>
      <c r="G31" s="16">
        <f>IF(G9="","",SUMIFS('ENTREES BDD'!$O$3:$O$1048576,'ENTREES BDD'!$A$3:$A$1048576,"&gt;="&amp;(TEXT((G3+21)+1-WEEKDAY(G3+21,2),"jj/mm/aaaa")),'ENTREES BDD'!$A$3:$A$1048576,"&lt;="&amp;TEXT((G3+21)+7-WEEKDAY(G3+21,2),"jj/mm/aaaa")))</f>
        <v>0</v>
      </c>
      <c r="H31" s="16">
        <f>IF(H9="","",SUMIFS('ENTREES BDD'!$O$3:$O$1048576,'ENTREES BDD'!$A$3:$A$1048576,"&gt;="&amp;(TEXT((G3+28)+1-WEEKDAY(G3+28,2),"jj/mm/aaaa")),'ENTREES BDD'!$A$3:$A$1048576,"&lt;="&amp;TEXT((G3+28)+7-WEEKDAY(G3+28,2),"jj/mm/aaaa")))</f>
        <v>0</v>
      </c>
      <c r="I31" s="16" t="str">
        <f>IF(I9="","",SUMIFS('ENTREES BDD'!$O$3:$O$1048576,'ENTREES BDD'!$A$3:$A$1048576,"&gt;="&amp;(TEXT((G3+28)+1-WEEKDAY(G3+28,2),"jj/mm/aaaa")),'ENTREES BDD'!$A$3:$A$1048576,"&lt;="&amp;TEXT((G3+28)+7-WEEKDAY(G3+28,2),"jj/mm/aaaa")))</f>
        <v/>
      </c>
      <c r="J31" s="12">
        <f t="shared" si="0"/>
        <v>0</v>
      </c>
    </row>
    <row r="32" spans="1:10" x14ac:dyDescent="0.15">
      <c r="A32" s="88"/>
      <c r="B32" s="89"/>
      <c r="C32" s="93" t="s">
        <v>39</v>
      </c>
      <c r="D32" s="15">
        <f>IF(D9="","",SUMIFS('ENTREES BDD'!P3:P1048576,'ENTREES BDD'!$A$3:$A$1048576,"&gt;="&amp;$G$3,'ENTREES BDD'!$A$3:$A$1048576,"&lt;="&amp;TEXT($G$3+7-WEEKDAY($G$3,2),"jj/mm/aaaa")))</f>
        <v>0</v>
      </c>
      <c r="E32" s="15">
        <f>IF(E9="","",SUMIFS('ENTREES BDD'!$P$3:$P$1048576,'ENTREES BDD'!$A$3:$A$1048576,"&gt;="&amp;(TEXT((G3+7)+1-WEEKDAY(G3+7,2),"jj/mm/aaaa")),'ENTREES BDD'!$A$3:$A$1048576,"&lt;="&amp;TEXT((G3+7)+7-WEEKDAY(G3+7,2),"jj/mm/aaaa")))</f>
        <v>0</v>
      </c>
      <c r="F32" s="15">
        <f>IF(F9="","",SUMIFS('ENTREES BDD'!$P$3:$P$1048576,'ENTREES BDD'!$A$3:$A$1048576,"&gt;="&amp;(TEXT((G3+14)+1-WEEKDAY(G3+14,2),"jj/mm/aaaa")),'ENTREES BDD'!$A$3:$A$1048576,"&lt;="&amp;TEXT((G3+14)+7-WEEKDAY(G3+14,2),"jj/mm/aaaa")))</f>
        <v>0</v>
      </c>
      <c r="G32" s="15">
        <f>IF(G9="","",SUMIFS('ENTREES BDD'!$P$3:$P$1048576,'ENTREES BDD'!$A$3:$A$1048576,"&gt;="&amp;(TEXT((G3+21)+1-WEEKDAY(G3+21,2),"jj/mm/aaaa")),'ENTREES BDD'!$A$3:$A$1048576,"&lt;="&amp;TEXT((G3+21)+7-WEEKDAY(G3+21,2),"jj/mm/aaaa")))</f>
        <v>0</v>
      </c>
      <c r="H32" s="15">
        <f>IF(H9="","",SUMIFS('ENTREES BDD'!$P$3:$P$1048576,'ENTREES BDD'!$A$3:$A$1048576,"&gt;="&amp;(TEXT((G3+28)+1-WEEKDAY(G3+28,2),"jj/mm/aaaa")),'ENTREES BDD'!$A$3:$A$1048576,"&lt;="&amp;TEXT((G3+28)+7-WEEKDAY(G3+28,2),"jj/mm/aaaa")))</f>
        <v>0</v>
      </c>
      <c r="I32" s="15" t="str">
        <f>IF(I9="","",SUMIFS('ENTREES BDD'!$P$3:$P$1048576,'ENTREES BDD'!$A$3:$A$1048576,"&gt;="&amp;(TEXT((G3+28)+1-WEEKDAY(G3+28,2),"jj/mm/aaaa")),'ENTREES BDD'!$A$3:$A$1048576,"&lt;="&amp;TEXT((G3+28)+7-WEEKDAY(G3+28,2),"jj/mm/aaaa")))</f>
        <v/>
      </c>
      <c r="J32" s="11">
        <f t="shared" si="0"/>
        <v>0</v>
      </c>
    </row>
    <row r="33" spans="1:10" x14ac:dyDescent="0.15">
      <c r="A33" s="88"/>
      <c r="B33" s="89"/>
      <c r="C33" s="93"/>
      <c r="D33" s="16">
        <f>IF(D9="","",SUMIFS('ENTREES BDD'!Q3:Q1048576,'ENTREES BDD'!$A$3:$A$1048576,"&gt;="&amp;$G$3,'ENTREES BDD'!$A$3:$A$1048576,"&lt;="&amp;TEXT($G$3+7-WEEKDAY($G$3,2),"jj/mm/aaaa")))</f>
        <v>0</v>
      </c>
      <c r="E33" s="16">
        <f>IF(E9="","",SUMIFS('ENTREES BDD'!$Q$3:$Q$1048576,'ENTREES BDD'!$A$3:$A$1048576,"&gt;="&amp;(TEXT((G3+7)+1-WEEKDAY(G3+7,2),"jj/mm/aaaa")),'ENTREES BDD'!$A$3:$A$1048576,"&lt;="&amp;TEXT((G3+7)+7-WEEKDAY(G3+7,2),"jj/mm/aaaa")))</f>
        <v>0</v>
      </c>
      <c r="F33" s="16">
        <f>IF(F9="","",SUMIFS('ENTREES BDD'!$Q$3:$Q$1048576,'ENTREES BDD'!$A$3:$A$1048576,"&gt;="&amp;(TEXT((G3+14)+1-WEEKDAY(G3+14,2),"jj/mm/aaaa")),'ENTREES BDD'!$A$3:$A$1048576,"&lt;="&amp;TEXT((G3+14)+7-WEEKDAY(G3+14,2),"jj/mm/aaaa")))</f>
        <v>0</v>
      </c>
      <c r="G33" s="16">
        <f>IF(G9="","",SUMIFS('ENTREES BDD'!$Q$3:$Q$1048576,'ENTREES BDD'!$A$3:$A$1048576,"&gt;="&amp;(TEXT((G3+21)+1-WEEKDAY(G3+21,2),"jj/mm/aaaa")),'ENTREES BDD'!$A$3:$A$1048576,"&lt;="&amp;TEXT((G3+21)+7-WEEKDAY(G3+21,2),"jj/mm/aaaa")))</f>
        <v>0</v>
      </c>
      <c r="H33" s="16">
        <f>IF(H9="","",SUMIFS('ENTREES BDD'!$Q$3:$Q$1048576,'ENTREES BDD'!$A$3:$A$1048576,"&gt;="&amp;(TEXT((G3+28)+1-WEEKDAY(G3+28,2),"jj/mm/aaaa")),'ENTREES BDD'!$A$3:$A$1048576,"&lt;="&amp;TEXT((G3+28)+7-WEEKDAY(G3+28,2),"jj/mm/aaaa")))</f>
        <v>0</v>
      </c>
      <c r="I33" s="16" t="str">
        <f>IF(I9="","",SUMIFS('ENTREES BDD'!$Q$3:$Q$1048576,'ENTREES BDD'!$A$3:$A$1048576,"&gt;="&amp;(TEXT((G3+28)+1-WEEKDAY(G3+28,2),"jj/mm/aaaa")),'ENTREES BDD'!$A$3:$A$1048576,"&lt;="&amp;TEXT((G3+28)+7-WEEKDAY(G3+28,2),"jj/mm/aaaa")))</f>
        <v/>
      </c>
      <c r="J33" s="12">
        <f t="shared" si="0"/>
        <v>0</v>
      </c>
    </row>
    <row r="34" spans="1:10" x14ac:dyDescent="0.15">
      <c r="A34" s="86" t="s">
        <v>40</v>
      </c>
      <c r="B34" s="87"/>
      <c r="C34" s="92" t="s">
        <v>1</v>
      </c>
      <c r="D34" s="13">
        <f>IF(D9="","",SUMIFS('ENTREES BDD'!AB3:AB1048576,'ENTREES BDD'!$A$3:$A$1048576,"&gt;="&amp;$G$3,'ENTREES BDD'!$A$3:$A$1048576,"&lt;="&amp;TEXT($G$3+7-WEEKDAY($G$3,2),"jj/mm/aaaa")))</f>
        <v>0</v>
      </c>
      <c r="E34" s="13">
        <f>IF(E9="","",SUMIFS('ENTREES BDD'!$AB$3:$AB$1048576,'ENTREES BDD'!$A$3:$A$1048576,"&gt;="&amp;(TEXT((G3+7)+1-WEEKDAY(G3+7,2),"jj/mm/aaaa")),'ENTREES BDD'!$A$3:$A$1048576,"&lt;="&amp;TEXT((G3+7)+7-WEEKDAY(G3+7,2),"jj/mm/aaaa")))</f>
        <v>0</v>
      </c>
      <c r="F34" s="13">
        <f>IF(F9="","",SUMIFS('ENTREES BDD'!$AB$3:$AB$1048576,'ENTREES BDD'!$A$3:$A$1048576,"&gt;="&amp;(TEXT((G3+14)+1-WEEKDAY(G3+14,2),"jj/mm/aaaa")),'ENTREES BDD'!$A$3:$A$1048576,"&lt;="&amp;TEXT((G3+14)+7-WEEKDAY(G3+14,2),"jj/mm/aaaa")))</f>
        <v>0</v>
      </c>
      <c r="G34" s="13">
        <f>IF(G9="","",SUMIFS('ENTREES BDD'!$AB$3:$AB$1048576,'ENTREES BDD'!$A$3:$A$1048576,"&gt;="&amp;(TEXT((G3+21)+1-WEEKDAY(G3+21,2),"jj/mm/aaaa")),'ENTREES BDD'!$A$3:$A$1048576,"&lt;="&amp;TEXT((G3+21)+7-WEEKDAY(G3+21,2),"jj/mm/aaaa")))</f>
        <v>0</v>
      </c>
      <c r="H34" s="13">
        <f>IF(H9="","",SUMIFS('ENTREES BDD'!$AB$3:$AB$1048576,'ENTREES BDD'!$A$3:$A$1048576,"&gt;="&amp;(TEXT((G3+28)+1-WEEKDAY(G3+28,2),"jj/mm/aaaa")),'ENTREES BDD'!$A$3:$A$1048576,"&lt;="&amp;TEXT((G3+28)+7-WEEKDAY(G3+28,2),"jj/mm/aaaa")))</f>
        <v>0</v>
      </c>
      <c r="I34" s="13" t="str">
        <f>IF(I9="","",SUMIFS('ENTREES BDD'!$AB$3:$AB$1048576,'ENTREES BDD'!$A$3:$A$1048576,"&gt;="&amp;(TEXT((G3+28)+1-WEEKDAY(G3+28,2),"jj/mm/aaaa")),'ENTREES BDD'!$A$3:$A$1048576,"&lt;="&amp;TEXT((G3+28)+7-WEEKDAY(G3+28,2),"jj/mm/aaaa")))</f>
        <v/>
      </c>
      <c r="J34" s="11">
        <f t="shared" si="0"/>
        <v>0</v>
      </c>
    </row>
    <row r="35" spans="1:10" x14ac:dyDescent="0.15">
      <c r="A35" s="86"/>
      <c r="B35" s="87"/>
      <c r="C35" s="92"/>
      <c r="D35" s="14">
        <f>IF(D9="","",SUMIFS('ENTREES BDD'!AC3:AC1048576,'ENTREES BDD'!$A$3:$A$1048576,"&gt;="&amp;$G$3,'ENTREES BDD'!$A$3:$A$1048576,"&lt;="&amp;TEXT($G$3+7-WEEKDAY($G$3,2),"jj/mm/aaaa")))</f>
        <v>0</v>
      </c>
      <c r="E35" s="14">
        <f>IF(E9="","",SUMIFS('ENTREES BDD'!$AC$3:$AC$1048576,'ENTREES BDD'!$A$3:$A$1048576,"&gt;="&amp;(TEXT((G3+7)+1-WEEKDAY(G3+7,2),"jj/mm/aaaa")),'ENTREES BDD'!$A$3:$A$1048576,"&lt;="&amp;TEXT((G3+7)+7-WEEKDAY(G3+7,2),"jj/mm/aaaa")))</f>
        <v>0</v>
      </c>
      <c r="F35" s="14">
        <f>IF(F9="","",SUMIFS('ENTREES BDD'!$AC$3:$AC$1048576,'ENTREES BDD'!$A$3:$A$1048576,"&gt;="&amp;(TEXT((G3+14)+1-WEEKDAY(G3+14,2),"jj/mm/aaaa")),'ENTREES BDD'!$A$3:$A$1048576,"&lt;="&amp;TEXT((G3+14)+7-WEEKDAY(G3+14,2),"jj/mm/aaaa")))</f>
        <v>0</v>
      </c>
      <c r="G35" s="14">
        <f>IF(G9="","",SUMIFS('ENTREES BDD'!$AC$3:$AC$1048576,'ENTREES BDD'!$A$3:$A$1048576,"&gt;="&amp;(TEXT((G3+21)+1-WEEKDAY(G3+21,2),"jj/mm/aaaa")),'ENTREES BDD'!$A$3:$A$1048576,"&lt;="&amp;TEXT((G3+21)+7-WEEKDAY(G3+21,2),"jj/mm/aaaa")))</f>
        <v>0</v>
      </c>
      <c r="H35" s="14">
        <f>IF(H9="","",SUMIFS('ENTREES BDD'!$AC$3:$AC$1048576,'ENTREES BDD'!$A$3:$A$1048576,"&gt;="&amp;(TEXT((G3+28)+1-WEEKDAY(G3+28,2),"jj/mm/aaaa")),'ENTREES BDD'!$A$3:$A$1048576,"&lt;="&amp;TEXT((G3+28)+7-WEEKDAY(G3+28,2),"jj/mm/aaaa")))</f>
        <v>0</v>
      </c>
      <c r="I35" s="14" t="str">
        <f>IF(I9="","",SUMIFS('ENTREES BDD'!$AC$3:$AC$1048576,'ENTREES BDD'!$A$3:$A$1048576,"&gt;="&amp;(TEXT((G3+28)+1-WEEKDAY(G3+28,2),"jj/mm/aaaa")),'ENTREES BDD'!$A$3:$A$1048576,"&lt;="&amp;TEXT((G3+28)+7-WEEKDAY(G3+28,2),"jj/mm/aaaa")))</f>
        <v/>
      </c>
      <c r="J35" s="12">
        <f t="shared" si="0"/>
        <v>0</v>
      </c>
    </row>
    <row r="36" spans="1:10" x14ac:dyDescent="0.15">
      <c r="A36" s="86"/>
      <c r="B36" s="87"/>
      <c r="C36" s="92" t="s">
        <v>2</v>
      </c>
      <c r="D36" s="13">
        <f>IF(D9="","",SUMIFS('ENTREES BDD'!AD3:AD1048576,'ENTREES BDD'!$A$3:$A$1048576,"&gt;="&amp;$G$3,'ENTREES BDD'!$A$3:$A$1048576,"&lt;="&amp;TEXT($G$3+7-WEEKDAY($G$3,2),"jj/mm/aaaa")))</f>
        <v>0</v>
      </c>
      <c r="E36" s="13">
        <f>IF(E9="","",SUMIFS('ENTREES BDD'!$AD$3:$AD$1048576,'ENTREES BDD'!$A$3:$A$1048576,"&gt;="&amp;(TEXT((G3+7)+1-WEEKDAY(G3+7,2),"jj/mm/aaaa")),'ENTREES BDD'!$A$3:$A$1048576,"&lt;="&amp;TEXT((G3+7)+7-WEEKDAY(G3+7,2),"jj/mm/aaaa")))</f>
        <v>0</v>
      </c>
      <c r="F36" s="13">
        <f>IF(F9="","",SUMIFS('ENTREES BDD'!$AD$3:$AD$1048576,'ENTREES BDD'!$A$3:$A$1048576,"&gt;="&amp;(TEXT((G3+14)+1-WEEKDAY(G3+14,2),"jj/mm/aaaa")),'ENTREES BDD'!$A$3:$A$1048576,"&lt;="&amp;TEXT((G3+14)+7-WEEKDAY(G3+14,2),"jj/mm/aaaa")))</f>
        <v>0</v>
      </c>
      <c r="G36" s="13">
        <f>IF(G9="","",SUMIFS('ENTREES BDD'!$AD$3:$AD$1048576,'ENTREES BDD'!$A$3:$A$1048576,"&gt;="&amp;(TEXT((G3+21)+1-WEEKDAY(G3+21,2),"jj/mm/aaaa")),'ENTREES BDD'!$A$3:$A$1048576,"&lt;="&amp;TEXT((G3+21)+7-WEEKDAY(G3+21,2),"jj/mm/aaaa")))</f>
        <v>0</v>
      </c>
      <c r="H36" s="13">
        <f>IF(H9="","",SUMIFS('ENTREES BDD'!$AD$3:$AD$1048576,'ENTREES BDD'!$A$3:$A$1048576,"&gt;="&amp;(TEXT((G3+28)+1-WEEKDAY(G3+28,2),"jj/mm/aaaa")),'ENTREES BDD'!$A$3:$A$1048576,"&lt;="&amp;TEXT((G3+28)+7-WEEKDAY(G3+28,2),"jj/mm/aaaa")))</f>
        <v>0</v>
      </c>
      <c r="I36" s="13" t="str">
        <f>IF(I9="","",SUMIFS('ENTREES BDD'!$AD$3:$AD$1048576,'ENTREES BDD'!$A$3:$A$1048576,"&gt;="&amp;(TEXT((G3+28)+1-WEEKDAY(G3+28,2),"jj/mm/aaaa")),'ENTREES BDD'!$A$3:$A$1048576,"&lt;="&amp;TEXT((G3+28)+7-WEEKDAY(G3+28,2),"jj/mm/aaaa")))</f>
        <v/>
      </c>
      <c r="J36" s="11">
        <f t="shared" si="0"/>
        <v>0</v>
      </c>
    </row>
    <row r="37" spans="1:10" x14ac:dyDescent="0.15">
      <c r="A37" s="86"/>
      <c r="B37" s="87"/>
      <c r="C37" s="92"/>
      <c r="D37" s="14">
        <f>IF(D9="","",SUMIFS('ENTREES BDD'!AE3:AE1048576,'ENTREES BDD'!$A$3:$A$1048576,"&gt;="&amp;$G$3,'ENTREES BDD'!$A$3:$A$1048576,"&lt;="&amp;TEXT($G$3+7-WEEKDAY($G$3,2),"jj/mm/aaaa")))</f>
        <v>0</v>
      </c>
      <c r="E37" s="14">
        <f>IF(E9="","",SUMIFS('ENTREES BDD'!$AE$3:$AE$1048576,'ENTREES BDD'!$A$3:$A$1048576,"&gt;="&amp;(TEXT((G3+7)+1-WEEKDAY(G3+7,2),"jj/mm/aaaa")),'ENTREES BDD'!$A$3:$A$1048576,"&lt;="&amp;TEXT((G3+7)+7-WEEKDAY(G3+7,2),"jj/mm/aaaa")))</f>
        <v>0</v>
      </c>
      <c r="F37" s="14">
        <f>IF(F9="","",SUMIFS('ENTREES BDD'!$AE$3:$AE$1048576,'ENTREES BDD'!$A$3:$A$1048576,"&gt;="&amp;(TEXT((G3+14)+1-WEEKDAY(G3+14,2),"jj/mm/aaaa")),'ENTREES BDD'!$A$3:$A$1048576,"&lt;="&amp;TEXT((G3+14)+7-WEEKDAY(G3+14,2),"jj/mm/aaaa")))</f>
        <v>0</v>
      </c>
      <c r="G37" s="14">
        <f>IF(G9="","",SUMIFS('ENTREES BDD'!$AE$3:$AE$1048576,'ENTREES BDD'!$A$3:$A$1048576,"&gt;="&amp;(TEXT((G3+21)+1-WEEKDAY(G3+21,2),"jj/mm/aaaa")),'ENTREES BDD'!$A$3:$A$1048576,"&lt;="&amp;TEXT((G3+21)+7-WEEKDAY(G3+21,2),"jj/mm/aaaa")))</f>
        <v>0</v>
      </c>
      <c r="H37" s="14">
        <f>IF(H9="","",SUMIFS('ENTREES BDD'!$AE$3:$AE$1048576,'ENTREES BDD'!$A$3:$A$1048576,"&gt;="&amp;(TEXT((G3+28)+1-WEEKDAY(G3+28,2),"jj/mm/aaaa")),'ENTREES BDD'!$A$3:$A$1048576,"&lt;="&amp;TEXT((G3+28)+7-WEEKDAY(G3+28,2),"jj/mm/aaaa")))</f>
        <v>0</v>
      </c>
      <c r="I37" s="14" t="str">
        <f>IF(I9="","",SUMIFS('ENTREES BDD'!$AE$3:$AE$1048576,'ENTREES BDD'!$A$3:$A$1048576,"&gt;="&amp;(TEXT((G3+28)+1-WEEKDAY(G3+28,2),"jj/mm/aaaa")),'ENTREES BDD'!$A$3:$A$1048576,"&lt;="&amp;TEXT((G3+28)+7-WEEKDAY(G3+28,2),"jj/mm/aaaa")))</f>
        <v/>
      </c>
      <c r="J37" s="12">
        <f t="shared" si="0"/>
        <v>0</v>
      </c>
    </row>
    <row r="38" spans="1:10" x14ac:dyDescent="0.15">
      <c r="A38" s="86"/>
      <c r="B38" s="87"/>
      <c r="C38" s="92" t="s">
        <v>39</v>
      </c>
      <c r="D38" s="13">
        <f>IF(D9="","",SUMIFS('ENTREES BDD'!AF3:AF1048576,'ENTREES BDD'!$A$3:$A$1048576,"&gt;="&amp;$G$3,'ENTREES BDD'!$A$3:$A$1048576,"&lt;="&amp;TEXT($G$3+7-WEEKDAY($G$3,2),"jj/mm/aaaa")))</f>
        <v>0</v>
      </c>
      <c r="E38" s="13">
        <f>IF(E9="","",SUMIFS('ENTREES BDD'!$AF$3:$AF$1048576,'ENTREES BDD'!$A$3:$A$1048576,"&gt;="&amp;(TEXT((G3+7)+1-WEEKDAY(G3+7,2),"jj/mm/aaaa")),'ENTREES BDD'!$A$3:$A$1048576,"&lt;="&amp;TEXT((G3+7)+7-WEEKDAY(G3+7,2),"jj/mm/aaaa")))</f>
        <v>0</v>
      </c>
      <c r="F38" s="13">
        <f>IF(F9="","",SUMIFS('ENTREES BDD'!$AF$3:$AF$1048576,'ENTREES BDD'!$A$3:$A$1048576,"&gt;="&amp;(TEXT((G3+14)+1-WEEKDAY(G3+14,2),"jj/mm/aaaa")),'ENTREES BDD'!$A$3:$A$1048576,"&lt;="&amp;TEXT((G3+14)+7-WEEKDAY(G3+14,2),"jj/mm/aaaa")))</f>
        <v>0</v>
      </c>
      <c r="G38" s="13">
        <f>IF(G9="","",SUMIFS('ENTREES BDD'!$AF$3:$AF$1048576,'ENTREES BDD'!$A$3:$A$1048576,"&gt;="&amp;(TEXT((G3+21)+1-WEEKDAY(G3+21,2),"jj/mm/aaaa")),'ENTREES BDD'!$A$3:$A$1048576,"&lt;="&amp;TEXT((G3+21)+7-WEEKDAY(G3+21,2),"jj/mm/aaaa")))</f>
        <v>0</v>
      </c>
      <c r="H38" s="13">
        <f>IF(H9="","",SUMIFS('ENTREES BDD'!$AF$3:$AF$1048576,'ENTREES BDD'!$A$3:$A$1048576,"&gt;="&amp;(TEXT((G3+28)+1-WEEKDAY(G3+28,2),"jj/mm/aaaa")),'ENTREES BDD'!$A$3:$A$1048576,"&lt;="&amp;TEXT((G3+28)+7-WEEKDAY(G3+28,2),"jj/mm/aaaa")))</f>
        <v>0</v>
      </c>
      <c r="I38" s="13" t="str">
        <f>IF(I9="","",SUMIFS('ENTREES BDD'!$AF$3:$AF$1048576,'ENTREES BDD'!$A$3:$A$1048576,"&gt;="&amp;(TEXT((G3+28)+1-WEEKDAY(G3+28,2),"jj/mm/aaaa")),'ENTREES BDD'!$A$3:$A$1048576,"&lt;="&amp;TEXT((G3+28)+7-WEEKDAY(G3+28,2),"jj/mm/aaaa")))</f>
        <v/>
      </c>
      <c r="J38" s="11">
        <f t="shared" si="0"/>
        <v>0</v>
      </c>
    </row>
    <row r="39" spans="1:10" x14ac:dyDescent="0.15">
      <c r="A39" s="86"/>
      <c r="B39" s="87"/>
      <c r="C39" s="92"/>
      <c r="D39" s="14">
        <f>IF(D9="","",SUMIFS('ENTREES BDD'!AG3:AG1048576,'ENTREES BDD'!$A$3:$A$1048576,"&gt;="&amp;$G$3,'ENTREES BDD'!$A$3:$A$1048576,"&lt;="&amp;TEXT($G$3+7-WEEKDAY($G$3,2),"jj/mm/aaaa")))</f>
        <v>0</v>
      </c>
      <c r="E39" s="14">
        <f>IF(E9="","",SUMIFS('ENTREES BDD'!$AG$3:$AG$1048576,'ENTREES BDD'!$A$3:$A$1048576,"&gt;="&amp;(TEXT((G3+7)+1-WEEKDAY(G3+7,2),"jj/mm/aaaa")),'ENTREES BDD'!$A$3:$A$1048576,"&lt;="&amp;TEXT((G3+7)+7-WEEKDAY(G3+7,2),"jj/mm/aaaa")))</f>
        <v>0</v>
      </c>
      <c r="F39" s="14">
        <f>IF(F9="","",SUMIFS('ENTREES BDD'!$AG$3:$AG$1048576,'ENTREES BDD'!$A$3:$A$1048576,"&gt;="&amp;(TEXT((G3+14)+1-WEEKDAY(G3+14,2),"jj/mm/aaaa")),'ENTREES BDD'!$A$3:$A$1048576,"&lt;="&amp;TEXT((G3+14)+7-WEEKDAY(G3+14,2),"jj/mm/aaaa")))</f>
        <v>0</v>
      </c>
      <c r="G39" s="14">
        <f>IF(G9="","",SUMIFS('ENTREES BDD'!$AG$3:$AG$1048576,'ENTREES BDD'!$A$3:$A$1048576,"&gt;="&amp;(TEXT((G3+21)+1-WEEKDAY(G3+21,2),"jj/mm/aaaa")),'ENTREES BDD'!$A$3:$A$1048576,"&lt;="&amp;TEXT((G3+21)+7-WEEKDAY(G3+21,2),"jj/mm/aaaa")))</f>
        <v>0</v>
      </c>
      <c r="H39" s="14">
        <f>IF(H9="","",SUMIFS('ENTREES BDD'!$AG$3:$AG$1048576,'ENTREES BDD'!$A$3:$A$1048576,"&gt;="&amp;(TEXT((G3+28)+1-WEEKDAY(G3+28,2),"jj/mm/aaaa")),'ENTREES BDD'!$A$3:$A$1048576,"&lt;="&amp;TEXT((G3+28)+7-WEEKDAY(G3+28,2),"jj/mm/aaaa")))</f>
        <v>0</v>
      </c>
      <c r="I39" s="14" t="str">
        <f>IF(I9="","",SUMIFS('ENTREES BDD'!$AG$3:$AG$1048576,'ENTREES BDD'!$A$3:$A$1048576,"&gt;="&amp;(TEXT((G3+28)+1-WEEKDAY(G3+28,2),"jj/mm/aaaa")),'ENTREES BDD'!$A$3:$A$1048576,"&lt;="&amp;TEXT((G3+28)+7-WEEKDAY(G3+28,2),"jj/mm/aaaa")))</f>
        <v/>
      </c>
      <c r="J39" s="12">
        <f t="shared" si="0"/>
        <v>0</v>
      </c>
    </row>
    <row r="40" spans="1:10" x14ac:dyDescent="0.15">
      <c r="A40" s="84" t="s">
        <v>41</v>
      </c>
      <c r="B40" s="85"/>
      <c r="C40" s="93" t="s">
        <v>42</v>
      </c>
      <c r="D40" s="15">
        <f>IF(D9="","",SUMIFS('ENTREES BDD'!Z3:Z1048576,'ENTREES BDD'!$A$3:$A$1048576,"&gt;="&amp;$G$3,'ENTREES BDD'!$A$3:$A$1048576,"&lt;="&amp;TEXT($G$3+7-WEEKDAY($G$3,2),"jj/mm/aaaa")))</f>
        <v>0</v>
      </c>
      <c r="E40" s="15">
        <f>IF(E9="","",SUMIFS('ENTREES BDD'!$Z$3:$Z$1048576,'ENTREES BDD'!$A$3:$A$1048576,"&gt;="&amp;(TEXT((G3+7)+1-WEEKDAY(G3+7,2),"jj/mm/aaaa")),'ENTREES BDD'!$A$3:$A$1048576,"&lt;="&amp;TEXT((G3+7)+7-WEEKDAY(G3+7,2),"jj/mm/aaaa")))</f>
        <v>0</v>
      </c>
      <c r="F40" s="15">
        <f>IF(F9="","",SUMIFS('ENTREES BDD'!$Z$3:$Z$1048576,'ENTREES BDD'!$A$3:$A$1048576,"&gt;="&amp;(TEXT((G3+14)+1-WEEKDAY(G3+14,2),"jj/mm/aaaa")),'ENTREES BDD'!$A$3:$A$1048576,"&lt;="&amp;TEXT((G3+14)+7-WEEKDAY(G3+14,2),"jj/mm/aaaa")))</f>
        <v>0</v>
      </c>
      <c r="G40" s="15">
        <f>IF(G9="","",SUMIFS('ENTREES BDD'!$Z$3:$Z$1048576,'ENTREES BDD'!$A$3:$A$1048576,"&gt;="&amp;(TEXT((G3+21)+1-WEEKDAY(G3+21,2),"jj/mm/aaaa")),'ENTREES BDD'!$A$3:$A$1048576,"&lt;="&amp;TEXT((G3+21)+7-WEEKDAY(G3+21,2),"jj/mm/aaaa")))</f>
        <v>0</v>
      </c>
      <c r="H40" s="15">
        <f>IF(H9="","",SUMIFS('ENTREES BDD'!$Z$3:$Z$1048576,'ENTREES BDD'!$A$3:$A$1048576,"&gt;="&amp;(TEXT((G3+28)+1-WEEKDAY(G3+28,2),"jj/mm/aaaa")),'ENTREES BDD'!$A$3:$A$1048576,"&lt;="&amp;TEXT((G3+28)+7-WEEKDAY(G3+28,2),"jj/mm/aaaa")))</f>
        <v>0</v>
      </c>
      <c r="I40" s="15" t="str">
        <f>IF(I9="","",SUMIFS('ENTREES BDD'!$Z$3:$Z$1048576,'ENTREES BDD'!$A$3:$A$1048576,"&gt;="&amp;(TEXT((G3+28)+1-WEEKDAY(G3+28,2),"jj/mm/aaaa")),'ENTREES BDD'!$A$3:$A$1048576,"&lt;="&amp;TEXT((G3+28)+7-WEEKDAY(G3+28,2),"jj/mm/aaaa")))</f>
        <v/>
      </c>
      <c r="J40" s="11">
        <f t="shared" si="0"/>
        <v>0</v>
      </c>
    </row>
    <row r="41" spans="1:10" x14ac:dyDescent="0.15">
      <c r="A41" s="84"/>
      <c r="B41" s="85"/>
      <c r="C41" s="93"/>
      <c r="D41" s="16">
        <f>IF(D9="","",SUMIFS('ENTREES BDD'!AA3:AA1048576,'ENTREES BDD'!$A$3:$A$1048576,"&gt;="&amp;$G$3,'ENTREES BDD'!$A$3:$A$1048576,"&lt;="&amp;TEXT($G$3+7-WEEKDAY($G$3,2),"jj/mm/aaaa")))</f>
        <v>0</v>
      </c>
      <c r="E41" s="16">
        <f>IF(E9="","",SUMIFS('ENTREES BDD'!$AA$3:$AA$1048576,'ENTREES BDD'!$A$3:$A$1048576,"&gt;="&amp;(TEXT((G3+7)+1-WEEKDAY(G3+7,2),"jj/mm/aaaa")),'ENTREES BDD'!$A$3:$A$1048576,"&lt;="&amp;TEXT((G3+7)+7-WEEKDAY(G3+7,2),"jj/mm/aaaa")))</f>
        <v>0</v>
      </c>
      <c r="F41" s="16">
        <f>IF(F9="","",SUMIFS('ENTREES BDD'!$AA$3:$AA$1048576,'ENTREES BDD'!$A$3:$A$1048576,"&gt;="&amp;(TEXT((G3+14)+1-WEEKDAY(G3+14,2),"jj/mm/aaaa")),'ENTREES BDD'!$A$3:$A$1048576,"&lt;="&amp;TEXT((G3+14)+7-WEEKDAY(G3+14,2),"jj/mm/aaaa")))</f>
        <v>0</v>
      </c>
      <c r="G41" s="16">
        <f>IF(G9="","",SUMIFS('ENTREES BDD'!$AA$3:$AA$1048576,'ENTREES BDD'!$A$3:$A$1048576,"&gt;="&amp;(TEXT((G3+21)+1-WEEKDAY(G3+21,2),"jj/mm/aaaa")),'ENTREES BDD'!$A$3:$A$1048576,"&lt;="&amp;TEXT((G3+21)+7-WEEKDAY(G3+21,2),"jj/mm/aaaa")))</f>
        <v>0</v>
      </c>
      <c r="H41" s="16">
        <f>IF(H9="","",SUMIFS('ENTREES BDD'!$AA$3:$AA$1048576,'ENTREES BDD'!$A$3:$A$1048576,"&gt;="&amp;(TEXT((G3+28)+1-WEEKDAY(G3+28,2),"jj/mm/aaaa")),'ENTREES BDD'!$A$3:$A$1048576,"&lt;="&amp;TEXT((G3+28)+7-WEEKDAY(G3+28,2),"jj/mm/aaaa")))</f>
        <v>0</v>
      </c>
      <c r="I41" s="16" t="str">
        <f>IF(I9="","",SUMIFS('ENTREES BDD'!$AA$3:$AA$1048576,'ENTREES BDD'!$A$3:$A$1048576,"&gt;="&amp;(TEXT((G3+28)+1-WEEKDAY(G3+28,2),"jj/mm/aaaa")),'ENTREES BDD'!$A$3:$A$1048576,"&lt;="&amp;TEXT((G3+28)+7-WEEKDAY(G3+28,2),"jj/mm/aaaa")))</f>
        <v/>
      </c>
      <c r="J41" s="12">
        <f>SUM(D41:I41)</f>
        <v>0</v>
      </c>
    </row>
    <row r="42" spans="1:10" x14ac:dyDescent="0.15">
      <c r="B42" s="94" t="s">
        <v>49</v>
      </c>
      <c r="C42" s="94"/>
      <c r="D42" s="11">
        <f>D10+D12+D14+D16+D18+D20+D22+D24+D26+D28+D30+D32+D34+D36+D38+D40</f>
        <v>0</v>
      </c>
      <c r="E42" s="11">
        <f t="shared" ref="E42:H42" si="1">E10+E12+E14+E16+E18+E20+E22+E24+E26+E28+E30+E32+E34+E36+E38+E40</f>
        <v>0</v>
      </c>
      <c r="F42" s="11">
        <f t="shared" si="1"/>
        <v>0</v>
      </c>
      <c r="G42" s="11">
        <f t="shared" si="1"/>
        <v>0</v>
      </c>
      <c r="H42" s="11">
        <f t="shared" si="1"/>
        <v>0</v>
      </c>
      <c r="I42" s="11">
        <f>IF(I9="",0,I10+I12+I14+I16+I18+I20+I22+I24+I26+I28+I30+I32+I34+I36+I38+I40)</f>
        <v>0</v>
      </c>
      <c r="J42" s="21"/>
    </row>
    <row r="43" spans="1:10" x14ac:dyDescent="0.15">
      <c r="B43" s="94"/>
      <c r="C43" s="94"/>
      <c r="D43" s="22">
        <f>D11+D13+D15+D17+D19+D21+D23+D25+D27+D29+D31+D33+D35+D37+D39+D41</f>
        <v>0</v>
      </c>
      <c r="E43" s="22">
        <f t="shared" ref="E43:H43" si="2">E11+E13+E15+E17+E19+E21+E23+E25+E27+E29+E31+E33+E35+E37+E39+E41</f>
        <v>0</v>
      </c>
      <c r="F43" s="22">
        <f t="shared" si="2"/>
        <v>0</v>
      </c>
      <c r="G43" s="22">
        <f t="shared" si="2"/>
        <v>0</v>
      </c>
      <c r="H43" s="22">
        <f t="shared" si="2"/>
        <v>0</v>
      </c>
      <c r="I43" s="22">
        <f>IF(I9="",0,I11+I13+I15+I17+I19+I21+I23+I25+I27+I29+I31+I33+I35+I37+I39+I41)</f>
        <v>0</v>
      </c>
      <c r="J43" s="21"/>
    </row>
  </sheetData>
  <mergeCells count="32">
    <mergeCell ref="C28:C29"/>
    <mergeCell ref="C30:C31"/>
    <mergeCell ref="C32:C33"/>
    <mergeCell ref="B42:C43"/>
    <mergeCell ref="G3:I3"/>
    <mergeCell ref="G4:I4"/>
    <mergeCell ref="B3:B4"/>
    <mergeCell ref="C3:C4"/>
    <mergeCell ref="D3:D4"/>
    <mergeCell ref="E3:E4"/>
    <mergeCell ref="C18:C19"/>
    <mergeCell ref="C20:C21"/>
    <mergeCell ref="C22:C23"/>
    <mergeCell ref="C24:C25"/>
    <mergeCell ref="C10:C11"/>
    <mergeCell ref="C12:C13"/>
    <mergeCell ref="C6:D6"/>
    <mergeCell ref="G6:I6"/>
    <mergeCell ref="B1:J1"/>
    <mergeCell ref="A40:B41"/>
    <mergeCell ref="A34:B39"/>
    <mergeCell ref="A28:B33"/>
    <mergeCell ref="A26:B27"/>
    <mergeCell ref="A18:B25"/>
    <mergeCell ref="A10:B17"/>
    <mergeCell ref="C34:C35"/>
    <mergeCell ref="C36:C37"/>
    <mergeCell ref="C38:C39"/>
    <mergeCell ref="C40:C41"/>
    <mergeCell ref="C14:C15"/>
    <mergeCell ref="C16:C17"/>
    <mergeCell ref="C26:C2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Merci d'utiliser la liste déroulante">
          <x14:formula1>
            <xm:f>BDD!$D$1:$D$12</xm:f>
          </x14:formula1>
          <xm:sqref>C3 C5</xm:sqref>
        </x14:dataValidation>
        <x14:dataValidation type="list" allowBlank="1" showInputMessage="1" showErrorMessage="1" errorTitle="Erreur" error="Merci d'utiliser la liste déroulante">
          <x14:formula1>
            <xm:f>BDD!$B$1:$B$14</xm:f>
          </x14:formula1>
          <xm:sqref>E3 E5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K167"/>
  <sheetViews>
    <sheetView tabSelected="1" zoomScale="82" zoomScaleNormal="82" workbookViewId="0">
      <pane xSplit="2" ySplit="13" topLeftCell="C14" activePane="bottomRight" state="frozen"/>
      <selection pane="topRight" activeCell="C1" sqref="C1"/>
      <selection pane="bottomLeft" activeCell="A12" sqref="A12"/>
      <selection pane="bottomRight"/>
    </sheetView>
  </sheetViews>
  <sheetFormatPr baseColWidth="10" defaultRowHeight="11.25" x14ac:dyDescent="0.15"/>
  <cols>
    <col min="3" max="14" width="3.875" style="31" customWidth="1"/>
    <col min="15" max="15" width="3.875" style="31" hidden="1" customWidth="1"/>
    <col min="16" max="115" width="3.875" hidden="1" customWidth="1"/>
    <col min="116" max="216" width="3.875" style="28" hidden="1" customWidth="1"/>
  </cols>
  <sheetData>
    <row r="1" spans="1:219" ht="19.5" x14ac:dyDescent="0.15">
      <c r="B1" s="69" t="s">
        <v>196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/>
      <c r="BJ1" s="69"/>
      <c r="BK1" s="69"/>
      <c r="BL1" s="69"/>
      <c r="BM1" s="69"/>
      <c r="BN1" s="69"/>
      <c r="BO1" s="69"/>
      <c r="BP1" s="69"/>
      <c r="BQ1" s="69"/>
      <c r="BR1" s="69"/>
      <c r="BS1" s="69"/>
      <c r="BT1" s="69"/>
      <c r="BU1" s="69"/>
      <c r="BV1" s="69"/>
      <c r="BW1" s="69"/>
      <c r="BX1" s="69"/>
      <c r="BY1" s="69"/>
      <c r="BZ1" s="69"/>
      <c r="CA1" s="69"/>
      <c r="CB1" s="69"/>
      <c r="CC1" s="69"/>
      <c r="CD1" s="69"/>
      <c r="CE1" s="69"/>
      <c r="CF1" s="69"/>
      <c r="CG1" s="69"/>
      <c r="CH1" s="69"/>
      <c r="CI1" s="69"/>
      <c r="CJ1" s="69"/>
      <c r="CK1" s="69"/>
      <c r="CL1" s="69"/>
      <c r="CM1" s="69"/>
      <c r="CN1" s="69"/>
      <c r="CO1" s="69"/>
      <c r="CP1" s="69"/>
      <c r="CQ1" s="69"/>
      <c r="CR1" s="69"/>
      <c r="CS1" s="69"/>
      <c r="CT1" s="69"/>
      <c r="CU1" s="69"/>
      <c r="CV1" s="69"/>
      <c r="CW1" s="69"/>
      <c r="CX1" s="69"/>
      <c r="CY1" s="69"/>
      <c r="CZ1" s="69"/>
      <c r="DA1" s="69"/>
      <c r="DB1" s="69"/>
      <c r="DC1" s="69"/>
      <c r="DD1" s="69"/>
      <c r="DE1" s="69"/>
      <c r="DF1" s="69"/>
      <c r="DG1" s="69"/>
      <c r="DH1" s="69"/>
      <c r="DI1" s="69"/>
      <c r="DJ1" s="69"/>
      <c r="DK1" s="69"/>
      <c r="DL1" s="69"/>
      <c r="DM1" s="69"/>
      <c r="DN1" s="69"/>
      <c r="DO1" s="69"/>
      <c r="DP1" s="69"/>
      <c r="DQ1" s="69"/>
      <c r="DR1" s="69"/>
      <c r="DS1" s="69"/>
      <c r="DT1" s="69"/>
      <c r="DU1" s="69"/>
      <c r="DV1" s="69"/>
      <c r="DW1" s="69"/>
      <c r="DX1" s="69"/>
      <c r="DY1" s="69"/>
      <c r="DZ1" s="69"/>
      <c r="EA1" s="69"/>
      <c r="EB1" s="69"/>
      <c r="EC1" s="69"/>
      <c r="ED1" s="69"/>
      <c r="EE1" s="69"/>
      <c r="EF1" s="69"/>
      <c r="EG1" s="69"/>
      <c r="EH1" s="69"/>
      <c r="EI1" s="69"/>
      <c r="EJ1" s="69"/>
      <c r="EK1" s="69"/>
      <c r="EL1" s="69"/>
      <c r="EM1" s="69"/>
      <c r="EN1" s="69"/>
      <c r="EO1" s="69"/>
    </row>
    <row r="2" spans="1:219" x14ac:dyDescent="0.15">
      <c r="C2"/>
      <c r="D2"/>
      <c r="E2"/>
      <c r="F2"/>
      <c r="G2"/>
      <c r="H2"/>
      <c r="I2"/>
      <c r="J2"/>
      <c r="O2" s="39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</row>
    <row r="3" spans="1:219" ht="31.5" customHeight="1" x14ac:dyDescent="0.15">
      <c r="A3" s="21"/>
      <c r="B3" s="107" t="s">
        <v>47</v>
      </c>
      <c r="C3" s="107"/>
      <c r="D3" s="107"/>
      <c r="E3" s="101" t="s">
        <v>59</v>
      </c>
      <c r="F3" s="101"/>
      <c r="G3" s="101"/>
      <c r="H3" s="102" t="s">
        <v>46</v>
      </c>
      <c r="I3" s="102"/>
      <c r="J3" s="102"/>
      <c r="K3" s="102"/>
      <c r="L3" s="106">
        <v>2017</v>
      </c>
      <c r="M3" s="106"/>
      <c r="N3" s="106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0"/>
      <c r="AB3" s="40"/>
      <c r="AC3" s="40"/>
    </row>
    <row r="4" spans="1:219" ht="11.25" customHeight="1" x14ac:dyDescent="0.15">
      <c r="A4" s="21"/>
      <c r="B4" s="107"/>
      <c r="C4" s="107"/>
      <c r="D4" s="107"/>
      <c r="E4" s="101"/>
      <c r="F4" s="101"/>
      <c r="G4" s="101"/>
      <c r="H4" s="102"/>
      <c r="I4" s="102"/>
      <c r="J4" s="102"/>
      <c r="K4" s="102"/>
      <c r="L4" s="106"/>
      <c r="M4" s="106"/>
      <c r="N4" s="106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0"/>
      <c r="AB4" s="40"/>
      <c r="AC4" s="40"/>
      <c r="HK4" s="55"/>
    </row>
    <row r="5" spans="1:219" ht="22.5" customHeight="1" x14ac:dyDescent="0.2">
      <c r="B5" s="103" t="s">
        <v>43</v>
      </c>
      <c r="C5" s="103"/>
      <c r="D5" s="103"/>
      <c r="E5" s="103"/>
      <c r="F5" s="109">
        <f>VLOOKUP($E$3,BDD!$D:$E,2,FALSE)</f>
        <v>43040</v>
      </c>
      <c r="G5" s="109"/>
      <c r="H5" s="109"/>
      <c r="I5" s="109"/>
      <c r="J5" s="109"/>
      <c r="K5" s="109"/>
      <c r="L5" s="109"/>
      <c r="M5" s="109"/>
      <c r="N5" s="109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0"/>
    </row>
    <row r="6" spans="1:219" ht="11.25" customHeight="1" x14ac:dyDescent="0.15">
      <c r="B6" s="104" t="s">
        <v>44</v>
      </c>
      <c r="C6" s="104"/>
      <c r="D6" s="104"/>
      <c r="E6" s="104"/>
      <c r="F6" s="110">
        <f>EOMONTH(F5,0)</f>
        <v>43069</v>
      </c>
      <c r="G6" s="110"/>
      <c r="H6" s="110"/>
      <c r="I6" s="110"/>
      <c r="J6" s="110"/>
      <c r="K6" s="110"/>
      <c r="L6" s="110"/>
      <c r="M6" s="110"/>
      <c r="N6" s="110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0"/>
    </row>
    <row r="7" spans="1:219" x14ac:dyDescent="0.15">
      <c r="O7" s="39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</row>
    <row r="8" spans="1:219" x14ac:dyDescent="0.15">
      <c r="B8" s="23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9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5"/>
      <c r="EE8" s="35"/>
      <c r="EF8" s="35"/>
      <c r="EG8" s="35"/>
      <c r="EH8" s="35"/>
      <c r="EI8" s="35"/>
      <c r="EJ8" s="35"/>
      <c r="EK8" s="35"/>
      <c r="EL8" s="35"/>
      <c r="EM8" s="35"/>
      <c r="EN8" s="35"/>
      <c r="EO8" s="35"/>
      <c r="EP8" s="35"/>
      <c r="EQ8" s="35"/>
      <c r="ER8" s="35"/>
      <c r="ES8" s="35"/>
      <c r="ET8" s="35"/>
      <c r="EU8" s="35"/>
      <c r="EV8" s="35"/>
      <c r="EW8" s="35"/>
      <c r="EX8" s="35"/>
      <c r="EY8" s="35"/>
      <c r="EZ8" s="35"/>
      <c r="FA8" s="35"/>
      <c r="FB8" s="35"/>
      <c r="FC8" s="35"/>
      <c r="FD8" s="35"/>
      <c r="FE8" s="35"/>
      <c r="FF8" s="35"/>
      <c r="FG8" s="35"/>
      <c r="FH8" s="35"/>
      <c r="FI8" s="35"/>
      <c r="FJ8" s="35"/>
      <c r="FK8" s="35"/>
      <c r="FL8" s="35"/>
      <c r="FM8" s="35"/>
      <c r="FN8" s="35"/>
      <c r="FO8" s="35"/>
      <c r="FP8" s="35"/>
      <c r="FQ8" s="35"/>
      <c r="FR8" s="35"/>
      <c r="FS8" s="35"/>
      <c r="FT8" s="35"/>
      <c r="FU8" s="35"/>
      <c r="FV8" s="35"/>
      <c r="FW8" s="35"/>
      <c r="FX8" s="35"/>
      <c r="FY8" s="35"/>
      <c r="FZ8" s="35"/>
      <c r="GA8" s="35"/>
      <c r="GB8" s="35"/>
      <c r="GC8" s="35"/>
      <c r="GD8" s="35"/>
      <c r="GE8" s="35"/>
      <c r="GF8" s="35"/>
      <c r="GG8" s="35"/>
      <c r="GH8" s="35"/>
      <c r="GI8" s="35"/>
      <c r="GJ8" s="35"/>
      <c r="GK8" s="35"/>
      <c r="GL8" s="35"/>
      <c r="GM8" s="35"/>
      <c r="GN8" s="35"/>
      <c r="GO8" s="35"/>
      <c r="GP8" s="35"/>
      <c r="GQ8" s="35"/>
      <c r="GR8" s="35"/>
      <c r="GS8" s="35"/>
      <c r="GT8" s="35"/>
      <c r="GU8" s="35"/>
      <c r="GV8" s="35"/>
      <c r="GW8" s="35"/>
      <c r="GX8" s="35"/>
      <c r="GY8" s="35"/>
      <c r="GZ8" s="35"/>
      <c r="HA8" s="35"/>
      <c r="HB8" s="35"/>
      <c r="HC8" s="35"/>
      <c r="HD8" s="35"/>
      <c r="HE8" s="35"/>
      <c r="HF8" s="35"/>
      <c r="HG8" s="35"/>
      <c r="HH8" s="35"/>
    </row>
    <row r="9" spans="1:219" ht="12.75" x14ac:dyDescent="0.2">
      <c r="B9" s="108" t="s">
        <v>197</v>
      </c>
      <c r="C9" s="108"/>
      <c r="D9" s="108"/>
      <c r="E9" s="111" t="s">
        <v>199</v>
      </c>
      <c r="F9" s="111"/>
      <c r="G9" s="111"/>
      <c r="H9" s="111"/>
      <c r="I9" s="111"/>
      <c r="J9" s="111"/>
      <c r="K9" s="111"/>
      <c r="L9" s="111"/>
      <c r="M9" s="111"/>
      <c r="N9" s="111"/>
      <c r="O9" s="39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</row>
    <row r="10" spans="1:219" x14ac:dyDescent="0.15">
      <c r="B10" s="36"/>
      <c r="C10" s="36"/>
      <c r="D10" s="36"/>
      <c r="E10" s="105">
        <f>VLOOKUP(E9,BDD!K1:M22,2,FALSE)</f>
        <v>0</v>
      </c>
      <c r="F10" s="105"/>
      <c r="G10" s="105"/>
      <c r="H10" s="105"/>
      <c r="I10" s="105"/>
      <c r="J10" s="105">
        <f>VLOOKUP(E9,BDD!K1:M22,3,FALSE)</f>
        <v>0</v>
      </c>
      <c r="K10" s="105"/>
      <c r="L10" s="105"/>
      <c r="M10" s="105"/>
      <c r="N10" s="105"/>
      <c r="O10" s="39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DL10" s="35"/>
      <c r="DM10" s="35"/>
      <c r="DN10" s="35"/>
      <c r="DO10" s="35"/>
      <c r="DP10" s="35"/>
      <c r="DQ10" s="35"/>
      <c r="DR10" s="35"/>
      <c r="DS10" s="35"/>
      <c r="DT10" s="35"/>
      <c r="DU10" s="35"/>
      <c r="DV10" s="35"/>
      <c r="DW10" s="35"/>
      <c r="DX10" s="35"/>
      <c r="DY10" s="35"/>
      <c r="DZ10" s="35"/>
      <c r="EA10" s="35"/>
      <c r="EB10" s="35"/>
      <c r="EC10" s="35"/>
      <c r="ED10" s="35"/>
      <c r="EE10" s="35"/>
      <c r="EF10" s="35"/>
      <c r="EG10" s="35"/>
      <c r="EH10" s="35"/>
      <c r="EI10" s="35"/>
      <c r="EJ10" s="35"/>
      <c r="EK10" s="35"/>
      <c r="EL10" s="35"/>
      <c r="EM10" s="35"/>
      <c r="EN10" s="35"/>
      <c r="EO10" s="35"/>
      <c r="EP10" s="35"/>
      <c r="EQ10" s="35"/>
      <c r="ER10" s="35"/>
      <c r="ES10" s="35"/>
      <c r="ET10" s="35"/>
      <c r="EU10" s="35"/>
      <c r="EV10" s="35"/>
      <c r="EW10" s="35"/>
      <c r="EX10" s="35"/>
      <c r="EY10" s="35"/>
      <c r="EZ10" s="35"/>
      <c r="FA10" s="35"/>
      <c r="FB10" s="35"/>
      <c r="FC10" s="35"/>
      <c r="FD10" s="35"/>
      <c r="FE10" s="35"/>
      <c r="FF10" s="35"/>
      <c r="FG10" s="35"/>
      <c r="FH10" s="35"/>
      <c r="FI10" s="35"/>
      <c r="FJ10" s="35"/>
      <c r="FK10" s="35"/>
      <c r="FL10" s="35"/>
      <c r="FM10" s="35"/>
      <c r="FN10" s="35"/>
      <c r="FO10" s="35"/>
      <c r="FP10" s="35"/>
      <c r="FQ10" s="35"/>
      <c r="FR10" s="35"/>
      <c r="FS10" s="35"/>
      <c r="FT10" s="35"/>
      <c r="FU10" s="35"/>
      <c r="FV10" s="35"/>
      <c r="FW10" s="35"/>
      <c r="FX10" s="35"/>
      <c r="FY10" s="35"/>
      <c r="FZ10" s="35"/>
      <c r="GA10" s="35"/>
      <c r="GB10" s="35"/>
      <c r="GC10" s="35"/>
      <c r="GD10" s="35"/>
      <c r="GE10" s="35"/>
      <c r="GF10" s="35"/>
      <c r="GG10" s="35"/>
      <c r="GH10" s="35"/>
      <c r="GI10" s="35"/>
      <c r="GJ10" s="35"/>
      <c r="GK10" s="35"/>
      <c r="GL10" s="35"/>
      <c r="GM10" s="35"/>
      <c r="GN10" s="35"/>
      <c r="GO10" s="35"/>
      <c r="GP10" s="35"/>
      <c r="GQ10" s="35"/>
      <c r="GR10" s="35"/>
      <c r="GS10" s="35"/>
      <c r="GT10" s="35"/>
      <c r="GU10" s="35"/>
      <c r="GV10" s="35"/>
      <c r="GW10" s="35"/>
      <c r="GX10" s="35"/>
      <c r="GY10" s="35"/>
      <c r="GZ10" s="35"/>
      <c r="HA10" s="35"/>
      <c r="HB10" s="35"/>
      <c r="HC10" s="35"/>
      <c r="HD10" s="35"/>
      <c r="HE10" s="35"/>
      <c r="HF10" s="35"/>
      <c r="HG10" s="35"/>
      <c r="HH10" s="35"/>
    </row>
    <row r="11" spans="1:219" x14ac:dyDescent="0.15">
      <c r="C11"/>
      <c r="D11"/>
      <c r="E11"/>
      <c r="F11"/>
      <c r="G11"/>
      <c r="H11"/>
      <c r="I11"/>
      <c r="J11"/>
      <c r="K11"/>
      <c r="L11"/>
      <c r="M11"/>
      <c r="N11"/>
      <c r="O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</row>
    <row r="12" spans="1:219" ht="141" customHeight="1" x14ac:dyDescent="0.15">
      <c r="B12" s="57" t="s">
        <v>0</v>
      </c>
      <c r="C12" s="99" t="s">
        <v>76</v>
      </c>
      <c r="D12" s="99" t="s">
        <v>74</v>
      </c>
      <c r="E12" s="99" t="s">
        <v>85</v>
      </c>
      <c r="F12" s="99" t="s">
        <v>77</v>
      </c>
      <c r="G12" s="99" t="s">
        <v>75</v>
      </c>
      <c r="H12" s="99" t="s">
        <v>78</v>
      </c>
      <c r="I12" s="99" t="s">
        <v>83</v>
      </c>
      <c r="J12" s="99" t="s">
        <v>84</v>
      </c>
      <c r="K12" s="99" t="s">
        <v>81</v>
      </c>
      <c r="L12" s="99" t="s">
        <v>79</v>
      </c>
      <c r="M12" s="99" t="s">
        <v>82</v>
      </c>
      <c r="N12" s="99" t="s">
        <v>80</v>
      </c>
      <c r="O12" s="99" t="s">
        <v>73</v>
      </c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  <c r="AH12" s="99"/>
      <c r="AI12" s="99"/>
      <c r="AJ12" s="99"/>
      <c r="AK12" s="99"/>
      <c r="AL12" s="99"/>
      <c r="AM12" s="99"/>
      <c r="AN12" s="99"/>
      <c r="AO12" s="99"/>
      <c r="AP12" s="99"/>
      <c r="AQ12" s="99"/>
      <c r="AR12" s="99"/>
      <c r="AS12" s="99"/>
      <c r="AT12" s="99"/>
      <c r="AU12" s="99"/>
      <c r="AV12" s="99"/>
      <c r="AW12" s="99"/>
      <c r="AX12" s="99"/>
      <c r="AY12" s="99"/>
      <c r="AZ12" s="99"/>
      <c r="BA12" s="99"/>
      <c r="BB12" s="99"/>
      <c r="BC12" s="99"/>
      <c r="BD12" s="99"/>
      <c r="BE12" s="99"/>
      <c r="BF12" s="99"/>
      <c r="BG12" s="99"/>
      <c r="BH12" s="99"/>
      <c r="BI12" s="99"/>
      <c r="BJ12" s="99"/>
      <c r="BK12" s="99"/>
      <c r="BL12" s="99"/>
      <c r="BM12" s="99"/>
      <c r="BN12" s="99"/>
      <c r="BO12" s="99"/>
      <c r="BP12" s="99"/>
      <c r="BQ12" s="99"/>
      <c r="BR12" s="99"/>
      <c r="BS12" s="99"/>
      <c r="BT12" s="99"/>
      <c r="BU12" s="99"/>
      <c r="BV12" s="99"/>
      <c r="BW12" s="99"/>
      <c r="BX12" s="99"/>
      <c r="BY12" s="99"/>
      <c r="BZ12" s="99"/>
      <c r="CA12" s="99"/>
      <c r="CB12" s="99"/>
      <c r="CC12" s="99"/>
      <c r="CD12" s="99"/>
      <c r="CE12" s="99"/>
      <c r="CF12" s="99"/>
      <c r="CG12" s="99"/>
      <c r="CH12" s="99"/>
      <c r="CI12" s="99"/>
      <c r="CJ12" s="99"/>
      <c r="CK12" s="99"/>
      <c r="CL12" s="99"/>
      <c r="CM12" s="99"/>
      <c r="CN12" s="99"/>
      <c r="CO12" s="99"/>
      <c r="CP12" s="99"/>
      <c r="CQ12" s="99"/>
      <c r="CR12" s="99"/>
      <c r="CS12" s="99"/>
      <c r="CT12" s="99"/>
      <c r="CU12" s="99"/>
      <c r="CV12" s="99"/>
      <c r="CW12" s="99"/>
      <c r="CX12" s="99"/>
      <c r="CY12" s="99"/>
      <c r="CZ12" s="99"/>
      <c r="DA12" s="99"/>
      <c r="DB12" s="99"/>
      <c r="DC12" s="99"/>
      <c r="DD12" s="99"/>
      <c r="DE12" s="99"/>
      <c r="DF12" s="99"/>
      <c r="DG12" s="99"/>
      <c r="DH12" s="99"/>
      <c r="DI12" s="99"/>
      <c r="DJ12" s="99"/>
      <c r="DK12" s="99"/>
      <c r="DL12" s="99" t="s">
        <v>200</v>
      </c>
      <c r="DM12" s="99"/>
      <c r="DN12" s="99"/>
      <c r="DO12" s="99"/>
      <c r="DP12" s="99"/>
      <c r="DQ12" s="99"/>
      <c r="DR12" s="99"/>
      <c r="DS12" s="99"/>
      <c r="DT12" s="99"/>
      <c r="DU12" s="99"/>
      <c r="DV12" s="99"/>
      <c r="DW12" s="99"/>
      <c r="DX12" s="99" t="s">
        <v>205</v>
      </c>
      <c r="DY12" s="99"/>
      <c r="DZ12" s="99"/>
      <c r="EA12" s="99"/>
      <c r="EB12" s="99"/>
      <c r="EC12" s="99"/>
      <c r="ED12" s="99"/>
      <c r="EE12" s="99"/>
      <c r="EF12" s="99" t="s">
        <v>92</v>
      </c>
      <c r="EG12" s="99"/>
      <c r="EH12" s="99"/>
      <c r="EI12" s="99"/>
      <c r="EJ12" s="99" t="s">
        <v>204</v>
      </c>
      <c r="EK12" s="99"/>
      <c r="EL12" s="99"/>
      <c r="EM12" s="99"/>
      <c r="EN12" s="99"/>
      <c r="EO12" s="99"/>
      <c r="EP12" s="99" t="s">
        <v>90</v>
      </c>
      <c r="EQ12" s="99"/>
      <c r="ER12" s="99" t="s">
        <v>86</v>
      </c>
      <c r="ES12" s="99"/>
      <c r="ET12" s="99"/>
      <c r="EU12" s="99"/>
      <c r="EV12" s="99"/>
      <c r="EW12" s="99"/>
      <c r="EX12" s="99"/>
      <c r="EY12" s="99"/>
      <c r="EZ12" s="99"/>
      <c r="FA12" s="99"/>
      <c r="FB12" s="31" t="s">
        <v>97</v>
      </c>
      <c r="FC12" s="31" t="s">
        <v>99</v>
      </c>
      <c r="FD12" s="99" t="s">
        <v>201</v>
      </c>
      <c r="FE12" s="99"/>
      <c r="FF12" s="99"/>
      <c r="FG12" s="99"/>
      <c r="FH12" s="99"/>
      <c r="FI12" s="99" t="s">
        <v>208</v>
      </c>
      <c r="FJ12" s="99"/>
      <c r="FK12" s="99"/>
      <c r="FL12" s="99"/>
      <c r="FM12" s="99"/>
      <c r="FN12" s="99"/>
      <c r="FO12" s="99"/>
      <c r="FP12" s="31" t="s">
        <v>100</v>
      </c>
      <c r="FQ12" s="34" t="s">
        <v>98</v>
      </c>
      <c r="FR12" s="31" t="s">
        <v>194</v>
      </c>
      <c r="FS12" s="99" t="s">
        <v>88</v>
      </c>
      <c r="FT12" s="99"/>
      <c r="FU12" s="99"/>
      <c r="FV12" s="99"/>
      <c r="FW12" s="99"/>
      <c r="FX12" s="100" t="s">
        <v>203</v>
      </c>
      <c r="FY12" s="100"/>
      <c r="FZ12" s="100"/>
      <c r="GA12" s="100"/>
      <c r="GB12" s="100"/>
      <c r="GC12" s="100"/>
      <c r="GD12" s="100"/>
      <c r="GE12" s="100"/>
      <c r="GF12" s="100"/>
      <c r="GG12" s="100"/>
      <c r="GH12" s="100"/>
      <c r="GI12" s="100"/>
      <c r="GJ12" s="100" t="s">
        <v>87</v>
      </c>
      <c r="GK12" s="100"/>
      <c r="GL12" s="100"/>
      <c r="GM12" s="100"/>
      <c r="GN12" s="100"/>
      <c r="GO12" s="100"/>
      <c r="GP12" s="100"/>
      <c r="GQ12" s="100"/>
      <c r="GR12" s="100"/>
      <c r="GS12" s="100"/>
      <c r="GT12" s="100"/>
      <c r="GU12" s="100"/>
      <c r="GV12" s="100"/>
      <c r="GW12" s="31" t="s">
        <v>101</v>
      </c>
      <c r="GX12" s="99" t="s">
        <v>94</v>
      </c>
      <c r="GY12" s="99"/>
      <c r="GZ12" s="99"/>
      <c r="HA12" s="99"/>
      <c r="HB12" s="99"/>
      <c r="HC12" s="99" t="s">
        <v>202</v>
      </c>
      <c r="HD12" s="99"/>
      <c r="HE12" s="99"/>
      <c r="HF12" s="99"/>
      <c r="HG12" s="99"/>
      <c r="HH12" s="99"/>
    </row>
    <row r="13" spans="1:219" x14ac:dyDescent="0.15">
      <c r="B13" s="57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>
        <v>1</v>
      </c>
      <c r="P13">
        <v>2</v>
      </c>
      <c r="Q13">
        <v>3</v>
      </c>
      <c r="R13">
        <v>4</v>
      </c>
      <c r="S13">
        <v>5</v>
      </c>
      <c r="T13">
        <v>6</v>
      </c>
      <c r="U13">
        <v>7</v>
      </c>
      <c r="V13">
        <v>8</v>
      </c>
      <c r="W13">
        <v>9</v>
      </c>
      <c r="X13">
        <v>10</v>
      </c>
      <c r="Y13">
        <v>11</v>
      </c>
      <c r="Z13">
        <v>12</v>
      </c>
      <c r="AA13">
        <v>13</v>
      </c>
      <c r="AB13">
        <v>14</v>
      </c>
      <c r="AC13">
        <v>15</v>
      </c>
      <c r="AD13">
        <v>16</v>
      </c>
      <c r="AE13">
        <v>17</v>
      </c>
      <c r="AF13">
        <v>18</v>
      </c>
      <c r="AG13">
        <v>19</v>
      </c>
      <c r="AH13" s="4" t="s">
        <v>89</v>
      </c>
      <c r="AI13" s="4" t="s">
        <v>91</v>
      </c>
      <c r="AJ13">
        <v>21</v>
      </c>
      <c r="AK13">
        <v>22</v>
      </c>
      <c r="AL13">
        <v>23</v>
      </c>
      <c r="AM13">
        <v>24</v>
      </c>
      <c r="AN13">
        <v>25</v>
      </c>
      <c r="AO13">
        <v>26</v>
      </c>
      <c r="AP13">
        <v>27</v>
      </c>
      <c r="AQ13">
        <v>28</v>
      </c>
      <c r="AR13">
        <v>29</v>
      </c>
      <c r="AS13">
        <v>30</v>
      </c>
      <c r="AT13">
        <v>31</v>
      </c>
      <c r="AU13">
        <v>32</v>
      </c>
      <c r="AV13">
        <v>33</v>
      </c>
      <c r="AW13">
        <v>34</v>
      </c>
      <c r="AX13">
        <v>35</v>
      </c>
      <c r="AY13">
        <v>36</v>
      </c>
      <c r="AZ13">
        <v>37</v>
      </c>
      <c r="BA13">
        <v>38</v>
      </c>
      <c r="BB13">
        <v>39</v>
      </c>
      <c r="BC13">
        <v>40</v>
      </c>
      <c r="BD13">
        <v>41</v>
      </c>
      <c r="BE13">
        <v>42</v>
      </c>
      <c r="BF13">
        <v>43</v>
      </c>
      <c r="BG13">
        <v>44</v>
      </c>
      <c r="BH13">
        <v>45</v>
      </c>
      <c r="BI13">
        <v>46</v>
      </c>
      <c r="BJ13">
        <v>47</v>
      </c>
      <c r="BK13">
        <v>48</v>
      </c>
      <c r="BL13">
        <v>49</v>
      </c>
      <c r="BM13">
        <v>50</v>
      </c>
      <c r="BN13">
        <v>51</v>
      </c>
      <c r="BO13">
        <v>52</v>
      </c>
      <c r="BP13">
        <v>53</v>
      </c>
      <c r="BQ13">
        <v>54</v>
      </c>
      <c r="BR13">
        <v>55</v>
      </c>
      <c r="BS13">
        <v>56</v>
      </c>
      <c r="BT13">
        <v>57</v>
      </c>
      <c r="BU13">
        <v>58</v>
      </c>
      <c r="BV13">
        <v>59</v>
      </c>
      <c r="BW13">
        <v>60</v>
      </c>
      <c r="BX13">
        <v>61</v>
      </c>
      <c r="BY13">
        <v>62</v>
      </c>
      <c r="BZ13">
        <v>63</v>
      </c>
      <c r="CA13">
        <v>64</v>
      </c>
      <c r="CB13">
        <v>65</v>
      </c>
      <c r="CC13">
        <v>66</v>
      </c>
      <c r="CD13">
        <v>67</v>
      </c>
      <c r="CE13">
        <v>68</v>
      </c>
      <c r="CF13">
        <v>69</v>
      </c>
      <c r="CG13">
        <v>70</v>
      </c>
      <c r="CH13">
        <v>71</v>
      </c>
      <c r="CI13">
        <v>72</v>
      </c>
      <c r="CJ13">
        <v>73</v>
      </c>
      <c r="CK13">
        <v>74</v>
      </c>
      <c r="CL13">
        <v>75</v>
      </c>
      <c r="CM13">
        <v>76</v>
      </c>
      <c r="CN13">
        <v>77</v>
      </c>
      <c r="CO13">
        <v>78</v>
      </c>
      <c r="CP13">
        <v>79</v>
      </c>
      <c r="CQ13">
        <v>80</v>
      </c>
      <c r="CR13">
        <v>81</v>
      </c>
      <c r="CS13">
        <v>82</v>
      </c>
      <c r="CT13">
        <v>83</v>
      </c>
      <c r="CU13">
        <v>84</v>
      </c>
      <c r="CV13">
        <v>85</v>
      </c>
      <c r="CW13">
        <v>86</v>
      </c>
      <c r="CX13">
        <v>87</v>
      </c>
      <c r="CY13">
        <v>88</v>
      </c>
      <c r="CZ13">
        <v>89</v>
      </c>
      <c r="DA13">
        <v>90</v>
      </c>
      <c r="DB13">
        <v>91</v>
      </c>
      <c r="DC13">
        <v>92</v>
      </c>
      <c r="DD13">
        <v>93</v>
      </c>
      <c r="DE13">
        <v>94</v>
      </c>
      <c r="DF13">
        <v>95</v>
      </c>
      <c r="DG13">
        <v>971</v>
      </c>
      <c r="DH13">
        <v>972</v>
      </c>
      <c r="DI13">
        <v>973</v>
      </c>
      <c r="DJ13">
        <v>974</v>
      </c>
      <c r="DK13">
        <v>976</v>
      </c>
      <c r="DL13">
        <v>1</v>
      </c>
      <c r="DM13">
        <v>3</v>
      </c>
      <c r="DN13">
        <v>7</v>
      </c>
      <c r="DO13">
        <v>15</v>
      </c>
      <c r="DP13">
        <v>26</v>
      </c>
      <c r="DQ13">
        <v>38</v>
      </c>
      <c r="DR13">
        <v>42</v>
      </c>
      <c r="DS13">
        <v>43</v>
      </c>
      <c r="DT13">
        <v>63</v>
      </c>
      <c r="DU13">
        <v>73</v>
      </c>
      <c r="DV13">
        <v>74</v>
      </c>
      <c r="DW13">
        <v>69</v>
      </c>
      <c r="DX13">
        <v>21</v>
      </c>
      <c r="DY13">
        <v>25</v>
      </c>
      <c r="DZ13">
        <v>39</v>
      </c>
      <c r="EA13">
        <v>58</v>
      </c>
      <c r="EB13">
        <v>70</v>
      </c>
      <c r="EC13">
        <v>71</v>
      </c>
      <c r="ED13">
        <v>89</v>
      </c>
      <c r="EE13">
        <v>90</v>
      </c>
      <c r="EF13">
        <v>22</v>
      </c>
      <c r="EG13">
        <v>29</v>
      </c>
      <c r="EH13">
        <v>35</v>
      </c>
      <c r="EI13">
        <v>56</v>
      </c>
      <c r="EJ13">
        <v>18</v>
      </c>
      <c r="EK13">
        <v>28</v>
      </c>
      <c r="EL13">
        <v>36</v>
      </c>
      <c r="EM13">
        <v>37</v>
      </c>
      <c r="EN13">
        <v>41</v>
      </c>
      <c r="EO13">
        <v>45</v>
      </c>
      <c r="EP13" t="s">
        <v>89</v>
      </c>
      <c r="EQ13" t="s">
        <v>91</v>
      </c>
      <c r="ER13">
        <v>8</v>
      </c>
      <c r="ES13">
        <v>10</v>
      </c>
      <c r="ET13">
        <v>51</v>
      </c>
      <c r="EU13">
        <v>52</v>
      </c>
      <c r="EV13">
        <v>54</v>
      </c>
      <c r="EW13">
        <v>55</v>
      </c>
      <c r="EX13">
        <v>57</v>
      </c>
      <c r="EY13">
        <v>67</v>
      </c>
      <c r="EZ13">
        <v>68</v>
      </c>
      <c r="FA13">
        <v>88</v>
      </c>
      <c r="FB13">
        <v>971</v>
      </c>
      <c r="FC13">
        <v>973</v>
      </c>
      <c r="FD13">
        <v>2</v>
      </c>
      <c r="FE13">
        <v>59</v>
      </c>
      <c r="FF13">
        <v>60</v>
      </c>
      <c r="FG13">
        <v>62</v>
      </c>
      <c r="FH13">
        <v>80</v>
      </c>
      <c r="FI13">
        <v>77</v>
      </c>
      <c r="FJ13">
        <v>78</v>
      </c>
      <c r="FK13">
        <v>91</v>
      </c>
      <c r="FL13">
        <v>92</v>
      </c>
      <c r="FM13">
        <v>93</v>
      </c>
      <c r="FN13">
        <v>94</v>
      </c>
      <c r="FO13">
        <v>95</v>
      </c>
      <c r="FP13">
        <v>974</v>
      </c>
      <c r="FQ13">
        <v>972</v>
      </c>
      <c r="FR13">
        <v>976</v>
      </c>
      <c r="FS13">
        <v>14</v>
      </c>
      <c r="FT13">
        <v>27</v>
      </c>
      <c r="FU13">
        <v>50</v>
      </c>
      <c r="FV13">
        <v>61</v>
      </c>
      <c r="FW13">
        <v>76</v>
      </c>
      <c r="FX13">
        <v>16</v>
      </c>
      <c r="FY13">
        <v>17</v>
      </c>
      <c r="FZ13">
        <v>19</v>
      </c>
      <c r="GA13">
        <v>23</v>
      </c>
      <c r="GB13">
        <v>24</v>
      </c>
      <c r="GC13">
        <v>33</v>
      </c>
      <c r="GD13">
        <v>40</v>
      </c>
      <c r="GE13">
        <v>64</v>
      </c>
      <c r="GF13">
        <v>79</v>
      </c>
      <c r="GG13">
        <v>86</v>
      </c>
      <c r="GH13">
        <v>87</v>
      </c>
      <c r="GI13">
        <v>47</v>
      </c>
      <c r="GJ13">
        <v>9</v>
      </c>
      <c r="GK13">
        <v>11</v>
      </c>
      <c r="GL13">
        <v>12</v>
      </c>
      <c r="GM13">
        <v>30</v>
      </c>
      <c r="GN13">
        <v>31</v>
      </c>
      <c r="GO13">
        <v>32</v>
      </c>
      <c r="GP13">
        <v>34</v>
      </c>
      <c r="GQ13">
        <v>46</v>
      </c>
      <c r="GR13">
        <v>48</v>
      </c>
      <c r="GS13">
        <v>65</v>
      </c>
      <c r="GT13">
        <v>66</v>
      </c>
      <c r="GU13">
        <v>81</v>
      </c>
      <c r="GV13">
        <v>82</v>
      </c>
      <c r="GW13">
        <v>75</v>
      </c>
      <c r="GX13">
        <v>44</v>
      </c>
      <c r="GY13">
        <v>49</v>
      </c>
      <c r="GZ13">
        <v>53</v>
      </c>
      <c r="HA13">
        <v>72</v>
      </c>
      <c r="HB13">
        <v>85</v>
      </c>
      <c r="HC13">
        <v>4</v>
      </c>
      <c r="HD13">
        <v>5</v>
      </c>
      <c r="HE13">
        <v>6</v>
      </c>
      <c r="HF13">
        <v>13</v>
      </c>
      <c r="HG13">
        <v>83</v>
      </c>
      <c r="HH13">
        <v>84</v>
      </c>
    </row>
    <row r="14" spans="1:219" x14ac:dyDescent="0.15">
      <c r="B14" s="2">
        <f>VLOOKUP($E$3,BDD!$D:$E,2,FALSE)</f>
        <v>43040</v>
      </c>
      <c r="C14" s="54">
        <f>IFERROR(RECHERCHEVA('Dpt BDD'!$A:$D,4,$B14,C$12),0)</f>
        <v>5</v>
      </c>
      <c r="D14" s="53">
        <f>IFERROR(RECHERCHEVA('Dpt BDD'!$A:$D,4,$B14,D$12),0)</f>
        <v>7</v>
      </c>
      <c r="E14" s="53">
        <f>IFERROR(RECHERCHEVA('Dpt BDD'!$A:$D,4,$B14,E$12),0)</f>
        <v>0</v>
      </c>
      <c r="F14" s="53">
        <f>IFERROR(RECHERCHEVA('Dpt BDD'!$A:$D,4,$B14,F$12),0)</f>
        <v>0</v>
      </c>
      <c r="G14" s="53">
        <f>IFERROR(RECHERCHEVA('Dpt BDD'!$A:$D,4,$B14,G$12),0)</f>
        <v>0</v>
      </c>
      <c r="H14" s="53">
        <f>IFERROR(RECHERCHEVA('Dpt BDD'!$A:$D,4,$B14,H$12),0)</f>
        <v>0</v>
      </c>
      <c r="I14" s="53">
        <f>IFERROR(RECHERCHEVA('Dpt BDD'!$A:$D,4,$B14,I$12),0)</f>
        <v>0</v>
      </c>
      <c r="J14" s="53">
        <f>IFERROR(RECHERCHEVA('Dpt BDD'!$A:$D,4,$B14,J$12),0)</f>
        <v>0</v>
      </c>
      <c r="K14" s="53">
        <f>IFERROR(RECHERCHEVA('Dpt BDD'!$A:$D,4,$B14,K$12),0)</f>
        <v>0</v>
      </c>
      <c r="L14" s="53">
        <f>IFERROR(RECHERCHEVA('Dpt BDD'!$A:$D,4,$B14,L$12),0)</f>
        <v>0</v>
      </c>
      <c r="M14" s="53">
        <f>IFERROR(RECHERCHEVA('Dpt BDD'!$A:$D,4,$B14,M$12),0)</f>
        <v>0</v>
      </c>
      <c r="N14" s="53">
        <f>IFERROR(RECHERCHEVA('Dpt BDD'!$A:$D,4,$B14,N$12),0)</f>
        <v>0</v>
      </c>
      <c r="O14" s="28" t="str">
        <f>IF(ISERROR(VLOOKUP(($B14&amp;O$13),'Dpt BDD'!$A:$D,5,FALSE)),"",VLOOKUP(($B14&amp;O$13),'Dpt BDD'!$A:$D,5,FALSE))</f>
        <v/>
      </c>
      <c r="P14" s="28" t="str">
        <f>IF(ISERROR(VLOOKUP(($B14&amp;P$13),'Dpt BDD'!$A:$D,5,FALSE)),"",VLOOKUP(($B14&amp;P$13),'Dpt BDD'!$A:$D,5,FALSE))</f>
        <v/>
      </c>
      <c r="Q14" s="28" t="str">
        <f>IF(ISERROR(VLOOKUP(($B14&amp;Q$13),'Dpt BDD'!$A:$D,5,FALSE)),"",VLOOKUP(($B14&amp;Q$13),'Dpt BDD'!$A:$D,5,FALSE))</f>
        <v/>
      </c>
      <c r="R14" s="28" t="str">
        <f>IF(ISERROR(VLOOKUP(($B14&amp;R$13),'Dpt BDD'!$A:$D,5,FALSE)),"",VLOOKUP(($B14&amp;R$13),'Dpt BDD'!$A:$D,5,FALSE))</f>
        <v/>
      </c>
      <c r="S14" s="28" t="str">
        <f>IF(ISERROR(VLOOKUP(($B14&amp;S$13),'Dpt BDD'!$A:$D,5,FALSE)),"",VLOOKUP(($B14&amp;S$13),'Dpt BDD'!$A:$D,5,FALSE))</f>
        <v/>
      </c>
      <c r="T14" s="28" t="str">
        <f>IF(ISERROR(VLOOKUP(($B14&amp;T$13),'Dpt BDD'!$A:$D,5,FALSE)),"",VLOOKUP(($B14&amp;T$13),'Dpt BDD'!$A:$D,5,FALSE))</f>
        <v/>
      </c>
      <c r="U14" s="28" t="str">
        <f>IF(ISERROR(VLOOKUP(($B14&amp;U$13),'Dpt BDD'!$A:$D,5,FALSE)),"",VLOOKUP(($B14&amp;U$13),'Dpt BDD'!$A:$D,5,FALSE))</f>
        <v/>
      </c>
      <c r="V14" s="28" t="str">
        <f>IF(ISERROR(VLOOKUP(($B14&amp;V$13),'Dpt BDD'!$A:$D,5,FALSE)),"",VLOOKUP(($B14&amp;V$13),'Dpt BDD'!$A:$D,5,FALSE))</f>
        <v/>
      </c>
      <c r="W14" s="28" t="str">
        <f>IF(ISERROR(VLOOKUP(($B14&amp;W$13),'Dpt BDD'!$A:$D,5,FALSE)),"",VLOOKUP(($B14&amp;W$13),'Dpt BDD'!$A:$D,5,FALSE))</f>
        <v/>
      </c>
      <c r="X14" s="28" t="str">
        <f>IF(ISERROR(VLOOKUP(($B14&amp;X$13),'Dpt BDD'!$A:$D,5,FALSE)),"",VLOOKUP(($B14&amp;X$13),'Dpt BDD'!$A:$D,5,FALSE))</f>
        <v/>
      </c>
      <c r="Y14" s="28" t="str">
        <f>IF(ISERROR(VLOOKUP(($B14&amp;Y$13),'Dpt BDD'!$A:$D,5,FALSE)),"",VLOOKUP(($B14&amp;Y$13),'Dpt BDD'!$A:$D,5,FALSE))</f>
        <v/>
      </c>
      <c r="Z14" s="28" t="str">
        <f>IF(ISERROR(VLOOKUP(($B14&amp;Z$13),'Dpt BDD'!$A:$D,5,FALSE)),"",VLOOKUP(($B14&amp;Z$13),'Dpt BDD'!$A:$D,5,FALSE))</f>
        <v/>
      </c>
      <c r="AA14" s="28" t="str">
        <f>IF(ISERROR(VLOOKUP(($B14&amp;AA$13),'Dpt BDD'!$A:$D,5,FALSE)),"",VLOOKUP(($B14&amp;AA$13),'Dpt BDD'!$A:$D,5,FALSE))</f>
        <v/>
      </c>
      <c r="AB14" s="28" t="str">
        <f>IF(ISERROR(VLOOKUP(($B14&amp;AB$13),'Dpt BDD'!$A:$D,5,FALSE)),"",VLOOKUP(($B14&amp;AB$13),'Dpt BDD'!$A:$D,5,FALSE))</f>
        <v/>
      </c>
      <c r="AC14" s="28" t="str">
        <f>IF(ISERROR(VLOOKUP(($B14&amp;AC$13),'Dpt BDD'!$A:$D,5,FALSE)),"",VLOOKUP(($B14&amp;AC$13),'Dpt BDD'!$A:$D,5,FALSE))</f>
        <v/>
      </c>
      <c r="AD14" s="28" t="str">
        <f>IF(ISERROR(VLOOKUP(($B14&amp;AD$13),'Dpt BDD'!$A:$D,5,FALSE)),"",VLOOKUP(($B14&amp;AD$13),'Dpt BDD'!$A:$D,5,FALSE))</f>
        <v/>
      </c>
      <c r="AE14" s="28" t="str">
        <f>IF(ISERROR(VLOOKUP(($B14&amp;AE$13),'Dpt BDD'!$A:$D,5,FALSE)),"",VLOOKUP(($B14&amp;AE$13),'Dpt BDD'!$A:$D,5,FALSE))</f>
        <v/>
      </c>
      <c r="AF14" s="28" t="str">
        <f>IF(ISERROR(VLOOKUP(($B14&amp;AF$13),'Dpt BDD'!$A:$D,5,FALSE)),"",VLOOKUP(($B14&amp;AF$13),'Dpt BDD'!$A:$D,5,FALSE))</f>
        <v/>
      </c>
      <c r="AG14" s="28" t="str">
        <f>IF(ISERROR(VLOOKUP(($B14&amp;AG$13),'Dpt BDD'!$A:$D,5,FALSE)),"",VLOOKUP(($B14&amp;AG$13),'Dpt BDD'!$A:$D,5,FALSE))</f>
        <v/>
      </c>
      <c r="AH14" s="28" t="str">
        <f>IF(ISERROR(VLOOKUP(($B14&amp;AH$13),'Dpt BDD'!$A:$D,5,FALSE)),"",VLOOKUP(($B14&amp;AH$13),'Dpt BDD'!$A:$D,5,FALSE))</f>
        <v/>
      </c>
      <c r="AI14" s="28" t="str">
        <f>IF(ISERROR(VLOOKUP(($B14&amp;AI$13),'Dpt BDD'!$A:$D,5,FALSE)),"",VLOOKUP(($B14&amp;AI$13),'Dpt BDD'!$A:$D,5,FALSE))</f>
        <v/>
      </c>
      <c r="AJ14" s="28" t="str">
        <f>IF(ISERROR(VLOOKUP(($B14&amp;AJ$13),'Dpt BDD'!$A:$D,5,FALSE)),"",VLOOKUP(($B14&amp;AJ$13),'Dpt BDD'!$A:$D,5,FALSE))</f>
        <v/>
      </c>
      <c r="AK14" s="28" t="str">
        <f>IF(ISERROR(VLOOKUP(($B14&amp;AK$13),'Dpt BDD'!$A:$D,5,FALSE)),"",VLOOKUP(($B14&amp;AK$13),'Dpt BDD'!$A:$D,5,FALSE))</f>
        <v/>
      </c>
      <c r="AL14" s="28" t="str">
        <f>IF(ISERROR(VLOOKUP(($B14&amp;AL$13),'Dpt BDD'!$A:$D,5,FALSE)),"",VLOOKUP(($B14&amp;AL$13),'Dpt BDD'!$A:$D,5,FALSE))</f>
        <v/>
      </c>
      <c r="AM14" s="28" t="str">
        <f>IF(ISERROR(VLOOKUP(($B14&amp;AM$13),'Dpt BDD'!$A:$D,5,FALSE)),"",VLOOKUP(($B14&amp;AM$13),'Dpt BDD'!$A:$D,5,FALSE))</f>
        <v/>
      </c>
      <c r="AN14" s="28" t="str">
        <f>IF(ISERROR(VLOOKUP(($B14&amp;AN$13),'Dpt BDD'!$A:$D,5,FALSE)),"",VLOOKUP(($B14&amp;AN$13),'Dpt BDD'!$A:$D,5,FALSE))</f>
        <v/>
      </c>
      <c r="AO14" s="28" t="str">
        <f>IF(ISERROR(VLOOKUP(($B14&amp;AO$13),'Dpt BDD'!$A:$D,5,FALSE)),"",VLOOKUP(($B14&amp;AO$13),'Dpt BDD'!$A:$D,5,FALSE))</f>
        <v/>
      </c>
      <c r="AP14" s="28" t="str">
        <f>IF(ISERROR(VLOOKUP(($B14&amp;AP$13),'Dpt BDD'!$A:$D,5,FALSE)),"",VLOOKUP(($B14&amp;AP$13),'Dpt BDD'!$A:$D,5,FALSE))</f>
        <v/>
      </c>
      <c r="AQ14" s="28" t="str">
        <f>IF(ISERROR(VLOOKUP(($B14&amp;AQ$13),'Dpt BDD'!$A:$D,5,FALSE)),"",VLOOKUP(($B14&amp;AQ$13),'Dpt BDD'!$A:$D,5,FALSE))</f>
        <v/>
      </c>
      <c r="AR14" s="28" t="str">
        <f>IF(ISERROR(VLOOKUP(($B14&amp;AR$13),'Dpt BDD'!$A:$D,5,FALSE)),"",VLOOKUP(($B14&amp;AR$13),'Dpt BDD'!$A:$D,5,FALSE))</f>
        <v/>
      </c>
      <c r="AS14" s="28" t="str">
        <f>IF(ISERROR(VLOOKUP(($B14&amp;AS$13),'Dpt BDD'!$A:$D,5,FALSE)),"",VLOOKUP(($B14&amp;AS$13),'Dpt BDD'!$A:$D,5,FALSE))</f>
        <v/>
      </c>
      <c r="AT14" s="28" t="str">
        <f>IF(ISERROR(VLOOKUP(($B14&amp;AT$13),'Dpt BDD'!$A:$D,5,FALSE)),"",VLOOKUP(($B14&amp;AT$13),'Dpt BDD'!$A:$D,5,FALSE))</f>
        <v/>
      </c>
      <c r="AU14" s="28" t="str">
        <f>IF(ISERROR(VLOOKUP(($B14&amp;AU$13),'Dpt BDD'!$A:$D,5,FALSE)),"",VLOOKUP(($B14&amp;AU$13),'Dpt BDD'!$A:$D,5,FALSE))</f>
        <v/>
      </c>
      <c r="AV14" s="28" t="str">
        <f>IF(ISERROR(VLOOKUP(($B14&amp;AV$13),'Dpt BDD'!$A:$D,5,FALSE)),"",VLOOKUP(($B14&amp;AV$13),'Dpt BDD'!$A:$D,5,FALSE))</f>
        <v/>
      </c>
      <c r="AW14" s="28" t="str">
        <f>IF(ISERROR(VLOOKUP(($B14&amp;AW$13),'Dpt BDD'!$A:$D,5,FALSE)),"",VLOOKUP(($B14&amp;AW$13),'Dpt BDD'!$A:$D,5,FALSE))</f>
        <v/>
      </c>
      <c r="AX14" s="28" t="str">
        <f>IF(ISERROR(VLOOKUP(($B14&amp;AX$13),'Dpt BDD'!$A:$D,5,FALSE)),"",VLOOKUP(($B14&amp;AX$13),'Dpt BDD'!$A:$D,5,FALSE))</f>
        <v/>
      </c>
      <c r="AY14" s="28" t="str">
        <f>IF(ISERROR(VLOOKUP(($B14&amp;AY$13),'Dpt BDD'!$A:$D,5,FALSE)),"",VLOOKUP(($B14&amp;AY$13),'Dpt BDD'!$A:$D,5,FALSE))</f>
        <v/>
      </c>
      <c r="AZ14" s="28" t="str">
        <f>IF(ISERROR(VLOOKUP(($B14&amp;AZ$13),'Dpt BDD'!$A:$D,5,FALSE)),"",VLOOKUP(($B14&amp;AZ$13),'Dpt BDD'!$A:$D,5,FALSE))</f>
        <v/>
      </c>
      <c r="BA14" s="28" t="str">
        <f>IF(ISERROR(VLOOKUP(($B14&amp;BA$13),'Dpt BDD'!$A:$D,5,FALSE)),"",VLOOKUP(($B14&amp;BA$13),'Dpt BDD'!$A:$D,5,FALSE))</f>
        <v/>
      </c>
      <c r="BB14" s="28" t="str">
        <f>IF(ISERROR(VLOOKUP(($B14&amp;BB$13),'Dpt BDD'!$A:$D,5,FALSE)),"",VLOOKUP(($B14&amp;BB$13),'Dpt BDD'!$A:$D,5,FALSE))</f>
        <v/>
      </c>
      <c r="BC14" s="28" t="str">
        <f>IF(ISERROR(VLOOKUP(($B14&amp;BC$13),'Dpt BDD'!$A:$D,5,FALSE)),"",VLOOKUP(($B14&amp;BC$13),'Dpt BDD'!$A:$D,5,FALSE))</f>
        <v/>
      </c>
      <c r="BD14" s="28" t="str">
        <f>IF(ISERROR(VLOOKUP(($B14&amp;BD$13),'Dpt BDD'!$A:$D,5,FALSE)),"",VLOOKUP(($B14&amp;BD$13),'Dpt BDD'!$A:$D,5,FALSE))</f>
        <v/>
      </c>
      <c r="BE14" s="28" t="str">
        <f>IF(ISERROR(VLOOKUP(($B14&amp;BE$13),'Dpt BDD'!$A:$D,5,FALSE)),"",VLOOKUP(($B14&amp;BE$13),'Dpt BDD'!$A:$D,5,FALSE))</f>
        <v/>
      </c>
      <c r="BF14" s="28" t="str">
        <f>IF(ISERROR(VLOOKUP(($B14&amp;BF$13),'Dpt BDD'!$A:$D,5,FALSE)),"",VLOOKUP(($B14&amp;BF$13),'Dpt BDD'!$A:$D,5,FALSE))</f>
        <v/>
      </c>
      <c r="BG14" s="28" t="str">
        <f>IF(ISERROR(VLOOKUP(($B14&amp;BG$13),'Dpt BDD'!$A:$D,5,FALSE)),"",VLOOKUP(($B14&amp;BG$13),'Dpt BDD'!$A:$D,5,FALSE))</f>
        <v/>
      </c>
      <c r="BH14" s="28" t="str">
        <f>IF(ISERROR(VLOOKUP(($B14&amp;BH$13),'Dpt BDD'!$A:$D,5,FALSE)),"",VLOOKUP(($B14&amp;BH$13),'Dpt BDD'!$A:$D,5,FALSE))</f>
        <v/>
      </c>
      <c r="BI14" s="28" t="str">
        <f>IF(ISERROR(VLOOKUP(($B14&amp;BI$13),'Dpt BDD'!$A:$D,5,FALSE)),"",VLOOKUP(($B14&amp;BI$13),'Dpt BDD'!$A:$D,5,FALSE))</f>
        <v/>
      </c>
      <c r="BJ14" s="28" t="str">
        <f>IF(ISERROR(VLOOKUP(($B14&amp;BJ$13),'Dpt BDD'!$A:$D,5,FALSE)),"",VLOOKUP(($B14&amp;BJ$13),'Dpt BDD'!$A:$D,5,FALSE))</f>
        <v/>
      </c>
      <c r="BK14" s="28" t="str">
        <f>IF(ISERROR(VLOOKUP(($B14&amp;BK$13),'Dpt BDD'!$A:$D,5,FALSE)),"",VLOOKUP(($B14&amp;BK$13),'Dpt BDD'!$A:$D,5,FALSE))</f>
        <v/>
      </c>
      <c r="BL14" s="28" t="str">
        <f>IF(ISERROR(VLOOKUP(($B14&amp;BL$13),'Dpt BDD'!$A:$D,5,FALSE)),"",VLOOKUP(($B14&amp;BL$13),'Dpt BDD'!$A:$D,5,FALSE))</f>
        <v/>
      </c>
      <c r="BM14" s="28" t="str">
        <f>IF(ISERROR(VLOOKUP(($B14&amp;BM$13),'Dpt BDD'!$A:$D,5,FALSE)),"",VLOOKUP(($B14&amp;BM$13),'Dpt BDD'!$A:$D,5,FALSE))</f>
        <v/>
      </c>
      <c r="BN14" s="28" t="str">
        <f>IF(ISERROR(VLOOKUP(($B14&amp;BN$13),'Dpt BDD'!$A:$D,5,FALSE)),"",VLOOKUP(($B14&amp;BN$13),'Dpt BDD'!$A:$D,5,FALSE))</f>
        <v/>
      </c>
      <c r="BO14" s="28" t="str">
        <f>IF(ISERROR(VLOOKUP(($B14&amp;BO$13),'Dpt BDD'!$A:$D,5,FALSE)),"",VLOOKUP(($B14&amp;BO$13),'Dpt BDD'!$A:$D,5,FALSE))</f>
        <v/>
      </c>
      <c r="BP14" s="28" t="str">
        <f>IF(ISERROR(VLOOKUP(($B14&amp;BP$13),'Dpt BDD'!$A:$D,5,FALSE)),"",VLOOKUP(($B14&amp;BP$13),'Dpt BDD'!$A:$D,5,FALSE))</f>
        <v/>
      </c>
      <c r="BQ14" s="28" t="str">
        <f>IF(ISERROR(VLOOKUP(($B14&amp;BQ$13),'Dpt BDD'!$A:$D,5,FALSE)),"",VLOOKUP(($B14&amp;BQ$13),'Dpt BDD'!$A:$D,5,FALSE))</f>
        <v/>
      </c>
      <c r="BR14" s="28" t="str">
        <f>IF(ISERROR(VLOOKUP(($B14&amp;BR$13),'Dpt BDD'!$A:$D,5,FALSE)),"",VLOOKUP(($B14&amp;BR$13),'Dpt BDD'!$A:$D,5,FALSE))</f>
        <v/>
      </c>
      <c r="BS14" s="28" t="str">
        <f>IF(ISERROR(VLOOKUP(($B14&amp;BS$13),'Dpt BDD'!$A:$D,5,FALSE)),"",VLOOKUP(($B14&amp;BS$13),'Dpt BDD'!$A:$D,5,FALSE))</f>
        <v/>
      </c>
      <c r="BT14" s="28" t="str">
        <f>IF(ISERROR(VLOOKUP(($B14&amp;BT$13),'Dpt BDD'!$A:$D,5,FALSE)),"",VLOOKUP(($B14&amp;BT$13),'Dpt BDD'!$A:$D,5,FALSE))</f>
        <v/>
      </c>
      <c r="BU14" s="28" t="str">
        <f>IF(ISERROR(VLOOKUP(($B14&amp;BU$13),'Dpt BDD'!$A:$D,5,FALSE)),"",VLOOKUP(($B14&amp;BU$13),'Dpt BDD'!$A:$D,5,FALSE))</f>
        <v/>
      </c>
      <c r="BV14" s="28" t="str">
        <f>IF(ISERROR(VLOOKUP(($B14&amp;BV$13),'Dpt BDD'!$A:$D,5,FALSE)),"",VLOOKUP(($B14&amp;BV$13),'Dpt BDD'!$A:$D,5,FALSE))</f>
        <v/>
      </c>
      <c r="BW14" s="28" t="str">
        <f>IF(ISERROR(VLOOKUP(($B14&amp;BW$13),'Dpt BDD'!$A:$D,5,FALSE)),"",VLOOKUP(($B14&amp;BW$13),'Dpt BDD'!$A:$D,5,FALSE))</f>
        <v/>
      </c>
      <c r="BX14" s="28" t="str">
        <f>IF(ISERROR(VLOOKUP(($B14&amp;BX$13),'Dpt BDD'!$A:$D,5,FALSE)),"",VLOOKUP(($B14&amp;BX$13),'Dpt BDD'!$A:$D,5,FALSE))</f>
        <v/>
      </c>
      <c r="BY14" s="28" t="str">
        <f>IF(ISERROR(VLOOKUP(($B14&amp;BY$13),'Dpt BDD'!$A:$D,5,FALSE)),"",VLOOKUP(($B14&amp;BY$13),'Dpt BDD'!$A:$D,5,FALSE))</f>
        <v/>
      </c>
      <c r="BZ14" s="28" t="str">
        <f>IF(ISERROR(VLOOKUP(($B14&amp;BZ$13),'Dpt BDD'!$A:$D,5,FALSE)),"",VLOOKUP(($B14&amp;BZ$13),'Dpt BDD'!$A:$D,5,FALSE))</f>
        <v/>
      </c>
      <c r="CA14" s="28" t="str">
        <f>IF(ISERROR(VLOOKUP(($B14&amp;CA$13),'Dpt BDD'!$A:$D,5,FALSE)),"",VLOOKUP(($B14&amp;CA$13),'Dpt BDD'!$A:$D,5,FALSE))</f>
        <v/>
      </c>
      <c r="CB14" s="28" t="str">
        <f>IF(ISERROR(VLOOKUP(($B14&amp;CB$13),'Dpt BDD'!$A:$D,5,FALSE)),"",VLOOKUP(($B14&amp;CB$13),'Dpt BDD'!$A:$D,5,FALSE))</f>
        <v/>
      </c>
      <c r="CC14" s="28" t="str">
        <f>IF(ISERROR(VLOOKUP(($B14&amp;CC$13),'Dpt BDD'!$A:$D,5,FALSE)),"",VLOOKUP(($B14&amp;CC$13),'Dpt BDD'!$A:$D,5,FALSE))</f>
        <v/>
      </c>
      <c r="CD14" s="28" t="str">
        <f>IF(ISERROR(VLOOKUP(($B14&amp;CD$13),'Dpt BDD'!$A:$D,5,FALSE)),"",VLOOKUP(($B14&amp;CD$13),'Dpt BDD'!$A:$D,5,FALSE))</f>
        <v/>
      </c>
      <c r="CE14" s="28" t="str">
        <f>IF(ISERROR(VLOOKUP(($B14&amp;CE$13),'Dpt BDD'!$A:$D,5,FALSE)),"",VLOOKUP(($B14&amp;CE$13),'Dpt BDD'!$A:$D,5,FALSE))</f>
        <v/>
      </c>
      <c r="CF14" s="28" t="str">
        <f>IF(ISERROR(VLOOKUP(($B14&amp;CF$13),'Dpt BDD'!$A:$D,5,FALSE)),"",VLOOKUP(($B14&amp;CF$13),'Dpt BDD'!$A:$D,5,FALSE))</f>
        <v/>
      </c>
      <c r="CG14" s="28" t="str">
        <f>IF(ISERROR(VLOOKUP(($B14&amp;CG$13),'Dpt BDD'!$A:$D,5,FALSE)),"",VLOOKUP(($B14&amp;CG$13),'Dpt BDD'!$A:$D,5,FALSE))</f>
        <v/>
      </c>
      <c r="CH14" s="28" t="str">
        <f>IF(ISERROR(VLOOKUP(($B14&amp;CH$13),'Dpt BDD'!$A:$D,5,FALSE)),"",VLOOKUP(($B14&amp;CH$13),'Dpt BDD'!$A:$D,5,FALSE))</f>
        <v/>
      </c>
      <c r="CI14" s="28" t="str">
        <f>IF(ISERROR(VLOOKUP(($B14&amp;CI$13),'Dpt BDD'!$A:$D,5,FALSE)),"",VLOOKUP(($B14&amp;CI$13),'Dpt BDD'!$A:$D,5,FALSE))</f>
        <v/>
      </c>
      <c r="CJ14" s="28" t="str">
        <f>IF(ISERROR(VLOOKUP(($B14&amp;CJ$13),'Dpt BDD'!$A:$D,5,FALSE)),"",VLOOKUP(($B14&amp;CJ$13),'Dpt BDD'!$A:$D,5,FALSE))</f>
        <v/>
      </c>
      <c r="CK14" s="28" t="str">
        <f>IF(ISERROR(VLOOKUP(($B14&amp;CK$13),'Dpt BDD'!$A:$D,5,FALSE)),"",VLOOKUP(($B14&amp;CK$13),'Dpt BDD'!$A:$D,5,FALSE))</f>
        <v/>
      </c>
      <c r="CL14" s="28" t="str">
        <f>IF(ISERROR(VLOOKUP(($B14&amp;CL$13),'Dpt BDD'!$A:$D,5,FALSE)),"",VLOOKUP(($B14&amp;CL$13),'Dpt BDD'!$A:$D,5,FALSE))</f>
        <v/>
      </c>
      <c r="CM14" s="28" t="str">
        <f>IF(ISERROR(VLOOKUP(($B14&amp;CM$13),'Dpt BDD'!$A:$D,5,FALSE)),"",VLOOKUP(($B14&amp;CM$13),'Dpt BDD'!$A:$D,5,FALSE))</f>
        <v/>
      </c>
      <c r="CN14" s="28" t="str">
        <f>IF(ISERROR(VLOOKUP(($B14&amp;CN$13),'Dpt BDD'!$A:$D,5,FALSE)),"",VLOOKUP(($B14&amp;CN$13),'Dpt BDD'!$A:$D,5,FALSE))</f>
        <v/>
      </c>
      <c r="CO14" s="28" t="str">
        <f>IF(ISERROR(VLOOKUP(($B14&amp;CO$13),'Dpt BDD'!$A:$D,5,FALSE)),"",VLOOKUP(($B14&amp;CO$13),'Dpt BDD'!$A:$D,5,FALSE))</f>
        <v/>
      </c>
      <c r="CP14" s="28" t="str">
        <f>IF(ISERROR(VLOOKUP(($B14&amp;CP$13),'Dpt BDD'!$A:$D,5,FALSE)),"",VLOOKUP(($B14&amp;CP$13),'Dpt BDD'!$A:$D,5,FALSE))</f>
        <v/>
      </c>
      <c r="CQ14" s="28" t="str">
        <f>IF(ISERROR(VLOOKUP(($B14&amp;CQ$13),'Dpt BDD'!$A:$D,5,FALSE)),"",VLOOKUP(($B14&amp;CQ$13),'Dpt BDD'!$A:$D,5,FALSE))</f>
        <v/>
      </c>
      <c r="CR14" s="28" t="str">
        <f>IF(ISERROR(VLOOKUP(($B14&amp;CR$13),'Dpt BDD'!$A:$D,5,FALSE)),"",VLOOKUP(($B14&amp;CR$13),'Dpt BDD'!$A:$D,5,FALSE))</f>
        <v/>
      </c>
      <c r="CS14" s="28" t="str">
        <f>IF(ISERROR(VLOOKUP(($B14&amp;CS$13),'Dpt BDD'!$A:$D,5,FALSE)),"",VLOOKUP(($B14&amp;CS$13),'Dpt BDD'!$A:$D,5,FALSE))</f>
        <v/>
      </c>
      <c r="CT14" s="28" t="str">
        <f>IF(ISERROR(VLOOKUP(($B14&amp;CT$13),'Dpt BDD'!$A:$D,5,FALSE)),"",VLOOKUP(($B14&amp;CT$13),'Dpt BDD'!$A:$D,5,FALSE))</f>
        <v/>
      </c>
      <c r="CU14" s="28" t="str">
        <f>IF(ISERROR(VLOOKUP(($B14&amp;CU$13),'Dpt BDD'!$A:$D,5,FALSE)),"",VLOOKUP(($B14&amp;CU$13),'Dpt BDD'!$A:$D,5,FALSE))</f>
        <v/>
      </c>
      <c r="CV14" s="28" t="str">
        <f>IF(ISERROR(VLOOKUP(($B14&amp;CV$13),'Dpt BDD'!$A:$D,5,FALSE)),"",VLOOKUP(($B14&amp;CV$13),'Dpt BDD'!$A:$D,5,FALSE))</f>
        <v/>
      </c>
      <c r="CW14" s="28" t="str">
        <f>IF(ISERROR(VLOOKUP(($B14&amp;CW$13),'Dpt BDD'!$A:$D,5,FALSE)),"",VLOOKUP(($B14&amp;CW$13),'Dpt BDD'!$A:$D,5,FALSE))</f>
        <v/>
      </c>
      <c r="CX14" s="28" t="str">
        <f>IF(ISERROR(VLOOKUP(($B14&amp;CX$13),'Dpt BDD'!$A:$D,5,FALSE)),"",VLOOKUP(($B14&amp;CX$13),'Dpt BDD'!$A:$D,5,FALSE))</f>
        <v/>
      </c>
      <c r="CY14" s="28" t="str">
        <f>IF(ISERROR(VLOOKUP(($B14&amp;CY$13),'Dpt BDD'!$A:$D,5,FALSE)),"",VLOOKUP(($B14&amp;CY$13),'Dpt BDD'!$A:$D,5,FALSE))</f>
        <v/>
      </c>
      <c r="CZ14" s="28" t="str">
        <f>IF(ISERROR(VLOOKUP(($B14&amp;CZ$13),'Dpt BDD'!$A:$D,5,FALSE)),"",VLOOKUP(($B14&amp;CZ$13),'Dpt BDD'!$A:$D,5,FALSE))</f>
        <v/>
      </c>
      <c r="DA14" s="28" t="str">
        <f>IF(ISERROR(VLOOKUP(($B14&amp;DA$13),'Dpt BDD'!$A:$D,5,FALSE)),"",VLOOKUP(($B14&amp;DA$13),'Dpt BDD'!$A:$D,5,FALSE))</f>
        <v/>
      </c>
      <c r="DB14" s="28" t="str">
        <f>IF(ISERROR(VLOOKUP(($B14&amp;DB$13),'Dpt BDD'!$A:$D,5,FALSE)),"",VLOOKUP(($B14&amp;DB$13),'Dpt BDD'!$A:$D,5,FALSE))</f>
        <v/>
      </c>
      <c r="DC14" s="28" t="str">
        <f>IF(ISERROR(VLOOKUP(($B14&amp;DC$13),'Dpt BDD'!$A:$D,5,FALSE)),"",VLOOKUP(($B14&amp;DC$13),'Dpt BDD'!$A:$D,5,FALSE))</f>
        <v/>
      </c>
      <c r="DD14" s="28" t="str">
        <f>IF(ISERROR(VLOOKUP(($B14&amp;DD$13),'Dpt BDD'!$A:$D,5,FALSE)),"",VLOOKUP(($B14&amp;DD$13),'Dpt BDD'!$A:$D,5,FALSE))</f>
        <v/>
      </c>
      <c r="DE14" s="28" t="str">
        <f>IF(ISERROR(VLOOKUP(($B14&amp;DE$13),'Dpt BDD'!$A:$D,5,FALSE)),"",VLOOKUP(($B14&amp;DE$13),'Dpt BDD'!$A:$D,5,FALSE))</f>
        <v/>
      </c>
      <c r="DF14" s="28" t="str">
        <f>IF(ISERROR(VLOOKUP(($B14&amp;DF$13),'Dpt BDD'!$A:$D,5,FALSE)),"",VLOOKUP(($B14&amp;DF$13),'Dpt BDD'!$A:$D,5,FALSE))</f>
        <v/>
      </c>
      <c r="DG14" s="28" t="str">
        <f>IF(ISERROR(VLOOKUP(($B14&amp;DG$13),'Dpt BDD'!$A:$D,5,FALSE)),"",VLOOKUP(($B14&amp;DG$13),'Dpt BDD'!$A:$D,5,FALSE))</f>
        <v/>
      </c>
      <c r="DH14" s="28" t="str">
        <f>IF(ISERROR(VLOOKUP(($B14&amp;DH$13),'Dpt BDD'!$A:$D,5,FALSE)),"",VLOOKUP(($B14&amp;DH$13),'Dpt BDD'!$A:$D,5,FALSE))</f>
        <v/>
      </c>
      <c r="DI14" s="28" t="str">
        <f>IF(ISERROR(VLOOKUP(($B14&amp;DI$13),'Dpt BDD'!$A:$D,5,FALSE)),"",VLOOKUP(($B14&amp;DI$13),'Dpt BDD'!$A:$D,5,FALSE))</f>
        <v/>
      </c>
      <c r="DJ14" s="28" t="str">
        <f>IF(ISERROR(VLOOKUP(($B14&amp;DJ$13),'Dpt BDD'!$A:$D,5,FALSE)),"",VLOOKUP(($B14&amp;DJ$13),'Dpt BDD'!$A:$D,5,FALSE))</f>
        <v/>
      </c>
      <c r="DK14" s="28" t="str">
        <f>IF(ISERROR(VLOOKUP(($B14&amp;DK$13),'Dpt BDD'!$A:$D,5,FALSE)),"",VLOOKUP(($B14&amp;DK$13),'Dpt BDD'!$A:$D,5,FALSE))</f>
        <v/>
      </c>
    </row>
    <row r="15" spans="1:219" x14ac:dyDescent="0.15">
      <c r="B15" s="2">
        <f>IF((B14+1)&lt;=$F$6,(B14+1),"")</f>
        <v>43041</v>
      </c>
      <c r="C15" s="53">
        <f>IFERROR(RECHERCHEVA('Dpt BDD'!$A:$D,4,$B15,C$12),0)</f>
        <v>0</v>
      </c>
      <c r="D15" s="53">
        <f>IFERROR(RECHERCHEVA('Dpt BDD'!$A:$D,4,$B15,D$12),0)</f>
        <v>9</v>
      </c>
      <c r="E15" s="53">
        <f>IFERROR(RECHERCHEVA('Dpt BDD'!$A:$D,4,$B15,E$12),0)</f>
        <v>0</v>
      </c>
      <c r="F15" s="53">
        <f>IFERROR(RECHERCHEVA('Dpt BDD'!$A:$D,4,$B15,F$12),0)</f>
        <v>0</v>
      </c>
      <c r="G15" s="53">
        <f>IFERROR(RECHERCHEVA('Dpt BDD'!$A:$D,4,$B15,G$12),0)</f>
        <v>0</v>
      </c>
      <c r="H15" s="53">
        <f>IFERROR(RECHERCHEVA('Dpt BDD'!$A:$D,4,$B15,H$12),0)</f>
        <v>0</v>
      </c>
      <c r="I15" s="53">
        <f>IFERROR(RECHERCHEVA('Dpt BDD'!$A:$D,4,$B15,I$12),0)</f>
        <v>0</v>
      </c>
      <c r="J15" s="53">
        <f>IFERROR(RECHERCHEVA('Dpt BDD'!$A:$D,4,$B15,J$12),0)</f>
        <v>0</v>
      </c>
      <c r="K15" s="53">
        <f>IFERROR(RECHERCHEVA('Dpt BDD'!$A:$D,4,$B15,K$12),0)</f>
        <v>0</v>
      </c>
      <c r="L15" s="53">
        <f>IFERROR(RECHERCHEVA('Dpt BDD'!$A:$D,4,$B15,L$12),0)</f>
        <v>0</v>
      </c>
      <c r="M15" s="53">
        <f>IFERROR(RECHERCHEVA('Dpt BDD'!$A:$D,4,$B15,M$12),0)</f>
        <v>0</v>
      </c>
      <c r="N15" s="53">
        <f>IFERROR(RECHERCHEVA('Dpt BDD'!$A:$D,4,$B15,N$12),0)</f>
        <v>0</v>
      </c>
      <c r="O15" s="28" t="str">
        <f>IF(ISERROR(VLOOKUP(($B15&amp;O$13),'Dpt BDD'!$A:$D,5,FALSE)),"",VLOOKUP(($B15&amp;O$13),'Dpt BDD'!$A:$D,5,FALSE))</f>
        <v/>
      </c>
      <c r="P15" s="28" t="str">
        <f>IF(ISERROR(VLOOKUP(($B15&amp;P$13),'Dpt BDD'!$A:$D,5,FALSE)),"",VLOOKUP(($B15&amp;P$13),'Dpt BDD'!$A:$D,5,FALSE))</f>
        <v/>
      </c>
      <c r="Q15" s="28" t="str">
        <f>IF(ISERROR(VLOOKUP(($B15&amp;Q$13),'Dpt BDD'!$A:$D,5,FALSE)),"",VLOOKUP(($B15&amp;Q$13),'Dpt BDD'!$A:$D,5,FALSE))</f>
        <v/>
      </c>
      <c r="R15" s="28" t="str">
        <f>IF(ISERROR(VLOOKUP(($B15&amp;R$13),'Dpt BDD'!$A:$D,5,FALSE)),"",VLOOKUP(($B15&amp;R$13),'Dpt BDD'!$A:$D,5,FALSE))</f>
        <v/>
      </c>
      <c r="S15" s="28" t="str">
        <f>IF(ISERROR(VLOOKUP(($B15&amp;S$13),'Dpt BDD'!$A:$D,5,FALSE)),"",VLOOKUP(($B15&amp;S$13),'Dpt BDD'!$A:$D,5,FALSE))</f>
        <v/>
      </c>
      <c r="T15" s="28" t="str">
        <f>IF(ISERROR(VLOOKUP(($B15&amp;T$13),'Dpt BDD'!$A:$D,5,FALSE)),"",VLOOKUP(($B15&amp;T$13),'Dpt BDD'!$A:$D,5,FALSE))</f>
        <v/>
      </c>
      <c r="U15" s="28" t="str">
        <f>IF(ISERROR(VLOOKUP(($B15&amp;U$13),'Dpt BDD'!$A:$D,5,FALSE)),"",VLOOKUP(($B15&amp;U$13),'Dpt BDD'!$A:$D,5,FALSE))</f>
        <v/>
      </c>
      <c r="V15" s="28" t="str">
        <f>IF(ISERROR(VLOOKUP(($B15&amp;V$13),'Dpt BDD'!$A:$D,5,FALSE)),"",VLOOKUP(($B15&amp;V$13),'Dpt BDD'!$A:$D,5,FALSE))</f>
        <v/>
      </c>
      <c r="W15" s="28" t="str">
        <f>IF(ISERROR(VLOOKUP(($B15&amp;W$13),'Dpt BDD'!$A:$D,5,FALSE)),"",VLOOKUP(($B15&amp;W$13),'Dpt BDD'!$A:$D,5,FALSE))</f>
        <v/>
      </c>
      <c r="X15" s="28" t="str">
        <f>IF(ISERROR(VLOOKUP(($B15&amp;X$13),'Dpt BDD'!$A:$D,5,FALSE)),"",VLOOKUP(($B15&amp;X$13),'Dpt BDD'!$A:$D,5,FALSE))</f>
        <v/>
      </c>
      <c r="Y15" s="28" t="str">
        <f>IF(ISERROR(VLOOKUP(($B15&amp;Y$13),'Dpt BDD'!$A:$D,5,FALSE)),"",VLOOKUP(($B15&amp;Y$13),'Dpt BDD'!$A:$D,5,FALSE))</f>
        <v/>
      </c>
      <c r="Z15" s="28" t="str">
        <f>IF(ISERROR(VLOOKUP(($B15&amp;Z$13),'Dpt BDD'!$A:$D,5,FALSE)),"",VLOOKUP(($B15&amp;Z$13),'Dpt BDD'!$A:$D,5,FALSE))</f>
        <v/>
      </c>
      <c r="AA15" s="28" t="str">
        <f>IF(ISERROR(VLOOKUP(($B15&amp;AA$13),'Dpt BDD'!$A:$D,5,FALSE)),"",VLOOKUP(($B15&amp;AA$13),'Dpt BDD'!$A:$D,5,FALSE))</f>
        <v/>
      </c>
      <c r="AB15" s="28" t="str">
        <f>IF(ISERROR(VLOOKUP(($B15&amp;AB$13),'Dpt BDD'!$A:$D,5,FALSE)),"",VLOOKUP(($B15&amp;AB$13),'Dpt BDD'!$A:$D,5,FALSE))</f>
        <v/>
      </c>
      <c r="AC15" s="28" t="str">
        <f>IF(ISERROR(VLOOKUP(($B15&amp;AC$13),'Dpt BDD'!$A:$D,5,FALSE)),"",VLOOKUP(($B15&amp;AC$13),'Dpt BDD'!$A:$D,5,FALSE))</f>
        <v/>
      </c>
      <c r="AD15" s="28" t="str">
        <f>IF(ISERROR(VLOOKUP(($B15&amp;AD$13),'Dpt BDD'!$A:$D,5,FALSE)),"",VLOOKUP(($B15&amp;AD$13),'Dpt BDD'!$A:$D,5,FALSE))</f>
        <v/>
      </c>
      <c r="AE15" s="28" t="str">
        <f>IF(ISERROR(VLOOKUP(($B15&amp;AE$13),'Dpt BDD'!$A:$D,5,FALSE)),"",VLOOKUP(($B15&amp;AE$13),'Dpt BDD'!$A:$D,5,FALSE))</f>
        <v/>
      </c>
      <c r="AF15" s="28" t="str">
        <f>IF(ISERROR(VLOOKUP(($B15&amp;AF$13),'Dpt BDD'!$A:$D,5,FALSE)),"",VLOOKUP(($B15&amp;AF$13),'Dpt BDD'!$A:$D,5,FALSE))</f>
        <v/>
      </c>
      <c r="AG15" s="28" t="str">
        <f>IF(ISERROR(VLOOKUP(($B15&amp;AG$13),'Dpt BDD'!$A:$D,5,FALSE)),"",VLOOKUP(($B15&amp;AG$13),'Dpt BDD'!$A:$D,5,FALSE))</f>
        <v/>
      </c>
      <c r="AH15" s="28" t="str">
        <f>IF(ISERROR(VLOOKUP(($B15&amp;AH$13),'Dpt BDD'!$A:$D,5,FALSE)),"",VLOOKUP(($B15&amp;AH$13),'Dpt BDD'!$A:$D,5,FALSE))</f>
        <v/>
      </c>
      <c r="AI15" s="28" t="str">
        <f>IF(ISERROR(VLOOKUP(($B15&amp;AI$13),'Dpt BDD'!$A:$D,5,FALSE)),"",VLOOKUP(($B15&amp;AI$13),'Dpt BDD'!$A:$D,5,FALSE))</f>
        <v/>
      </c>
      <c r="AJ15" s="28" t="str">
        <f>IF(ISERROR(VLOOKUP(($B15&amp;AJ$13),'Dpt BDD'!$A:$D,5,FALSE)),"",VLOOKUP(($B15&amp;AJ$13),'Dpt BDD'!$A:$D,5,FALSE))</f>
        <v/>
      </c>
      <c r="AK15" s="28" t="str">
        <f>IF(ISERROR(VLOOKUP(($B15&amp;AK$13),'Dpt BDD'!$A:$D,5,FALSE)),"",VLOOKUP(($B15&amp;AK$13),'Dpt BDD'!$A:$D,5,FALSE))</f>
        <v/>
      </c>
      <c r="AL15" s="28" t="str">
        <f>IF(ISERROR(VLOOKUP(($B15&amp;AL$13),'Dpt BDD'!$A:$D,5,FALSE)),"",VLOOKUP(($B15&amp;AL$13),'Dpt BDD'!$A:$D,5,FALSE))</f>
        <v/>
      </c>
      <c r="AM15" s="28" t="str">
        <f>IF(ISERROR(VLOOKUP(($B15&amp;AM$13),'Dpt BDD'!$A:$D,5,FALSE)),"",VLOOKUP(($B15&amp;AM$13),'Dpt BDD'!$A:$D,5,FALSE))</f>
        <v/>
      </c>
      <c r="AN15" s="28" t="str">
        <f>IF(ISERROR(VLOOKUP(($B15&amp;AN$13),'Dpt BDD'!$A:$D,5,FALSE)),"",VLOOKUP(($B15&amp;AN$13),'Dpt BDD'!$A:$D,5,FALSE))</f>
        <v/>
      </c>
      <c r="AO15" s="28" t="str">
        <f>IF(ISERROR(VLOOKUP(($B15&amp;AO$13),'Dpt BDD'!$A:$D,5,FALSE)),"",VLOOKUP(($B15&amp;AO$13),'Dpt BDD'!$A:$D,5,FALSE))</f>
        <v/>
      </c>
      <c r="AP15" s="28" t="str">
        <f>IF(ISERROR(VLOOKUP(($B15&amp;AP$13),'Dpt BDD'!$A:$D,5,FALSE)),"",VLOOKUP(($B15&amp;AP$13),'Dpt BDD'!$A:$D,5,FALSE))</f>
        <v/>
      </c>
      <c r="AQ15" s="28" t="str">
        <f>IF(ISERROR(VLOOKUP(($B15&amp;AQ$13),'Dpt BDD'!$A:$D,5,FALSE)),"",VLOOKUP(($B15&amp;AQ$13),'Dpt BDD'!$A:$D,5,FALSE))</f>
        <v/>
      </c>
      <c r="AR15" s="28" t="str">
        <f>IF(ISERROR(VLOOKUP(($B15&amp;AR$13),'Dpt BDD'!$A:$D,5,FALSE)),"",VLOOKUP(($B15&amp;AR$13),'Dpt BDD'!$A:$D,5,FALSE))</f>
        <v/>
      </c>
      <c r="AS15" s="28" t="str">
        <f>IF(ISERROR(VLOOKUP(($B15&amp;AS$13),'Dpt BDD'!$A:$D,5,FALSE)),"",VLOOKUP(($B15&amp;AS$13),'Dpt BDD'!$A:$D,5,FALSE))</f>
        <v/>
      </c>
      <c r="AT15" s="28" t="str">
        <f>IF(ISERROR(VLOOKUP(($B15&amp;AT$13),'Dpt BDD'!$A:$D,5,FALSE)),"",VLOOKUP(($B15&amp;AT$13),'Dpt BDD'!$A:$D,5,FALSE))</f>
        <v/>
      </c>
      <c r="AU15" s="28" t="str">
        <f>IF(ISERROR(VLOOKUP(($B15&amp;AU$13),'Dpt BDD'!$A:$D,5,FALSE)),"",VLOOKUP(($B15&amp;AU$13),'Dpt BDD'!$A:$D,5,FALSE))</f>
        <v/>
      </c>
      <c r="AV15" s="28" t="str">
        <f>IF(ISERROR(VLOOKUP(($B15&amp;AV$13),'Dpt BDD'!$A:$D,5,FALSE)),"",VLOOKUP(($B15&amp;AV$13),'Dpt BDD'!$A:$D,5,FALSE))</f>
        <v/>
      </c>
      <c r="AW15" s="28" t="str">
        <f>IF(ISERROR(VLOOKUP(($B15&amp;AW$13),'Dpt BDD'!$A:$D,5,FALSE)),"",VLOOKUP(($B15&amp;AW$13),'Dpt BDD'!$A:$D,5,FALSE))</f>
        <v/>
      </c>
      <c r="AX15" s="28" t="str">
        <f>IF(ISERROR(VLOOKUP(($B15&amp;AX$13),'Dpt BDD'!$A:$D,5,FALSE)),"",VLOOKUP(($B15&amp;AX$13),'Dpt BDD'!$A:$D,5,FALSE))</f>
        <v/>
      </c>
      <c r="AY15" s="28" t="str">
        <f>IF(ISERROR(VLOOKUP(($B15&amp;AY$13),'Dpt BDD'!$A:$D,5,FALSE)),"",VLOOKUP(($B15&amp;AY$13),'Dpt BDD'!$A:$D,5,FALSE))</f>
        <v/>
      </c>
      <c r="AZ15" s="28" t="str">
        <f>IF(ISERROR(VLOOKUP(($B15&amp;AZ$13),'Dpt BDD'!$A:$D,5,FALSE)),"",VLOOKUP(($B15&amp;AZ$13),'Dpt BDD'!$A:$D,5,FALSE))</f>
        <v/>
      </c>
      <c r="BA15" s="28" t="str">
        <f>IF(ISERROR(VLOOKUP(($B15&amp;BA$13),'Dpt BDD'!$A:$D,5,FALSE)),"",VLOOKUP(($B15&amp;BA$13),'Dpt BDD'!$A:$D,5,FALSE))</f>
        <v/>
      </c>
      <c r="BB15" s="28" t="str">
        <f>IF(ISERROR(VLOOKUP(($B15&amp;BB$13),'Dpt BDD'!$A:$D,5,FALSE)),"",VLOOKUP(($B15&amp;BB$13),'Dpt BDD'!$A:$D,5,FALSE))</f>
        <v/>
      </c>
      <c r="BC15" s="28" t="str">
        <f>IF(ISERROR(VLOOKUP(($B15&amp;BC$13),'Dpt BDD'!$A:$D,5,FALSE)),"",VLOOKUP(($B15&amp;BC$13),'Dpt BDD'!$A:$D,5,FALSE))</f>
        <v/>
      </c>
      <c r="BD15" s="28" t="str">
        <f>IF(ISERROR(VLOOKUP(($B15&amp;BD$13),'Dpt BDD'!$A:$D,5,FALSE)),"",VLOOKUP(($B15&amp;BD$13),'Dpt BDD'!$A:$D,5,FALSE))</f>
        <v/>
      </c>
      <c r="BE15" s="28" t="str">
        <f>IF(ISERROR(VLOOKUP(($B15&amp;BE$13),'Dpt BDD'!$A:$D,5,FALSE)),"",VLOOKUP(($B15&amp;BE$13),'Dpt BDD'!$A:$D,5,FALSE))</f>
        <v/>
      </c>
      <c r="BF15" s="28" t="str">
        <f>IF(ISERROR(VLOOKUP(($B15&amp;BF$13),'Dpt BDD'!$A:$D,5,FALSE)),"",VLOOKUP(($B15&amp;BF$13),'Dpt BDD'!$A:$D,5,FALSE))</f>
        <v/>
      </c>
      <c r="BG15" s="28" t="str">
        <f>IF(ISERROR(VLOOKUP(($B15&amp;BG$13),'Dpt BDD'!$A:$D,5,FALSE)),"",VLOOKUP(($B15&amp;BG$13),'Dpt BDD'!$A:$D,5,FALSE))</f>
        <v/>
      </c>
      <c r="BH15" s="28" t="str">
        <f>IF(ISERROR(VLOOKUP(($B15&amp;BH$13),'Dpt BDD'!$A:$D,5,FALSE)),"",VLOOKUP(($B15&amp;BH$13),'Dpt BDD'!$A:$D,5,FALSE))</f>
        <v/>
      </c>
      <c r="BI15" s="28" t="str">
        <f>IF(ISERROR(VLOOKUP(($B15&amp;BI$13),'Dpt BDD'!$A:$D,5,FALSE)),"",VLOOKUP(($B15&amp;BI$13),'Dpt BDD'!$A:$D,5,FALSE))</f>
        <v/>
      </c>
      <c r="BJ15" s="28" t="str">
        <f>IF(ISERROR(VLOOKUP(($B15&amp;BJ$13),'Dpt BDD'!$A:$D,5,FALSE)),"",VLOOKUP(($B15&amp;BJ$13),'Dpt BDD'!$A:$D,5,FALSE))</f>
        <v/>
      </c>
      <c r="BK15" s="28" t="str">
        <f>IF(ISERROR(VLOOKUP(($B15&amp;BK$13),'Dpt BDD'!$A:$D,5,FALSE)),"",VLOOKUP(($B15&amp;BK$13),'Dpt BDD'!$A:$D,5,FALSE))</f>
        <v/>
      </c>
      <c r="BL15" s="28" t="str">
        <f>IF(ISERROR(VLOOKUP(($B15&amp;BL$13),'Dpt BDD'!$A:$D,5,FALSE)),"",VLOOKUP(($B15&amp;BL$13),'Dpt BDD'!$A:$D,5,FALSE))</f>
        <v/>
      </c>
      <c r="BM15" s="28" t="str">
        <f>IF(ISERROR(VLOOKUP(($B15&amp;BM$13),'Dpt BDD'!$A:$D,5,FALSE)),"",VLOOKUP(($B15&amp;BM$13),'Dpt BDD'!$A:$D,5,FALSE))</f>
        <v/>
      </c>
      <c r="BN15" s="28" t="str">
        <f>IF(ISERROR(VLOOKUP(($B15&amp;BN$13),'Dpt BDD'!$A:$D,5,FALSE)),"",VLOOKUP(($B15&amp;BN$13),'Dpt BDD'!$A:$D,5,FALSE))</f>
        <v/>
      </c>
      <c r="BO15" s="28" t="str">
        <f>IF(ISERROR(VLOOKUP(($B15&amp;BO$13),'Dpt BDD'!$A:$D,5,FALSE)),"",VLOOKUP(($B15&amp;BO$13),'Dpt BDD'!$A:$D,5,FALSE))</f>
        <v/>
      </c>
      <c r="BP15" s="28" t="str">
        <f>IF(ISERROR(VLOOKUP(($B15&amp;BP$13),'Dpt BDD'!$A:$D,5,FALSE)),"",VLOOKUP(($B15&amp;BP$13),'Dpt BDD'!$A:$D,5,FALSE))</f>
        <v/>
      </c>
      <c r="BQ15" s="28" t="str">
        <f>IF(ISERROR(VLOOKUP(($B15&amp;BQ$13),'Dpt BDD'!$A:$D,5,FALSE)),"",VLOOKUP(($B15&amp;BQ$13),'Dpt BDD'!$A:$D,5,FALSE))</f>
        <v/>
      </c>
      <c r="BR15" s="28" t="str">
        <f>IF(ISERROR(VLOOKUP(($B15&amp;BR$13),'Dpt BDD'!$A:$D,5,FALSE)),"",VLOOKUP(($B15&amp;BR$13),'Dpt BDD'!$A:$D,5,FALSE))</f>
        <v/>
      </c>
      <c r="BS15" s="28" t="str">
        <f>IF(ISERROR(VLOOKUP(($B15&amp;BS$13),'Dpt BDD'!$A:$D,5,FALSE)),"",VLOOKUP(($B15&amp;BS$13),'Dpt BDD'!$A:$D,5,FALSE))</f>
        <v/>
      </c>
      <c r="BT15" s="28" t="str">
        <f>IF(ISERROR(VLOOKUP(($B15&amp;BT$13),'Dpt BDD'!$A:$D,5,FALSE)),"",VLOOKUP(($B15&amp;BT$13),'Dpt BDD'!$A:$D,5,FALSE))</f>
        <v/>
      </c>
      <c r="BU15" s="28" t="str">
        <f>IF(ISERROR(VLOOKUP(($B15&amp;BU$13),'Dpt BDD'!$A:$D,5,FALSE)),"",VLOOKUP(($B15&amp;BU$13),'Dpt BDD'!$A:$D,5,FALSE))</f>
        <v/>
      </c>
      <c r="BV15" s="28" t="str">
        <f>IF(ISERROR(VLOOKUP(($B15&amp;BV$13),'Dpt BDD'!$A:$D,5,FALSE)),"",VLOOKUP(($B15&amp;BV$13),'Dpt BDD'!$A:$D,5,FALSE))</f>
        <v/>
      </c>
      <c r="BW15" s="28" t="str">
        <f>IF(ISERROR(VLOOKUP(($B15&amp;BW$13),'Dpt BDD'!$A:$D,5,FALSE)),"",VLOOKUP(($B15&amp;BW$13),'Dpt BDD'!$A:$D,5,FALSE))</f>
        <v/>
      </c>
      <c r="BX15" s="28" t="str">
        <f>IF(ISERROR(VLOOKUP(($B15&amp;BX$13),'Dpt BDD'!$A:$D,5,FALSE)),"",VLOOKUP(($B15&amp;BX$13),'Dpt BDD'!$A:$D,5,FALSE))</f>
        <v/>
      </c>
      <c r="BY15" s="28" t="str">
        <f>IF(ISERROR(VLOOKUP(($B15&amp;BY$13),'Dpt BDD'!$A:$D,5,FALSE)),"",VLOOKUP(($B15&amp;BY$13),'Dpt BDD'!$A:$D,5,FALSE))</f>
        <v/>
      </c>
      <c r="BZ15" s="28" t="str">
        <f>IF(ISERROR(VLOOKUP(($B15&amp;BZ$13),'Dpt BDD'!$A:$D,5,FALSE)),"",VLOOKUP(($B15&amp;BZ$13),'Dpt BDD'!$A:$D,5,FALSE))</f>
        <v/>
      </c>
      <c r="CA15" s="28" t="str">
        <f>IF(ISERROR(VLOOKUP(($B15&amp;CA$13),'Dpt BDD'!$A:$D,5,FALSE)),"",VLOOKUP(($B15&amp;CA$13),'Dpt BDD'!$A:$D,5,FALSE))</f>
        <v/>
      </c>
      <c r="CB15" s="28" t="str">
        <f>IF(ISERROR(VLOOKUP(($B15&amp;CB$13),'Dpt BDD'!$A:$D,5,FALSE)),"",VLOOKUP(($B15&amp;CB$13),'Dpt BDD'!$A:$D,5,FALSE))</f>
        <v/>
      </c>
      <c r="CC15" s="28" t="str">
        <f>IF(ISERROR(VLOOKUP(($B15&amp;CC$13),'Dpt BDD'!$A:$D,5,FALSE)),"",VLOOKUP(($B15&amp;CC$13),'Dpt BDD'!$A:$D,5,FALSE))</f>
        <v/>
      </c>
      <c r="CD15" s="28" t="str">
        <f>IF(ISERROR(VLOOKUP(($B15&amp;CD$13),'Dpt BDD'!$A:$D,5,FALSE)),"",VLOOKUP(($B15&amp;CD$13),'Dpt BDD'!$A:$D,5,FALSE))</f>
        <v/>
      </c>
      <c r="CE15" s="28" t="str">
        <f>IF(ISERROR(VLOOKUP(($B15&amp;CE$13),'Dpt BDD'!$A:$D,5,FALSE)),"",VLOOKUP(($B15&amp;CE$13),'Dpt BDD'!$A:$D,5,FALSE))</f>
        <v/>
      </c>
      <c r="CF15" s="28" t="str">
        <f>IF(ISERROR(VLOOKUP(($B15&amp;CF$13),'Dpt BDD'!$A:$D,5,FALSE)),"",VLOOKUP(($B15&amp;CF$13),'Dpt BDD'!$A:$D,5,FALSE))</f>
        <v/>
      </c>
      <c r="CG15" s="28" t="str">
        <f>IF(ISERROR(VLOOKUP(($B15&amp;CG$13),'Dpt BDD'!$A:$D,5,FALSE)),"",VLOOKUP(($B15&amp;CG$13),'Dpt BDD'!$A:$D,5,FALSE))</f>
        <v/>
      </c>
      <c r="CH15" s="28" t="str">
        <f>IF(ISERROR(VLOOKUP(($B15&amp;CH$13),'Dpt BDD'!$A:$D,5,FALSE)),"",VLOOKUP(($B15&amp;CH$13),'Dpt BDD'!$A:$D,5,FALSE))</f>
        <v/>
      </c>
      <c r="CI15" s="28" t="str">
        <f>IF(ISERROR(VLOOKUP(($B15&amp;CI$13),'Dpt BDD'!$A:$D,5,FALSE)),"",VLOOKUP(($B15&amp;CI$13),'Dpt BDD'!$A:$D,5,FALSE))</f>
        <v/>
      </c>
      <c r="CJ15" s="28" t="str">
        <f>IF(ISERROR(VLOOKUP(($B15&amp;CJ$13),'Dpt BDD'!$A:$D,5,FALSE)),"",VLOOKUP(($B15&amp;CJ$13),'Dpt BDD'!$A:$D,5,FALSE))</f>
        <v/>
      </c>
      <c r="CK15" s="28" t="str">
        <f>IF(ISERROR(VLOOKUP(($B15&amp;CK$13),'Dpt BDD'!$A:$D,5,FALSE)),"",VLOOKUP(($B15&amp;CK$13),'Dpt BDD'!$A:$D,5,FALSE))</f>
        <v/>
      </c>
      <c r="CL15" s="28" t="str">
        <f>IF(ISERROR(VLOOKUP(($B15&amp;CL$13),'Dpt BDD'!$A:$D,5,FALSE)),"",VLOOKUP(($B15&amp;CL$13),'Dpt BDD'!$A:$D,5,FALSE))</f>
        <v/>
      </c>
      <c r="CM15" s="28" t="str">
        <f>IF(ISERROR(VLOOKUP(($B15&amp;CM$13),'Dpt BDD'!$A:$D,5,FALSE)),"",VLOOKUP(($B15&amp;CM$13),'Dpt BDD'!$A:$D,5,FALSE))</f>
        <v/>
      </c>
      <c r="CN15" s="28" t="str">
        <f>IF(ISERROR(VLOOKUP(($B15&amp;CN$13),'Dpt BDD'!$A:$D,5,FALSE)),"",VLOOKUP(($B15&amp;CN$13),'Dpt BDD'!$A:$D,5,FALSE))</f>
        <v/>
      </c>
      <c r="CO15" s="28" t="str">
        <f>IF(ISERROR(VLOOKUP(($B15&amp;CO$13),'Dpt BDD'!$A:$D,5,FALSE)),"",VLOOKUP(($B15&amp;CO$13),'Dpt BDD'!$A:$D,5,FALSE))</f>
        <v/>
      </c>
      <c r="CP15" s="28" t="str">
        <f>IF(ISERROR(VLOOKUP(($B15&amp;CP$13),'Dpt BDD'!$A:$D,5,FALSE)),"",VLOOKUP(($B15&amp;CP$13),'Dpt BDD'!$A:$D,5,FALSE))</f>
        <v/>
      </c>
      <c r="CQ15" s="28" t="str">
        <f>IF(ISERROR(VLOOKUP(($B15&amp;CQ$13),'Dpt BDD'!$A:$D,5,FALSE)),"",VLOOKUP(($B15&amp;CQ$13),'Dpt BDD'!$A:$D,5,FALSE))</f>
        <v/>
      </c>
      <c r="CR15" s="28" t="str">
        <f>IF(ISERROR(VLOOKUP(($B15&amp;CR$13),'Dpt BDD'!$A:$D,5,FALSE)),"",VLOOKUP(($B15&amp;CR$13),'Dpt BDD'!$A:$D,5,FALSE))</f>
        <v/>
      </c>
      <c r="CS15" s="28" t="str">
        <f>IF(ISERROR(VLOOKUP(($B15&amp;CS$13),'Dpt BDD'!$A:$D,5,FALSE)),"",VLOOKUP(($B15&amp;CS$13),'Dpt BDD'!$A:$D,5,FALSE))</f>
        <v/>
      </c>
      <c r="CT15" s="28" t="str">
        <f>IF(ISERROR(VLOOKUP(($B15&amp;CT$13),'Dpt BDD'!$A:$D,5,FALSE)),"",VLOOKUP(($B15&amp;CT$13),'Dpt BDD'!$A:$D,5,FALSE))</f>
        <v/>
      </c>
      <c r="CU15" s="28" t="str">
        <f>IF(ISERROR(VLOOKUP(($B15&amp;CU$13),'Dpt BDD'!$A:$D,5,FALSE)),"",VLOOKUP(($B15&amp;CU$13),'Dpt BDD'!$A:$D,5,FALSE))</f>
        <v/>
      </c>
      <c r="CV15" s="28" t="str">
        <f>IF(ISERROR(VLOOKUP(($B15&amp;CV$13),'Dpt BDD'!$A:$D,5,FALSE)),"",VLOOKUP(($B15&amp;CV$13),'Dpt BDD'!$A:$D,5,FALSE))</f>
        <v/>
      </c>
      <c r="CW15" s="28" t="str">
        <f>IF(ISERROR(VLOOKUP(($B15&amp;CW$13),'Dpt BDD'!$A:$D,5,FALSE)),"",VLOOKUP(($B15&amp;CW$13),'Dpt BDD'!$A:$D,5,FALSE))</f>
        <v/>
      </c>
      <c r="CX15" s="28" t="str">
        <f>IF(ISERROR(VLOOKUP(($B15&amp;CX$13),'Dpt BDD'!$A:$D,5,FALSE)),"",VLOOKUP(($B15&amp;CX$13),'Dpt BDD'!$A:$D,5,FALSE))</f>
        <v/>
      </c>
      <c r="CY15" s="28" t="str">
        <f>IF(ISERROR(VLOOKUP(($B15&amp;CY$13),'Dpt BDD'!$A:$D,5,FALSE)),"",VLOOKUP(($B15&amp;CY$13),'Dpt BDD'!$A:$D,5,FALSE))</f>
        <v/>
      </c>
      <c r="CZ15" s="28" t="str">
        <f>IF(ISERROR(VLOOKUP(($B15&amp;CZ$13),'Dpt BDD'!$A:$D,5,FALSE)),"",VLOOKUP(($B15&amp;CZ$13),'Dpt BDD'!$A:$D,5,FALSE))</f>
        <v/>
      </c>
      <c r="DA15" s="28" t="str">
        <f>IF(ISERROR(VLOOKUP(($B15&amp;DA$13),'Dpt BDD'!$A:$D,5,FALSE)),"",VLOOKUP(($B15&amp;DA$13),'Dpt BDD'!$A:$D,5,FALSE))</f>
        <v/>
      </c>
      <c r="DB15" s="28" t="str">
        <f>IF(ISERROR(VLOOKUP(($B15&amp;DB$13),'Dpt BDD'!$A:$D,5,FALSE)),"",VLOOKUP(($B15&amp;DB$13),'Dpt BDD'!$A:$D,5,FALSE))</f>
        <v/>
      </c>
      <c r="DC15" s="28" t="str">
        <f>IF(ISERROR(VLOOKUP(($B15&amp;DC$13),'Dpt BDD'!$A:$D,5,FALSE)),"",VLOOKUP(($B15&amp;DC$13),'Dpt BDD'!$A:$D,5,FALSE))</f>
        <v/>
      </c>
      <c r="DD15" s="28" t="str">
        <f>IF(ISERROR(VLOOKUP(($B15&amp;DD$13),'Dpt BDD'!$A:$D,5,FALSE)),"",VLOOKUP(($B15&amp;DD$13),'Dpt BDD'!$A:$D,5,FALSE))</f>
        <v/>
      </c>
      <c r="DE15" s="28" t="str">
        <f>IF(ISERROR(VLOOKUP(($B15&amp;DE$13),'Dpt BDD'!$A:$D,5,FALSE)),"",VLOOKUP(($B15&amp;DE$13),'Dpt BDD'!$A:$D,5,FALSE))</f>
        <v/>
      </c>
      <c r="DF15" s="28" t="str">
        <f>IF(ISERROR(VLOOKUP(($B15&amp;DF$13),'Dpt BDD'!$A:$D,5,FALSE)),"",VLOOKUP(($B15&amp;DF$13),'Dpt BDD'!$A:$D,5,FALSE))</f>
        <v/>
      </c>
      <c r="DG15" s="28" t="str">
        <f>IF(ISERROR(VLOOKUP(($B15&amp;DG$13),'Dpt BDD'!$A:$D,5,FALSE)),"",VLOOKUP(($B15&amp;DG$13),'Dpt BDD'!$A:$D,5,FALSE))</f>
        <v/>
      </c>
      <c r="DH15" s="28" t="str">
        <f>IF(ISERROR(VLOOKUP(($B15&amp;DH$13),'Dpt BDD'!$A:$D,5,FALSE)),"",VLOOKUP(($B15&amp;DH$13),'Dpt BDD'!$A:$D,5,FALSE))</f>
        <v/>
      </c>
      <c r="DI15" s="28" t="str">
        <f>IF(ISERROR(VLOOKUP(($B15&amp;DI$13),'Dpt BDD'!$A:$D,5,FALSE)),"",VLOOKUP(($B15&amp;DI$13),'Dpt BDD'!$A:$D,5,FALSE))</f>
        <v/>
      </c>
      <c r="DJ15" s="28" t="str">
        <f>IF(ISERROR(VLOOKUP(($B15&amp;DJ$13),'Dpt BDD'!$A:$D,5,FALSE)),"",VLOOKUP(($B15&amp;DJ$13),'Dpt BDD'!$A:$D,5,FALSE))</f>
        <v/>
      </c>
      <c r="DK15" s="28" t="str">
        <f>IF(ISERROR(VLOOKUP(($B15&amp;DK$13),'Dpt BDD'!$A:$D,5,FALSE)),"",VLOOKUP(($B15&amp;DK$13),'Dpt BDD'!$A:$D,5,FALSE))</f>
        <v/>
      </c>
    </row>
    <row r="16" spans="1:219" x14ac:dyDescent="0.15">
      <c r="B16" s="2">
        <f t="shared" ref="B16:B43" si="0">IF((B15+1)&lt;=$F$6,(B15+1),"")</f>
        <v>43042</v>
      </c>
      <c r="C16" s="53">
        <f>IFERROR(RECHERCHEVA('Dpt BDD'!$A:$D,4,$B16,C$12),0)</f>
        <v>0</v>
      </c>
      <c r="D16" s="53">
        <f>IFERROR(RECHERCHEVA('Dpt BDD'!$A:$D,4,$B16,D$12),0)</f>
        <v>0</v>
      </c>
      <c r="E16" s="53">
        <f>IFERROR(RECHERCHEVA('Dpt BDD'!$A:$D,4,$B16,E$12),0)</f>
        <v>0</v>
      </c>
      <c r="F16" s="53">
        <f>IFERROR(RECHERCHEVA('Dpt BDD'!$A:$D,4,$B16,F$12),0)</f>
        <v>0</v>
      </c>
      <c r="G16" s="53">
        <f>IFERROR(RECHERCHEVA('Dpt BDD'!$A:$D,4,$B16,G$12),0)</f>
        <v>0</v>
      </c>
      <c r="H16" s="53">
        <f>IFERROR(RECHERCHEVA('Dpt BDD'!$A:$D,4,$B16,H$12),0)</f>
        <v>0</v>
      </c>
      <c r="I16" s="53">
        <f>IFERROR(RECHERCHEVA('Dpt BDD'!$A:$D,4,$B16,I$12),0)</f>
        <v>0</v>
      </c>
      <c r="J16" s="53">
        <f>IFERROR(RECHERCHEVA('Dpt BDD'!$A:$D,4,$B16,J$12),0)</f>
        <v>0</v>
      </c>
      <c r="K16" s="53">
        <f>IFERROR(RECHERCHEVA('Dpt BDD'!$A:$D,4,$B16,K$12),0)</f>
        <v>0</v>
      </c>
      <c r="L16" s="53">
        <f>IFERROR(RECHERCHEVA('Dpt BDD'!$A:$D,4,$B16,L$12),0)</f>
        <v>0</v>
      </c>
      <c r="M16" s="53">
        <f>IFERROR(RECHERCHEVA('Dpt BDD'!$A:$D,4,$B16,M$12),0)</f>
        <v>0</v>
      </c>
      <c r="N16" s="53">
        <f>IFERROR(RECHERCHEVA('Dpt BDD'!$A:$D,4,$B16,N$12),0)</f>
        <v>0</v>
      </c>
      <c r="O16" s="28" t="str">
        <f>IF(ISERROR(VLOOKUP(($B16&amp;O$13),'Dpt BDD'!$A:$D,5,FALSE)),"",VLOOKUP(($B16&amp;O$13),'Dpt BDD'!$A:$D,5,FALSE))</f>
        <v/>
      </c>
      <c r="P16" s="28" t="str">
        <f>IF(ISERROR(VLOOKUP(($B16&amp;P$13),'Dpt BDD'!$A:$D,5,FALSE)),"",VLOOKUP(($B16&amp;P$13),'Dpt BDD'!$A:$D,5,FALSE))</f>
        <v/>
      </c>
      <c r="Q16" s="28" t="str">
        <f>IF(ISERROR(VLOOKUP(($B16&amp;Q$13),'Dpt BDD'!$A:$D,5,FALSE)),"",VLOOKUP(($B16&amp;Q$13),'Dpt BDD'!$A:$D,5,FALSE))</f>
        <v/>
      </c>
      <c r="R16" s="28" t="str">
        <f>IF(ISERROR(VLOOKUP(($B16&amp;R$13),'Dpt BDD'!$A:$D,5,FALSE)),"",VLOOKUP(($B16&amp;R$13),'Dpt BDD'!$A:$D,5,FALSE))</f>
        <v/>
      </c>
      <c r="S16" s="28" t="str">
        <f>IF(ISERROR(VLOOKUP(($B16&amp;S$13),'Dpt BDD'!$A:$D,5,FALSE)),"",VLOOKUP(($B16&amp;S$13),'Dpt BDD'!$A:$D,5,FALSE))</f>
        <v/>
      </c>
      <c r="T16" s="28" t="str">
        <f>IF(ISERROR(VLOOKUP(($B16&amp;T$13),'Dpt BDD'!$A:$D,5,FALSE)),"",VLOOKUP(($B16&amp;T$13),'Dpt BDD'!$A:$D,5,FALSE))</f>
        <v/>
      </c>
      <c r="U16" s="28" t="str">
        <f>IF(ISERROR(VLOOKUP(($B16&amp;U$13),'Dpt BDD'!$A:$D,5,FALSE)),"",VLOOKUP(($B16&amp;U$13),'Dpt BDD'!$A:$D,5,FALSE))</f>
        <v/>
      </c>
      <c r="V16" s="28" t="str">
        <f>IF(ISERROR(VLOOKUP(($B16&amp;V$13),'Dpt BDD'!$A:$D,5,FALSE)),"",VLOOKUP(($B16&amp;V$13),'Dpt BDD'!$A:$D,5,FALSE))</f>
        <v/>
      </c>
      <c r="W16" s="28" t="str">
        <f>IF(ISERROR(VLOOKUP(($B16&amp;W$13),'Dpt BDD'!$A:$D,5,FALSE)),"",VLOOKUP(($B16&amp;W$13),'Dpt BDD'!$A:$D,5,FALSE))</f>
        <v/>
      </c>
      <c r="X16" s="28" t="str">
        <f>IF(ISERROR(VLOOKUP(($B16&amp;X$13),'Dpt BDD'!$A:$D,5,FALSE)),"",VLOOKUP(($B16&amp;X$13),'Dpt BDD'!$A:$D,5,FALSE))</f>
        <v/>
      </c>
      <c r="Y16" s="28" t="str">
        <f>IF(ISERROR(VLOOKUP(($B16&amp;Y$13),'Dpt BDD'!$A:$D,5,FALSE)),"",VLOOKUP(($B16&amp;Y$13),'Dpt BDD'!$A:$D,5,FALSE))</f>
        <v/>
      </c>
      <c r="Z16" s="28" t="str">
        <f>IF(ISERROR(VLOOKUP(($B16&amp;Z$13),'Dpt BDD'!$A:$D,5,FALSE)),"",VLOOKUP(($B16&amp;Z$13),'Dpt BDD'!$A:$D,5,FALSE))</f>
        <v/>
      </c>
      <c r="AA16" s="28" t="str">
        <f>IF(ISERROR(VLOOKUP(($B16&amp;AA$13),'Dpt BDD'!$A:$D,5,FALSE)),"",VLOOKUP(($B16&amp;AA$13),'Dpt BDD'!$A:$D,5,FALSE))</f>
        <v/>
      </c>
      <c r="AB16" s="28" t="str">
        <f>IF(ISERROR(VLOOKUP(($B16&amp;AB$13),'Dpt BDD'!$A:$D,5,FALSE)),"",VLOOKUP(($B16&amp;AB$13),'Dpt BDD'!$A:$D,5,FALSE))</f>
        <v/>
      </c>
      <c r="AC16" s="28" t="str">
        <f>IF(ISERROR(VLOOKUP(($B16&amp;AC$13),'Dpt BDD'!$A:$D,5,FALSE)),"",VLOOKUP(($B16&amp;AC$13),'Dpt BDD'!$A:$D,5,FALSE))</f>
        <v/>
      </c>
      <c r="AD16" s="28" t="str">
        <f>IF(ISERROR(VLOOKUP(($B16&amp;AD$13),'Dpt BDD'!$A:$D,5,FALSE)),"",VLOOKUP(($B16&amp;AD$13),'Dpt BDD'!$A:$D,5,FALSE))</f>
        <v/>
      </c>
      <c r="AE16" s="28" t="str">
        <f>IF(ISERROR(VLOOKUP(($B16&amp;AE$13),'Dpt BDD'!$A:$D,5,FALSE)),"",VLOOKUP(($B16&amp;AE$13),'Dpt BDD'!$A:$D,5,FALSE))</f>
        <v/>
      </c>
      <c r="AF16" s="28" t="str">
        <f>IF(ISERROR(VLOOKUP(($B16&amp;AF$13),'Dpt BDD'!$A:$D,5,FALSE)),"",VLOOKUP(($B16&amp;AF$13),'Dpt BDD'!$A:$D,5,FALSE))</f>
        <v/>
      </c>
      <c r="AG16" s="28" t="str">
        <f>IF(ISERROR(VLOOKUP(($B16&amp;AG$13),'Dpt BDD'!$A:$D,5,FALSE)),"",VLOOKUP(($B16&amp;AG$13),'Dpt BDD'!$A:$D,5,FALSE))</f>
        <v/>
      </c>
      <c r="AH16" s="28" t="str">
        <f>IF(ISERROR(VLOOKUP(($B16&amp;AH$13),'Dpt BDD'!$A:$D,5,FALSE)),"",VLOOKUP(($B16&amp;AH$13),'Dpt BDD'!$A:$D,5,FALSE))</f>
        <v/>
      </c>
      <c r="AI16" s="28" t="str">
        <f>IF(ISERROR(VLOOKUP(($B16&amp;AI$13),'Dpt BDD'!$A:$D,5,FALSE)),"",VLOOKUP(($B16&amp;AI$13),'Dpt BDD'!$A:$D,5,FALSE))</f>
        <v/>
      </c>
      <c r="AJ16" s="28" t="str">
        <f>IF(ISERROR(VLOOKUP(($B16&amp;AJ$13),'Dpt BDD'!$A:$D,5,FALSE)),"",VLOOKUP(($B16&amp;AJ$13),'Dpt BDD'!$A:$D,5,FALSE))</f>
        <v/>
      </c>
      <c r="AK16" s="28" t="str">
        <f>IF(ISERROR(VLOOKUP(($B16&amp;AK$13),'Dpt BDD'!$A:$D,5,FALSE)),"",VLOOKUP(($B16&amp;AK$13),'Dpt BDD'!$A:$D,5,FALSE))</f>
        <v/>
      </c>
      <c r="AL16" s="28" t="str">
        <f>IF(ISERROR(VLOOKUP(($B16&amp;AL$13),'Dpt BDD'!$A:$D,5,FALSE)),"",VLOOKUP(($B16&amp;AL$13),'Dpt BDD'!$A:$D,5,FALSE))</f>
        <v/>
      </c>
      <c r="AM16" s="28" t="str">
        <f>IF(ISERROR(VLOOKUP(($B16&amp;AM$13),'Dpt BDD'!$A:$D,5,FALSE)),"",VLOOKUP(($B16&amp;AM$13),'Dpt BDD'!$A:$D,5,FALSE))</f>
        <v/>
      </c>
      <c r="AN16" s="28" t="str">
        <f>IF(ISERROR(VLOOKUP(($B16&amp;AN$13),'Dpt BDD'!$A:$D,5,FALSE)),"",VLOOKUP(($B16&amp;AN$13),'Dpt BDD'!$A:$D,5,FALSE))</f>
        <v/>
      </c>
      <c r="AO16" s="28" t="str">
        <f>IF(ISERROR(VLOOKUP(($B16&amp;AO$13),'Dpt BDD'!$A:$D,5,FALSE)),"",VLOOKUP(($B16&amp;AO$13),'Dpt BDD'!$A:$D,5,FALSE))</f>
        <v/>
      </c>
      <c r="AP16" s="28" t="str">
        <f>IF(ISERROR(VLOOKUP(($B16&amp;AP$13),'Dpt BDD'!$A:$D,5,FALSE)),"",VLOOKUP(($B16&amp;AP$13),'Dpt BDD'!$A:$D,5,FALSE))</f>
        <v/>
      </c>
      <c r="AQ16" s="28" t="str">
        <f>IF(ISERROR(VLOOKUP(($B16&amp;AQ$13),'Dpt BDD'!$A:$D,5,FALSE)),"",VLOOKUP(($B16&amp;AQ$13),'Dpt BDD'!$A:$D,5,FALSE))</f>
        <v/>
      </c>
      <c r="AR16" s="28" t="str">
        <f>IF(ISERROR(VLOOKUP(($B16&amp;AR$13),'Dpt BDD'!$A:$D,5,FALSE)),"",VLOOKUP(($B16&amp;AR$13),'Dpt BDD'!$A:$D,5,FALSE))</f>
        <v/>
      </c>
      <c r="AS16" s="28" t="str">
        <f>IF(ISERROR(VLOOKUP(($B16&amp;AS$13),'Dpt BDD'!$A:$D,5,FALSE)),"",VLOOKUP(($B16&amp;AS$13),'Dpt BDD'!$A:$D,5,FALSE))</f>
        <v/>
      </c>
      <c r="AT16" s="28" t="str">
        <f>IF(ISERROR(VLOOKUP(($B16&amp;AT$13),'Dpt BDD'!$A:$D,5,FALSE)),"",VLOOKUP(($B16&amp;AT$13),'Dpt BDD'!$A:$D,5,FALSE))</f>
        <v/>
      </c>
      <c r="AU16" s="28" t="str">
        <f>IF(ISERROR(VLOOKUP(($B16&amp;AU$13),'Dpt BDD'!$A:$D,5,FALSE)),"",VLOOKUP(($B16&amp;AU$13),'Dpt BDD'!$A:$D,5,FALSE))</f>
        <v/>
      </c>
      <c r="AV16" s="28" t="str">
        <f>IF(ISERROR(VLOOKUP(($B16&amp;AV$13),'Dpt BDD'!$A:$D,5,FALSE)),"",VLOOKUP(($B16&amp;AV$13),'Dpt BDD'!$A:$D,5,FALSE))</f>
        <v/>
      </c>
      <c r="AW16" s="28" t="str">
        <f>IF(ISERROR(VLOOKUP(($B16&amp;AW$13),'Dpt BDD'!$A:$D,5,FALSE)),"",VLOOKUP(($B16&amp;AW$13),'Dpt BDD'!$A:$D,5,FALSE))</f>
        <v/>
      </c>
      <c r="AX16" s="28" t="str">
        <f>IF(ISERROR(VLOOKUP(($B16&amp;AX$13),'Dpt BDD'!$A:$D,5,FALSE)),"",VLOOKUP(($B16&amp;AX$13),'Dpt BDD'!$A:$D,5,FALSE))</f>
        <v/>
      </c>
      <c r="AY16" s="28" t="str">
        <f>IF(ISERROR(VLOOKUP(($B16&amp;AY$13),'Dpt BDD'!$A:$D,5,FALSE)),"",VLOOKUP(($B16&amp;AY$13),'Dpt BDD'!$A:$D,5,FALSE))</f>
        <v/>
      </c>
      <c r="AZ16" s="28" t="str">
        <f>IF(ISERROR(VLOOKUP(($B16&amp;AZ$13),'Dpt BDD'!$A:$D,5,FALSE)),"",VLOOKUP(($B16&amp;AZ$13),'Dpt BDD'!$A:$D,5,FALSE))</f>
        <v/>
      </c>
      <c r="BA16" s="28" t="str">
        <f>IF(ISERROR(VLOOKUP(($B16&amp;BA$13),'Dpt BDD'!$A:$D,5,FALSE)),"",VLOOKUP(($B16&amp;BA$13),'Dpt BDD'!$A:$D,5,FALSE))</f>
        <v/>
      </c>
      <c r="BB16" s="28" t="str">
        <f>IF(ISERROR(VLOOKUP(($B16&amp;BB$13),'Dpt BDD'!$A:$D,5,FALSE)),"",VLOOKUP(($B16&amp;BB$13),'Dpt BDD'!$A:$D,5,FALSE))</f>
        <v/>
      </c>
      <c r="BC16" s="28" t="str">
        <f>IF(ISERROR(VLOOKUP(($B16&amp;BC$13),'Dpt BDD'!$A:$D,5,FALSE)),"",VLOOKUP(($B16&amp;BC$13),'Dpt BDD'!$A:$D,5,FALSE))</f>
        <v/>
      </c>
      <c r="BD16" s="28" t="str">
        <f>IF(ISERROR(VLOOKUP(($B16&amp;BD$13),'Dpt BDD'!$A:$D,5,FALSE)),"",VLOOKUP(($B16&amp;BD$13),'Dpt BDD'!$A:$D,5,FALSE))</f>
        <v/>
      </c>
      <c r="BE16" s="28" t="str">
        <f>IF(ISERROR(VLOOKUP(($B16&amp;BE$13),'Dpt BDD'!$A:$D,5,FALSE)),"",VLOOKUP(($B16&amp;BE$13),'Dpt BDD'!$A:$D,5,FALSE))</f>
        <v/>
      </c>
      <c r="BF16" s="28" t="str">
        <f>IF(ISERROR(VLOOKUP(($B16&amp;BF$13),'Dpt BDD'!$A:$D,5,FALSE)),"",VLOOKUP(($B16&amp;BF$13),'Dpt BDD'!$A:$D,5,FALSE))</f>
        <v/>
      </c>
      <c r="BG16" s="28" t="str">
        <f>IF(ISERROR(VLOOKUP(($B16&amp;BG$13),'Dpt BDD'!$A:$D,5,FALSE)),"",VLOOKUP(($B16&amp;BG$13),'Dpt BDD'!$A:$D,5,FALSE))</f>
        <v/>
      </c>
      <c r="BH16" s="28" t="str">
        <f>IF(ISERROR(VLOOKUP(($B16&amp;BH$13),'Dpt BDD'!$A:$D,5,FALSE)),"",VLOOKUP(($B16&amp;BH$13),'Dpt BDD'!$A:$D,5,FALSE))</f>
        <v/>
      </c>
      <c r="BI16" s="28" t="str">
        <f>IF(ISERROR(VLOOKUP(($B16&amp;BI$13),'Dpt BDD'!$A:$D,5,FALSE)),"",VLOOKUP(($B16&amp;BI$13),'Dpt BDD'!$A:$D,5,FALSE))</f>
        <v/>
      </c>
      <c r="BJ16" s="28" t="str">
        <f>IF(ISERROR(VLOOKUP(($B16&amp;BJ$13),'Dpt BDD'!$A:$D,5,FALSE)),"",VLOOKUP(($B16&amp;BJ$13),'Dpt BDD'!$A:$D,5,FALSE))</f>
        <v/>
      </c>
      <c r="BK16" s="28" t="str">
        <f>IF(ISERROR(VLOOKUP(($B16&amp;BK$13),'Dpt BDD'!$A:$D,5,FALSE)),"",VLOOKUP(($B16&amp;BK$13),'Dpt BDD'!$A:$D,5,FALSE))</f>
        <v/>
      </c>
      <c r="BL16" s="28" t="str">
        <f>IF(ISERROR(VLOOKUP(($B16&amp;BL$13),'Dpt BDD'!$A:$D,5,FALSE)),"",VLOOKUP(($B16&amp;BL$13),'Dpt BDD'!$A:$D,5,FALSE))</f>
        <v/>
      </c>
      <c r="BM16" s="28" t="str">
        <f>IF(ISERROR(VLOOKUP(($B16&amp;BM$13),'Dpt BDD'!$A:$D,5,FALSE)),"",VLOOKUP(($B16&amp;BM$13),'Dpt BDD'!$A:$D,5,FALSE))</f>
        <v/>
      </c>
      <c r="BN16" s="28" t="str">
        <f>IF(ISERROR(VLOOKUP(($B16&amp;BN$13),'Dpt BDD'!$A:$D,5,FALSE)),"",VLOOKUP(($B16&amp;BN$13),'Dpt BDD'!$A:$D,5,FALSE))</f>
        <v/>
      </c>
      <c r="BO16" s="28" t="str">
        <f>IF(ISERROR(VLOOKUP(($B16&amp;BO$13),'Dpt BDD'!$A:$D,5,FALSE)),"",VLOOKUP(($B16&amp;BO$13),'Dpt BDD'!$A:$D,5,FALSE))</f>
        <v/>
      </c>
      <c r="BP16" s="28" t="str">
        <f>IF(ISERROR(VLOOKUP(($B16&amp;BP$13),'Dpt BDD'!$A:$D,5,FALSE)),"",VLOOKUP(($B16&amp;BP$13),'Dpt BDD'!$A:$D,5,FALSE))</f>
        <v/>
      </c>
      <c r="BQ16" s="28" t="str">
        <f>IF(ISERROR(VLOOKUP(($B16&amp;BQ$13),'Dpt BDD'!$A:$D,5,FALSE)),"",VLOOKUP(($B16&amp;BQ$13),'Dpt BDD'!$A:$D,5,FALSE))</f>
        <v/>
      </c>
      <c r="BR16" s="28" t="str">
        <f>IF(ISERROR(VLOOKUP(($B16&amp;BR$13),'Dpt BDD'!$A:$D,5,FALSE)),"",VLOOKUP(($B16&amp;BR$13),'Dpt BDD'!$A:$D,5,FALSE))</f>
        <v/>
      </c>
      <c r="BS16" s="28" t="str">
        <f>IF(ISERROR(VLOOKUP(($B16&amp;BS$13),'Dpt BDD'!$A:$D,5,FALSE)),"",VLOOKUP(($B16&amp;BS$13),'Dpt BDD'!$A:$D,5,FALSE))</f>
        <v/>
      </c>
      <c r="BT16" s="28" t="str">
        <f>IF(ISERROR(VLOOKUP(($B16&amp;BT$13),'Dpt BDD'!$A:$D,5,FALSE)),"",VLOOKUP(($B16&amp;BT$13),'Dpt BDD'!$A:$D,5,FALSE))</f>
        <v/>
      </c>
      <c r="BU16" s="28" t="str">
        <f>IF(ISERROR(VLOOKUP(($B16&amp;BU$13),'Dpt BDD'!$A:$D,5,FALSE)),"",VLOOKUP(($B16&amp;BU$13),'Dpt BDD'!$A:$D,5,FALSE))</f>
        <v/>
      </c>
      <c r="BV16" s="28" t="str">
        <f>IF(ISERROR(VLOOKUP(($B16&amp;BV$13),'Dpt BDD'!$A:$D,5,FALSE)),"",VLOOKUP(($B16&amp;BV$13),'Dpt BDD'!$A:$D,5,FALSE))</f>
        <v/>
      </c>
      <c r="BW16" s="28" t="str">
        <f>IF(ISERROR(VLOOKUP(($B16&amp;BW$13),'Dpt BDD'!$A:$D,5,FALSE)),"",VLOOKUP(($B16&amp;BW$13),'Dpt BDD'!$A:$D,5,FALSE))</f>
        <v/>
      </c>
      <c r="BX16" s="28" t="str">
        <f>IF(ISERROR(VLOOKUP(($B16&amp;BX$13),'Dpt BDD'!$A:$D,5,FALSE)),"",VLOOKUP(($B16&amp;BX$13),'Dpt BDD'!$A:$D,5,FALSE))</f>
        <v/>
      </c>
      <c r="BY16" s="28" t="str">
        <f>IF(ISERROR(VLOOKUP(($B16&amp;BY$13),'Dpt BDD'!$A:$D,5,FALSE)),"",VLOOKUP(($B16&amp;BY$13),'Dpt BDD'!$A:$D,5,FALSE))</f>
        <v/>
      </c>
      <c r="BZ16" s="28" t="str">
        <f>IF(ISERROR(VLOOKUP(($B16&amp;BZ$13),'Dpt BDD'!$A:$D,5,FALSE)),"",VLOOKUP(($B16&amp;BZ$13),'Dpt BDD'!$A:$D,5,FALSE))</f>
        <v/>
      </c>
      <c r="CA16" s="28" t="str">
        <f>IF(ISERROR(VLOOKUP(($B16&amp;CA$13),'Dpt BDD'!$A:$D,5,FALSE)),"",VLOOKUP(($B16&amp;CA$13),'Dpt BDD'!$A:$D,5,FALSE))</f>
        <v/>
      </c>
      <c r="CB16" s="28" t="str">
        <f>IF(ISERROR(VLOOKUP(($B16&amp;CB$13),'Dpt BDD'!$A:$D,5,FALSE)),"",VLOOKUP(($B16&amp;CB$13),'Dpt BDD'!$A:$D,5,FALSE))</f>
        <v/>
      </c>
      <c r="CC16" s="28" t="str">
        <f>IF(ISERROR(VLOOKUP(($B16&amp;CC$13),'Dpt BDD'!$A:$D,5,FALSE)),"",VLOOKUP(($B16&amp;CC$13),'Dpt BDD'!$A:$D,5,FALSE))</f>
        <v/>
      </c>
      <c r="CD16" s="28" t="str">
        <f>IF(ISERROR(VLOOKUP(($B16&amp;CD$13),'Dpt BDD'!$A:$D,5,FALSE)),"",VLOOKUP(($B16&amp;CD$13),'Dpt BDD'!$A:$D,5,FALSE))</f>
        <v/>
      </c>
      <c r="CE16" s="28" t="str">
        <f>IF(ISERROR(VLOOKUP(($B16&amp;CE$13),'Dpt BDD'!$A:$D,5,FALSE)),"",VLOOKUP(($B16&amp;CE$13),'Dpt BDD'!$A:$D,5,FALSE))</f>
        <v/>
      </c>
      <c r="CF16" s="28" t="str">
        <f>IF(ISERROR(VLOOKUP(($B16&amp;CF$13),'Dpt BDD'!$A:$D,5,FALSE)),"",VLOOKUP(($B16&amp;CF$13),'Dpt BDD'!$A:$D,5,FALSE))</f>
        <v/>
      </c>
      <c r="CG16" s="28" t="str">
        <f>IF(ISERROR(VLOOKUP(($B16&amp;CG$13),'Dpt BDD'!$A:$D,5,FALSE)),"",VLOOKUP(($B16&amp;CG$13),'Dpt BDD'!$A:$D,5,FALSE))</f>
        <v/>
      </c>
      <c r="CH16" s="28" t="str">
        <f>IF(ISERROR(VLOOKUP(($B16&amp;CH$13),'Dpt BDD'!$A:$D,5,FALSE)),"",VLOOKUP(($B16&amp;CH$13),'Dpt BDD'!$A:$D,5,FALSE))</f>
        <v/>
      </c>
      <c r="CI16" s="28" t="str">
        <f>IF(ISERROR(VLOOKUP(($B16&amp;CI$13),'Dpt BDD'!$A:$D,5,FALSE)),"",VLOOKUP(($B16&amp;CI$13),'Dpt BDD'!$A:$D,5,FALSE))</f>
        <v/>
      </c>
      <c r="CJ16" s="28" t="str">
        <f>IF(ISERROR(VLOOKUP(($B16&amp;CJ$13),'Dpt BDD'!$A:$D,5,FALSE)),"",VLOOKUP(($B16&amp;CJ$13),'Dpt BDD'!$A:$D,5,FALSE))</f>
        <v/>
      </c>
      <c r="CK16" s="28" t="str">
        <f>IF(ISERROR(VLOOKUP(($B16&amp;CK$13),'Dpt BDD'!$A:$D,5,FALSE)),"",VLOOKUP(($B16&amp;CK$13),'Dpt BDD'!$A:$D,5,FALSE))</f>
        <v/>
      </c>
      <c r="CL16" s="28" t="str">
        <f>IF(ISERROR(VLOOKUP(($B16&amp;CL$13),'Dpt BDD'!$A:$D,5,FALSE)),"",VLOOKUP(($B16&amp;CL$13),'Dpt BDD'!$A:$D,5,FALSE))</f>
        <v/>
      </c>
      <c r="CM16" s="28" t="str">
        <f>IF(ISERROR(VLOOKUP(($B16&amp;CM$13),'Dpt BDD'!$A:$D,5,FALSE)),"",VLOOKUP(($B16&amp;CM$13),'Dpt BDD'!$A:$D,5,FALSE))</f>
        <v/>
      </c>
      <c r="CN16" s="28" t="str">
        <f>IF(ISERROR(VLOOKUP(($B16&amp;CN$13),'Dpt BDD'!$A:$D,5,FALSE)),"",VLOOKUP(($B16&amp;CN$13),'Dpt BDD'!$A:$D,5,FALSE))</f>
        <v/>
      </c>
      <c r="CO16" s="28" t="str">
        <f>IF(ISERROR(VLOOKUP(($B16&amp;CO$13),'Dpt BDD'!$A:$D,5,FALSE)),"",VLOOKUP(($B16&amp;CO$13),'Dpt BDD'!$A:$D,5,FALSE))</f>
        <v/>
      </c>
      <c r="CP16" s="28" t="str">
        <f>IF(ISERROR(VLOOKUP(($B16&amp;CP$13),'Dpt BDD'!$A:$D,5,FALSE)),"",VLOOKUP(($B16&amp;CP$13),'Dpt BDD'!$A:$D,5,FALSE))</f>
        <v/>
      </c>
      <c r="CQ16" s="28" t="str">
        <f>IF(ISERROR(VLOOKUP(($B16&amp;CQ$13),'Dpt BDD'!$A:$D,5,FALSE)),"",VLOOKUP(($B16&amp;CQ$13),'Dpt BDD'!$A:$D,5,FALSE))</f>
        <v/>
      </c>
      <c r="CR16" s="28" t="str">
        <f>IF(ISERROR(VLOOKUP(($B16&amp;CR$13),'Dpt BDD'!$A:$D,5,FALSE)),"",VLOOKUP(($B16&amp;CR$13),'Dpt BDD'!$A:$D,5,FALSE))</f>
        <v/>
      </c>
      <c r="CS16" s="28" t="str">
        <f>IF(ISERROR(VLOOKUP(($B16&amp;CS$13),'Dpt BDD'!$A:$D,5,FALSE)),"",VLOOKUP(($B16&amp;CS$13),'Dpt BDD'!$A:$D,5,FALSE))</f>
        <v/>
      </c>
      <c r="CT16" s="28" t="str">
        <f>IF(ISERROR(VLOOKUP(($B16&amp;CT$13),'Dpt BDD'!$A:$D,5,FALSE)),"",VLOOKUP(($B16&amp;CT$13),'Dpt BDD'!$A:$D,5,FALSE))</f>
        <v/>
      </c>
      <c r="CU16" s="28" t="str">
        <f>IF(ISERROR(VLOOKUP(($B16&amp;CU$13),'Dpt BDD'!$A:$D,5,FALSE)),"",VLOOKUP(($B16&amp;CU$13),'Dpt BDD'!$A:$D,5,FALSE))</f>
        <v/>
      </c>
      <c r="CV16" s="28" t="str">
        <f>IF(ISERROR(VLOOKUP(($B16&amp;CV$13),'Dpt BDD'!$A:$D,5,FALSE)),"",VLOOKUP(($B16&amp;CV$13),'Dpt BDD'!$A:$D,5,FALSE))</f>
        <v/>
      </c>
      <c r="CW16" s="28" t="str">
        <f>IF(ISERROR(VLOOKUP(($B16&amp;CW$13),'Dpt BDD'!$A:$D,5,FALSE)),"",VLOOKUP(($B16&amp;CW$13),'Dpt BDD'!$A:$D,5,FALSE))</f>
        <v/>
      </c>
      <c r="CX16" s="28" t="str">
        <f>IF(ISERROR(VLOOKUP(($B16&amp;CX$13),'Dpt BDD'!$A:$D,5,FALSE)),"",VLOOKUP(($B16&amp;CX$13),'Dpt BDD'!$A:$D,5,FALSE))</f>
        <v/>
      </c>
      <c r="CY16" s="28" t="str">
        <f>IF(ISERROR(VLOOKUP(($B16&amp;CY$13),'Dpt BDD'!$A:$D,5,FALSE)),"",VLOOKUP(($B16&amp;CY$13),'Dpt BDD'!$A:$D,5,FALSE))</f>
        <v/>
      </c>
      <c r="CZ16" s="28" t="str">
        <f>IF(ISERROR(VLOOKUP(($B16&amp;CZ$13),'Dpt BDD'!$A:$D,5,FALSE)),"",VLOOKUP(($B16&amp;CZ$13),'Dpt BDD'!$A:$D,5,FALSE))</f>
        <v/>
      </c>
      <c r="DA16" s="28" t="str">
        <f>IF(ISERROR(VLOOKUP(($B16&amp;DA$13),'Dpt BDD'!$A:$D,5,FALSE)),"",VLOOKUP(($B16&amp;DA$13),'Dpt BDD'!$A:$D,5,FALSE))</f>
        <v/>
      </c>
      <c r="DB16" s="28" t="str">
        <f>IF(ISERROR(VLOOKUP(($B16&amp;DB$13),'Dpt BDD'!$A:$D,5,FALSE)),"",VLOOKUP(($B16&amp;DB$13),'Dpt BDD'!$A:$D,5,FALSE))</f>
        <v/>
      </c>
      <c r="DC16" s="28" t="str">
        <f>IF(ISERROR(VLOOKUP(($B16&amp;DC$13),'Dpt BDD'!$A:$D,5,FALSE)),"",VLOOKUP(($B16&amp;DC$13),'Dpt BDD'!$A:$D,5,FALSE))</f>
        <v/>
      </c>
      <c r="DD16" s="28" t="str">
        <f>IF(ISERROR(VLOOKUP(($B16&amp;DD$13),'Dpt BDD'!$A:$D,5,FALSE)),"",VLOOKUP(($B16&amp;DD$13),'Dpt BDD'!$A:$D,5,FALSE))</f>
        <v/>
      </c>
      <c r="DE16" s="28" t="str">
        <f>IF(ISERROR(VLOOKUP(($B16&amp;DE$13),'Dpt BDD'!$A:$D,5,FALSE)),"",VLOOKUP(($B16&amp;DE$13),'Dpt BDD'!$A:$D,5,FALSE))</f>
        <v/>
      </c>
      <c r="DF16" s="28" t="str">
        <f>IF(ISERROR(VLOOKUP(($B16&amp;DF$13),'Dpt BDD'!$A:$D,5,FALSE)),"",VLOOKUP(($B16&amp;DF$13),'Dpt BDD'!$A:$D,5,FALSE))</f>
        <v/>
      </c>
      <c r="DG16" s="28" t="str">
        <f>IF(ISERROR(VLOOKUP(($B16&amp;DG$13),'Dpt BDD'!$A:$D,5,FALSE)),"",VLOOKUP(($B16&amp;DG$13),'Dpt BDD'!$A:$D,5,FALSE))</f>
        <v/>
      </c>
      <c r="DH16" s="28" t="str">
        <f>IF(ISERROR(VLOOKUP(($B16&amp;DH$13),'Dpt BDD'!$A:$D,5,FALSE)),"",VLOOKUP(($B16&amp;DH$13),'Dpt BDD'!$A:$D,5,FALSE))</f>
        <v/>
      </c>
      <c r="DI16" s="28" t="str">
        <f>IF(ISERROR(VLOOKUP(($B16&amp;DI$13),'Dpt BDD'!$A:$D,5,FALSE)),"",VLOOKUP(($B16&amp;DI$13),'Dpt BDD'!$A:$D,5,FALSE))</f>
        <v/>
      </c>
      <c r="DJ16" s="28" t="str">
        <f>IF(ISERROR(VLOOKUP(($B16&amp;DJ$13),'Dpt BDD'!$A:$D,5,FALSE)),"",VLOOKUP(($B16&amp;DJ$13),'Dpt BDD'!$A:$D,5,FALSE))</f>
        <v/>
      </c>
      <c r="DK16" s="28" t="str">
        <f>IF(ISERROR(VLOOKUP(($B16&amp;DK$13),'Dpt BDD'!$A:$D,5,FALSE)),"",VLOOKUP(($B16&amp;DK$13),'Dpt BDD'!$A:$D,5,FALSE))</f>
        <v/>
      </c>
    </row>
    <row r="17" spans="2:115" x14ac:dyDescent="0.15">
      <c r="B17" s="2">
        <f t="shared" si="0"/>
        <v>43043</v>
      </c>
      <c r="C17" s="53">
        <f>IFERROR(RECHERCHEVA('Dpt BDD'!$A:$D,4,$B17,C$12),0)</f>
        <v>0</v>
      </c>
      <c r="D17" s="53">
        <f>IFERROR(RECHERCHEVA('Dpt BDD'!$A:$D,4,$B17,D$12),0)</f>
        <v>0</v>
      </c>
      <c r="E17" s="53">
        <f>IFERROR(RECHERCHEVA('Dpt BDD'!$A:$D,4,$B17,E$12),0)</f>
        <v>0</v>
      </c>
      <c r="F17" s="53">
        <f>IFERROR(RECHERCHEVA('Dpt BDD'!$A:$D,4,$B17,F$12),0)</f>
        <v>0</v>
      </c>
      <c r="G17" s="53">
        <f>IFERROR(RECHERCHEVA('Dpt BDD'!$A:$D,4,$B17,G$12),0)</f>
        <v>0</v>
      </c>
      <c r="H17" s="53">
        <f>IFERROR(RECHERCHEVA('Dpt BDD'!$A:$D,4,$B17,H$12),0)</f>
        <v>0</v>
      </c>
      <c r="I17" s="53">
        <f>IFERROR(RECHERCHEVA('Dpt BDD'!$A:$D,4,$B17,I$12),0)</f>
        <v>0</v>
      </c>
      <c r="J17" s="53">
        <f>IFERROR(RECHERCHEVA('Dpt BDD'!$A:$D,4,$B17,J$12),0)</f>
        <v>0</v>
      </c>
      <c r="K17" s="53">
        <f>IFERROR(RECHERCHEVA('Dpt BDD'!$A:$D,4,$B17,K$12),0)</f>
        <v>0</v>
      </c>
      <c r="L17" s="53">
        <f>IFERROR(RECHERCHEVA('Dpt BDD'!$A:$D,4,$B17,L$12),0)</f>
        <v>0</v>
      </c>
      <c r="M17" s="53">
        <f>IFERROR(RECHERCHEVA('Dpt BDD'!$A:$D,4,$B17,M$12),0)</f>
        <v>0</v>
      </c>
      <c r="N17" s="53">
        <f>IFERROR(RECHERCHEVA('Dpt BDD'!$A:$D,4,$B17,N$12),0)</f>
        <v>0</v>
      </c>
      <c r="O17" s="28" t="str">
        <f>IF(ISERROR(VLOOKUP(($B17&amp;O$13),'Dpt BDD'!$A:$D,5,FALSE)),"",VLOOKUP(($B17&amp;O$13),'Dpt BDD'!$A:$D,5,FALSE))</f>
        <v/>
      </c>
      <c r="P17" s="28" t="str">
        <f>IF(ISERROR(VLOOKUP(($B17&amp;P$13),'Dpt BDD'!$A:$D,5,FALSE)),"",VLOOKUP(($B17&amp;P$13),'Dpt BDD'!$A:$D,5,FALSE))</f>
        <v/>
      </c>
      <c r="Q17" s="28" t="str">
        <f>IF(ISERROR(VLOOKUP(($B17&amp;Q$13),'Dpt BDD'!$A:$D,5,FALSE)),"",VLOOKUP(($B17&amp;Q$13),'Dpt BDD'!$A:$D,5,FALSE))</f>
        <v/>
      </c>
      <c r="R17" s="28" t="str">
        <f>IF(ISERROR(VLOOKUP(($B17&amp;R$13),'Dpt BDD'!$A:$D,5,FALSE)),"",VLOOKUP(($B17&amp;R$13),'Dpt BDD'!$A:$D,5,FALSE))</f>
        <v/>
      </c>
      <c r="S17" s="28" t="str">
        <f>IF(ISERROR(VLOOKUP(($B17&amp;S$13),'Dpt BDD'!$A:$D,5,FALSE)),"",VLOOKUP(($B17&amp;S$13),'Dpt BDD'!$A:$D,5,FALSE))</f>
        <v/>
      </c>
      <c r="T17" s="28" t="str">
        <f>IF(ISERROR(VLOOKUP(($B17&amp;T$13),'Dpt BDD'!$A:$D,5,FALSE)),"",VLOOKUP(($B17&amp;T$13),'Dpt BDD'!$A:$D,5,FALSE))</f>
        <v/>
      </c>
      <c r="U17" s="28" t="str">
        <f>IF(ISERROR(VLOOKUP(($B17&amp;U$13),'Dpt BDD'!$A:$D,5,FALSE)),"",VLOOKUP(($B17&amp;U$13),'Dpt BDD'!$A:$D,5,FALSE))</f>
        <v/>
      </c>
      <c r="V17" s="28" t="str">
        <f>IF(ISERROR(VLOOKUP(($B17&amp;V$13),'Dpt BDD'!$A:$D,5,FALSE)),"",VLOOKUP(($B17&amp;V$13),'Dpt BDD'!$A:$D,5,FALSE))</f>
        <v/>
      </c>
      <c r="W17" s="28" t="str">
        <f>IF(ISERROR(VLOOKUP(($B17&amp;W$13),'Dpt BDD'!$A:$D,5,FALSE)),"",VLOOKUP(($B17&amp;W$13),'Dpt BDD'!$A:$D,5,FALSE))</f>
        <v/>
      </c>
      <c r="X17" s="28" t="str">
        <f>IF(ISERROR(VLOOKUP(($B17&amp;X$13),'Dpt BDD'!$A:$D,5,FALSE)),"",VLOOKUP(($B17&amp;X$13),'Dpt BDD'!$A:$D,5,FALSE))</f>
        <v/>
      </c>
      <c r="Y17" s="28" t="str">
        <f>IF(ISERROR(VLOOKUP(($B17&amp;Y$13),'Dpt BDD'!$A:$D,5,FALSE)),"",VLOOKUP(($B17&amp;Y$13),'Dpt BDD'!$A:$D,5,FALSE))</f>
        <v/>
      </c>
      <c r="Z17" s="28" t="str">
        <f>IF(ISERROR(VLOOKUP(($B17&amp;Z$13),'Dpt BDD'!$A:$D,5,FALSE)),"",VLOOKUP(($B17&amp;Z$13),'Dpt BDD'!$A:$D,5,FALSE))</f>
        <v/>
      </c>
      <c r="AA17" s="28" t="str">
        <f>IF(ISERROR(VLOOKUP(($B17&amp;AA$13),'Dpt BDD'!$A:$D,5,FALSE)),"",VLOOKUP(($B17&amp;AA$13),'Dpt BDD'!$A:$D,5,FALSE))</f>
        <v/>
      </c>
      <c r="AB17" s="28" t="str">
        <f>IF(ISERROR(VLOOKUP(($B17&amp;AB$13),'Dpt BDD'!$A:$D,5,FALSE)),"",VLOOKUP(($B17&amp;AB$13),'Dpt BDD'!$A:$D,5,FALSE))</f>
        <v/>
      </c>
      <c r="AC17" s="28" t="str">
        <f>IF(ISERROR(VLOOKUP(($B17&amp;AC$13),'Dpt BDD'!$A:$D,5,FALSE)),"",VLOOKUP(($B17&amp;AC$13),'Dpt BDD'!$A:$D,5,FALSE))</f>
        <v/>
      </c>
      <c r="AD17" s="28" t="str">
        <f>IF(ISERROR(VLOOKUP(($B17&amp;AD$13),'Dpt BDD'!$A:$D,5,FALSE)),"",VLOOKUP(($B17&amp;AD$13),'Dpt BDD'!$A:$D,5,FALSE))</f>
        <v/>
      </c>
      <c r="AE17" s="28" t="str">
        <f>IF(ISERROR(VLOOKUP(($B17&amp;AE$13),'Dpt BDD'!$A:$D,5,FALSE)),"",VLOOKUP(($B17&amp;AE$13),'Dpt BDD'!$A:$D,5,FALSE))</f>
        <v/>
      </c>
      <c r="AF17" s="28" t="str">
        <f>IF(ISERROR(VLOOKUP(($B17&amp;AF$13),'Dpt BDD'!$A:$D,5,FALSE)),"",VLOOKUP(($B17&amp;AF$13),'Dpt BDD'!$A:$D,5,FALSE))</f>
        <v/>
      </c>
      <c r="AG17" s="28" t="str">
        <f>IF(ISERROR(VLOOKUP(($B17&amp;AG$13),'Dpt BDD'!$A:$D,5,FALSE)),"",VLOOKUP(($B17&amp;AG$13),'Dpt BDD'!$A:$D,5,FALSE))</f>
        <v/>
      </c>
      <c r="AH17" s="28" t="str">
        <f>IF(ISERROR(VLOOKUP(($B17&amp;AH$13),'Dpt BDD'!$A:$D,5,FALSE)),"",VLOOKUP(($B17&amp;AH$13),'Dpt BDD'!$A:$D,5,FALSE))</f>
        <v/>
      </c>
      <c r="AI17" s="28" t="str">
        <f>IF(ISERROR(VLOOKUP(($B17&amp;AI$13),'Dpt BDD'!$A:$D,5,FALSE)),"",VLOOKUP(($B17&amp;AI$13),'Dpt BDD'!$A:$D,5,FALSE))</f>
        <v/>
      </c>
      <c r="AJ17" s="28" t="str">
        <f>IF(ISERROR(VLOOKUP(($B17&amp;AJ$13),'Dpt BDD'!$A:$D,5,FALSE)),"",VLOOKUP(($B17&amp;AJ$13),'Dpt BDD'!$A:$D,5,FALSE))</f>
        <v/>
      </c>
      <c r="AK17" s="28" t="str">
        <f>IF(ISERROR(VLOOKUP(($B17&amp;AK$13),'Dpt BDD'!$A:$D,5,FALSE)),"",VLOOKUP(($B17&amp;AK$13),'Dpt BDD'!$A:$D,5,FALSE))</f>
        <v/>
      </c>
      <c r="AL17" s="28" t="str">
        <f>IF(ISERROR(VLOOKUP(($B17&amp;AL$13),'Dpt BDD'!$A:$D,5,FALSE)),"",VLOOKUP(($B17&amp;AL$13),'Dpt BDD'!$A:$D,5,FALSE))</f>
        <v/>
      </c>
      <c r="AM17" s="28" t="str">
        <f>IF(ISERROR(VLOOKUP(($B17&amp;AM$13),'Dpt BDD'!$A:$D,5,FALSE)),"",VLOOKUP(($B17&amp;AM$13),'Dpt BDD'!$A:$D,5,FALSE))</f>
        <v/>
      </c>
      <c r="AN17" s="28" t="str">
        <f>IF(ISERROR(VLOOKUP(($B17&amp;AN$13),'Dpt BDD'!$A:$D,5,FALSE)),"",VLOOKUP(($B17&amp;AN$13),'Dpt BDD'!$A:$D,5,FALSE))</f>
        <v/>
      </c>
      <c r="AO17" s="28" t="str">
        <f>IF(ISERROR(VLOOKUP(($B17&amp;AO$13),'Dpt BDD'!$A:$D,5,FALSE)),"",VLOOKUP(($B17&amp;AO$13),'Dpt BDD'!$A:$D,5,FALSE))</f>
        <v/>
      </c>
      <c r="AP17" s="28" t="str">
        <f>IF(ISERROR(VLOOKUP(($B17&amp;AP$13),'Dpt BDD'!$A:$D,5,FALSE)),"",VLOOKUP(($B17&amp;AP$13),'Dpt BDD'!$A:$D,5,FALSE))</f>
        <v/>
      </c>
      <c r="AQ17" s="28" t="str">
        <f>IF(ISERROR(VLOOKUP(($B17&amp;AQ$13),'Dpt BDD'!$A:$D,5,FALSE)),"",VLOOKUP(($B17&amp;AQ$13),'Dpt BDD'!$A:$D,5,FALSE))</f>
        <v/>
      </c>
      <c r="AR17" s="28" t="str">
        <f>IF(ISERROR(VLOOKUP(($B17&amp;AR$13),'Dpt BDD'!$A:$D,5,FALSE)),"",VLOOKUP(($B17&amp;AR$13),'Dpt BDD'!$A:$D,5,FALSE))</f>
        <v/>
      </c>
      <c r="AS17" s="28" t="str">
        <f>IF(ISERROR(VLOOKUP(($B17&amp;AS$13),'Dpt BDD'!$A:$D,5,FALSE)),"",VLOOKUP(($B17&amp;AS$13),'Dpt BDD'!$A:$D,5,FALSE))</f>
        <v/>
      </c>
      <c r="AT17" s="28" t="str">
        <f>IF(ISERROR(VLOOKUP(($B17&amp;AT$13),'Dpt BDD'!$A:$D,5,FALSE)),"",VLOOKUP(($B17&amp;AT$13),'Dpt BDD'!$A:$D,5,FALSE))</f>
        <v/>
      </c>
      <c r="AU17" s="28" t="str">
        <f>IF(ISERROR(VLOOKUP(($B17&amp;AU$13),'Dpt BDD'!$A:$D,5,FALSE)),"",VLOOKUP(($B17&amp;AU$13),'Dpt BDD'!$A:$D,5,FALSE))</f>
        <v/>
      </c>
      <c r="AV17" s="28" t="str">
        <f>IF(ISERROR(VLOOKUP(($B17&amp;AV$13),'Dpt BDD'!$A:$D,5,FALSE)),"",VLOOKUP(($B17&amp;AV$13),'Dpt BDD'!$A:$D,5,FALSE))</f>
        <v/>
      </c>
      <c r="AW17" s="28" t="str">
        <f>IF(ISERROR(VLOOKUP(($B17&amp;AW$13),'Dpt BDD'!$A:$D,5,FALSE)),"",VLOOKUP(($B17&amp;AW$13),'Dpt BDD'!$A:$D,5,FALSE))</f>
        <v/>
      </c>
      <c r="AX17" s="28" t="str">
        <f>IF(ISERROR(VLOOKUP(($B17&amp;AX$13),'Dpt BDD'!$A:$D,5,FALSE)),"",VLOOKUP(($B17&amp;AX$13),'Dpt BDD'!$A:$D,5,FALSE))</f>
        <v/>
      </c>
      <c r="AY17" s="28" t="str">
        <f>IF(ISERROR(VLOOKUP(($B17&amp;AY$13),'Dpt BDD'!$A:$D,5,FALSE)),"",VLOOKUP(($B17&amp;AY$13),'Dpt BDD'!$A:$D,5,FALSE))</f>
        <v/>
      </c>
      <c r="AZ17" s="28" t="str">
        <f>IF(ISERROR(VLOOKUP(($B17&amp;AZ$13),'Dpt BDD'!$A:$D,5,FALSE)),"",VLOOKUP(($B17&amp;AZ$13),'Dpt BDD'!$A:$D,5,FALSE))</f>
        <v/>
      </c>
      <c r="BA17" s="28" t="str">
        <f>IF(ISERROR(VLOOKUP(($B17&amp;BA$13),'Dpt BDD'!$A:$D,5,FALSE)),"",VLOOKUP(($B17&amp;BA$13),'Dpt BDD'!$A:$D,5,FALSE))</f>
        <v/>
      </c>
      <c r="BB17" s="28" t="str">
        <f>IF(ISERROR(VLOOKUP(($B17&amp;BB$13),'Dpt BDD'!$A:$D,5,FALSE)),"",VLOOKUP(($B17&amp;BB$13),'Dpt BDD'!$A:$D,5,FALSE))</f>
        <v/>
      </c>
      <c r="BC17" s="28" t="str">
        <f>IF(ISERROR(VLOOKUP(($B17&amp;BC$13),'Dpt BDD'!$A:$D,5,FALSE)),"",VLOOKUP(($B17&amp;BC$13),'Dpt BDD'!$A:$D,5,FALSE))</f>
        <v/>
      </c>
      <c r="BD17" s="28" t="str">
        <f>IF(ISERROR(VLOOKUP(($B17&amp;BD$13),'Dpt BDD'!$A:$D,5,FALSE)),"",VLOOKUP(($B17&amp;BD$13),'Dpt BDD'!$A:$D,5,FALSE))</f>
        <v/>
      </c>
      <c r="BE17" s="28" t="str">
        <f>IF(ISERROR(VLOOKUP(($B17&amp;BE$13),'Dpt BDD'!$A:$D,5,FALSE)),"",VLOOKUP(($B17&amp;BE$13),'Dpt BDD'!$A:$D,5,FALSE))</f>
        <v/>
      </c>
      <c r="BF17" s="28" t="str">
        <f>IF(ISERROR(VLOOKUP(($B17&amp;BF$13),'Dpt BDD'!$A:$D,5,FALSE)),"",VLOOKUP(($B17&amp;BF$13),'Dpt BDD'!$A:$D,5,FALSE))</f>
        <v/>
      </c>
      <c r="BG17" s="28" t="str">
        <f>IF(ISERROR(VLOOKUP(($B17&amp;BG$13),'Dpt BDD'!$A:$D,5,FALSE)),"",VLOOKUP(($B17&amp;BG$13),'Dpt BDD'!$A:$D,5,FALSE))</f>
        <v/>
      </c>
      <c r="BH17" s="28" t="str">
        <f>IF(ISERROR(VLOOKUP(($B17&amp;BH$13),'Dpt BDD'!$A:$D,5,FALSE)),"",VLOOKUP(($B17&amp;BH$13),'Dpt BDD'!$A:$D,5,FALSE))</f>
        <v/>
      </c>
      <c r="BI17" s="28" t="str">
        <f>IF(ISERROR(VLOOKUP(($B17&amp;BI$13),'Dpt BDD'!$A:$D,5,FALSE)),"",VLOOKUP(($B17&amp;BI$13),'Dpt BDD'!$A:$D,5,FALSE))</f>
        <v/>
      </c>
      <c r="BJ17" s="28" t="str">
        <f>IF(ISERROR(VLOOKUP(($B17&amp;BJ$13),'Dpt BDD'!$A:$D,5,FALSE)),"",VLOOKUP(($B17&amp;BJ$13),'Dpt BDD'!$A:$D,5,FALSE))</f>
        <v/>
      </c>
      <c r="BK17" s="28" t="str">
        <f>IF(ISERROR(VLOOKUP(($B17&amp;BK$13),'Dpt BDD'!$A:$D,5,FALSE)),"",VLOOKUP(($B17&amp;BK$13),'Dpt BDD'!$A:$D,5,FALSE))</f>
        <v/>
      </c>
      <c r="BL17" s="28" t="str">
        <f>IF(ISERROR(VLOOKUP(($B17&amp;BL$13),'Dpt BDD'!$A:$D,5,FALSE)),"",VLOOKUP(($B17&amp;BL$13),'Dpt BDD'!$A:$D,5,FALSE))</f>
        <v/>
      </c>
      <c r="BM17" s="28" t="str">
        <f>IF(ISERROR(VLOOKUP(($B17&amp;BM$13),'Dpt BDD'!$A:$D,5,FALSE)),"",VLOOKUP(($B17&amp;BM$13),'Dpt BDD'!$A:$D,5,FALSE))</f>
        <v/>
      </c>
      <c r="BN17" s="28" t="str">
        <f>IF(ISERROR(VLOOKUP(($B17&amp;BN$13),'Dpt BDD'!$A:$D,5,FALSE)),"",VLOOKUP(($B17&amp;BN$13),'Dpt BDD'!$A:$D,5,FALSE))</f>
        <v/>
      </c>
      <c r="BO17" s="28" t="str">
        <f>IF(ISERROR(VLOOKUP(($B17&amp;BO$13),'Dpt BDD'!$A:$D,5,FALSE)),"",VLOOKUP(($B17&amp;BO$13),'Dpt BDD'!$A:$D,5,FALSE))</f>
        <v/>
      </c>
      <c r="BP17" s="28" t="str">
        <f>IF(ISERROR(VLOOKUP(($B17&amp;BP$13),'Dpt BDD'!$A:$D,5,FALSE)),"",VLOOKUP(($B17&amp;BP$13),'Dpt BDD'!$A:$D,5,FALSE))</f>
        <v/>
      </c>
      <c r="BQ17" s="28" t="str">
        <f>IF(ISERROR(VLOOKUP(($B17&amp;BQ$13),'Dpt BDD'!$A:$D,5,FALSE)),"",VLOOKUP(($B17&amp;BQ$13),'Dpt BDD'!$A:$D,5,FALSE))</f>
        <v/>
      </c>
      <c r="BR17" s="28" t="str">
        <f>IF(ISERROR(VLOOKUP(($B17&amp;BR$13),'Dpt BDD'!$A:$D,5,FALSE)),"",VLOOKUP(($B17&amp;BR$13),'Dpt BDD'!$A:$D,5,FALSE))</f>
        <v/>
      </c>
      <c r="BS17" s="28" t="str">
        <f>IF(ISERROR(VLOOKUP(($B17&amp;BS$13),'Dpt BDD'!$A:$D,5,FALSE)),"",VLOOKUP(($B17&amp;BS$13),'Dpt BDD'!$A:$D,5,FALSE))</f>
        <v/>
      </c>
      <c r="BT17" s="28" t="str">
        <f>IF(ISERROR(VLOOKUP(($B17&amp;BT$13),'Dpt BDD'!$A:$D,5,FALSE)),"",VLOOKUP(($B17&amp;BT$13),'Dpt BDD'!$A:$D,5,FALSE))</f>
        <v/>
      </c>
      <c r="BU17" s="28" t="str">
        <f>IF(ISERROR(VLOOKUP(($B17&amp;BU$13),'Dpt BDD'!$A:$D,5,FALSE)),"",VLOOKUP(($B17&amp;BU$13),'Dpt BDD'!$A:$D,5,FALSE))</f>
        <v/>
      </c>
      <c r="BV17" s="28" t="str">
        <f>IF(ISERROR(VLOOKUP(($B17&amp;BV$13),'Dpt BDD'!$A:$D,5,FALSE)),"",VLOOKUP(($B17&amp;BV$13),'Dpt BDD'!$A:$D,5,FALSE))</f>
        <v/>
      </c>
      <c r="BW17" s="28" t="str">
        <f>IF(ISERROR(VLOOKUP(($B17&amp;BW$13),'Dpt BDD'!$A:$D,5,FALSE)),"",VLOOKUP(($B17&amp;BW$13),'Dpt BDD'!$A:$D,5,FALSE))</f>
        <v/>
      </c>
      <c r="BX17" s="28" t="str">
        <f>IF(ISERROR(VLOOKUP(($B17&amp;BX$13),'Dpt BDD'!$A:$D,5,FALSE)),"",VLOOKUP(($B17&amp;BX$13),'Dpt BDD'!$A:$D,5,FALSE))</f>
        <v/>
      </c>
      <c r="BY17" s="28" t="str">
        <f>IF(ISERROR(VLOOKUP(($B17&amp;BY$13),'Dpt BDD'!$A:$D,5,FALSE)),"",VLOOKUP(($B17&amp;BY$13),'Dpt BDD'!$A:$D,5,FALSE))</f>
        <v/>
      </c>
      <c r="BZ17" s="28" t="str">
        <f>IF(ISERROR(VLOOKUP(($B17&amp;BZ$13),'Dpt BDD'!$A:$D,5,FALSE)),"",VLOOKUP(($B17&amp;BZ$13),'Dpt BDD'!$A:$D,5,FALSE))</f>
        <v/>
      </c>
      <c r="CA17" s="28" t="str">
        <f>IF(ISERROR(VLOOKUP(($B17&amp;CA$13),'Dpt BDD'!$A:$D,5,FALSE)),"",VLOOKUP(($B17&amp;CA$13),'Dpt BDD'!$A:$D,5,FALSE))</f>
        <v/>
      </c>
      <c r="CB17" s="28" t="str">
        <f>IF(ISERROR(VLOOKUP(($B17&amp;CB$13),'Dpt BDD'!$A:$D,5,FALSE)),"",VLOOKUP(($B17&amp;CB$13),'Dpt BDD'!$A:$D,5,FALSE))</f>
        <v/>
      </c>
      <c r="CC17" s="28" t="str">
        <f>IF(ISERROR(VLOOKUP(($B17&amp;CC$13),'Dpt BDD'!$A:$D,5,FALSE)),"",VLOOKUP(($B17&amp;CC$13),'Dpt BDD'!$A:$D,5,FALSE))</f>
        <v/>
      </c>
      <c r="CD17" s="28" t="str">
        <f>IF(ISERROR(VLOOKUP(($B17&amp;CD$13),'Dpt BDD'!$A:$D,5,FALSE)),"",VLOOKUP(($B17&amp;CD$13),'Dpt BDD'!$A:$D,5,FALSE))</f>
        <v/>
      </c>
      <c r="CE17" s="28" t="str">
        <f>IF(ISERROR(VLOOKUP(($B17&amp;CE$13),'Dpt BDD'!$A:$D,5,FALSE)),"",VLOOKUP(($B17&amp;CE$13),'Dpt BDD'!$A:$D,5,FALSE))</f>
        <v/>
      </c>
      <c r="CF17" s="28" t="str">
        <f>IF(ISERROR(VLOOKUP(($B17&amp;CF$13),'Dpt BDD'!$A:$D,5,FALSE)),"",VLOOKUP(($B17&amp;CF$13),'Dpt BDD'!$A:$D,5,FALSE))</f>
        <v/>
      </c>
      <c r="CG17" s="28" t="str">
        <f>IF(ISERROR(VLOOKUP(($B17&amp;CG$13),'Dpt BDD'!$A:$D,5,FALSE)),"",VLOOKUP(($B17&amp;CG$13),'Dpt BDD'!$A:$D,5,FALSE))</f>
        <v/>
      </c>
      <c r="CH17" s="28" t="str">
        <f>IF(ISERROR(VLOOKUP(($B17&amp;CH$13),'Dpt BDD'!$A:$D,5,FALSE)),"",VLOOKUP(($B17&amp;CH$13),'Dpt BDD'!$A:$D,5,FALSE))</f>
        <v/>
      </c>
      <c r="CI17" s="28" t="str">
        <f>IF(ISERROR(VLOOKUP(($B17&amp;CI$13),'Dpt BDD'!$A:$D,5,FALSE)),"",VLOOKUP(($B17&amp;CI$13),'Dpt BDD'!$A:$D,5,FALSE))</f>
        <v/>
      </c>
      <c r="CJ17" s="28" t="str">
        <f>IF(ISERROR(VLOOKUP(($B17&amp;CJ$13),'Dpt BDD'!$A:$D,5,FALSE)),"",VLOOKUP(($B17&amp;CJ$13),'Dpt BDD'!$A:$D,5,FALSE))</f>
        <v/>
      </c>
      <c r="CK17" s="28" t="str">
        <f>IF(ISERROR(VLOOKUP(($B17&amp;CK$13),'Dpt BDD'!$A:$D,5,FALSE)),"",VLOOKUP(($B17&amp;CK$13),'Dpt BDD'!$A:$D,5,FALSE))</f>
        <v/>
      </c>
      <c r="CL17" s="28" t="str">
        <f>IF(ISERROR(VLOOKUP(($B17&amp;CL$13),'Dpt BDD'!$A:$D,5,FALSE)),"",VLOOKUP(($B17&amp;CL$13),'Dpt BDD'!$A:$D,5,FALSE))</f>
        <v/>
      </c>
      <c r="CM17" s="28" t="str">
        <f>IF(ISERROR(VLOOKUP(($B17&amp;CM$13),'Dpt BDD'!$A:$D,5,FALSE)),"",VLOOKUP(($B17&amp;CM$13),'Dpt BDD'!$A:$D,5,FALSE))</f>
        <v/>
      </c>
      <c r="CN17" s="28" t="str">
        <f>IF(ISERROR(VLOOKUP(($B17&amp;CN$13),'Dpt BDD'!$A:$D,5,FALSE)),"",VLOOKUP(($B17&amp;CN$13),'Dpt BDD'!$A:$D,5,FALSE))</f>
        <v/>
      </c>
      <c r="CO17" s="28" t="str">
        <f>IF(ISERROR(VLOOKUP(($B17&amp;CO$13),'Dpt BDD'!$A:$D,5,FALSE)),"",VLOOKUP(($B17&amp;CO$13),'Dpt BDD'!$A:$D,5,FALSE))</f>
        <v/>
      </c>
      <c r="CP17" s="28" t="str">
        <f>IF(ISERROR(VLOOKUP(($B17&amp;CP$13),'Dpt BDD'!$A:$D,5,FALSE)),"",VLOOKUP(($B17&amp;CP$13),'Dpt BDD'!$A:$D,5,FALSE))</f>
        <v/>
      </c>
      <c r="CQ17" s="28" t="str">
        <f>IF(ISERROR(VLOOKUP(($B17&amp;CQ$13),'Dpt BDD'!$A:$D,5,FALSE)),"",VLOOKUP(($B17&amp;CQ$13),'Dpt BDD'!$A:$D,5,FALSE))</f>
        <v/>
      </c>
      <c r="CR17" s="28" t="str">
        <f>IF(ISERROR(VLOOKUP(($B17&amp;CR$13),'Dpt BDD'!$A:$D,5,FALSE)),"",VLOOKUP(($B17&amp;CR$13),'Dpt BDD'!$A:$D,5,FALSE))</f>
        <v/>
      </c>
      <c r="CS17" s="28" t="str">
        <f>IF(ISERROR(VLOOKUP(($B17&amp;CS$13),'Dpt BDD'!$A:$D,5,FALSE)),"",VLOOKUP(($B17&amp;CS$13),'Dpt BDD'!$A:$D,5,FALSE))</f>
        <v/>
      </c>
      <c r="CT17" s="28" t="str">
        <f>IF(ISERROR(VLOOKUP(($B17&amp;CT$13),'Dpt BDD'!$A:$D,5,FALSE)),"",VLOOKUP(($B17&amp;CT$13),'Dpt BDD'!$A:$D,5,FALSE))</f>
        <v/>
      </c>
      <c r="CU17" s="28" t="str">
        <f>IF(ISERROR(VLOOKUP(($B17&amp;CU$13),'Dpt BDD'!$A:$D,5,FALSE)),"",VLOOKUP(($B17&amp;CU$13),'Dpt BDD'!$A:$D,5,FALSE))</f>
        <v/>
      </c>
      <c r="CV17" s="28" t="str">
        <f>IF(ISERROR(VLOOKUP(($B17&amp;CV$13),'Dpt BDD'!$A:$D,5,FALSE)),"",VLOOKUP(($B17&amp;CV$13),'Dpt BDD'!$A:$D,5,FALSE))</f>
        <v/>
      </c>
      <c r="CW17" s="28" t="str">
        <f>IF(ISERROR(VLOOKUP(($B17&amp;CW$13),'Dpt BDD'!$A:$D,5,FALSE)),"",VLOOKUP(($B17&amp;CW$13),'Dpt BDD'!$A:$D,5,FALSE))</f>
        <v/>
      </c>
      <c r="CX17" s="28" t="str">
        <f>IF(ISERROR(VLOOKUP(($B17&amp;CX$13),'Dpt BDD'!$A:$D,5,FALSE)),"",VLOOKUP(($B17&amp;CX$13),'Dpt BDD'!$A:$D,5,FALSE))</f>
        <v/>
      </c>
      <c r="CY17" s="28" t="str">
        <f>IF(ISERROR(VLOOKUP(($B17&amp;CY$13),'Dpt BDD'!$A:$D,5,FALSE)),"",VLOOKUP(($B17&amp;CY$13),'Dpt BDD'!$A:$D,5,FALSE))</f>
        <v/>
      </c>
      <c r="CZ17" s="28" t="str">
        <f>IF(ISERROR(VLOOKUP(($B17&amp;CZ$13),'Dpt BDD'!$A:$D,5,FALSE)),"",VLOOKUP(($B17&amp;CZ$13),'Dpt BDD'!$A:$D,5,FALSE))</f>
        <v/>
      </c>
      <c r="DA17" s="28" t="str">
        <f>IF(ISERROR(VLOOKUP(($B17&amp;DA$13),'Dpt BDD'!$A:$D,5,FALSE)),"",VLOOKUP(($B17&amp;DA$13),'Dpt BDD'!$A:$D,5,FALSE))</f>
        <v/>
      </c>
      <c r="DB17" s="28" t="str">
        <f>IF(ISERROR(VLOOKUP(($B17&amp;DB$13),'Dpt BDD'!$A:$D,5,FALSE)),"",VLOOKUP(($B17&amp;DB$13),'Dpt BDD'!$A:$D,5,FALSE))</f>
        <v/>
      </c>
      <c r="DC17" s="28" t="str">
        <f>IF(ISERROR(VLOOKUP(($B17&amp;DC$13),'Dpt BDD'!$A:$D,5,FALSE)),"",VLOOKUP(($B17&amp;DC$13),'Dpt BDD'!$A:$D,5,FALSE))</f>
        <v/>
      </c>
      <c r="DD17" s="28" t="str">
        <f>IF(ISERROR(VLOOKUP(($B17&amp;DD$13),'Dpt BDD'!$A:$D,5,FALSE)),"",VLOOKUP(($B17&amp;DD$13),'Dpt BDD'!$A:$D,5,FALSE))</f>
        <v/>
      </c>
      <c r="DE17" s="28" t="str">
        <f>IF(ISERROR(VLOOKUP(($B17&amp;DE$13),'Dpt BDD'!$A:$D,5,FALSE)),"",VLOOKUP(($B17&amp;DE$13),'Dpt BDD'!$A:$D,5,FALSE))</f>
        <v/>
      </c>
      <c r="DF17" s="28" t="str">
        <f>IF(ISERROR(VLOOKUP(($B17&amp;DF$13),'Dpt BDD'!$A:$D,5,FALSE)),"",VLOOKUP(($B17&amp;DF$13),'Dpt BDD'!$A:$D,5,FALSE))</f>
        <v/>
      </c>
      <c r="DG17" s="28" t="str">
        <f>IF(ISERROR(VLOOKUP(($B17&amp;DG$13),'Dpt BDD'!$A:$D,5,FALSE)),"",VLOOKUP(($B17&amp;DG$13),'Dpt BDD'!$A:$D,5,FALSE))</f>
        <v/>
      </c>
      <c r="DH17" s="28" t="str">
        <f>IF(ISERROR(VLOOKUP(($B17&amp;DH$13),'Dpt BDD'!$A:$D,5,FALSE)),"",VLOOKUP(($B17&amp;DH$13),'Dpt BDD'!$A:$D,5,FALSE))</f>
        <v/>
      </c>
      <c r="DI17" s="28" t="str">
        <f>IF(ISERROR(VLOOKUP(($B17&amp;DI$13),'Dpt BDD'!$A:$D,5,FALSE)),"",VLOOKUP(($B17&amp;DI$13),'Dpt BDD'!$A:$D,5,FALSE))</f>
        <v/>
      </c>
      <c r="DJ17" s="28" t="str">
        <f>IF(ISERROR(VLOOKUP(($B17&amp;DJ$13),'Dpt BDD'!$A:$D,5,FALSE)),"",VLOOKUP(($B17&amp;DJ$13),'Dpt BDD'!$A:$D,5,FALSE))</f>
        <v/>
      </c>
      <c r="DK17" s="28" t="str">
        <f>IF(ISERROR(VLOOKUP(($B17&amp;DK$13),'Dpt BDD'!$A:$D,5,FALSE)),"",VLOOKUP(($B17&amp;DK$13),'Dpt BDD'!$A:$D,5,FALSE))</f>
        <v/>
      </c>
    </row>
    <row r="18" spans="2:115" x14ac:dyDescent="0.15">
      <c r="B18" s="2">
        <f t="shared" si="0"/>
        <v>43044</v>
      </c>
      <c r="C18" s="53">
        <f>IFERROR(RECHERCHEVA('Dpt BDD'!$A:$D,4,$B18,C$12),0)</f>
        <v>0</v>
      </c>
      <c r="D18" s="53">
        <f>IFERROR(RECHERCHEVA('Dpt BDD'!$A:$D,4,$B18,D$12),0)</f>
        <v>0</v>
      </c>
      <c r="E18" s="53">
        <f>IFERROR(RECHERCHEVA('Dpt BDD'!$A:$D,4,$B18,E$12),0)</f>
        <v>0</v>
      </c>
      <c r="F18" s="53">
        <f>IFERROR(RECHERCHEVA('Dpt BDD'!$A:$D,4,$B18,F$12),0)</f>
        <v>0</v>
      </c>
      <c r="G18" s="53">
        <f>IFERROR(RECHERCHEVA('Dpt BDD'!$A:$D,4,$B18,G$12),0)</f>
        <v>0</v>
      </c>
      <c r="H18" s="53">
        <f>IFERROR(RECHERCHEVA('Dpt BDD'!$A:$D,4,$B18,H$12),0)</f>
        <v>0</v>
      </c>
      <c r="I18" s="53">
        <f>IFERROR(RECHERCHEVA('Dpt BDD'!$A:$D,4,$B18,I$12),0)</f>
        <v>0</v>
      </c>
      <c r="J18" s="53">
        <f>IFERROR(RECHERCHEVA('Dpt BDD'!$A:$D,4,$B18,J$12),0)</f>
        <v>0</v>
      </c>
      <c r="K18" s="53">
        <f>IFERROR(RECHERCHEVA('Dpt BDD'!$A:$D,4,$B18,K$12),0)</f>
        <v>0</v>
      </c>
      <c r="L18" s="53">
        <f>IFERROR(RECHERCHEVA('Dpt BDD'!$A:$D,4,$B18,L$12),0)</f>
        <v>0</v>
      </c>
      <c r="M18" s="53">
        <f>IFERROR(RECHERCHEVA('Dpt BDD'!$A:$D,4,$B18,M$12),0)</f>
        <v>0</v>
      </c>
      <c r="N18" s="53">
        <f>IFERROR(RECHERCHEVA('Dpt BDD'!$A:$D,4,$B18,N$12),0)</f>
        <v>0</v>
      </c>
      <c r="O18" s="28" t="str">
        <f>IF(ISERROR(VLOOKUP(($B18&amp;O$13),'Dpt BDD'!$A:$D,5,FALSE)),"",VLOOKUP(($B18&amp;O$13),'Dpt BDD'!$A:$D,5,FALSE))</f>
        <v/>
      </c>
      <c r="P18" s="28" t="str">
        <f>IF(ISERROR(VLOOKUP(($B18&amp;P$13),'Dpt BDD'!$A:$D,5,FALSE)),"",VLOOKUP(($B18&amp;P$13),'Dpt BDD'!$A:$D,5,FALSE))</f>
        <v/>
      </c>
      <c r="Q18" s="28" t="str">
        <f>IF(ISERROR(VLOOKUP(($B18&amp;Q$13),'Dpt BDD'!$A:$D,5,FALSE)),"",VLOOKUP(($B18&amp;Q$13),'Dpt BDD'!$A:$D,5,FALSE))</f>
        <v/>
      </c>
      <c r="R18" s="28" t="str">
        <f>IF(ISERROR(VLOOKUP(($B18&amp;R$13),'Dpt BDD'!$A:$D,5,FALSE)),"",VLOOKUP(($B18&amp;R$13),'Dpt BDD'!$A:$D,5,FALSE))</f>
        <v/>
      </c>
      <c r="S18" s="28" t="str">
        <f>IF(ISERROR(VLOOKUP(($B18&amp;S$13),'Dpt BDD'!$A:$D,5,FALSE)),"",VLOOKUP(($B18&amp;S$13),'Dpt BDD'!$A:$D,5,FALSE))</f>
        <v/>
      </c>
      <c r="T18" s="28" t="str">
        <f>IF(ISERROR(VLOOKUP(($B18&amp;T$13),'Dpt BDD'!$A:$D,5,FALSE)),"",VLOOKUP(($B18&amp;T$13),'Dpt BDD'!$A:$D,5,FALSE))</f>
        <v/>
      </c>
      <c r="U18" s="28" t="str">
        <f>IF(ISERROR(VLOOKUP(($B18&amp;U$13),'Dpt BDD'!$A:$D,5,FALSE)),"",VLOOKUP(($B18&amp;U$13),'Dpt BDD'!$A:$D,5,FALSE))</f>
        <v/>
      </c>
      <c r="V18" s="28" t="str">
        <f>IF(ISERROR(VLOOKUP(($B18&amp;V$13),'Dpt BDD'!$A:$D,5,FALSE)),"",VLOOKUP(($B18&amp;V$13),'Dpt BDD'!$A:$D,5,FALSE))</f>
        <v/>
      </c>
      <c r="W18" s="28" t="str">
        <f>IF(ISERROR(VLOOKUP(($B18&amp;W$13),'Dpt BDD'!$A:$D,5,FALSE)),"",VLOOKUP(($B18&amp;W$13),'Dpt BDD'!$A:$D,5,FALSE))</f>
        <v/>
      </c>
      <c r="X18" s="28" t="str">
        <f>IF(ISERROR(VLOOKUP(($B18&amp;X$13),'Dpt BDD'!$A:$D,5,FALSE)),"",VLOOKUP(($B18&amp;X$13),'Dpt BDD'!$A:$D,5,FALSE))</f>
        <v/>
      </c>
      <c r="Y18" s="28" t="str">
        <f>IF(ISERROR(VLOOKUP(($B18&amp;Y$13),'Dpt BDD'!$A:$D,5,FALSE)),"",VLOOKUP(($B18&amp;Y$13),'Dpt BDD'!$A:$D,5,FALSE))</f>
        <v/>
      </c>
      <c r="Z18" s="28" t="str">
        <f>IF(ISERROR(VLOOKUP(($B18&amp;Z$13),'Dpt BDD'!$A:$D,5,FALSE)),"",VLOOKUP(($B18&amp;Z$13),'Dpt BDD'!$A:$D,5,FALSE))</f>
        <v/>
      </c>
      <c r="AA18" s="28" t="str">
        <f>IF(ISERROR(VLOOKUP(($B18&amp;AA$13),'Dpt BDD'!$A:$D,5,FALSE)),"",VLOOKUP(($B18&amp;AA$13),'Dpt BDD'!$A:$D,5,FALSE))</f>
        <v/>
      </c>
      <c r="AB18" s="28" t="str">
        <f>IF(ISERROR(VLOOKUP(($B18&amp;AB$13),'Dpt BDD'!$A:$D,5,FALSE)),"",VLOOKUP(($B18&amp;AB$13),'Dpt BDD'!$A:$D,5,FALSE))</f>
        <v/>
      </c>
      <c r="AC18" s="28" t="str">
        <f>IF(ISERROR(VLOOKUP(($B18&amp;AC$13),'Dpt BDD'!$A:$D,5,FALSE)),"",VLOOKUP(($B18&amp;AC$13),'Dpt BDD'!$A:$D,5,FALSE))</f>
        <v/>
      </c>
      <c r="AD18" s="28" t="str">
        <f>IF(ISERROR(VLOOKUP(($B18&amp;AD$13),'Dpt BDD'!$A:$D,5,FALSE)),"",VLOOKUP(($B18&amp;AD$13),'Dpt BDD'!$A:$D,5,FALSE))</f>
        <v/>
      </c>
      <c r="AE18" s="28" t="str">
        <f>IF(ISERROR(VLOOKUP(($B18&amp;AE$13),'Dpt BDD'!$A:$D,5,FALSE)),"",VLOOKUP(($B18&amp;AE$13),'Dpt BDD'!$A:$D,5,FALSE))</f>
        <v/>
      </c>
      <c r="AF18" s="28" t="str">
        <f>IF(ISERROR(VLOOKUP(($B18&amp;AF$13),'Dpt BDD'!$A:$D,5,FALSE)),"",VLOOKUP(($B18&amp;AF$13),'Dpt BDD'!$A:$D,5,FALSE))</f>
        <v/>
      </c>
      <c r="AG18" s="28" t="str">
        <f>IF(ISERROR(VLOOKUP(($B18&amp;AG$13),'Dpt BDD'!$A:$D,5,FALSE)),"",VLOOKUP(($B18&amp;AG$13),'Dpt BDD'!$A:$D,5,FALSE))</f>
        <v/>
      </c>
      <c r="AH18" s="28" t="str">
        <f>IF(ISERROR(VLOOKUP(($B18&amp;AH$13),'Dpt BDD'!$A:$D,5,FALSE)),"",VLOOKUP(($B18&amp;AH$13),'Dpt BDD'!$A:$D,5,FALSE))</f>
        <v/>
      </c>
      <c r="AI18" s="28" t="str">
        <f>IF(ISERROR(VLOOKUP(($B18&amp;AI$13),'Dpt BDD'!$A:$D,5,FALSE)),"",VLOOKUP(($B18&amp;AI$13),'Dpt BDD'!$A:$D,5,FALSE))</f>
        <v/>
      </c>
      <c r="AJ18" s="28" t="str">
        <f>IF(ISERROR(VLOOKUP(($B18&amp;AJ$13),'Dpt BDD'!$A:$D,5,FALSE)),"",VLOOKUP(($B18&amp;AJ$13),'Dpt BDD'!$A:$D,5,FALSE))</f>
        <v/>
      </c>
      <c r="AK18" s="28" t="str">
        <f>IF(ISERROR(VLOOKUP(($B18&amp;AK$13),'Dpt BDD'!$A:$D,5,FALSE)),"",VLOOKUP(($B18&amp;AK$13),'Dpt BDD'!$A:$D,5,FALSE))</f>
        <v/>
      </c>
      <c r="AL18" s="28" t="str">
        <f>IF(ISERROR(VLOOKUP(($B18&amp;AL$13),'Dpt BDD'!$A:$D,5,FALSE)),"",VLOOKUP(($B18&amp;AL$13),'Dpt BDD'!$A:$D,5,FALSE))</f>
        <v/>
      </c>
      <c r="AM18" s="28" t="str">
        <f>IF(ISERROR(VLOOKUP(($B18&amp;AM$13),'Dpt BDD'!$A:$D,5,FALSE)),"",VLOOKUP(($B18&amp;AM$13),'Dpt BDD'!$A:$D,5,FALSE))</f>
        <v/>
      </c>
      <c r="AN18" s="28" t="str">
        <f>IF(ISERROR(VLOOKUP(($B18&amp;AN$13),'Dpt BDD'!$A:$D,5,FALSE)),"",VLOOKUP(($B18&amp;AN$13),'Dpt BDD'!$A:$D,5,FALSE))</f>
        <v/>
      </c>
      <c r="AO18" s="28" t="str">
        <f>IF(ISERROR(VLOOKUP(($B18&amp;AO$13),'Dpt BDD'!$A:$D,5,FALSE)),"",VLOOKUP(($B18&amp;AO$13),'Dpt BDD'!$A:$D,5,FALSE))</f>
        <v/>
      </c>
      <c r="AP18" s="28" t="str">
        <f>IF(ISERROR(VLOOKUP(($B18&amp;AP$13),'Dpt BDD'!$A:$D,5,FALSE)),"",VLOOKUP(($B18&amp;AP$13),'Dpt BDD'!$A:$D,5,FALSE))</f>
        <v/>
      </c>
      <c r="AQ18" s="28" t="str">
        <f>IF(ISERROR(VLOOKUP(($B18&amp;AQ$13),'Dpt BDD'!$A:$D,5,FALSE)),"",VLOOKUP(($B18&amp;AQ$13),'Dpt BDD'!$A:$D,5,FALSE))</f>
        <v/>
      </c>
      <c r="AR18" s="28" t="str">
        <f>IF(ISERROR(VLOOKUP(($B18&amp;AR$13),'Dpt BDD'!$A:$D,5,FALSE)),"",VLOOKUP(($B18&amp;AR$13),'Dpt BDD'!$A:$D,5,FALSE))</f>
        <v/>
      </c>
      <c r="AS18" s="28" t="str">
        <f>IF(ISERROR(VLOOKUP(($B18&amp;AS$13),'Dpt BDD'!$A:$D,5,FALSE)),"",VLOOKUP(($B18&amp;AS$13),'Dpt BDD'!$A:$D,5,FALSE))</f>
        <v/>
      </c>
      <c r="AT18" s="28" t="str">
        <f>IF(ISERROR(VLOOKUP(($B18&amp;AT$13),'Dpt BDD'!$A:$D,5,FALSE)),"",VLOOKUP(($B18&amp;AT$13),'Dpt BDD'!$A:$D,5,FALSE))</f>
        <v/>
      </c>
      <c r="AU18" s="28" t="str">
        <f>IF(ISERROR(VLOOKUP(($B18&amp;AU$13),'Dpt BDD'!$A:$D,5,FALSE)),"",VLOOKUP(($B18&amp;AU$13),'Dpt BDD'!$A:$D,5,FALSE))</f>
        <v/>
      </c>
      <c r="AV18" s="28" t="str">
        <f>IF(ISERROR(VLOOKUP(($B18&amp;AV$13),'Dpt BDD'!$A:$D,5,FALSE)),"",VLOOKUP(($B18&amp;AV$13),'Dpt BDD'!$A:$D,5,FALSE))</f>
        <v/>
      </c>
      <c r="AW18" s="28" t="str">
        <f>IF(ISERROR(VLOOKUP(($B18&amp;AW$13),'Dpt BDD'!$A:$D,5,FALSE)),"",VLOOKUP(($B18&amp;AW$13),'Dpt BDD'!$A:$D,5,FALSE))</f>
        <v/>
      </c>
      <c r="AX18" s="28" t="str">
        <f>IF(ISERROR(VLOOKUP(($B18&amp;AX$13),'Dpt BDD'!$A:$D,5,FALSE)),"",VLOOKUP(($B18&amp;AX$13),'Dpt BDD'!$A:$D,5,FALSE))</f>
        <v/>
      </c>
      <c r="AY18" s="28" t="str">
        <f>IF(ISERROR(VLOOKUP(($B18&amp;AY$13),'Dpt BDD'!$A:$D,5,FALSE)),"",VLOOKUP(($B18&amp;AY$13),'Dpt BDD'!$A:$D,5,FALSE))</f>
        <v/>
      </c>
      <c r="AZ18" s="28" t="str">
        <f>IF(ISERROR(VLOOKUP(($B18&amp;AZ$13),'Dpt BDD'!$A:$D,5,FALSE)),"",VLOOKUP(($B18&amp;AZ$13),'Dpt BDD'!$A:$D,5,FALSE))</f>
        <v/>
      </c>
      <c r="BA18" s="28" t="str">
        <f>IF(ISERROR(VLOOKUP(($B18&amp;BA$13),'Dpt BDD'!$A:$D,5,FALSE)),"",VLOOKUP(($B18&amp;BA$13),'Dpt BDD'!$A:$D,5,FALSE))</f>
        <v/>
      </c>
      <c r="BB18" s="28" t="str">
        <f>IF(ISERROR(VLOOKUP(($B18&amp;BB$13),'Dpt BDD'!$A:$D,5,FALSE)),"",VLOOKUP(($B18&amp;BB$13),'Dpt BDD'!$A:$D,5,FALSE))</f>
        <v/>
      </c>
      <c r="BC18" s="28" t="str">
        <f>IF(ISERROR(VLOOKUP(($B18&amp;BC$13),'Dpt BDD'!$A:$D,5,FALSE)),"",VLOOKUP(($B18&amp;BC$13),'Dpt BDD'!$A:$D,5,FALSE))</f>
        <v/>
      </c>
      <c r="BD18" s="28" t="str">
        <f>IF(ISERROR(VLOOKUP(($B18&amp;BD$13),'Dpt BDD'!$A:$D,5,FALSE)),"",VLOOKUP(($B18&amp;BD$13),'Dpt BDD'!$A:$D,5,FALSE))</f>
        <v/>
      </c>
      <c r="BE18" s="28" t="str">
        <f>IF(ISERROR(VLOOKUP(($B18&amp;BE$13),'Dpt BDD'!$A:$D,5,FALSE)),"",VLOOKUP(($B18&amp;BE$13),'Dpt BDD'!$A:$D,5,FALSE))</f>
        <v/>
      </c>
      <c r="BF18" s="28" t="str">
        <f>IF(ISERROR(VLOOKUP(($B18&amp;BF$13),'Dpt BDD'!$A:$D,5,FALSE)),"",VLOOKUP(($B18&amp;BF$13),'Dpt BDD'!$A:$D,5,FALSE))</f>
        <v/>
      </c>
      <c r="BG18" s="28" t="str">
        <f>IF(ISERROR(VLOOKUP(($B18&amp;BG$13),'Dpt BDD'!$A:$D,5,FALSE)),"",VLOOKUP(($B18&amp;BG$13),'Dpt BDD'!$A:$D,5,FALSE))</f>
        <v/>
      </c>
      <c r="BH18" s="28" t="str">
        <f>IF(ISERROR(VLOOKUP(($B18&amp;BH$13),'Dpt BDD'!$A:$D,5,FALSE)),"",VLOOKUP(($B18&amp;BH$13),'Dpt BDD'!$A:$D,5,FALSE))</f>
        <v/>
      </c>
      <c r="BI18" s="28" t="str">
        <f>IF(ISERROR(VLOOKUP(($B18&amp;BI$13),'Dpt BDD'!$A:$D,5,FALSE)),"",VLOOKUP(($B18&amp;BI$13),'Dpt BDD'!$A:$D,5,FALSE))</f>
        <v/>
      </c>
      <c r="BJ18" s="28" t="str">
        <f>IF(ISERROR(VLOOKUP(($B18&amp;BJ$13),'Dpt BDD'!$A:$D,5,FALSE)),"",VLOOKUP(($B18&amp;BJ$13),'Dpt BDD'!$A:$D,5,FALSE))</f>
        <v/>
      </c>
      <c r="BK18" s="28" t="str">
        <f>IF(ISERROR(VLOOKUP(($B18&amp;BK$13),'Dpt BDD'!$A:$D,5,FALSE)),"",VLOOKUP(($B18&amp;BK$13),'Dpt BDD'!$A:$D,5,FALSE))</f>
        <v/>
      </c>
      <c r="BL18" s="28" t="str">
        <f>IF(ISERROR(VLOOKUP(($B18&amp;BL$13),'Dpt BDD'!$A:$D,5,FALSE)),"",VLOOKUP(($B18&amp;BL$13),'Dpt BDD'!$A:$D,5,FALSE))</f>
        <v/>
      </c>
      <c r="BM18" s="28" t="str">
        <f>IF(ISERROR(VLOOKUP(($B18&amp;BM$13),'Dpt BDD'!$A:$D,5,FALSE)),"",VLOOKUP(($B18&amp;BM$13),'Dpt BDD'!$A:$D,5,FALSE))</f>
        <v/>
      </c>
      <c r="BN18" s="28" t="str">
        <f>IF(ISERROR(VLOOKUP(($B18&amp;BN$13),'Dpt BDD'!$A:$D,5,FALSE)),"",VLOOKUP(($B18&amp;BN$13),'Dpt BDD'!$A:$D,5,FALSE))</f>
        <v/>
      </c>
      <c r="BO18" s="28" t="str">
        <f>IF(ISERROR(VLOOKUP(($B18&amp;BO$13),'Dpt BDD'!$A:$D,5,FALSE)),"",VLOOKUP(($B18&amp;BO$13),'Dpt BDD'!$A:$D,5,FALSE))</f>
        <v/>
      </c>
      <c r="BP18" s="28" t="str">
        <f>IF(ISERROR(VLOOKUP(($B18&amp;BP$13),'Dpt BDD'!$A:$D,5,FALSE)),"",VLOOKUP(($B18&amp;BP$13),'Dpt BDD'!$A:$D,5,FALSE))</f>
        <v/>
      </c>
      <c r="BQ18" s="28" t="str">
        <f>IF(ISERROR(VLOOKUP(($B18&amp;BQ$13),'Dpt BDD'!$A:$D,5,FALSE)),"",VLOOKUP(($B18&amp;BQ$13),'Dpt BDD'!$A:$D,5,FALSE))</f>
        <v/>
      </c>
      <c r="BR18" s="28" t="str">
        <f>IF(ISERROR(VLOOKUP(($B18&amp;BR$13),'Dpt BDD'!$A:$D,5,FALSE)),"",VLOOKUP(($B18&amp;BR$13),'Dpt BDD'!$A:$D,5,FALSE))</f>
        <v/>
      </c>
      <c r="BS18" s="28" t="str">
        <f>IF(ISERROR(VLOOKUP(($B18&amp;BS$13),'Dpt BDD'!$A:$D,5,FALSE)),"",VLOOKUP(($B18&amp;BS$13),'Dpt BDD'!$A:$D,5,FALSE))</f>
        <v/>
      </c>
      <c r="BT18" s="28" t="str">
        <f>IF(ISERROR(VLOOKUP(($B18&amp;BT$13),'Dpt BDD'!$A:$D,5,FALSE)),"",VLOOKUP(($B18&amp;BT$13),'Dpt BDD'!$A:$D,5,FALSE))</f>
        <v/>
      </c>
      <c r="BU18" s="28" t="str">
        <f>IF(ISERROR(VLOOKUP(($B18&amp;BU$13),'Dpt BDD'!$A:$D,5,FALSE)),"",VLOOKUP(($B18&amp;BU$13),'Dpt BDD'!$A:$D,5,FALSE))</f>
        <v/>
      </c>
      <c r="BV18" s="28" t="str">
        <f>IF(ISERROR(VLOOKUP(($B18&amp;BV$13),'Dpt BDD'!$A:$D,5,FALSE)),"",VLOOKUP(($B18&amp;BV$13),'Dpt BDD'!$A:$D,5,FALSE))</f>
        <v/>
      </c>
      <c r="BW18" s="28" t="str">
        <f>IF(ISERROR(VLOOKUP(($B18&amp;BW$13),'Dpt BDD'!$A:$D,5,FALSE)),"",VLOOKUP(($B18&amp;BW$13),'Dpt BDD'!$A:$D,5,FALSE))</f>
        <v/>
      </c>
      <c r="BX18" s="28" t="str">
        <f>IF(ISERROR(VLOOKUP(($B18&amp;BX$13),'Dpt BDD'!$A:$D,5,FALSE)),"",VLOOKUP(($B18&amp;BX$13),'Dpt BDD'!$A:$D,5,FALSE))</f>
        <v/>
      </c>
      <c r="BY18" s="28" t="str">
        <f>IF(ISERROR(VLOOKUP(($B18&amp;BY$13),'Dpt BDD'!$A:$D,5,FALSE)),"",VLOOKUP(($B18&amp;BY$13),'Dpt BDD'!$A:$D,5,FALSE))</f>
        <v/>
      </c>
      <c r="BZ18" s="28" t="str">
        <f>IF(ISERROR(VLOOKUP(($B18&amp;BZ$13),'Dpt BDD'!$A:$D,5,FALSE)),"",VLOOKUP(($B18&amp;BZ$13),'Dpt BDD'!$A:$D,5,FALSE))</f>
        <v/>
      </c>
      <c r="CA18" s="28" t="str">
        <f>IF(ISERROR(VLOOKUP(($B18&amp;CA$13),'Dpt BDD'!$A:$D,5,FALSE)),"",VLOOKUP(($B18&amp;CA$13),'Dpt BDD'!$A:$D,5,FALSE))</f>
        <v/>
      </c>
      <c r="CB18" s="28" t="str">
        <f>IF(ISERROR(VLOOKUP(($B18&amp;CB$13),'Dpt BDD'!$A:$D,5,FALSE)),"",VLOOKUP(($B18&amp;CB$13),'Dpt BDD'!$A:$D,5,FALSE))</f>
        <v/>
      </c>
      <c r="CC18" s="28" t="str">
        <f>IF(ISERROR(VLOOKUP(($B18&amp;CC$13),'Dpt BDD'!$A:$D,5,FALSE)),"",VLOOKUP(($B18&amp;CC$13),'Dpt BDD'!$A:$D,5,FALSE))</f>
        <v/>
      </c>
      <c r="CD18" s="28" t="str">
        <f>IF(ISERROR(VLOOKUP(($B18&amp;CD$13),'Dpt BDD'!$A:$D,5,FALSE)),"",VLOOKUP(($B18&amp;CD$13),'Dpt BDD'!$A:$D,5,FALSE))</f>
        <v/>
      </c>
      <c r="CE18" s="28" t="str">
        <f>IF(ISERROR(VLOOKUP(($B18&amp;CE$13),'Dpt BDD'!$A:$D,5,FALSE)),"",VLOOKUP(($B18&amp;CE$13),'Dpt BDD'!$A:$D,5,FALSE))</f>
        <v/>
      </c>
      <c r="CF18" s="28" t="str">
        <f>IF(ISERROR(VLOOKUP(($B18&amp;CF$13),'Dpt BDD'!$A:$D,5,FALSE)),"",VLOOKUP(($B18&amp;CF$13),'Dpt BDD'!$A:$D,5,FALSE))</f>
        <v/>
      </c>
      <c r="CG18" s="28" t="str">
        <f>IF(ISERROR(VLOOKUP(($B18&amp;CG$13),'Dpt BDD'!$A:$D,5,FALSE)),"",VLOOKUP(($B18&amp;CG$13),'Dpt BDD'!$A:$D,5,FALSE))</f>
        <v/>
      </c>
      <c r="CH18" s="28" t="str">
        <f>IF(ISERROR(VLOOKUP(($B18&amp;CH$13),'Dpt BDD'!$A:$D,5,FALSE)),"",VLOOKUP(($B18&amp;CH$13),'Dpt BDD'!$A:$D,5,FALSE))</f>
        <v/>
      </c>
      <c r="CI18" s="28" t="str">
        <f>IF(ISERROR(VLOOKUP(($B18&amp;CI$13),'Dpt BDD'!$A:$D,5,FALSE)),"",VLOOKUP(($B18&amp;CI$13),'Dpt BDD'!$A:$D,5,FALSE))</f>
        <v/>
      </c>
      <c r="CJ18" s="28" t="str">
        <f>IF(ISERROR(VLOOKUP(($B18&amp;CJ$13),'Dpt BDD'!$A:$D,5,FALSE)),"",VLOOKUP(($B18&amp;CJ$13),'Dpt BDD'!$A:$D,5,FALSE))</f>
        <v/>
      </c>
      <c r="CK18" s="28" t="str">
        <f>IF(ISERROR(VLOOKUP(($B18&amp;CK$13),'Dpt BDD'!$A:$D,5,FALSE)),"",VLOOKUP(($B18&amp;CK$13),'Dpt BDD'!$A:$D,5,FALSE))</f>
        <v/>
      </c>
      <c r="CL18" s="28" t="str">
        <f>IF(ISERROR(VLOOKUP(($B18&amp;CL$13),'Dpt BDD'!$A:$D,5,FALSE)),"",VLOOKUP(($B18&amp;CL$13),'Dpt BDD'!$A:$D,5,FALSE))</f>
        <v/>
      </c>
      <c r="CM18" s="28" t="str">
        <f>IF(ISERROR(VLOOKUP(($B18&amp;CM$13),'Dpt BDD'!$A:$D,5,FALSE)),"",VLOOKUP(($B18&amp;CM$13),'Dpt BDD'!$A:$D,5,FALSE))</f>
        <v/>
      </c>
      <c r="CN18" s="28" t="str">
        <f>IF(ISERROR(VLOOKUP(($B18&amp;CN$13),'Dpt BDD'!$A:$D,5,FALSE)),"",VLOOKUP(($B18&amp;CN$13),'Dpt BDD'!$A:$D,5,FALSE))</f>
        <v/>
      </c>
      <c r="CO18" s="28" t="str">
        <f>IF(ISERROR(VLOOKUP(($B18&amp;CO$13),'Dpt BDD'!$A:$D,5,FALSE)),"",VLOOKUP(($B18&amp;CO$13),'Dpt BDD'!$A:$D,5,FALSE))</f>
        <v/>
      </c>
      <c r="CP18" s="28" t="str">
        <f>IF(ISERROR(VLOOKUP(($B18&amp;CP$13),'Dpt BDD'!$A:$D,5,FALSE)),"",VLOOKUP(($B18&amp;CP$13),'Dpt BDD'!$A:$D,5,FALSE))</f>
        <v/>
      </c>
      <c r="CQ18" s="28" t="str">
        <f>IF(ISERROR(VLOOKUP(($B18&amp;CQ$13),'Dpt BDD'!$A:$D,5,FALSE)),"",VLOOKUP(($B18&amp;CQ$13),'Dpt BDD'!$A:$D,5,FALSE))</f>
        <v/>
      </c>
      <c r="CR18" s="28" t="str">
        <f>IF(ISERROR(VLOOKUP(($B18&amp;CR$13),'Dpt BDD'!$A:$D,5,FALSE)),"",VLOOKUP(($B18&amp;CR$13),'Dpt BDD'!$A:$D,5,FALSE))</f>
        <v/>
      </c>
      <c r="CS18" s="28" t="str">
        <f>IF(ISERROR(VLOOKUP(($B18&amp;CS$13),'Dpt BDD'!$A:$D,5,FALSE)),"",VLOOKUP(($B18&amp;CS$13),'Dpt BDD'!$A:$D,5,FALSE))</f>
        <v/>
      </c>
      <c r="CT18" s="28" t="str">
        <f>IF(ISERROR(VLOOKUP(($B18&amp;CT$13),'Dpt BDD'!$A:$D,5,FALSE)),"",VLOOKUP(($B18&amp;CT$13),'Dpt BDD'!$A:$D,5,FALSE))</f>
        <v/>
      </c>
      <c r="CU18" s="28" t="str">
        <f>IF(ISERROR(VLOOKUP(($B18&amp;CU$13),'Dpt BDD'!$A:$D,5,FALSE)),"",VLOOKUP(($B18&amp;CU$13),'Dpt BDD'!$A:$D,5,FALSE))</f>
        <v/>
      </c>
      <c r="CV18" s="28" t="str">
        <f>IF(ISERROR(VLOOKUP(($B18&amp;CV$13),'Dpt BDD'!$A:$D,5,FALSE)),"",VLOOKUP(($B18&amp;CV$13),'Dpt BDD'!$A:$D,5,FALSE))</f>
        <v/>
      </c>
      <c r="CW18" s="28" t="str">
        <f>IF(ISERROR(VLOOKUP(($B18&amp;CW$13),'Dpt BDD'!$A:$D,5,FALSE)),"",VLOOKUP(($B18&amp;CW$13),'Dpt BDD'!$A:$D,5,FALSE))</f>
        <v/>
      </c>
      <c r="CX18" s="28" t="str">
        <f>IF(ISERROR(VLOOKUP(($B18&amp;CX$13),'Dpt BDD'!$A:$D,5,FALSE)),"",VLOOKUP(($B18&amp;CX$13),'Dpt BDD'!$A:$D,5,FALSE))</f>
        <v/>
      </c>
      <c r="CY18" s="28" t="str">
        <f>IF(ISERROR(VLOOKUP(($B18&amp;CY$13),'Dpt BDD'!$A:$D,5,FALSE)),"",VLOOKUP(($B18&amp;CY$13),'Dpt BDD'!$A:$D,5,FALSE))</f>
        <v/>
      </c>
      <c r="CZ18" s="28" t="str">
        <f>IF(ISERROR(VLOOKUP(($B18&amp;CZ$13),'Dpt BDD'!$A:$D,5,FALSE)),"",VLOOKUP(($B18&amp;CZ$13),'Dpt BDD'!$A:$D,5,FALSE))</f>
        <v/>
      </c>
      <c r="DA18" s="28" t="str">
        <f>IF(ISERROR(VLOOKUP(($B18&amp;DA$13),'Dpt BDD'!$A:$D,5,FALSE)),"",VLOOKUP(($B18&amp;DA$13),'Dpt BDD'!$A:$D,5,FALSE))</f>
        <v/>
      </c>
      <c r="DB18" s="28" t="str">
        <f>IF(ISERROR(VLOOKUP(($B18&amp;DB$13),'Dpt BDD'!$A:$D,5,FALSE)),"",VLOOKUP(($B18&amp;DB$13),'Dpt BDD'!$A:$D,5,FALSE))</f>
        <v/>
      </c>
      <c r="DC18" s="28" t="str">
        <f>IF(ISERROR(VLOOKUP(($B18&amp;DC$13),'Dpt BDD'!$A:$D,5,FALSE)),"",VLOOKUP(($B18&amp;DC$13),'Dpt BDD'!$A:$D,5,FALSE))</f>
        <v/>
      </c>
      <c r="DD18" s="28" t="str">
        <f>IF(ISERROR(VLOOKUP(($B18&amp;DD$13),'Dpt BDD'!$A:$D,5,FALSE)),"",VLOOKUP(($B18&amp;DD$13),'Dpt BDD'!$A:$D,5,FALSE))</f>
        <v/>
      </c>
      <c r="DE18" s="28" t="str">
        <f>IF(ISERROR(VLOOKUP(($B18&amp;DE$13),'Dpt BDD'!$A:$D,5,FALSE)),"",VLOOKUP(($B18&amp;DE$13),'Dpt BDD'!$A:$D,5,FALSE))</f>
        <v/>
      </c>
      <c r="DF18" s="28" t="str">
        <f>IF(ISERROR(VLOOKUP(($B18&amp;DF$13),'Dpt BDD'!$A:$D,5,FALSE)),"",VLOOKUP(($B18&amp;DF$13),'Dpt BDD'!$A:$D,5,FALSE))</f>
        <v/>
      </c>
      <c r="DG18" s="28" t="str">
        <f>IF(ISERROR(VLOOKUP(($B18&amp;DG$13),'Dpt BDD'!$A:$D,5,FALSE)),"",VLOOKUP(($B18&amp;DG$13),'Dpt BDD'!$A:$D,5,FALSE))</f>
        <v/>
      </c>
      <c r="DH18" s="28" t="str">
        <f>IF(ISERROR(VLOOKUP(($B18&amp;DH$13),'Dpt BDD'!$A:$D,5,FALSE)),"",VLOOKUP(($B18&amp;DH$13),'Dpt BDD'!$A:$D,5,FALSE))</f>
        <v/>
      </c>
      <c r="DI18" s="28" t="str">
        <f>IF(ISERROR(VLOOKUP(($B18&amp;DI$13),'Dpt BDD'!$A:$D,5,FALSE)),"",VLOOKUP(($B18&amp;DI$13),'Dpt BDD'!$A:$D,5,FALSE))</f>
        <v/>
      </c>
      <c r="DJ18" s="28" t="str">
        <f>IF(ISERROR(VLOOKUP(($B18&amp;DJ$13),'Dpt BDD'!$A:$D,5,FALSE)),"",VLOOKUP(($B18&amp;DJ$13),'Dpt BDD'!$A:$D,5,FALSE))</f>
        <v/>
      </c>
      <c r="DK18" s="28" t="str">
        <f>IF(ISERROR(VLOOKUP(($B18&amp;DK$13),'Dpt BDD'!$A:$D,5,FALSE)),"",VLOOKUP(($B18&amp;DK$13),'Dpt BDD'!$A:$D,5,FALSE))</f>
        <v/>
      </c>
    </row>
    <row r="19" spans="2:115" x14ac:dyDescent="0.15">
      <c r="B19" s="2">
        <f t="shared" si="0"/>
        <v>43045</v>
      </c>
      <c r="C19" s="53">
        <f>IFERROR(RECHERCHEVA('Dpt BDD'!$A:$D,4,$B19,C$12),0)</f>
        <v>0</v>
      </c>
      <c r="D19" s="53">
        <f>IFERROR(RECHERCHEVA('Dpt BDD'!$A:$D,4,$B19,D$12),0)</f>
        <v>0</v>
      </c>
      <c r="E19" s="53">
        <f>IFERROR(RECHERCHEVA('Dpt BDD'!$A:$D,4,$B19,E$12),0)</f>
        <v>0</v>
      </c>
      <c r="F19" s="53">
        <f>IFERROR(RECHERCHEVA('Dpt BDD'!$A:$D,4,$B19,F$12),0)</f>
        <v>0</v>
      </c>
      <c r="G19" s="53">
        <f>IFERROR(RECHERCHEVA('Dpt BDD'!$A:$D,4,$B19,G$12),0)</f>
        <v>0</v>
      </c>
      <c r="H19" s="53">
        <f>IFERROR(RECHERCHEVA('Dpt BDD'!$A:$D,4,$B19,H$12),0)</f>
        <v>0</v>
      </c>
      <c r="I19" s="53">
        <f>IFERROR(RECHERCHEVA('Dpt BDD'!$A:$D,4,$B19,I$12),0)</f>
        <v>0</v>
      </c>
      <c r="J19" s="53">
        <f>IFERROR(RECHERCHEVA('Dpt BDD'!$A:$D,4,$B19,J$12),0)</f>
        <v>0</v>
      </c>
      <c r="K19" s="53">
        <f>IFERROR(RECHERCHEVA('Dpt BDD'!$A:$D,4,$B19,K$12),0)</f>
        <v>0</v>
      </c>
      <c r="L19" s="53">
        <f>IFERROR(RECHERCHEVA('Dpt BDD'!$A:$D,4,$B19,L$12),0)</f>
        <v>0</v>
      </c>
      <c r="M19" s="53">
        <f>IFERROR(RECHERCHEVA('Dpt BDD'!$A:$D,4,$B19,M$12),0)</f>
        <v>0</v>
      </c>
      <c r="N19" s="53">
        <f>IFERROR(RECHERCHEVA('Dpt BDD'!$A:$D,4,$B19,N$12),0)</f>
        <v>0</v>
      </c>
      <c r="O19" s="28" t="str">
        <f>IF(ISERROR(VLOOKUP(($B19&amp;O$13),'Dpt BDD'!$A:$D,5,FALSE)),"",VLOOKUP(($B19&amp;O$13),'Dpt BDD'!$A:$D,5,FALSE))</f>
        <v/>
      </c>
      <c r="P19" s="28" t="str">
        <f>IF(ISERROR(VLOOKUP(($B19&amp;P$13),'Dpt BDD'!$A:$D,5,FALSE)),"",VLOOKUP(($B19&amp;P$13),'Dpt BDD'!$A:$D,5,FALSE))</f>
        <v/>
      </c>
      <c r="Q19" s="28" t="str">
        <f>IF(ISERROR(VLOOKUP(($B19&amp;Q$13),'Dpt BDD'!$A:$D,5,FALSE)),"",VLOOKUP(($B19&amp;Q$13),'Dpt BDD'!$A:$D,5,FALSE))</f>
        <v/>
      </c>
      <c r="R19" s="28" t="str">
        <f>IF(ISERROR(VLOOKUP(($B19&amp;R$13),'Dpt BDD'!$A:$D,5,FALSE)),"",VLOOKUP(($B19&amp;R$13),'Dpt BDD'!$A:$D,5,FALSE))</f>
        <v/>
      </c>
      <c r="S19" s="28" t="str">
        <f>IF(ISERROR(VLOOKUP(($B19&amp;S$13),'Dpt BDD'!$A:$D,5,FALSE)),"",VLOOKUP(($B19&amp;S$13),'Dpt BDD'!$A:$D,5,FALSE))</f>
        <v/>
      </c>
      <c r="T19" s="28" t="str">
        <f>IF(ISERROR(VLOOKUP(($B19&amp;T$13),'Dpt BDD'!$A:$D,5,FALSE)),"",VLOOKUP(($B19&amp;T$13),'Dpt BDD'!$A:$D,5,FALSE))</f>
        <v/>
      </c>
      <c r="U19" s="28" t="str">
        <f>IF(ISERROR(VLOOKUP(($B19&amp;U$13),'Dpt BDD'!$A:$D,5,FALSE)),"",VLOOKUP(($B19&amp;U$13),'Dpt BDD'!$A:$D,5,FALSE))</f>
        <v/>
      </c>
      <c r="V19" s="28" t="str">
        <f>IF(ISERROR(VLOOKUP(($B19&amp;V$13),'Dpt BDD'!$A:$D,5,FALSE)),"",VLOOKUP(($B19&amp;V$13),'Dpt BDD'!$A:$D,5,FALSE))</f>
        <v/>
      </c>
      <c r="W19" s="28" t="str">
        <f>IF(ISERROR(VLOOKUP(($B19&amp;W$13),'Dpt BDD'!$A:$D,5,FALSE)),"",VLOOKUP(($B19&amp;W$13),'Dpt BDD'!$A:$D,5,FALSE))</f>
        <v/>
      </c>
      <c r="X19" s="28" t="str">
        <f>IF(ISERROR(VLOOKUP(($B19&amp;X$13),'Dpt BDD'!$A:$D,5,FALSE)),"",VLOOKUP(($B19&amp;X$13),'Dpt BDD'!$A:$D,5,FALSE))</f>
        <v/>
      </c>
      <c r="Y19" s="28" t="str">
        <f>IF(ISERROR(VLOOKUP(($B19&amp;Y$13),'Dpt BDD'!$A:$D,5,FALSE)),"",VLOOKUP(($B19&amp;Y$13),'Dpt BDD'!$A:$D,5,FALSE))</f>
        <v/>
      </c>
      <c r="Z19" s="28" t="str">
        <f>IF(ISERROR(VLOOKUP(($B19&amp;Z$13),'Dpt BDD'!$A:$D,5,FALSE)),"",VLOOKUP(($B19&amp;Z$13),'Dpt BDD'!$A:$D,5,FALSE))</f>
        <v/>
      </c>
      <c r="AA19" s="28" t="str">
        <f>IF(ISERROR(VLOOKUP(($B19&amp;AA$13),'Dpt BDD'!$A:$D,5,FALSE)),"",VLOOKUP(($B19&amp;AA$13),'Dpt BDD'!$A:$D,5,FALSE))</f>
        <v/>
      </c>
      <c r="AB19" s="28" t="str">
        <f>IF(ISERROR(VLOOKUP(($B19&amp;AB$13),'Dpt BDD'!$A:$D,5,FALSE)),"",VLOOKUP(($B19&amp;AB$13),'Dpt BDD'!$A:$D,5,FALSE))</f>
        <v/>
      </c>
      <c r="AC19" s="28" t="str">
        <f>IF(ISERROR(VLOOKUP(($B19&amp;AC$13),'Dpt BDD'!$A:$D,5,FALSE)),"",VLOOKUP(($B19&amp;AC$13),'Dpt BDD'!$A:$D,5,FALSE))</f>
        <v/>
      </c>
      <c r="AD19" s="28" t="str">
        <f>IF(ISERROR(VLOOKUP(($B19&amp;AD$13),'Dpt BDD'!$A:$D,5,FALSE)),"",VLOOKUP(($B19&amp;AD$13),'Dpt BDD'!$A:$D,5,FALSE))</f>
        <v/>
      </c>
      <c r="AE19" s="28" t="str">
        <f>IF(ISERROR(VLOOKUP(($B19&amp;AE$13),'Dpt BDD'!$A:$D,5,FALSE)),"",VLOOKUP(($B19&amp;AE$13),'Dpt BDD'!$A:$D,5,FALSE))</f>
        <v/>
      </c>
      <c r="AF19" s="28" t="str">
        <f>IF(ISERROR(VLOOKUP(($B19&amp;AF$13),'Dpt BDD'!$A:$D,5,FALSE)),"",VLOOKUP(($B19&amp;AF$13),'Dpt BDD'!$A:$D,5,FALSE))</f>
        <v/>
      </c>
      <c r="AG19" s="28" t="str">
        <f>IF(ISERROR(VLOOKUP(($B19&amp;AG$13),'Dpt BDD'!$A:$D,5,FALSE)),"",VLOOKUP(($B19&amp;AG$13),'Dpt BDD'!$A:$D,5,FALSE))</f>
        <v/>
      </c>
      <c r="AH19" s="28" t="str">
        <f>IF(ISERROR(VLOOKUP(($B19&amp;AH$13),'Dpt BDD'!$A:$D,5,FALSE)),"",VLOOKUP(($B19&amp;AH$13),'Dpt BDD'!$A:$D,5,FALSE))</f>
        <v/>
      </c>
      <c r="AI19" s="28" t="str">
        <f>IF(ISERROR(VLOOKUP(($B19&amp;AI$13),'Dpt BDD'!$A:$D,5,FALSE)),"",VLOOKUP(($B19&amp;AI$13),'Dpt BDD'!$A:$D,5,FALSE))</f>
        <v/>
      </c>
      <c r="AJ19" s="28" t="str">
        <f>IF(ISERROR(VLOOKUP(($B19&amp;AJ$13),'Dpt BDD'!$A:$D,5,FALSE)),"",VLOOKUP(($B19&amp;AJ$13),'Dpt BDD'!$A:$D,5,FALSE))</f>
        <v/>
      </c>
      <c r="AK19" s="28" t="str">
        <f>IF(ISERROR(VLOOKUP(($B19&amp;AK$13),'Dpt BDD'!$A:$D,5,FALSE)),"",VLOOKUP(($B19&amp;AK$13),'Dpt BDD'!$A:$D,5,FALSE))</f>
        <v/>
      </c>
      <c r="AL19" s="28" t="str">
        <f>IF(ISERROR(VLOOKUP(($B19&amp;AL$13),'Dpt BDD'!$A:$D,5,FALSE)),"",VLOOKUP(($B19&amp;AL$13),'Dpt BDD'!$A:$D,5,FALSE))</f>
        <v/>
      </c>
      <c r="AM19" s="28" t="str">
        <f>IF(ISERROR(VLOOKUP(($B19&amp;AM$13),'Dpt BDD'!$A:$D,5,FALSE)),"",VLOOKUP(($B19&amp;AM$13),'Dpt BDD'!$A:$D,5,FALSE))</f>
        <v/>
      </c>
      <c r="AN19" s="28" t="str">
        <f>IF(ISERROR(VLOOKUP(($B19&amp;AN$13),'Dpt BDD'!$A:$D,5,FALSE)),"",VLOOKUP(($B19&amp;AN$13),'Dpt BDD'!$A:$D,5,FALSE))</f>
        <v/>
      </c>
      <c r="AO19" s="28" t="str">
        <f>IF(ISERROR(VLOOKUP(($B19&amp;AO$13),'Dpt BDD'!$A:$D,5,FALSE)),"",VLOOKUP(($B19&amp;AO$13),'Dpt BDD'!$A:$D,5,FALSE))</f>
        <v/>
      </c>
      <c r="AP19" s="28" t="str">
        <f>IF(ISERROR(VLOOKUP(($B19&amp;AP$13),'Dpt BDD'!$A:$D,5,FALSE)),"",VLOOKUP(($B19&amp;AP$13),'Dpt BDD'!$A:$D,5,FALSE))</f>
        <v/>
      </c>
      <c r="AQ19" s="28" t="str">
        <f>IF(ISERROR(VLOOKUP(($B19&amp;AQ$13),'Dpt BDD'!$A:$D,5,FALSE)),"",VLOOKUP(($B19&amp;AQ$13),'Dpt BDD'!$A:$D,5,FALSE))</f>
        <v/>
      </c>
      <c r="AR19" s="28" t="str">
        <f>IF(ISERROR(VLOOKUP(($B19&amp;AR$13),'Dpt BDD'!$A:$D,5,FALSE)),"",VLOOKUP(($B19&amp;AR$13),'Dpt BDD'!$A:$D,5,FALSE))</f>
        <v/>
      </c>
      <c r="AS19" s="28" t="str">
        <f>IF(ISERROR(VLOOKUP(($B19&amp;AS$13),'Dpt BDD'!$A:$D,5,FALSE)),"",VLOOKUP(($B19&amp;AS$13),'Dpt BDD'!$A:$D,5,FALSE))</f>
        <v/>
      </c>
      <c r="AT19" s="28" t="str">
        <f>IF(ISERROR(VLOOKUP(($B19&amp;AT$13),'Dpt BDD'!$A:$D,5,FALSE)),"",VLOOKUP(($B19&amp;AT$13),'Dpt BDD'!$A:$D,5,FALSE))</f>
        <v/>
      </c>
      <c r="AU19" s="28" t="str">
        <f>IF(ISERROR(VLOOKUP(($B19&amp;AU$13),'Dpt BDD'!$A:$D,5,FALSE)),"",VLOOKUP(($B19&amp;AU$13),'Dpt BDD'!$A:$D,5,FALSE))</f>
        <v/>
      </c>
      <c r="AV19" s="28" t="str">
        <f>IF(ISERROR(VLOOKUP(($B19&amp;AV$13),'Dpt BDD'!$A:$D,5,FALSE)),"",VLOOKUP(($B19&amp;AV$13),'Dpt BDD'!$A:$D,5,FALSE))</f>
        <v/>
      </c>
      <c r="AW19" s="28" t="str">
        <f>IF(ISERROR(VLOOKUP(($B19&amp;AW$13),'Dpt BDD'!$A:$D,5,FALSE)),"",VLOOKUP(($B19&amp;AW$13),'Dpt BDD'!$A:$D,5,FALSE))</f>
        <v/>
      </c>
      <c r="AX19" s="28" t="str">
        <f>IF(ISERROR(VLOOKUP(($B19&amp;AX$13),'Dpt BDD'!$A:$D,5,FALSE)),"",VLOOKUP(($B19&amp;AX$13),'Dpt BDD'!$A:$D,5,FALSE))</f>
        <v/>
      </c>
      <c r="AY19" s="28" t="str">
        <f>IF(ISERROR(VLOOKUP(($B19&amp;AY$13),'Dpt BDD'!$A:$D,5,FALSE)),"",VLOOKUP(($B19&amp;AY$13),'Dpt BDD'!$A:$D,5,FALSE))</f>
        <v/>
      </c>
      <c r="AZ19" s="28" t="str">
        <f>IF(ISERROR(VLOOKUP(($B19&amp;AZ$13),'Dpt BDD'!$A:$D,5,FALSE)),"",VLOOKUP(($B19&amp;AZ$13),'Dpt BDD'!$A:$D,5,FALSE))</f>
        <v/>
      </c>
      <c r="BA19" s="28" t="str">
        <f>IF(ISERROR(VLOOKUP(($B19&amp;BA$13),'Dpt BDD'!$A:$D,5,FALSE)),"",VLOOKUP(($B19&amp;BA$13),'Dpt BDD'!$A:$D,5,FALSE))</f>
        <v/>
      </c>
      <c r="BB19" s="28" t="str">
        <f>IF(ISERROR(VLOOKUP(($B19&amp;BB$13),'Dpt BDD'!$A:$D,5,FALSE)),"",VLOOKUP(($B19&amp;BB$13),'Dpt BDD'!$A:$D,5,FALSE))</f>
        <v/>
      </c>
      <c r="BC19" s="28" t="str">
        <f>IF(ISERROR(VLOOKUP(($B19&amp;BC$13),'Dpt BDD'!$A:$D,5,FALSE)),"",VLOOKUP(($B19&amp;BC$13),'Dpt BDD'!$A:$D,5,FALSE))</f>
        <v/>
      </c>
      <c r="BD19" s="28" t="str">
        <f>IF(ISERROR(VLOOKUP(($B19&amp;BD$13),'Dpt BDD'!$A:$D,5,FALSE)),"",VLOOKUP(($B19&amp;BD$13),'Dpt BDD'!$A:$D,5,FALSE))</f>
        <v/>
      </c>
      <c r="BE19" s="28" t="str">
        <f>IF(ISERROR(VLOOKUP(($B19&amp;BE$13),'Dpt BDD'!$A:$D,5,FALSE)),"",VLOOKUP(($B19&amp;BE$13),'Dpt BDD'!$A:$D,5,FALSE))</f>
        <v/>
      </c>
      <c r="BF19" s="28" t="str">
        <f>IF(ISERROR(VLOOKUP(($B19&amp;BF$13),'Dpt BDD'!$A:$D,5,FALSE)),"",VLOOKUP(($B19&amp;BF$13),'Dpt BDD'!$A:$D,5,FALSE))</f>
        <v/>
      </c>
      <c r="BG19" s="28" t="str">
        <f>IF(ISERROR(VLOOKUP(($B19&amp;BG$13),'Dpt BDD'!$A:$D,5,FALSE)),"",VLOOKUP(($B19&amp;BG$13),'Dpt BDD'!$A:$D,5,FALSE))</f>
        <v/>
      </c>
      <c r="BH19" s="28" t="str">
        <f>IF(ISERROR(VLOOKUP(($B19&amp;BH$13),'Dpt BDD'!$A:$D,5,FALSE)),"",VLOOKUP(($B19&amp;BH$13),'Dpt BDD'!$A:$D,5,FALSE))</f>
        <v/>
      </c>
      <c r="BI19" s="28" t="str">
        <f>IF(ISERROR(VLOOKUP(($B19&amp;BI$13),'Dpt BDD'!$A:$D,5,FALSE)),"",VLOOKUP(($B19&amp;BI$13),'Dpt BDD'!$A:$D,5,FALSE))</f>
        <v/>
      </c>
      <c r="BJ19" s="28" t="str">
        <f>IF(ISERROR(VLOOKUP(($B19&amp;BJ$13),'Dpt BDD'!$A:$D,5,FALSE)),"",VLOOKUP(($B19&amp;BJ$13),'Dpt BDD'!$A:$D,5,FALSE))</f>
        <v/>
      </c>
      <c r="BK19" s="28" t="str">
        <f>IF(ISERROR(VLOOKUP(($B19&amp;BK$13),'Dpt BDD'!$A:$D,5,FALSE)),"",VLOOKUP(($B19&amp;BK$13),'Dpt BDD'!$A:$D,5,FALSE))</f>
        <v/>
      </c>
      <c r="BL19" s="28" t="str">
        <f>IF(ISERROR(VLOOKUP(($B19&amp;BL$13),'Dpt BDD'!$A:$D,5,FALSE)),"",VLOOKUP(($B19&amp;BL$13),'Dpt BDD'!$A:$D,5,FALSE))</f>
        <v/>
      </c>
      <c r="BM19" s="28" t="str">
        <f>IF(ISERROR(VLOOKUP(($B19&amp;BM$13),'Dpt BDD'!$A:$D,5,FALSE)),"",VLOOKUP(($B19&amp;BM$13),'Dpt BDD'!$A:$D,5,FALSE))</f>
        <v/>
      </c>
      <c r="BN19" s="28" t="str">
        <f>IF(ISERROR(VLOOKUP(($B19&amp;BN$13),'Dpt BDD'!$A:$D,5,FALSE)),"",VLOOKUP(($B19&amp;BN$13),'Dpt BDD'!$A:$D,5,FALSE))</f>
        <v/>
      </c>
      <c r="BO19" s="28" t="str">
        <f>IF(ISERROR(VLOOKUP(($B19&amp;BO$13),'Dpt BDD'!$A:$D,5,FALSE)),"",VLOOKUP(($B19&amp;BO$13),'Dpt BDD'!$A:$D,5,FALSE))</f>
        <v/>
      </c>
      <c r="BP19" s="28" t="str">
        <f>IF(ISERROR(VLOOKUP(($B19&amp;BP$13),'Dpt BDD'!$A:$D,5,FALSE)),"",VLOOKUP(($B19&amp;BP$13),'Dpt BDD'!$A:$D,5,FALSE))</f>
        <v/>
      </c>
      <c r="BQ19" s="28" t="str">
        <f>IF(ISERROR(VLOOKUP(($B19&amp;BQ$13),'Dpt BDD'!$A:$D,5,FALSE)),"",VLOOKUP(($B19&amp;BQ$13),'Dpt BDD'!$A:$D,5,FALSE))</f>
        <v/>
      </c>
      <c r="BR19" s="28" t="str">
        <f>IF(ISERROR(VLOOKUP(($B19&amp;BR$13),'Dpt BDD'!$A:$D,5,FALSE)),"",VLOOKUP(($B19&amp;BR$13),'Dpt BDD'!$A:$D,5,FALSE))</f>
        <v/>
      </c>
      <c r="BS19" s="28" t="str">
        <f>IF(ISERROR(VLOOKUP(($B19&amp;BS$13),'Dpt BDD'!$A:$D,5,FALSE)),"",VLOOKUP(($B19&amp;BS$13),'Dpt BDD'!$A:$D,5,FALSE))</f>
        <v/>
      </c>
      <c r="BT19" s="28" t="str">
        <f>IF(ISERROR(VLOOKUP(($B19&amp;BT$13),'Dpt BDD'!$A:$D,5,FALSE)),"",VLOOKUP(($B19&amp;BT$13),'Dpt BDD'!$A:$D,5,FALSE))</f>
        <v/>
      </c>
      <c r="BU19" s="28" t="str">
        <f>IF(ISERROR(VLOOKUP(($B19&amp;BU$13),'Dpt BDD'!$A:$D,5,FALSE)),"",VLOOKUP(($B19&amp;BU$13),'Dpt BDD'!$A:$D,5,FALSE))</f>
        <v/>
      </c>
      <c r="BV19" s="28" t="str">
        <f>IF(ISERROR(VLOOKUP(($B19&amp;BV$13),'Dpt BDD'!$A:$D,5,FALSE)),"",VLOOKUP(($B19&amp;BV$13),'Dpt BDD'!$A:$D,5,FALSE))</f>
        <v/>
      </c>
      <c r="BW19" s="28" t="str">
        <f>IF(ISERROR(VLOOKUP(($B19&amp;BW$13),'Dpt BDD'!$A:$D,5,FALSE)),"",VLOOKUP(($B19&amp;BW$13),'Dpt BDD'!$A:$D,5,FALSE))</f>
        <v/>
      </c>
      <c r="BX19" s="28" t="str">
        <f>IF(ISERROR(VLOOKUP(($B19&amp;BX$13),'Dpt BDD'!$A:$D,5,FALSE)),"",VLOOKUP(($B19&amp;BX$13),'Dpt BDD'!$A:$D,5,FALSE))</f>
        <v/>
      </c>
      <c r="BY19" s="28" t="str">
        <f>IF(ISERROR(VLOOKUP(($B19&amp;BY$13),'Dpt BDD'!$A:$D,5,FALSE)),"",VLOOKUP(($B19&amp;BY$13),'Dpt BDD'!$A:$D,5,FALSE))</f>
        <v/>
      </c>
      <c r="BZ19" s="28" t="str">
        <f>IF(ISERROR(VLOOKUP(($B19&amp;BZ$13),'Dpt BDD'!$A:$D,5,FALSE)),"",VLOOKUP(($B19&amp;BZ$13),'Dpt BDD'!$A:$D,5,FALSE))</f>
        <v/>
      </c>
      <c r="CA19" s="28" t="str">
        <f>IF(ISERROR(VLOOKUP(($B19&amp;CA$13),'Dpt BDD'!$A:$D,5,FALSE)),"",VLOOKUP(($B19&amp;CA$13),'Dpt BDD'!$A:$D,5,FALSE))</f>
        <v/>
      </c>
      <c r="CB19" s="28" t="str">
        <f>IF(ISERROR(VLOOKUP(($B19&amp;CB$13),'Dpt BDD'!$A:$D,5,FALSE)),"",VLOOKUP(($B19&amp;CB$13),'Dpt BDD'!$A:$D,5,FALSE))</f>
        <v/>
      </c>
      <c r="CC19" s="28" t="str">
        <f>IF(ISERROR(VLOOKUP(($B19&amp;CC$13),'Dpt BDD'!$A:$D,5,FALSE)),"",VLOOKUP(($B19&amp;CC$13),'Dpt BDD'!$A:$D,5,FALSE))</f>
        <v/>
      </c>
      <c r="CD19" s="28" t="str">
        <f>IF(ISERROR(VLOOKUP(($B19&amp;CD$13),'Dpt BDD'!$A:$D,5,FALSE)),"",VLOOKUP(($B19&amp;CD$13),'Dpt BDD'!$A:$D,5,FALSE))</f>
        <v/>
      </c>
      <c r="CE19" s="28" t="str">
        <f>IF(ISERROR(VLOOKUP(($B19&amp;CE$13),'Dpt BDD'!$A:$D,5,FALSE)),"",VLOOKUP(($B19&amp;CE$13),'Dpt BDD'!$A:$D,5,FALSE))</f>
        <v/>
      </c>
      <c r="CF19" s="28" t="str">
        <f>IF(ISERROR(VLOOKUP(($B19&amp;CF$13),'Dpt BDD'!$A:$D,5,FALSE)),"",VLOOKUP(($B19&amp;CF$13),'Dpt BDD'!$A:$D,5,FALSE))</f>
        <v/>
      </c>
      <c r="CG19" s="28" t="str">
        <f>IF(ISERROR(VLOOKUP(($B19&amp;CG$13),'Dpt BDD'!$A:$D,5,FALSE)),"",VLOOKUP(($B19&amp;CG$13),'Dpt BDD'!$A:$D,5,FALSE))</f>
        <v/>
      </c>
      <c r="CH19" s="28" t="str">
        <f>IF(ISERROR(VLOOKUP(($B19&amp;CH$13),'Dpt BDD'!$A:$D,5,FALSE)),"",VLOOKUP(($B19&amp;CH$13),'Dpt BDD'!$A:$D,5,FALSE))</f>
        <v/>
      </c>
      <c r="CI19" s="28" t="str">
        <f>IF(ISERROR(VLOOKUP(($B19&amp;CI$13),'Dpt BDD'!$A:$D,5,FALSE)),"",VLOOKUP(($B19&amp;CI$13),'Dpt BDD'!$A:$D,5,FALSE))</f>
        <v/>
      </c>
      <c r="CJ19" s="28" t="str">
        <f>IF(ISERROR(VLOOKUP(($B19&amp;CJ$13),'Dpt BDD'!$A:$D,5,FALSE)),"",VLOOKUP(($B19&amp;CJ$13),'Dpt BDD'!$A:$D,5,FALSE))</f>
        <v/>
      </c>
      <c r="CK19" s="28" t="str">
        <f>IF(ISERROR(VLOOKUP(($B19&amp;CK$13),'Dpt BDD'!$A:$D,5,FALSE)),"",VLOOKUP(($B19&amp;CK$13),'Dpt BDD'!$A:$D,5,FALSE))</f>
        <v/>
      </c>
      <c r="CL19" s="28" t="str">
        <f>IF(ISERROR(VLOOKUP(($B19&amp;CL$13),'Dpt BDD'!$A:$D,5,FALSE)),"",VLOOKUP(($B19&amp;CL$13),'Dpt BDD'!$A:$D,5,FALSE))</f>
        <v/>
      </c>
      <c r="CM19" s="28" t="str">
        <f>IF(ISERROR(VLOOKUP(($B19&amp;CM$13),'Dpt BDD'!$A:$D,5,FALSE)),"",VLOOKUP(($B19&amp;CM$13),'Dpt BDD'!$A:$D,5,FALSE))</f>
        <v/>
      </c>
      <c r="CN19" s="28" t="str">
        <f>IF(ISERROR(VLOOKUP(($B19&amp;CN$13),'Dpt BDD'!$A:$D,5,FALSE)),"",VLOOKUP(($B19&amp;CN$13),'Dpt BDD'!$A:$D,5,FALSE))</f>
        <v/>
      </c>
      <c r="CO19" s="28" t="str">
        <f>IF(ISERROR(VLOOKUP(($B19&amp;CO$13),'Dpt BDD'!$A:$D,5,FALSE)),"",VLOOKUP(($B19&amp;CO$13),'Dpt BDD'!$A:$D,5,FALSE))</f>
        <v/>
      </c>
      <c r="CP19" s="28" t="str">
        <f>IF(ISERROR(VLOOKUP(($B19&amp;CP$13),'Dpt BDD'!$A:$D,5,FALSE)),"",VLOOKUP(($B19&amp;CP$13),'Dpt BDD'!$A:$D,5,FALSE))</f>
        <v/>
      </c>
      <c r="CQ19" s="28" t="str">
        <f>IF(ISERROR(VLOOKUP(($B19&amp;CQ$13),'Dpt BDD'!$A:$D,5,FALSE)),"",VLOOKUP(($B19&amp;CQ$13),'Dpt BDD'!$A:$D,5,FALSE))</f>
        <v/>
      </c>
      <c r="CR19" s="28" t="str">
        <f>IF(ISERROR(VLOOKUP(($B19&amp;CR$13),'Dpt BDD'!$A:$D,5,FALSE)),"",VLOOKUP(($B19&amp;CR$13),'Dpt BDD'!$A:$D,5,FALSE))</f>
        <v/>
      </c>
      <c r="CS19" s="28" t="str">
        <f>IF(ISERROR(VLOOKUP(($B19&amp;CS$13),'Dpt BDD'!$A:$D,5,FALSE)),"",VLOOKUP(($B19&amp;CS$13),'Dpt BDD'!$A:$D,5,FALSE))</f>
        <v/>
      </c>
      <c r="CT19" s="28" t="str">
        <f>IF(ISERROR(VLOOKUP(($B19&amp;CT$13),'Dpt BDD'!$A:$D,5,FALSE)),"",VLOOKUP(($B19&amp;CT$13),'Dpt BDD'!$A:$D,5,FALSE))</f>
        <v/>
      </c>
      <c r="CU19" s="28" t="str">
        <f>IF(ISERROR(VLOOKUP(($B19&amp;CU$13),'Dpt BDD'!$A:$D,5,FALSE)),"",VLOOKUP(($B19&amp;CU$13),'Dpt BDD'!$A:$D,5,FALSE))</f>
        <v/>
      </c>
      <c r="CV19" s="28" t="str">
        <f>IF(ISERROR(VLOOKUP(($B19&amp;CV$13),'Dpt BDD'!$A:$D,5,FALSE)),"",VLOOKUP(($B19&amp;CV$13),'Dpt BDD'!$A:$D,5,FALSE))</f>
        <v/>
      </c>
      <c r="CW19" s="28" t="str">
        <f>IF(ISERROR(VLOOKUP(($B19&amp;CW$13),'Dpt BDD'!$A:$D,5,FALSE)),"",VLOOKUP(($B19&amp;CW$13),'Dpt BDD'!$A:$D,5,FALSE))</f>
        <v/>
      </c>
      <c r="CX19" s="28" t="str">
        <f>IF(ISERROR(VLOOKUP(($B19&amp;CX$13),'Dpt BDD'!$A:$D,5,FALSE)),"",VLOOKUP(($B19&amp;CX$13),'Dpt BDD'!$A:$D,5,FALSE))</f>
        <v/>
      </c>
      <c r="CY19" s="28" t="str">
        <f>IF(ISERROR(VLOOKUP(($B19&amp;CY$13),'Dpt BDD'!$A:$D,5,FALSE)),"",VLOOKUP(($B19&amp;CY$13),'Dpt BDD'!$A:$D,5,FALSE))</f>
        <v/>
      </c>
      <c r="CZ19" s="28" t="str">
        <f>IF(ISERROR(VLOOKUP(($B19&amp;CZ$13),'Dpt BDD'!$A:$D,5,FALSE)),"",VLOOKUP(($B19&amp;CZ$13),'Dpt BDD'!$A:$D,5,FALSE))</f>
        <v/>
      </c>
      <c r="DA19" s="28" t="str">
        <f>IF(ISERROR(VLOOKUP(($B19&amp;DA$13),'Dpt BDD'!$A:$D,5,FALSE)),"",VLOOKUP(($B19&amp;DA$13),'Dpt BDD'!$A:$D,5,FALSE))</f>
        <v/>
      </c>
      <c r="DB19" s="28" t="str">
        <f>IF(ISERROR(VLOOKUP(($B19&amp;DB$13),'Dpt BDD'!$A:$D,5,FALSE)),"",VLOOKUP(($B19&amp;DB$13),'Dpt BDD'!$A:$D,5,FALSE))</f>
        <v/>
      </c>
      <c r="DC19" s="28" t="str">
        <f>IF(ISERROR(VLOOKUP(($B19&amp;DC$13),'Dpt BDD'!$A:$D,5,FALSE)),"",VLOOKUP(($B19&amp;DC$13),'Dpt BDD'!$A:$D,5,FALSE))</f>
        <v/>
      </c>
      <c r="DD19" s="28" t="str">
        <f>IF(ISERROR(VLOOKUP(($B19&amp;DD$13),'Dpt BDD'!$A:$D,5,FALSE)),"",VLOOKUP(($B19&amp;DD$13),'Dpt BDD'!$A:$D,5,FALSE))</f>
        <v/>
      </c>
      <c r="DE19" s="28" t="str">
        <f>IF(ISERROR(VLOOKUP(($B19&amp;DE$13),'Dpt BDD'!$A:$D,5,FALSE)),"",VLOOKUP(($B19&amp;DE$13),'Dpt BDD'!$A:$D,5,FALSE))</f>
        <v/>
      </c>
      <c r="DF19" s="28" t="str">
        <f>IF(ISERROR(VLOOKUP(($B19&amp;DF$13),'Dpt BDD'!$A:$D,5,FALSE)),"",VLOOKUP(($B19&amp;DF$13),'Dpt BDD'!$A:$D,5,FALSE))</f>
        <v/>
      </c>
      <c r="DG19" s="28" t="str">
        <f>IF(ISERROR(VLOOKUP(($B19&amp;DG$13),'Dpt BDD'!$A:$D,5,FALSE)),"",VLOOKUP(($B19&amp;DG$13),'Dpt BDD'!$A:$D,5,FALSE))</f>
        <v/>
      </c>
      <c r="DH19" s="28" t="str">
        <f>IF(ISERROR(VLOOKUP(($B19&amp;DH$13),'Dpt BDD'!$A:$D,5,FALSE)),"",VLOOKUP(($B19&amp;DH$13),'Dpt BDD'!$A:$D,5,FALSE))</f>
        <v/>
      </c>
      <c r="DI19" s="28" t="str">
        <f>IF(ISERROR(VLOOKUP(($B19&amp;DI$13),'Dpt BDD'!$A:$D,5,FALSE)),"",VLOOKUP(($B19&amp;DI$13),'Dpt BDD'!$A:$D,5,FALSE))</f>
        <v/>
      </c>
      <c r="DJ19" s="28" t="str">
        <f>IF(ISERROR(VLOOKUP(($B19&amp;DJ$13),'Dpt BDD'!$A:$D,5,FALSE)),"",VLOOKUP(($B19&amp;DJ$13),'Dpt BDD'!$A:$D,5,FALSE))</f>
        <v/>
      </c>
      <c r="DK19" s="28" t="str">
        <f>IF(ISERROR(VLOOKUP(($B19&amp;DK$13),'Dpt BDD'!$A:$D,5,FALSE)),"",VLOOKUP(($B19&amp;DK$13),'Dpt BDD'!$A:$D,5,FALSE))</f>
        <v/>
      </c>
    </row>
    <row r="20" spans="2:115" x14ac:dyDescent="0.15">
      <c r="B20" s="2">
        <f t="shared" si="0"/>
        <v>43046</v>
      </c>
      <c r="C20" s="53">
        <f>IFERROR(RECHERCHEVA('Dpt BDD'!$A:$D,4,$B20,C$12),0)</f>
        <v>0</v>
      </c>
      <c r="D20" s="53">
        <f>IFERROR(RECHERCHEVA('Dpt BDD'!$A:$D,4,$B20,D$12),0)</f>
        <v>0</v>
      </c>
      <c r="E20" s="53">
        <f>IFERROR(RECHERCHEVA('Dpt BDD'!$A:$D,4,$B20,E$12),0)</f>
        <v>0</v>
      </c>
      <c r="F20" s="53">
        <f>IFERROR(RECHERCHEVA('Dpt BDD'!$A:$D,4,$B20,F$12),0)</f>
        <v>0</v>
      </c>
      <c r="G20" s="53">
        <f>IFERROR(RECHERCHEVA('Dpt BDD'!$A:$D,4,$B20,G$12),0)</f>
        <v>0</v>
      </c>
      <c r="H20" s="53">
        <f>IFERROR(RECHERCHEVA('Dpt BDD'!$A:$D,4,$B20,H$12),0)</f>
        <v>0</v>
      </c>
      <c r="I20" s="53">
        <f>IFERROR(RECHERCHEVA('Dpt BDD'!$A:$D,4,$B20,I$12),0)</f>
        <v>0</v>
      </c>
      <c r="J20" s="53">
        <f>IFERROR(RECHERCHEVA('Dpt BDD'!$A:$D,4,$B20,J$12),0)</f>
        <v>0</v>
      </c>
      <c r="K20" s="53">
        <f>IFERROR(RECHERCHEVA('Dpt BDD'!$A:$D,4,$B20,K$12),0)</f>
        <v>0</v>
      </c>
      <c r="L20" s="53">
        <f>IFERROR(RECHERCHEVA('Dpt BDD'!$A:$D,4,$B20,L$12),0)</f>
        <v>0</v>
      </c>
      <c r="M20" s="53">
        <f>IFERROR(RECHERCHEVA('Dpt BDD'!$A:$D,4,$B20,M$12),0)</f>
        <v>0</v>
      </c>
      <c r="N20" s="53">
        <f>IFERROR(RECHERCHEVA('Dpt BDD'!$A:$D,4,$B20,N$12),0)</f>
        <v>0</v>
      </c>
      <c r="O20" s="28" t="str">
        <f>IF(ISERROR(VLOOKUP(($B20&amp;O$13),'Dpt BDD'!$A:$D,5,FALSE)),"",VLOOKUP(($B20&amp;O$13),'Dpt BDD'!$A:$D,5,FALSE))</f>
        <v/>
      </c>
      <c r="P20" s="28" t="str">
        <f>IF(ISERROR(VLOOKUP(($B20&amp;P$13),'Dpt BDD'!$A:$D,5,FALSE)),"",VLOOKUP(($B20&amp;P$13),'Dpt BDD'!$A:$D,5,FALSE))</f>
        <v/>
      </c>
      <c r="Q20" s="28" t="str">
        <f>IF(ISERROR(VLOOKUP(($B20&amp;Q$13),'Dpt BDD'!$A:$D,5,FALSE)),"",VLOOKUP(($B20&amp;Q$13),'Dpt BDD'!$A:$D,5,FALSE))</f>
        <v/>
      </c>
      <c r="R20" s="28" t="str">
        <f>IF(ISERROR(VLOOKUP(($B20&amp;R$13),'Dpt BDD'!$A:$D,5,FALSE)),"",VLOOKUP(($B20&amp;R$13),'Dpt BDD'!$A:$D,5,FALSE))</f>
        <v/>
      </c>
      <c r="S20" s="28" t="str">
        <f>IF(ISERROR(VLOOKUP(($B20&amp;S$13),'Dpt BDD'!$A:$D,5,FALSE)),"",VLOOKUP(($B20&amp;S$13),'Dpt BDD'!$A:$D,5,FALSE))</f>
        <v/>
      </c>
      <c r="T20" s="28" t="str">
        <f>IF(ISERROR(VLOOKUP(($B20&amp;T$13),'Dpt BDD'!$A:$D,5,FALSE)),"",VLOOKUP(($B20&amp;T$13),'Dpt BDD'!$A:$D,5,FALSE))</f>
        <v/>
      </c>
      <c r="U20" s="28" t="str">
        <f>IF(ISERROR(VLOOKUP(($B20&amp;U$13),'Dpt BDD'!$A:$D,5,FALSE)),"",VLOOKUP(($B20&amp;U$13),'Dpt BDD'!$A:$D,5,FALSE))</f>
        <v/>
      </c>
      <c r="V20" s="28" t="str">
        <f>IF(ISERROR(VLOOKUP(($B20&amp;V$13),'Dpt BDD'!$A:$D,5,FALSE)),"",VLOOKUP(($B20&amp;V$13),'Dpt BDD'!$A:$D,5,FALSE))</f>
        <v/>
      </c>
      <c r="W20" s="28" t="str">
        <f>IF(ISERROR(VLOOKUP(($B20&amp;W$13),'Dpt BDD'!$A:$D,5,FALSE)),"",VLOOKUP(($B20&amp;W$13),'Dpt BDD'!$A:$D,5,FALSE))</f>
        <v/>
      </c>
      <c r="X20" s="28" t="str">
        <f>IF(ISERROR(VLOOKUP(($B20&amp;X$13),'Dpt BDD'!$A:$D,5,FALSE)),"",VLOOKUP(($B20&amp;X$13),'Dpt BDD'!$A:$D,5,FALSE))</f>
        <v/>
      </c>
      <c r="Y20" s="28" t="str">
        <f>IF(ISERROR(VLOOKUP(($B20&amp;Y$13),'Dpt BDD'!$A:$D,5,FALSE)),"",VLOOKUP(($B20&amp;Y$13),'Dpt BDD'!$A:$D,5,FALSE))</f>
        <v/>
      </c>
      <c r="Z20" s="28" t="str">
        <f>IF(ISERROR(VLOOKUP(($B20&amp;Z$13),'Dpt BDD'!$A:$D,5,FALSE)),"",VLOOKUP(($B20&amp;Z$13),'Dpt BDD'!$A:$D,5,FALSE))</f>
        <v/>
      </c>
      <c r="AA20" s="28" t="str">
        <f>IF(ISERROR(VLOOKUP(($B20&amp;AA$13),'Dpt BDD'!$A:$D,5,FALSE)),"",VLOOKUP(($B20&amp;AA$13),'Dpt BDD'!$A:$D,5,FALSE))</f>
        <v/>
      </c>
      <c r="AB20" s="28" t="str">
        <f>IF(ISERROR(VLOOKUP(($B20&amp;AB$13),'Dpt BDD'!$A:$D,5,FALSE)),"",VLOOKUP(($B20&amp;AB$13),'Dpt BDD'!$A:$D,5,FALSE))</f>
        <v/>
      </c>
      <c r="AC20" s="28" t="str">
        <f>IF(ISERROR(VLOOKUP(($B20&amp;AC$13),'Dpt BDD'!$A:$D,5,FALSE)),"",VLOOKUP(($B20&amp;AC$13),'Dpt BDD'!$A:$D,5,FALSE))</f>
        <v/>
      </c>
      <c r="AD20" s="28" t="str">
        <f>IF(ISERROR(VLOOKUP(($B20&amp;AD$13),'Dpt BDD'!$A:$D,5,FALSE)),"",VLOOKUP(($B20&amp;AD$13),'Dpt BDD'!$A:$D,5,FALSE))</f>
        <v/>
      </c>
      <c r="AE20" s="28" t="str">
        <f>IF(ISERROR(VLOOKUP(($B20&amp;AE$13),'Dpt BDD'!$A:$D,5,FALSE)),"",VLOOKUP(($B20&amp;AE$13),'Dpt BDD'!$A:$D,5,FALSE))</f>
        <v/>
      </c>
      <c r="AF20" s="28" t="str">
        <f>IF(ISERROR(VLOOKUP(($B20&amp;AF$13),'Dpt BDD'!$A:$D,5,FALSE)),"",VLOOKUP(($B20&amp;AF$13),'Dpt BDD'!$A:$D,5,FALSE))</f>
        <v/>
      </c>
      <c r="AG20" s="28" t="str">
        <f>IF(ISERROR(VLOOKUP(($B20&amp;AG$13),'Dpt BDD'!$A:$D,5,FALSE)),"",VLOOKUP(($B20&amp;AG$13),'Dpt BDD'!$A:$D,5,FALSE))</f>
        <v/>
      </c>
      <c r="AH20" s="28" t="str">
        <f>IF(ISERROR(VLOOKUP(($B20&amp;AH$13),'Dpt BDD'!$A:$D,5,FALSE)),"",VLOOKUP(($B20&amp;AH$13),'Dpt BDD'!$A:$D,5,FALSE))</f>
        <v/>
      </c>
      <c r="AI20" s="28" t="str">
        <f>IF(ISERROR(VLOOKUP(($B20&amp;AI$13),'Dpt BDD'!$A:$D,5,FALSE)),"",VLOOKUP(($B20&amp;AI$13),'Dpt BDD'!$A:$D,5,FALSE))</f>
        <v/>
      </c>
      <c r="AJ20" s="28" t="str">
        <f>IF(ISERROR(VLOOKUP(($B20&amp;AJ$13),'Dpt BDD'!$A:$D,5,FALSE)),"",VLOOKUP(($B20&amp;AJ$13),'Dpt BDD'!$A:$D,5,FALSE))</f>
        <v/>
      </c>
      <c r="AK20" s="28" t="str">
        <f>IF(ISERROR(VLOOKUP(($B20&amp;AK$13),'Dpt BDD'!$A:$D,5,FALSE)),"",VLOOKUP(($B20&amp;AK$13),'Dpt BDD'!$A:$D,5,FALSE))</f>
        <v/>
      </c>
      <c r="AL20" s="28" t="str">
        <f>IF(ISERROR(VLOOKUP(($B20&amp;AL$13),'Dpt BDD'!$A:$D,5,FALSE)),"",VLOOKUP(($B20&amp;AL$13),'Dpt BDD'!$A:$D,5,FALSE))</f>
        <v/>
      </c>
      <c r="AM20" s="28" t="str">
        <f>IF(ISERROR(VLOOKUP(($B20&amp;AM$13),'Dpt BDD'!$A:$D,5,FALSE)),"",VLOOKUP(($B20&amp;AM$13),'Dpt BDD'!$A:$D,5,FALSE))</f>
        <v/>
      </c>
      <c r="AN20" s="28" t="str">
        <f>IF(ISERROR(VLOOKUP(($B20&amp;AN$13),'Dpt BDD'!$A:$D,5,FALSE)),"",VLOOKUP(($B20&amp;AN$13),'Dpt BDD'!$A:$D,5,FALSE))</f>
        <v/>
      </c>
      <c r="AO20" s="28" t="str">
        <f>IF(ISERROR(VLOOKUP(($B20&amp;AO$13),'Dpt BDD'!$A:$D,5,FALSE)),"",VLOOKUP(($B20&amp;AO$13),'Dpt BDD'!$A:$D,5,FALSE))</f>
        <v/>
      </c>
      <c r="AP20" s="28" t="str">
        <f>IF(ISERROR(VLOOKUP(($B20&amp;AP$13),'Dpt BDD'!$A:$D,5,FALSE)),"",VLOOKUP(($B20&amp;AP$13),'Dpt BDD'!$A:$D,5,FALSE))</f>
        <v/>
      </c>
      <c r="AQ20" s="28" t="str">
        <f>IF(ISERROR(VLOOKUP(($B20&amp;AQ$13),'Dpt BDD'!$A:$D,5,FALSE)),"",VLOOKUP(($B20&amp;AQ$13),'Dpt BDD'!$A:$D,5,FALSE))</f>
        <v/>
      </c>
      <c r="AR20" s="28" t="str">
        <f>IF(ISERROR(VLOOKUP(($B20&amp;AR$13),'Dpt BDD'!$A:$D,5,FALSE)),"",VLOOKUP(($B20&amp;AR$13),'Dpt BDD'!$A:$D,5,FALSE))</f>
        <v/>
      </c>
      <c r="AS20" s="28" t="str">
        <f>IF(ISERROR(VLOOKUP(($B20&amp;AS$13),'Dpt BDD'!$A:$D,5,FALSE)),"",VLOOKUP(($B20&amp;AS$13),'Dpt BDD'!$A:$D,5,FALSE))</f>
        <v/>
      </c>
      <c r="AT20" s="28" t="str">
        <f>IF(ISERROR(VLOOKUP(($B20&amp;AT$13),'Dpt BDD'!$A:$D,5,FALSE)),"",VLOOKUP(($B20&amp;AT$13),'Dpt BDD'!$A:$D,5,FALSE))</f>
        <v/>
      </c>
      <c r="AU20" s="28" t="str">
        <f>IF(ISERROR(VLOOKUP(($B20&amp;AU$13),'Dpt BDD'!$A:$D,5,FALSE)),"",VLOOKUP(($B20&amp;AU$13),'Dpt BDD'!$A:$D,5,FALSE))</f>
        <v/>
      </c>
      <c r="AV20" s="28" t="str">
        <f>IF(ISERROR(VLOOKUP(($B20&amp;AV$13),'Dpt BDD'!$A:$D,5,FALSE)),"",VLOOKUP(($B20&amp;AV$13),'Dpt BDD'!$A:$D,5,FALSE))</f>
        <v/>
      </c>
      <c r="AW20" s="28" t="str">
        <f>IF(ISERROR(VLOOKUP(($B20&amp;AW$13),'Dpt BDD'!$A:$D,5,FALSE)),"",VLOOKUP(($B20&amp;AW$13),'Dpt BDD'!$A:$D,5,FALSE))</f>
        <v/>
      </c>
      <c r="AX20" s="28" t="str">
        <f>IF(ISERROR(VLOOKUP(($B20&amp;AX$13),'Dpt BDD'!$A:$D,5,FALSE)),"",VLOOKUP(($B20&amp;AX$13),'Dpt BDD'!$A:$D,5,FALSE))</f>
        <v/>
      </c>
      <c r="AY20" s="28" t="str">
        <f>IF(ISERROR(VLOOKUP(($B20&amp;AY$13),'Dpt BDD'!$A:$D,5,FALSE)),"",VLOOKUP(($B20&amp;AY$13),'Dpt BDD'!$A:$D,5,FALSE))</f>
        <v/>
      </c>
      <c r="AZ20" s="28" t="str">
        <f>IF(ISERROR(VLOOKUP(($B20&amp;AZ$13),'Dpt BDD'!$A:$D,5,FALSE)),"",VLOOKUP(($B20&amp;AZ$13),'Dpt BDD'!$A:$D,5,FALSE))</f>
        <v/>
      </c>
      <c r="BA20" s="28" t="str">
        <f>IF(ISERROR(VLOOKUP(($B20&amp;BA$13),'Dpt BDD'!$A:$D,5,FALSE)),"",VLOOKUP(($B20&amp;BA$13),'Dpt BDD'!$A:$D,5,FALSE))</f>
        <v/>
      </c>
      <c r="BB20" s="28" t="str">
        <f>IF(ISERROR(VLOOKUP(($B20&amp;BB$13),'Dpt BDD'!$A:$D,5,FALSE)),"",VLOOKUP(($B20&amp;BB$13),'Dpt BDD'!$A:$D,5,FALSE))</f>
        <v/>
      </c>
      <c r="BC20" s="28" t="str">
        <f>IF(ISERROR(VLOOKUP(($B20&amp;BC$13),'Dpt BDD'!$A:$D,5,FALSE)),"",VLOOKUP(($B20&amp;BC$13),'Dpt BDD'!$A:$D,5,FALSE))</f>
        <v/>
      </c>
      <c r="BD20" s="28" t="str">
        <f>IF(ISERROR(VLOOKUP(($B20&amp;BD$13),'Dpt BDD'!$A:$D,5,FALSE)),"",VLOOKUP(($B20&amp;BD$13),'Dpt BDD'!$A:$D,5,FALSE))</f>
        <v/>
      </c>
      <c r="BE20" s="28" t="str">
        <f>IF(ISERROR(VLOOKUP(($B20&amp;BE$13),'Dpt BDD'!$A:$D,5,FALSE)),"",VLOOKUP(($B20&amp;BE$13),'Dpt BDD'!$A:$D,5,FALSE))</f>
        <v/>
      </c>
      <c r="BF20" s="28" t="str">
        <f>IF(ISERROR(VLOOKUP(($B20&amp;BF$13),'Dpt BDD'!$A:$D,5,FALSE)),"",VLOOKUP(($B20&amp;BF$13),'Dpt BDD'!$A:$D,5,FALSE))</f>
        <v/>
      </c>
      <c r="BG20" s="28" t="str">
        <f>IF(ISERROR(VLOOKUP(($B20&amp;BG$13),'Dpt BDD'!$A:$D,5,FALSE)),"",VLOOKUP(($B20&amp;BG$13),'Dpt BDD'!$A:$D,5,FALSE))</f>
        <v/>
      </c>
      <c r="BH20" s="28" t="str">
        <f>IF(ISERROR(VLOOKUP(($B20&amp;BH$13),'Dpt BDD'!$A:$D,5,FALSE)),"",VLOOKUP(($B20&amp;BH$13),'Dpt BDD'!$A:$D,5,FALSE))</f>
        <v/>
      </c>
      <c r="BI20" s="28" t="str">
        <f>IF(ISERROR(VLOOKUP(($B20&amp;BI$13),'Dpt BDD'!$A:$D,5,FALSE)),"",VLOOKUP(($B20&amp;BI$13),'Dpt BDD'!$A:$D,5,FALSE))</f>
        <v/>
      </c>
      <c r="BJ20" s="28" t="str">
        <f>IF(ISERROR(VLOOKUP(($B20&amp;BJ$13),'Dpt BDD'!$A:$D,5,FALSE)),"",VLOOKUP(($B20&amp;BJ$13),'Dpt BDD'!$A:$D,5,FALSE))</f>
        <v/>
      </c>
      <c r="BK20" s="28" t="str">
        <f>IF(ISERROR(VLOOKUP(($B20&amp;BK$13),'Dpt BDD'!$A:$D,5,FALSE)),"",VLOOKUP(($B20&amp;BK$13),'Dpt BDD'!$A:$D,5,FALSE))</f>
        <v/>
      </c>
      <c r="BL20" s="28" t="str">
        <f>IF(ISERROR(VLOOKUP(($B20&amp;BL$13),'Dpt BDD'!$A:$D,5,FALSE)),"",VLOOKUP(($B20&amp;BL$13),'Dpt BDD'!$A:$D,5,FALSE))</f>
        <v/>
      </c>
      <c r="BM20" s="28" t="str">
        <f>IF(ISERROR(VLOOKUP(($B20&amp;BM$13),'Dpt BDD'!$A:$D,5,FALSE)),"",VLOOKUP(($B20&amp;BM$13),'Dpt BDD'!$A:$D,5,FALSE))</f>
        <v/>
      </c>
      <c r="BN20" s="28" t="str">
        <f>IF(ISERROR(VLOOKUP(($B20&amp;BN$13),'Dpt BDD'!$A:$D,5,FALSE)),"",VLOOKUP(($B20&amp;BN$13),'Dpt BDD'!$A:$D,5,FALSE))</f>
        <v/>
      </c>
      <c r="BO20" s="28" t="str">
        <f>IF(ISERROR(VLOOKUP(($B20&amp;BO$13),'Dpt BDD'!$A:$D,5,FALSE)),"",VLOOKUP(($B20&amp;BO$13),'Dpt BDD'!$A:$D,5,FALSE))</f>
        <v/>
      </c>
      <c r="BP20" s="28" t="str">
        <f>IF(ISERROR(VLOOKUP(($B20&amp;BP$13),'Dpt BDD'!$A:$D,5,FALSE)),"",VLOOKUP(($B20&amp;BP$13),'Dpt BDD'!$A:$D,5,FALSE))</f>
        <v/>
      </c>
      <c r="BQ20" s="28" t="str">
        <f>IF(ISERROR(VLOOKUP(($B20&amp;BQ$13),'Dpt BDD'!$A:$D,5,FALSE)),"",VLOOKUP(($B20&amp;BQ$13),'Dpt BDD'!$A:$D,5,FALSE))</f>
        <v/>
      </c>
      <c r="BR20" s="28" t="str">
        <f>IF(ISERROR(VLOOKUP(($B20&amp;BR$13),'Dpt BDD'!$A:$D,5,FALSE)),"",VLOOKUP(($B20&amp;BR$13),'Dpt BDD'!$A:$D,5,FALSE))</f>
        <v/>
      </c>
      <c r="BS20" s="28" t="str">
        <f>IF(ISERROR(VLOOKUP(($B20&amp;BS$13),'Dpt BDD'!$A:$D,5,FALSE)),"",VLOOKUP(($B20&amp;BS$13),'Dpt BDD'!$A:$D,5,FALSE))</f>
        <v/>
      </c>
      <c r="BT20" s="28" t="str">
        <f>IF(ISERROR(VLOOKUP(($B20&amp;BT$13),'Dpt BDD'!$A:$D,5,FALSE)),"",VLOOKUP(($B20&amp;BT$13),'Dpt BDD'!$A:$D,5,FALSE))</f>
        <v/>
      </c>
      <c r="BU20" s="28" t="str">
        <f>IF(ISERROR(VLOOKUP(($B20&amp;BU$13),'Dpt BDD'!$A:$D,5,FALSE)),"",VLOOKUP(($B20&amp;BU$13),'Dpt BDD'!$A:$D,5,FALSE))</f>
        <v/>
      </c>
      <c r="BV20" s="28" t="str">
        <f>IF(ISERROR(VLOOKUP(($B20&amp;BV$13),'Dpt BDD'!$A:$D,5,FALSE)),"",VLOOKUP(($B20&amp;BV$13),'Dpt BDD'!$A:$D,5,FALSE))</f>
        <v/>
      </c>
      <c r="BW20" s="28" t="str">
        <f>IF(ISERROR(VLOOKUP(($B20&amp;BW$13),'Dpt BDD'!$A:$D,5,FALSE)),"",VLOOKUP(($B20&amp;BW$13),'Dpt BDD'!$A:$D,5,FALSE))</f>
        <v/>
      </c>
      <c r="BX20" s="28" t="str">
        <f>IF(ISERROR(VLOOKUP(($B20&amp;BX$13),'Dpt BDD'!$A:$D,5,FALSE)),"",VLOOKUP(($B20&amp;BX$13),'Dpt BDD'!$A:$D,5,FALSE))</f>
        <v/>
      </c>
      <c r="BY20" s="28" t="str">
        <f>IF(ISERROR(VLOOKUP(($B20&amp;BY$13),'Dpt BDD'!$A:$D,5,FALSE)),"",VLOOKUP(($B20&amp;BY$13),'Dpt BDD'!$A:$D,5,FALSE))</f>
        <v/>
      </c>
      <c r="BZ20" s="28" t="str">
        <f>IF(ISERROR(VLOOKUP(($B20&amp;BZ$13),'Dpt BDD'!$A:$D,5,FALSE)),"",VLOOKUP(($B20&amp;BZ$13),'Dpt BDD'!$A:$D,5,FALSE))</f>
        <v/>
      </c>
      <c r="CA20" s="28" t="str">
        <f>IF(ISERROR(VLOOKUP(($B20&amp;CA$13),'Dpt BDD'!$A:$D,5,FALSE)),"",VLOOKUP(($B20&amp;CA$13),'Dpt BDD'!$A:$D,5,FALSE))</f>
        <v/>
      </c>
      <c r="CB20" s="28" t="str">
        <f>IF(ISERROR(VLOOKUP(($B20&amp;CB$13),'Dpt BDD'!$A:$D,5,FALSE)),"",VLOOKUP(($B20&amp;CB$13),'Dpt BDD'!$A:$D,5,FALSE))</f>
        <v/>
      </c>
      <c r="CC20" s="28" t="str">
        <f>IF(ISERROR(VLOOKUP(($B20&amp;CC$13),'Dpt BDD'!$A:$D,5,FALSE)),"",VLOOKUP(($B20&amp;CC$13),'Dpt BDD'!$A:$D,5,FALSE))</f>
        <v/>
      </c>
      <c r="CD20" s="28" t="str">
        <f>IF(ISERROR(VLOOKUP(($B20&amp;CD$13),'Dpt BDD'!$A:$D,5,FALSE)),"",VLOOKUP(($B20&amp;CD$13),'Dpt BDD'!$A:$D,5,FALSE))</f>
        <v/>
      </c>
      <c r="CE20" s="28" t="str">
        <f>IF(ISERROR(VLOOKUP(($B20&amp;CE$13),'Dpt BDD'!$A:$D,5,FALSE)),"",VLOOKUP(($B20&amp;CE$13),'Dpt BDD'!$A:$D,5,FALSE))</f>
        <v/>
      </c>
      <c r="CF20" s="28" t="str">
        <f>IF(ISERROR(VLOOKUP(($B20&amp;CF$13),'Dpt BDD'!$A:$D,5,FALSE)),"",VLOOKUP(($B20&amp;CF$13),'Dpt BDD'!$A:$D,5,FALSE))</f>
        <v/>
      </c>
      <c r="CG20" s="28" t="str">
        <f>IF(ISERROR(VLOOKUP(($B20&amp;CG$13),'Dpt BDD'!$A:$D,5,FALSE)),"",VLOOKUP(($B20&amp;CG$13),'Dpt BDD'!$A:$D,5,FALSE))</f>
        <v/>
      </c>
      <c r="CH20" s="28" t="str">
        <f>IF(ISERROR(VLOOKUP(($B20&amp;CH$13),'Dpt BDD'!$A:$D,5,FALSE)),"",VLOOKUP(($B20&amp;CH$13),'Dpt BDD'!$A:$D,5,FALSE))</f>
        <v/>
      </c>
      <c r="CI20" s="28" t="str">
        <f>IF(ISERROR(VLOOKUP(($B20&amp;CI$13),'Dpt BDD'!$A:$D,5,FALSE)),"",VLOOKUP(($B20&amp;CI$13),'Dpt BDD'!$A:$D,5,FALSE))</f>
        <v/>
      </c>
      <c r="CJ20" s="28" t="str">
        <f>IF(ISERROR(VLOOKUP(($B20&amp;CJ$13),'Dpt BDD'!$A:$D,5,FALSE)),"",VLOOKUP(($B20&amp;CJ$13),'Dpt BDD'!$A:$D,5,FALSE))</f>
        <v/>
      </c>
      <c r="CK20" s="28" t="str">
        <f>IF(ISERROR(VLOOKUP(($B20&amp;CK$13),'Dpt BDD'!$A:$D,5,FALSE)),"",VLOOKUP(($B20&amp;CK$13),'Dpt BDD'!$A:$D,5,FALSE))</f>
        <v/>
      </c>
      <c r="CL20" s="28" t="str">
        <f>IF(ISERROR(VLOOKUP(($B20&amp;CL$13),'Dpt BDD'!$A:$D,5,FALSE)),"",VLOOKUP(($B20&amp;CL$13),'Dpt BDD'!$A:$D,5,FALSE))</f>
        <v/>
      </c>
      <c r="CM20" s="28" t="str">
        <f>IF(ISERROR(VLOOKUP(($B20&amp;CM$13),'Dpt BDD'!$A:$D,5,FALSE)),"",VLOOKUP(($B20&amp;CM$13),'Dpt BDD'!$A:$D,5,FALSE))</f>
        <v/>
      </c>
      <c r="CN20" s="28" t="str">
        <f>IF(ISERROR(VLOOKUP(($B20&amp;CN$13),'Dpt BDD'!$A:$D,5,FALSE)),"",VLOOKUP(($B20&amp;CN$13),'Dpt BDD'!$A:$D,5,FALSE))</f>
        <v/>
      </c>
      <c r="CO20" s="28" t="str">
        <f>IF(ISERROR(VLOOKUP(($B20&amp;CO$13),'Dpt BDD'!$A:$D,5,FALSE)),"",VLOOKUP(($B20&amp;CO$13),'Dpt BDD'!$A:$D,5,FALSE))</f>
        <v/>
      </c>
      <c r="CP20" s="28" t="str">
        <f>IF(ISERROR(VLOOKUP(($B20&amp;CP$13),'Dpt BDD'!$A:$D,5,FALSE)),"",VLOOKUP(($B20&amp;CP$13),'Dpt BDD'!$A:$D,5,FALSE))</f>
        <v/>
      </c>
      <c r="CQ20" s="28" t="str">
        <f>IF(ISERROR(VLOOKUP(($B20&amp;CQ$13),'Dpt BDD'!$A:$D,5,FALSE)),"",VLOOKUP(($B20&amp;CQ$13),'Dpt BDD'!$A:$D,5,FALSE))</f>
        <v/>
      </c>
      <c r="CR20" s="28" t="str">
        <f>IF(ISERROR(VLOOKUP(($B20&amp;CR$13),'Dpt BDD'!$A:$D,5,FALSE)),"",VLOOKUP(($B20&amp;CR$13),'Dpt BDD'!$A:$D,5,FALSE))</f>
        <v/>
      </c>
      <c r="CS20" s="28" t="str">
        <f>IF(ISERROR(VLOOKUP(($B20&amp;CS$13),'Dpt BDD'!$A:$D,5,FALSE)),"",VLOOKUP(($B20&amp;CS$13),'Dpt BDD'!$A:$D,5,FALSE))</f>
        <v/>
      </c>
      <c r="CT20" s="28" t="str">
        <f>IF(ISERROR(VLOOKUP(($B20&amp;CT$13),'Dpt BDD'!$A:$D,5,FALSE)),"",VLOOKUP(($B20&amp;CT$13),'Dpt BDD'!$A:$D,5,FALSE))</f>
        <v/>
      </c>
      <c r="CU20" s="28" t="str">
        <f>IF(ISERROR(VLOOKUP(($B20&amp;CU$13),'Dpt BDD'!$A:$D,5,FALSE)),"",VLOOKUP(($B20&amp;CU$13),'Dpt BDD'!$A:$D,5,FALSE))</f>
        <v/>
      </c>
      <c r="CV20" s="28" t="str">
        <f>IF(ISERROR(VLOOKUP(($B20&amp;CV$13),'Dpt BDD'!$A:$D,5,FALSE)),"",VLOOKUP(($B20&amp;CV$13),'Dpt BDD'!$A:$D,5,FALSE))</f>
        <v/>
      </c>
      <c r="CW20" s="28" t="str">
        <f>IF(ISERROR(VLOOKUP(($B20&amp;CW$13),'Dpt BDD'!$A:$D,5,FALSE)),"",VLOOKUP(($B20&amp;CW$13),'Dpt BDD'!$A:$D,5,FALSE))</f>
        <v/>
      </c>
      <c r="CX20" s="28" t="str">
        <f>IF(ISERROR(VLOOKUP(($B20&amp;CX$13),'Dpt BDD'!$A:$D,5,FALSE)),"",VLOOKUP(($B20&amp;CX$13),'Dpt BDD'!$A:$D,5,FALSE))</f>
        <v/>
      </c>
      <c r="CY20" s="28" t="str">
        <f>IF(ISERROR(VLOOKUP(($B20&amp;CY$13),'Dpt BDD'!$A:$D,5,FALSE)),"",VLOOKUP(($B20&amp;CY$13),'Dpt BDD'!$A:$D,5,FALSE))</f>
        <v/>
      </c>
      <c r="CZ20" s="28" t="str">
        <f>IF(ISERROR(VLOOKUP(($B20&amp;CZ$13),'Dpt BDD'!$A:$D,5,FALSE)),"",VLOOKUP(($B20&amp;CZ$13),'Dpt BDD'!$A:$D,5,FALSE))</f>
        <v/>
      </c>
      <c r="DA20" s="28" t="str">
        <f>IF(ISERROR(VLOOKUP(($B20&amp;DA$13),'Dpt BDD'!$A:$D,5,FALSE)),"",VLOOKUP(($B20&amp;DA$13),'Dpt BDD'!$A:$D,5,FALSE))</f>
        <v/>
      </c>
      <c r="DB20" s="28" t="str">
        <f>IF(ISERROR(VLOOKUP(($B20&amp;DB$13),'Dpt BDD'!$A:$D,5,FALSE)),"",VLOOKUP(($B20&amp;DB$13),'Dpt BDD'!$A:$D,5,FALSE))</f>
        <v/>
      </c>
      <c r="DC20" s="28" t="str">
        <f>IF(ISERROR(VLOOKUP(($B20&amp;DC$13),'Dpt BDD'!$A:$D,5,FALSE)),"",VLOOKUP(($B20&amp;DC$13),'Dpt BDD'!$A:$D,5,FALSE))</f>
        <v/>
      </c>
      <c r="DD20" s="28" t="str">
        <f>IF(ISERROR(VLOOKUP(($B20&amp;DD$13),'Dpt BDD'!$A:$D,5,FALSE)),"",VLOOKUP(($B20&amp;DD$13),'Dpt BDD'!$A:$D,5,FALSE))</f>
        <v/>
      </c>
      <c r="DE20" s="28" t="str">
        <f>IF(ISERROR(VLOOKUP(($B20&amp;DE$13),'Dpt BDD'!$A:$D,5,FALSE)),"",VLOOKUP(($B20&amp;DE$13),'Dpt BDD'!$A:$D,5,FALSE))</f>
        <v/>
      </c>
      <c r="DF20" s="28" t="str">
        <f>IF(ISERROR(VLOOKUP(($B20&amp;DF$13),'Dpt BDD'!$A:$D,5,FALSE)),"",VLOOKUP(($B20&amp;DF$13),'Dpt BDD'!$A:$D,5,FALSE))</f>
        <v/>
      </c>
      <c r="DG20" s="28" t="str">
        <f>IF(ISERROR(VLOOKUP(($B20&amp;DG$13),'Dpt BDD'!$A:$D,5,FALSE)),"",VLOOKUP(($B20&amp;DG$13),'Dpt BDD'!$A:$D,5,FALSE))</f>
        <v/>
      </c>
      <c r="DH20" s="28" t="str">
        <f>IF(ISERROR(VLOOKUP(($B20&amp;DH$13),'Dpt BDD'!$A:$D,5,FALSE)),"",VLOOKUP(($B20&amp;DH$13),'Dpt BDD'!$A:$D,5,FALSE))</f>
        <v/>
      </c>
      <c r="DI20" s="28" t="str">
        <f>IF(ISERROR(VLOOKUP(($B20&amp;DI$13),'Dpt BDD'!$A:$D,5,FALSE)),"",VLOOKUP(($B20&amp;DI$13),'Dpt BDD'!$A:$D,5,FALSE))</f>
        <v/>
      </c>
      <c r="DJ20" s="28" t="str">
        <f>IF(ISERROR(VLOOKUP(($B20&amp;DJ$13),'Dpt BDD'!$A:$D,5,FALSE)),"",VLOOKUP(($B20&amp;DJ$13),'Dpt BDD'!$A:$D,5,FALSE))</f>
        <v/>
      </c>
      <c r="DK20" s="28" t="str">
        <f>IF(ISERROR(VLOOKUP(($B20&amp;DK$13),'Dpt BDD'!$A:$D,5,FALSE)),"",VLOOKUP(($B20&amp;DK$13),'Dpt BDD'!$A:$D,5,FALSE))</f>
        <v/>
      </c>
    </row>
    <row r="21" spans="2:115" x14ac:dyDescent="0.15">
      <c r="B21" s="2">
        <f t="shared" si="0"/>
        <v>43047</v>
      </c>
      <c r="C21" s="53">
        <f>IFERROR(RECHERCHEVA('Dpt BDD'!$A:$D,4,$B21,C$12),0)</f>
        <v>0</v>
      </c>
      <c r="D21" s="53">
        <f>IFERROR(RECHERCHEVA('Dpt BDD'!$A:$D,4,$B21,D$12),0)</f>
        <v>0</v>
      </c>
      <c r="E21" s="53">
        <f>IFERROR(RECHERCHEVA('Dpt BDD'!$A:$D,4,$B21,E$12),0)</f>
        <v>0</v>
      </c>
      <c r="F21" s="53">
        <f>IFERROR(RECHERCHEVA('Dpt BDD'!$A:$D,4,$B21,F$12),0)</f>
        <v>0</v>
      </c>
      <c r="G21" s="53">
        <f>IFERROR(RECHERCHEVA('Dpt BDD'!$A:$D,4,$B21,G$12),0)</f>
        <v>0</v>
      </c>
      <c r="H21" s="53">
        <f>IFERROR(RECHERCHEVA('Dpt BDD'!$A:$D,4,$B21,H$12),0)</f>
        <v>0</v>
      </c>
      <c r="I21" s="53">
        <f>IFERROR(RECHERCHEVA('Dpt BDD'!$A:$D,4,$B21,I$12),0)</f>
        <v>0</v>
      </c>
      <c r="J21" s="53">
        <f>IFERROR(RECHERCHEVA('Dpt BDD'!$A:$D,4,$B21,J$12),0)</f>
        <v>0</v>
      </c>
      <c r="K21" s="53">
        <f>IFERROR(RECHERCHEVA('Dpt BDD'!$A:$D,4,$B21,K$12),0)</f>
        <v>0</v>
      </c>
      <c r="L21" s="53">
        <f>IFERROR(RECHERCHEVA('Dpt BDD'!$A:$D,4,$B21,L$12),0)</f>
        <v>0</v>
      </c>
      <c r="M21" s="53">
        <f>IFERROR(RECHERCHEVA('Dpt BDD'!$A:$D,4,$B21,M$12),0)</f>
        <v>0</v>
      </c>
      <c r="N21" s="53">
        <f>IFERROR(RECHERCHEVA('Dpt BDD'!$A:$D,4,$B21,N$12),0)</f>
        <v>0</v>
      </c>
      <c r="O21" s="28" t="str">
        <f>IF(ISERROR(VLOOKUP(($B21&amp;O$13),'Dpt BDD'!$A:$D,5,FALSE)),"",VLOOKUP(($B21&amp;O$13),'Dpt BDD'!$A:$D,5,FALSE))</f>
        <v/>
      </c>
      <c r="P21" s="28" t="str">
        <f>IF(ISERROR(VLOOKUP(($B21&amp;P$13),'Dpt BDD'!$A:$D,5,FALSE)),"",VLOOKUP(($B21&amp;P$13),'Dpt BDD'!$A:$D,5,FALSE))</f>
        <v/>
      </c>
      <c r="Q21" s="28" t="str">
        <f>IF(ISERROR(VLOOKUP(($B21&amp;Q$13),'Dpt BDD'!$A:$D,5,FALSE)),"",VLOOKUP(($B21&amp;Q$13),'Dpt BDD'!$A:$D,5,FALSE))</f>
        <v/>
      </c>
      <c r="R21" s="28" t="str">
        <f>IF(ISERROR(VLOOKUP(($B21&amp;R$13),'Dpt BDD'!$A:$D,5,FALSE)),"",VLOOKUP(($B21&amp;R$13),'Dpt BDD'!$A:$D,5,FALSE))</f>
        <v/>
      </c>
      <c r="S21" s="28" t="str">
        <f>IF(ISERROR(VLOOKUP(($B21&amp;S$13),'Dpt BDD'!$A:$D,5,FALSE)),"",VLOOKUP(($B21&amp;S$13),'Dpt BDD'!$A:$D,5,FALSE))</f>
        <v/>
      </c>
      <c r="T21" s="28" t="str">
        <f>IF(ISERROR(VLOOKUP(($B21&amp;T$13),'Dpt BDD'!$A:$D,5,FALSE)),"",VLOOKUP(($B21&amp;T$13),'Dpt BDD'!$A:$D,5,FALSE))</f>
        <v/>
      </c>
      <c r="U21" s="28" t="str">
        <f>IF(ISERROR(VLOOKUP(($B21&amp;U$13),'Dpt BDD'!$A:$D,5,FALSE)),"",VLOOKUP(($B21&amp;U$13),'Dpt BDD'!$A:$D,5,FALSE))</f>
        <v/>
      </c>
      <c r="V21" s="28" t="str">
        <f>IF(ISERROR(VLOOKUP(($B21&amp;V$13),'Dpt BDD'!$A:$D,5,FALSE)),"",VLOOKUP(($B21&amp;V$13),'Dpt BDD'!$A:$D,5,FALSE))</f>
        <v/>
      </c>
      <c r="W21" s="28" t="str">
        <f>IF(ISERROR(VLOOKUP(($B21&amp;W$13),'Dpt BDD'!$A:$D,5,FALSE)),"",VLOOKUP(($B21&amp;W$13),'Dpt BDD'!$A:$D,5,FALSE))</f>
        <v/>
      </c>
      <c r="X21" s="28" t="str">
        <f>IF(ISERROR(VLOOKUP(($B21&amp;X$13),'Dpt BDD'!$A:$D,5,FALSE)),"",VLOOKUP(($B21&amp;X$13),'Dpt BDD'!$A:$D,5,FALSE))</f>
        <v/>
      </c>
      <c r="Y21" s="28" t="str">
        <f>IF(ISERROR(VLOOKUP(($B21&amp;Y$13),'Dpt BDD'!$A:$D,5,FALSE)),"",VLOOKUP(($B21&amp;Y$13),'Dpt BDD'!$A:$D,5,FALSE))</f>
        <v/>
      </c>
      <c r="Z21" s="28" t="str">
        <f>IF(ISERROR(VLOOKUP(($B21&amp;Z$13),'Dpt BDD'!$A:$D,5,FALSE)),"",VLOOKUP(($B21&amp;Z$13),'Dpt BDD'!$A:$D,5,FALSE))</f>
        <v/>
      </c>
      <c r="AA21" s="28" t="str">
        <f>IF(ISERROR(VLOOKUP(($B21&amp;AA$13),'Dpt BDD'!$A:$D,5,FALSE)),"",VLOOKUP(($B21&amp;AA$13),'Dpt BDD'!$A:$D,5,FALSE))</f>
        <v/>
      </c>
      <c r="AB21" s="28" t="str">
        <f>IF(ISERROR(VLOOKUP(($B21&amp;AB$13),'Dpt BDD'!$A:$D,5,FALSE)),"",VLOOKUP(($B21&amp;AB$13),'Dpt BDD'!$A:$D,5,FALSE))</f>
        <v/>
      </c>
      <c r="AC21" s="28" t="str">
        <f>IF(ISERROR(VLOOKUP(($B21&amp;AC$13),'Dpt BDD'!$A:$D,5,FALSE)),"",VLOOKUP(($B21&amp;AC$13),'Dpt BDD'!$A:$D,5,FALSE))</f>
        <v/>
      </c>
      <c r="AD21" s="28" t="str">
        <f>IF(ISERROR(VLOOKUP(($B21&amp;AD$13),'Dpt BDD'!$A:$D,5,FALSE)),"",VLOOKUP(($B21&amp;AD$13),'Dpt BDD'!$A:$D,5,FALSE))</f>
        <v/>
      </c>
      <c r="AE21" s="28" t="str">
        <f>IF(ISERROR(VLOOKUP(($B21&amp;AE$13),'Dpt BDD'!$A:$D,5,FALSE)),"",VLOOKUP(($B21&amp;AE$13),'Dpt BDD'!$A:$D,5,FALSE))</f>
        <v/>
      </c>
      <c r="AF21" s="28" t="str">
        <f>IF(ISERROR(VLOOKUP(($B21&amp;AF$13),'Dpt BDD'!$A:$D,5,FALSE)),"",VLOOKUP(($B21&amp;AF$13),'Dpt BDD'!$A:$D,5,FALSE))</f>
        <v/>
      </c>
      <c r="AG21" s="28" t="str">
        <f>IF(ISERROR(VLOOKUP(($B21&amp;AG$13),'Dpt BDD'!$A:$D,5,FALSE)),"",VLOOKUP(($B21&amp;AG$13),'Dpt BDD'!$A:$D,5,FALSE))</f>
        <v/>
      </c>
      <c r="AH21" s="28" t="str">
        <f>IF(ISERROR(VLOOKUP(($B21&amp;AH$13),'Dpt BDD'!$A:$D,5,FALSE)),"",VLOOKUP(($B21&amp;AH$13),'Dpt BDD'!$A:$D,5,FALSE))</f>
        <v/>
      </c>
      <c r="AI21" s="28" t="str">
        <f>IF(ISERROR(VLOOKUP(($B21&amp;AI$13),'Dpt BDD'!$A:$D,5,FALSE)),"",VLOOKUP(($B21&amp;AI$13),'Dpt BDD'!$A:$D,5,FALSE))</f>
        <v/>
      </c>
      <c r="AJ21" s="28" t="str">
        <f>IF(ISERROR(VLOOKUP(($B21&amp;AJ$13),'Dpt BDD'!$A:$D,5,FALSE)),"",VLOOKUP(($B21&amp;AJ$13),'Dpt BDD'!$A:$D,5,FALSE))</f>
        <v/>
      </c>
      <c r="AK21" s="28" t="str">
        <f>IF(ISERROR(VLOOKUP(($B21&amp;AK$13),'Dpt BDD'!$A:$D,5,FALSE)),"",VLOOKUP(($B21&amp;AK$13),'Dpt BDD'!$A:$D,5,FALSE))</f>
        <v/>
      </c>
      <c r="AL21" s="28" t="str">
        <f>IF(ISERROR(VLOOKUP(($B21&amp;AL$13),'Dpt BDD'!$A:$D,5,FALSE)),"",VLOOKUP(($B21&amp;AL$13),'Dpt BDD'!$A:$D,5,FALSE))</f>
        <v/>
      </c>
      <c r="AM21" s="28" t="str">
        <f>IF(ISERROR(VLOOKUP(($B21&amp;AM$13),'Dpt BDD'!$A:$D,5,FALSE)),"",VLOOKUP(($B21&amp;AM$13),'Dpt BDD'!$A:$D,5,FALSE))</f>
        <v/>
      </c>
      <c r="AN21" s="28" t="str">
        <f>IF(ISERROR(VLOOKUP(($B21&amp;AN$13),'Dpt BDD'!$A:$D,5,FALSE)),"",VLOOKUP(($B21&amp;AN$13),'Dpt BDD'!$A:$D,5,FALSE))</f>
        <v/>
      </c>
      <c r="AO21" s="28" t="str">
        <f>IF(ISERROR(VLOOKUP(($B21&amp;AO$13),'Dpt BDD'!$A:$D,5,FALSE)),"",VLOOKUP(($B21&amp;AO$13),'Dpt BDD'!$A:$D,5,FALSE))</f>
        <v/>
      </c>
      <c r="AP21" s="28" t="str">
        <f>IF(ISERROR(VLOOKUP(($B21&amp;AP$13),'Dpt BDD'!$A:$D,5,FALSE)),"",VLOOKUP(($B21&amp;AP$13),'Dpt BDD'!$A:$D,5,FALSE))</f>
        <v/>
      </c>
      <c r="AQ21" s="28" t="str">
        <f>IF(ISERROR(VLOOKUP(($B21&amp;AQ$13),'Dpt BDD'!$A:$D,5,FALSE)),"",VLOOKUP(($B21&amp;AQ$13),'Dpt BDD'!$A:$D,5,FALSE))</f>
        <v/>
      </c>
      <c r="AR21" s="28" t="str">
        <f>IF(ISERROR(VLOOKUP(($B21&amp;AR$13),'Dpt BDD'!$A:$D,5,FALSE)),"",VLOOKUP(($B21&amp;AR$13),'Dpt BDD'!$A:$D,5,FALSE))</f>
        <v/>
      </c>
      <c r="AS21" s="28" t="str">
        <f>IF(ISERROR(VLOOKUP(($B21&amp;AS$13),'Dpt BDD'!$A:$D,5,FALSE)),"",VLOOKUP(($B21&amp;AS$13),'Dpt BDD'!$A:$D,5,FALSE))</f>
        <v/>
      </c>
      <c r="AT21" s="28" t="str">
        <f>IF(ISERROR(VLOOKUP(($B21&amp;AT$13),'Dpt BDD'!$A:$D,5,FALSE)),"",VLOOKUP(($B21&amp;AT$13),'Dpt BDD'!$A:$D,5,FALSE))</f>
        <v/>
      </c>
      <c r="AU21" s="28" t="str">
        <f>IF(ISERROR(VLOOKUP(($B21&amp;AU$13),'Dpt BDD'!$A:$D,5,FALSE)),"",VLOOKUP(($B21&amp;AU$13),'Dpt BDD'!$A:$D,5,FALSE))</f>
        <v/>
      </c>
      <c r="AV21" s="28" t="str">
        <f>IF(ISERROR(VLOOKUP(($B21&amp;AV$13),'Dpt BDD'!$A:$D,5,FALSE)),"",VLOOKUP(($B21&amp;AV$13),'Dpt BDD'!$A:$D,5,FALSE))</f>
        <v/>
      </c>
      <c r="AW21" s="28" t="str">
        <f>IF(ISERROR(VLOOKUP(($B21&amp;AW$13),'Dpt BDD'!$A:$D,5,FALSE)),"",VLOOKUP(($B21&amp;AW$13),'Dpt BDD'!$A:$D,5,FALSE))</f>
        <v/>
      </c>
      <c r="AX21" s="28" t="str">
        <f>IF(ISERROR(VLOOKUP(($B21&amp;AX$13),'Dpt BDD'!$A:$D,5,FALSE)),"",VLOOKUP(($B21&amp;AX$13),'Dpt BDD'!$A:$D,5,FALSE))</f>
        <v/>
      </c>
      <c r="AY21" s="28" t="str">
        <f>IF(ISERROR(VLOOKUP(($B21&amp;AY$13),'Dpt BDD'!$A:$D,5,FALSE)),"",VLOOKUP(($B21&amp;AY$13),'Dpt BDD'!$A:$D,5,FALSE))</f>
        <v/>
      </c>
      <c r="AZ21" s="28" t="str">
        <f>IF(ISERROR(VLOOKUP(($B21&amp;AZ$13),'Dpt BDD'!$A:$D,5,FALSE)),"",VLOOKUP(($B21&amp;AZ$13),'Dpt BDD'!$A:$D,5,FALSE))</f>
        <v/>
      </c>
      <c r="BA21" s="28" t="str">
        <f>IF(ISERROR(VLOOKUP(($B21&amp;BA$13),'Dpt BDD'!$A:$D,5,FALSE)),"",VLOOKUP(($B21&amp;BA$13),'Dpt BDD'!$A:$D,5,FALSE))</f>
        <v/>
      </c>
      <c r="BB21" s="28" t="str">
        <f>IF(ISERROR(VLOOKUP(($B21&amp;BB$13),'Dpt BDD'!$A:$D,5,FALSE)),"",VLOOKUP(($B21&amp;BB$13),'Dpt BDD'!$A:$D,5,FALSE))</f>
        <v/>
      </c>
      <c r="BC21" s="28" t="str">
        <f>IF(ISERROR(VLOOKUP(($B21&amp;BC$13),'Dpt BDD'!$A:$D,5,FALSE)),"",VLOOKUP(($B21&amp;BC$13),'Dpt BDD'!$A:$D,5,FALSE))</f>
        <v/>
      </c>
      <c r="BD21" s="28" t="str">
        <f>IF(ISERROR(VLOOKUP(($B21&amp;BD$13),'Dpt BDD'!$A:$D,5,FALSE)),"",VLOOKUP(($B21&amp;BD$13),'Dpt BDD'!$A:$D,5,FALSE))</f>
        <v/>
      </c>
      <c r="BE21" s="28" t="str">
        <f>IF(ISERROR(VLOOKUP(($B21&amp;BE$13),'Dpt BDD'!$A:$D,5,FALSE)),"",VLOOKUP(($B21&amp;BE$13),'Dpt BDD'!$A:$D,5,FALSE))</f>
        <v/>
      </c>
      <c r="BF21" s="28" t="str">
        <f>IF(ISERROR(VLOOKUP(($B21&amp;BF$13),'Dpt BDD'!$A:$D,5,FALSE)),"",VLOOKUP(($B21&amp;BF$13),'Dpt BDD'!$A:$D,5,FALSE))</f>
        <v/>
      </c>
      <c r="BG21" s="28" t="str">
        <f>IF(ISERROR(VLOOKUP(($B21&amp;BG$13),'Dpt BDD'!$A:$D,5,FALSE)),"",VLOOKUP(($B21&amp;BG$13),'Dpt BDD'!$A:$D,5,FALSE))</f>
        <v/>
      </c>
      <c r="BH21" s="28" t="str">
        <f>IF(ISERROR(VLOOKUP(($B21&amp;BH$13),'Dpt BDD'!$A:$D,5,FALSE)),"",VLOOKUP(($B21&amp;BH$13),'Dpt BDD'!$A:$D,5,FALSE))</f>
        <v/>
      </c>
      <c r="BI21" s="28" t="str">
        <f>IF(ISERROR(VLOOKUP(($B21&amp;BI$13),'Dpt BDD'!$A:$D,5,FALSE)),"",VLOOKUP(($B21&amp;BI$13),'Dpt BDD'!$A:$D,5,FALSE))</f>
        <v/>
      </c>
      <c r="BJ21" s="28" t="str">
        <f>IF(ISERROR(VLOOKUP(($B21&amp;BJ$13),'Dpt BDD'!$A:$D,5,FALSE)),"",VLOOKUP(($B21&amp;BJ$13),'Dpt BDD'!$A:$D,5,FALSE))</f>
        <v/>
      </c>
      <c r="BK21" s="28" t="str">
        <f>IF(ISERROR(VLOOKUP(($B21&amp;BK$13),'Dpt BDD'!$A:$D,5,FALSE)),"",VLOOKUP(($B21&amp;BK$13),'Dpt BDD'!$A:$D,5,FALSE))</f>
        <v/>
      </c>
      <c r="BL21" s="28" t="str">
        <f>IF(ISERROR(VLOOKUP(($B21&amp;BL$13),'Dpt BDD'!$A:$D,5,FALSE)),"",VLOOKUP(($B21&amp;BL$13),'Dpt BDD'!$A:$D,5,FALSE))</f>
        <v/>
      </c>
      <c r="BM21" s="28" t="str">
        <f>IF(ISERROR(VLOOKUP(($B21&amp;BM$13),'Dpt BDD'!$A:$D,5,FALSE)),"",VLOOKUP(($B21&amp;BM$13),'Dpt BDD'!$A:$D,5,FALSE))</f>
        <v/>
      </c>
      <c r="BN21" s="28" t="str">
        <f>IF(ISERROR(VLOOKUP(($B21&amp;BN$13),'Dpt BDD'!$A:$D,5,FALSE)),"",VLOOKUP(($B21&amp;BN$13),'Dpt BDD'!$A:$D,5,FALSE))</f>
        <v/>
      </c>
      <c r="BO21" s="28" t="str">
        <f>IF(ISERROR(VLOOKUP(($B21&amp;BO$13),'Dpt BDD'!$A:$D,5,FALSE)),"",VLOOKUP(($B21&amp;BO$13),'Dpt BDD'!$A:$D,5,FALSE))</f>
        <v/>
      </c>
      <c r="BP21" s="28" t="str">
        <f>IF(ISERROR(VLOOKUP(($B21&amp;BP$13),'Dpt BDD'!$A:$D,5,FALSE)),"",VLOOKUP(($B21&amp;BP$13),'Dpt BDD'!$A:$D,5,FALSE))</f>
        <v/>
      </c>
      <c r="BQ21" s="28" t="str">
        <f>IF(ISERROR(VLOOKUP(($B21&amp;BQ$13),'Dpt BDD'!$A:$D,5,FALSE)),"",VLOOKUP(($B21&amp;BQ$13),'Dpt BDD'!$A:$D,5,FALSE))</f>
        <v/>
      </c>
      <c r="BR21" s="28" t="str">
        <f>IF(ISERROR(VLOOKUP(($B21&amp;BR$13),'Dpt BDD'!$A:$D,5,FALSE)),"",VLOOKUP(($B21&amp;BR$13),'Dpt BDD'!$A:$D,5,FALSE))</f>
        <v/>
      </c>
      <c r="BS21" s="28" t="str">
        <f>IF(ISERROR(VLOOKUP(($B21&amp;BS$13),'Dpt BDD'!$A:$D,5,FALSE)),"",VLOOKUP(($B21&amp;BS$13),'Dpt BDD'!$A:$D,5,FALSE))</f>
        <v/>
      </c>
      <c r="BT21" s="28" t="str">
        <f>IF(ISERROR(VLOOKUP(($B21&amp;BT$13),'Dpt BDD'!$A:$D,5,FALSE)),"",VLOOKUP(($B21&amp;BT$13),'Dpt BDD'!$A:$D,5,FALSE))</f>
        <v/>
      </c>
      <c r="BU21" s="28" t="str">
        <f>IF(ISERROR(VLOOKUP(($B21&amp;BU$13),'Dpt BDD'!$A:$D,5,FALSE)),"",VLOOKUP(($B21&amp;BU$13),'Dpt BDD'!$A:$D,5,FALSE))</f>
        <v/>
      </c>
      <c r="BV21" s="28" t="str">
        <f>IF(ISERROR(VLOOKUP(($B21&amp;BV$13),'Dpt BDD'!$A:$D,5,FALSE)),"",VLOOKUP(($B21&amp;BV$13),'Dpt BDD'!$A:$D,5,FALSE))</f>
        <v/>
      </c>
      <c r="BW21" s="28" t="str">
        <f>IF(ISERROR(VLOOKUP(($B21&amp;BW$13),'Dpt BDD'!$A:$D,5,FALSE)),"",VLOOKUP(($B21&amp;BW$13),'Dpt BDD'!$A:$D,5,FALSE))</f>
        <v/>
      </c>
      <c r="BX21" s="28" t="str">
        <f>IF(ISERROR(VLOOKUP(($B21&amp;BX$13),'Dpt BDD'!$A:$D,5,FALSE)),"",VLOOKUP(($B21&amp;BX$13),'Dpt BDD'!$A:$D,5,FALSE))</f>
        <v/>
      </c>
      <c r="BY21" s="28" t="str">
        <f>IF(ISERROR(VLOOKUP(($B21&amp;BY$13),'Dpt BDD'!$A:$D,5,FALSE)),"",VLOOKUP(($B21&amp;BY$13),'Dpt BDD'!$A:$D,5,FALSE))</f>
        <v/>
      </c>
      <c r="BZ21" s="28" t="str">
        <f>IF(ISERROR(VLOOKUP(($B21&amp;BZ$13),'Dpt BDD'!$A:$D,5,FALSE)),"",VLOOKUP(($B21&amp;BZ$13),'Dpt BDD'!$A:$D,5,FALSE))</f>
        <v/>
      </c>
      <c r="CA21" s="28" t="str">
        <f>IF(ISERROR(VLOOKUP(($B21&amp;CA$13),'Dpt BDD'!$A:$D,5,FALSE)),"",VLOOKUP(($B21&amp;CA$13),'Dpt BDD'!$A:$D,5,FALSE))</f>
        <v/>
      </c>
      <c r="CB21" s="28" t="str">
        <f>IF(ISERROR(VLOOKUP(($B21&amp;CB$13),'Dpt BDD'!$A:$D,5,FALSE)),"",VLOOKUP(($B21&amp;CB$13),'Dpt BDD'!$A:$D,5,FALSE))</f>
        <v/>
      </c>
      <c r="CC21" s="28" t="str">
        <f>IF(ISERROR(VLOOKUP(($B21&amp;CC$13),'Dpt BDD'!$A:$D,5,FALSE)),"",VLOOKUP(($B21&amp;CC$13),'Dpt BDD'!$A:$D,5,FALSE))</f>
        <v/>
      </c>
      <c r="CD21" s="28" t="str">
        <f>IF(ISERROR(VLOOKUP(($B21&amp;CD$13),'Dpt BDD'!$A:$D,5,FALSE)),"",VLOOKUP(($B21&amp;CD$13),'Dpt BDD'!$A:$D,5,FALSE))</f>
        <v/>
      </c>
      <c r="CE21" s="28" t="str">
        <f>IF(ISERROR(VLOOKUP(($B21&amp;CE$13),'Dpt BDD'!$A:$D,5,FALSE)),"",VLOOKUP(($B21&amp;CE$13),'Dpt BDD'!$A:$D,5,FALSE))</f>
        <v/>
      </c>
      <c r="CF21" s="28" t="str">
        <f>IF(ISERROR(VLOOKUP(($B21&amp;CF$13),'Dpt BDD'!$A:$D,5,FALSE)),"",VLOOKUP(($B21&amp;CF$13),'Dpt BDD'!$A:$D,5,FALSE))</f>
        <v/>
      </c>
      <c r="CG21" s="28" t="str">
        <f>IF(ISERROR(VLOOKUP(($B21&amp;CG$13),'Dpt BDD'!$A:$D,5,FALSE)),"",VLOOKUP(($B21&amp;CG$13),'Dpt BDD'!$A:$D,5,FALSE))</f>
        <v/>
      </c>
      <c r="CH21" s="28" t="str">
        <f>IF(ISERROR(VLOOKUP(($B21&amp;CH$13),'Dpt BDD'!$A:$D,5,FALSE)),"",VLOOKUP(($B21&amp;CH$13),'Dpt BDD'!$A:$D,5,FALSE))</f>
        <v/>
      </c>
      <c r="CI21" s="28" t="str">
        <f>IF(ISERROR(VLOOKUP(($B21&amp;CI$13),'Dpt BDD'!$A:$D,5,FALSE)),"",VLOOKUP(($B21&amp;CI$13),'Dpt BDD'!$A:$D,5,FALSE))</f>
        <v/>
      </c>
      <c r="CJ21" s="28" t="str">
        <f>IF(ISERROR(VLOOKUP(($B21&amp;CJ$13),'Dpt BDD'!$A:$D,5,FALSE)),"",VLOOKUP(($B21&amp;CJ$13),'Dpt BDD'!$A:$D,5,FALSE))</f>
        <v/>
      </c>
      <c r="CK21" s="28" t="str">
        <f>IF(ISERROR(VLOOKUP(($B21&amp;CK$13),'Dpt BDD'!$A:$D,5,FALSE)),"",VLOOKUP(($B21&amp;CK$13),'Dpt BDD'!$A:$D,5,FALSE))</f>
        <v/>
      </c>
      <c r="CL21" s="28" t="str">
        <f>IF(ISERROR(VLOOKUP(($B21&amp;CL$13),'Dpt BDD'!$A:$D,5,FALSE)),"",VLOOKUP(($B21&amp;CL$13),'Dpt BDD'!$A:$D,5,FALSE))</f>
        <v/>
      </c>
      <c r="CM21" s="28" t="str">
        <f>IF(ISERROR(VLOOKUP(($B21&amp;CM$13),'Dpt BDD'!$A:$D,5,FALSE)),"",VLOOKUP(($B21&amp;CM$13),'Dpt BDD'!$A:$D,5,FALSE))</f>
        <v/>
      </c>
      <c r="CN21" s="28" t="str">
        <f>IF(ISERROR(VLOOKUP(($B21&amp;CN$13),'Dpt BDD'!$A:$D,5,FALSE)),"",VLOOKUP(($B21&amp;CN$13),'Dpt BDD'!$A:$D,5,FALSE))</f>
        <v/>
      </c>
      <c r="CO21" s="28" t="str">
        <f>IF(ISERROR(VLOOKUP(($B21&amp;CO$13),'Dpt BDD'!$A:$D,5,FALSE)),"",VLOOKUP(($B21&amp;CO$13),'Dpt BDD'!$A:$D,5,FALSE))</f>
        <v/>
      </c>
      <c r="CP21" s="28" t="str">
        <f>IF(ISERROR(VLOOKUP(($B21&amp;CP$13),'Dpt BDD'!$A:$D,5,FALSE)),"",VLOOKUP(($B21&amp;CP$13),'Dpt BDD'!$A:$D,5,FALSE))</f>
        <v/>
      </c>
      <c r="CQ21" s="28" t="str">
        <f>IF(ISERROR(VLOOKUP(($B21&amp;CQ$13),'Dpt BDD'!$A:$D,5,FALSE)),"",VLOOKUP(($B21&amp;CQ$13),'Dpt BDD'!$A:$D,5,FALSE))</f>
        <v/>
      </c>
      <c r="CR21" s="28" t="str">
        <f>IF(ISERROR(VLOOKUP(($B21&amp;CR$13),'Dpt BDD'!$A:$D,5,FALSE)),"",VLOOKUP(($B21&amp;CR$13),'Dpt BDD'!$A:$D,5,FALSE))</f>
        <v/>
      </c>
      <c r="CS21" s="28" t="str">
        <f>IF(ISERROR(VLOOKUP(($B21&amp;CS$13),'Dpt BDD'!$A:$D,5,FALSE)),"",VLOOKUP(($B21&amp;CS$13),'Dpt BDD'!$A:$D,5,FALSE))</f>
        <v/>
      </c>
      <c r="CT21" s="28" t="str">
        <f>IF(ISERROR(VLOOKUP(($B21&amp;CT$13),'Dpt BDD'!$A:$D,5,FALSE)),"",VLOOKUP(($B21&amp;CT$13),'Dpt BDD'!$A:$D,5,FALSE))</f>
        <v/>
      </c>
      <c r="CU21" s="28" t="str">
        <f>IF(ISERROR(VLOOKUP(($B21&amp;CU$13),'Dpt BDD'!$A:$D,5,FALSE)),"",VLOOKUP(($B21&amp;CU$13),'Dpt BDD'!$A:$D,5,FALSE))</f>
        <v/>
      </c>
      <c r="CV21" s="28" t="str">
        <f>IF(ISERROR(VLOOKUP(($B21&amp;CV$13),'Dpt BDD'!$A:$D,5,FALSE)),"",VLOOKUP(($B21&amp;CV$13),'Dpt BDD'!$A:$D,5,FALSE))</f>
        <v/>
      </c>
      <c r="CW21" s="28" t="str">
        <f>IF(ISERROR(VLOOKUP(($B21&amp;CW$13),'Dpt BDD'!$A:$D,5,FALSE)),"",VLOOKUP(($B21&amp;CW$13),'Dpt BDD'!$A:$D,5,FALSE))</f>
        <v/>
      </c>
      <c r="CX21" s="28" t="str">
        <f>IF(ISERROR(VLOOKUP(($B21&amp;CX$13),'Dpt BDD'!$A:$D,5,FALSE)),"",VLOOKUP(($B21&amp;CX$13),'Dpt BDD'!$A:$D,5,FALSE))</f>
        <v/>
      </c>
      <c r="CY21" s="28" t="str">
        <f>IF(ISERROR(VLOOKUP(($B21&amp;CY$13),'Dpt BDD'!$A:$D,5,FALSE)),"",VLOOKUP(($B21&amp;CY$13),'Dpt BDD'!$A:$D,5,FALSE))</f>
        <v/>
      </c>
      <c r="CZ21" s="28" t="str">
        <f>IF(ISERROR(VLOOKUP(($B21&amp;CZ$13),'Dpt BDD'!$A:$D,5,FALSE)),"",VLOOKUP(($B21&amp;CZ$13),'Dpt BDD'!$A:$D,5,FALSE))</f>
        <v/>
      </c>
      <c r="DA21" s="28" t="str">
        <f>IF(ISERROR(VLOOKUP(($B21&amp;DA$13),'Dpt BDD'!$A:$D,5,FALSE)),"",VLOOKUP(($B21&amp;DA$13),'Dpt BDD'!$A:$D,5,FALSE))</f>
        <v/>
      </c>
      <c r="DB21" s="28" t="str">
        <f>IF(ISERROR(VLOOKUP(($B21&amp;DB$13),'Dpt BDD'!$A:$D,5,FALSE)),"",VLOOKUP(($B21&amp;DB$13),'Dpt BDD'!$A:$D,5,FALSE))</f>
        <v/>
      </c>
      <c r="DC21" s="28" t="str">
        <f>IF(ISERROR(VLOOKUP(($B21&amp;DC$13),'Dpt BDD'!$A:$D,5,FALSE)),"",VLOOKUP(($B21&amp;DC$13),'Dpt BDD'!$A:$D,5,FALSE))</f>
        <v/>
      </c>
      <c r="DD21" s="28" t="str">
        <f>IF(ISERROR(VLOOKUP(($B21&amp;DD$13),'Dpt BDD'!$A:$D,5,FALSE)),"",VLOOKUP(($B21&amp;DD$13),'Dpt BDD'!$A:$D,5,FALSE))</f>
        <v/>
      </c>
      <c r="DE21" s="28" t="str">
        <f>IF(ISERROR(VLOOKUP(($B21&amp;DE$13),'Dpt BDD'!$A:$D,5,FALSE)),"",VLOOKUP(($B21&amp;DE$13),'Dpt BDD'!$A:$D,5,FALSE))</f>
        <v/>
      </c>
      <c r="DF21" s="28" t="str">
        <f>IF(ISERROR(VLOOKUP(($B21&amp;DF$13),'Dpt BDD'!$A:$D,5,FALSE)),"",VLOOKUP(($B21&amp;DF$13),'Dpt BDD'!$A:$D,5,FALSE))</f>
        <v/>
      </c>
      <c r="DG21" s="28" t="str">
        <f>IF(ISERROR(VLOOKUP(($B21&amp;DG$13),'Dpt BDD'!$A:$D,5,FALSE)),"",VLOOKUP(($B21&amp;DG$13),'Dpt BDD'!$A:$D,5,FALSE))</f>
        <v/>
      </c>
      <c r="DH21" s="28" t="str">
        <f>IF(ISERROR(VLOOKUP(($B21&amp;DH$13),'Dpt BDD'!$A:$D,5,FALSE)),"",VLOOKUP(($B21&amp;DH$13),'Dpt BDD'!$A:$D,5,FALSE))</f>
        <v/>
      </c>
      <c r="DI21" s="28" t="str">
        <f>IF(ISERROR(VLOOKUP(($B21&amp;DI$13),'Dpt BDD'!$A:$D,5,FALSE)),"",VLOOKUP(($B21&amp;DI$13),'Dpt BDD'!$A:$D,5,FALSE))</f>
        <v/>
      </c>
      <c r="DJ21" s="28" t="str">
        <f>IF(ISERROR(VLOOKUP(($B21&amp;DJ$13),'Dpt BDD'!$A:$D,5,FALSE)),"",VLOOKUP(($B21&amp;DJ$13),'Dpt BDD'!$A:$D,5,FALSE))</f>
        <v/>
      </c>
      <c r="DK21" s="28" t="str">
        <f>IF(ISERROR(VLOOKUP(($B21&amp;DK$13),'Dpt BDD'!$A:$D,5,FALSE)),"",VLOOKUP(($B21&amp;DK$13),'Dpt BDD'!$A:$D,5,FALSE))</f>
        <v/>
      </c>
    </row>
    <row r="22" spans="2:115" x14ac:dyDescent="0.15">
      <c r="B22" s="2">
        <f t="shared" si="0"/>
        <v>43048</v>
      </c>
      <c r="C22" s="53">
        <f>IFERROR(RECHERCHEVA('Dpt BDD'!$A:$D,4,$B22,C$12),0)</f>
        <v>0</v>
      </c>
      <c r="D22" s="53">
        <f>IFERROR(RECHERCHEVA('Dpt BDD'!$A:$D,4,$B22,D$12),0)</f>
        <v>0</v>
      </c>
      <c r="E22" s="53">
        <f>IFERROR(RECHERCHEVA('Dpt BDD'!$A:$D,4,$B22,E$12),0)</f>
        <v>0</v>
      </c>
      <c r="F22" s="53">
        <f>IFERROR(RECHERCHEVA('Dpt BDD'!$A:$D,4,$B22,F$12),0)</f>
        <v>0</v>
      </c>
      <c r="G22" s="53">
        <f>IFERROR(RECHERCHEVA('Dpt BDD'!$A:$D,4,$B22,G$12),0)</f>
        <v>0</v>
      </c>
      <c r="H22" s="53">
        <f>IFERROR(RECHERCHEVA('Dpt BDD'!$A:$D,4,$B22,H$12),0)</f>
        <v>0</v>
      </c>
      <c r="I22" s="53">
        <f>IFERROR(RECHERCHEVA('Dpt BDD'!$A:$D,4,$B22,I$12),0)</f>
        <v>0</v>
      </c>
      <c r="J22" s="53">
        <f>IFERROR(RECHERCHEVA('Dpt BDD'!$A:$D,4,$B22,J$12),0)</f>
        <v>0</v>
      </c>
      <c r="K22" s="53">
        <f>IFERROR(RECHERCHEVA('Dpt BDD'!$A:$D,4,$B22,K$12),0)</f>
        <v>0</v>
      </c>
      <c r="L22" s="53">
        <f>IFERROR(RECHERCHEVA('Dpt BDD'!$A:$D,4,$B22,L$12),0)</f>
        <v>0</v>
      </c>
      <c r="M22" s="53">
        <f>IFERROR(RECHERCHEVA('Dpt BDD'!$A:$D,4,$B22,M$12),0)</f>
        <v>0</v>
      </c>
      <c r="N22" s="53">
        <f>IFERROR(RECHERCHEVA('Dpt BDD'!$A:$D,4,$B22,N$12),0)</f>
        <v>0</v>
      </c>
      <c r="O22" s="28" t="str">
        <f>IF(ISERROR(VLOOKUP(($B22&amp;O$13),'Dpt BDD'!$A:$D,5,FALSE)),"",VLOOKUP(($B22&amp;O$13),'Dpt BDD'!$A:$D,5,FALSE))</f>
        <v/>
      </c>
      <c r="P22" s="28" t="str">
        <f>IF(ISERROR(VLOOKUP(($B22&amp;P$13),'Dpt BDD'!$A:$D,5,FALSE)),"",VLOOKUP(($B22&amp;P$13),'Dpt BDD'!$A:$D,5,FALSE))</f>
        <v/>
      </c>
      <c r="Q22" s="28" t="str">
        <f>IF(ISERROR(VLOOKUP(($B22&amp;Q$13),'Dpt BDD'!$A:$D,5,FALSE)),"",VLOOKUP(($B22&amp;Q$13),'Dpt BDD'!$A:$D,5,FALSE))</f>
        <v/>
      </c>
      <c r="R22" s="28" t="str">
        <f>IF(ISERROR(VLOOKUP(($B22&amp;R$13),'Dpt BDD'!$A:$D,5,FALSE)),"",VLOOKUP(($B22&amp;R$13),'Dpt BDD'!$A:$D,5,FALSE))</f>
        <v/>
      </c>
      <c r="S22" s="28" t="str">
        <f>IF(ISERROR(VLOOKUP(($B22&amp;S$13),'Dpt BDD'!$A:$D,5,FALSE)),"",VLOOKUP(($B22&amp;S$13),'Dpt BDD'!$A:$D,5,FALSE))</f>
        <v/>
      </c>
      <c r="T22" s="28" t="str">
        <f>IF(ISERROR(VLOOKUP(($B22&amp;T$13),'Dpt BDD'!$A:$D,5,FALSE)),"",VLOOKUP(($B22&amp;T$13),'Dpt BDD'!$A:$D,5,FALSE))</f>
        <v/>
      </c>
      <c r="U22" s="28" t="str">
        <f>IF(ISERROR(VLOOKUP(($B22&amp;U$13),'Dpt BDD'!$A:$D,5,FALSE)),"",VLOOKUP(($B22&amp;U$13),'Dpt BDD'!$A:$D,5,FALSE))</f>
        <v/>
      </c>
      <c r="V22" s="28" t="str">
        <f>IF(ISERROR(VLOOKUP(($B22&amp;V$13),'Dpt BDD'!$A:$D,5,FALSE)),"",VLOOKUP(($B22&amp;V$13),'Dpt BDD'!$A:$D,5,FALSE))</f>
        <v/>
      </c>
      <c r="W22" s="28" t="str">
        <f>IF(ISERROR(VLOOKUP(($B22&amp;W$13),'Dpt BDD'!$A:$D,5,FALSE)),"",VLOOKUP(($B22&amp;W$13),'Dpt BDD'!$A:$D,5,FALSE))</f>
        <v/>
      </c>
      <c r="X22" s="28" t="str">
        <f>IF(ISERROR(VLOOKUP(($B22&amp;X$13),'Dpt BDD'!$A:$D,5,FALSE)),"",VLOOKUP(($B22&amp;X$13),'Dpt BDD'!$A:$D,5,FALSE))</f>
        <v/>
      </c>
      <c r="Y22" s="28" t="str">
        <f>IF(ISERROR(VLOOKUP(($B22&amp;Y$13),'Dpt BDD'!$A:$D,5,FALSE)),"",VLOOKUP(($B22&amp;Y$13),'Dpt BDD'!$A:$D,5,FALSE))</f>
        <v/>
      </c>
      <c r="Z22" s="28" t="str">
        <f>IF(ISERROR(VLOOKUP(($B22&amp;Z$13),'Dpt BDD'!$A:$D,5,FALSE)),"",VLOOKUP(($B22&amp;Z$13),'Dpt BDD'!$A:$D,5,FALSE))</f>
        <v/>
      </c>
      <c r="AA22" s="28" t="str">
        <f>IF(ISERROR(VLOOKUP(($B22&amp;AA$13),'Dpt BDD'!$A:$D,5,FALSE)),"",VLOOKUP(($B22&amp;AA$13),'Dpt BDD'!$A:$D,5,FALSE))</f>
        <v/>
      </c>
      <c r="AB22" s="28" t="str">
        <f>IF(ISERROR(VLOOKUP(($B22&amp;AB$13),'Dpt BDD'!$A:$D,5,FALSE)),"",VLOOKUP(($B22&amp;AB$13),'Dpt BDD'!$A:$D,5,FALSE))</f>
        <v/>
      </c>
      <c r="AC22" s="28" t="str">
        <f>IF(ISERROR(VLOOKUP(($B22&amp;AC$13),'Dpt BDD'!$A:$D,5,FALSE)),"",VLOOKUP(($B22&amp;AC$13),'Dpt BDD'!$A:$D,5,FALSE))</f>
        <v/>
      </c>
      <c r="AD22" s="28" t="str">
        <f>IF(ISERROR(VLOOKUP(($B22&amp;AD$13),'Dpt BDD'!$A:$D,5,FALSE)),"",VLOOKUP(($B22&amp;AD$13),'Dpt BDD'!$A:$D,5,FALSE))</f>
        <v/>
      </c>
      <c r="AE22" s="28" t="str">
        <f>IF(ISERROR(VLOOKUP(($B22&amp;AE$13),'Dpt BDD'!$A:$D,5,FALSE)),"",VLOOKUP(($B22&amp;AE$13),'Dpt BDD'!$A:$D,5,FALSE))</f>
        <v/>
      </c>
      <c r="AF22" s="28" t="str">
        <f>IF(ISERROR(VLOOKUP(($B22&amp;AF$13),'Dpt BDD'!$A:$D,5,FALSE)),"",VLOOKUP(($B22&amp;AF$13),'Dpt BDD'!$A:$D,5,FALSE))</f>
        <v/>
      </c>
      <c r="AG22" s="28" t="str">
        <f>IF(ISERROR(VLOOKUP(($B22&amp;AG$13),'Dpt BDD'!$A:$D,5,FALSE)),"",VLOOKUP(($B22&amp;AG$13),'Dpt BDD'!$A:$D,5,FALSE))</f>
        <v/>
      </c>
      <c r="AH22" s="28" t="str">
        <f>IF(ISERROR(VLOOKUP(($B22&amp;AH$13),'Dpt BDD'!$A:$D,5,FALSE)),"",VLOOKUP(($B22&amp;AH$13),'Dpt BDD'!$A:$D,5,FALSE))</f>
        <v/>
      </c>
      <c r="AI22" s="28" t="str">
        <f>IF(ISERROR(VLOOKUP(($B22&amp;AI$13),'Dpt BDD'!$A:$D,5,FALSE)),"",VLOOKUP(($B22&amp;AI$13),'Dpt BDD'!$A:$D,5,FALSE))</f>
        <v/>
      </c>
      <c r="AJ22" s="28" t="str">
        <f>IF(ISERROR(VLOOKUP(($B22&amp;AJ$13),'Dpt BDD'!$A:$D,5,FALSE)),"",VLOOKUP(($B22&amp;AJ$13),'Dpt BDD'!$A:$D,5,FALSE))</f>
        <v/>
      </c>
      <c r="AK22" s="28" t="str">
        <f>IF(ISERROR(VLOOKUP(($B22&amp;AK$13),'Dpt BDD'!$A:$D,5,FALSE)),"",VLOOKUP(($B22&amp;AK$13),'Dpt BDD'!$A:$D,5,FALSE))</f>
        <v/>
      </c>
      <c r="AL22" s="28" t="str">
        <f>IF(ISERROR(VLOOKUP(($B22&amp;AL$13),'Dpt BDD'!$A:$D,5,FALSE)),"",VLOOKUP(($B22&amp;AL$13),'Dpt BDD'!$A:$D,5,FALSE))</f>
        <v/>
      </c>
      <c r="AM22" s="28" t="str">
        <f>IF(ISERROR(VLOOKUP(($B22&amp;AM$13),'Dpt BDD'!$A:$D,5,FALSE)),"",VLOOKUP(($B22&amp;AM$13),'Dpt BDD'!$A:$D,5,FALSE))</f>
        <v/>
      </c>
      <c r="AN22" s="28" t="str">
        <f>IF(ISERROR(VLOOKUP(($B22&amp;AN$13),'Dpt BDD'!$A:$D,5,FALSE)),"",VLOOKUP(($B22&amp;AN$13),'Dpt BDD'!$A:$D,5,FALSE))</f>
        <v/>
      </c>
      <c r="AO22" s="28" t="str">
        <f>IF(ISERROR(VLOOKUP(($B22&amp;AO$13),'Dpt BDD'!$A:$D,5,FALSE)),"",VLOOKUP(($B22&amp;AO$13),'Dpt BDD'!$A:$D,5,FALSE))</f>
        <v/>
      </c>
      <c r="AP22" s="28" t="str">
        <f>IF(ISERROR(VLOOKUP(($B22&amp;AP$13),'Dpt BDD'!$A:$D,5,FALSE)),"",VLOOKUP(($B22&amp;AP$13),'Dpt BDD'!$A:$D,5,FALSE))</f>
        <v/>
      </c>
      <c r="AQ22" s="28" t="str">
        <f>IF(ISERROR(VLOOKUP(($B22&amp;AQ$13),'Dpt BDD'!$A:$D,5,FALSE)),"",VLOOKUP(($B22&amp;AQ$13),'Dpt BDD'!$A:$D,5,FALSE))</f>
        <v/>
      </c>
      <c r="AR22" s="28" t="str">
        <f>IF(ISERROR(VLOOKUP(($B22&amp;AR$13),'Dpt BDD'!$A:$D,5,FALSE)),"",VLOOKUP(($B22&amp;AR$13),'Dpt BDD'!$A:$D,5,FALSE))</f>
        <v/>
      </c>
      <c r="AS22" s="28" t="str">
        <f>IF(ISERROR(VLOOKUP(($B22&amp;AS$13),'Dpt BDD'!$A:$D,5,FALSE)),"",VLOOKUP(($B22&amp;AS$13),'Dpt BDD'!$A:$D,5,FALSE))</f>
        <v/>
      </c>
      <c r="AT22" s="28" t="str">
        <f>IF(ISERROR(VLOOKUP(($B22&amp;AT$13),'Dpt BDD'!$A:$D,5,FALSE)),"",VLOOKUP(($B22&amp;AT$13),'Dpt BDD'!$A:$D,5,FALSE))</f>
        <v/>
      </c>
      <c r="AU22" s="28" t="str">
        <f>IF(ISERROR(VLOOKUP(($B22&amp;AU$13),'Dpt BDD'!$A:$D,5,FALSE)),"",VLOOKUP(($B22&amp;AU$13),'Dpt BDD'!$A:$D,5,FALSE))</f>
        <v/>
      </c>
      <c r="AV22" s="28" t="str">
        <f>IF(ISERROR(VLOOKUP(($B22&amp;AV$13),'Dpt BDD'!$A:$D,5,FALSE)),"",VLOOKUP(($B22&amp;AV$13),'Dpt BDD'!$A:$D,5,FALSE))</f>
        <v/>
      </c>
      <c r="AW22" s="28" t="str">
        <f>IF(ISERROR(VLOOKUP(($B22&amp;AW$13),'Dpt BDD'!$A:$D,5,FALSE)),"",VLOOKUP(($B22&amp;AW$13),'Dpt BDD'!$A:$D,5,FALSE))</f>
        <v/>
      </c>
      <c r="AX22" s="28" t="str">
        <f>IF(ISERROR(VLOOKUP(($B22&amp;AX$13),'Dpt BDD'!$A:$D,5,FALSE)),"",VLOOKUP(($B22&amp;AX$13),'Dpt BDD'!$A:$D,5,FALSE))</f>
        <v/>
      </c>
      <c r="AY22" s="28" t="str">
        <f>IF(ISERROR(VLOOKUP(($B22&amp;AY$13),'Dpt BDD'!$A:$D,5,FALSE)),"",VLOOKUP(($B22&amp;AY$13),'Dpt BDD'!$A:$D,5,FALSE))</f>
        <v/>
      </c>
      <c r="AZ22" s="28" t="str">
        <f>IF(ISERROR(VLOOKUP(($B22&amp;AZ$13),'Dpt BDD'!$A:$D,5,FALSE)),"",VLOOKUP(($B22&amp;AZ$13),'Dpt BDD'!$A:$D,5,FALSE))</f>
        <v/>
      </c>
      <c r="BA22" s="28" t="str">
        <f>IF(ISERROR(VLOOKUP(($B22&amp;BA$13),'Dpt BDD'!$A:$D,5,FALSE)),"",VLOOKUP(($B22&amp;BA$13),'Dpt BDD'!$A:$D,5,FALSE))</f>
        <v/>
      </c>
      <c r="BB22" s="28" t="str">
        <f>IF(ISERROR(VLOOKUP(($B22&amp;BB$13),'Dpt BDD'!$A:$D,5,FALSE)),"",VLOOKUP(($B22&amp;BB$13),'Dpt BDD'!$A:$D,5,FALSE))</f>
        <v/>
      </c>
      <c r="BC22" s="28" t="str">
        <f>IF(ISERROR(VLOOKUP(($B22&amp;BC$13),'Dpt BDD'!$A:$D,5,FALSE)),"",VLOOKUP(($B22&amp;BC$13),'Dpt BDD'!$A:$D,5,FALSE))</f>
        <v/>
      </c>
      <c r="BD22" s="28" t="str">
        <f>IF(ISERROR(VLOOKUP(($B22&amp;BD$13),'Dpt BDD'!$A:$D,5,FALSE)),"",VLOOKUP(($B22&amp;BD$13),'Dpt BDD'!$A:$D,5,FALSE))</f>
        <v/>
      </c>
      <c r="BE22" s="28" t="str">
        <f>IF(ISERROR(VLOOKUP(($B22&amp;BE$13),'Dpt BDD'!$A:$D,5,FALSE)),"",VLOOKUP(($B22&amp;BE$13),'Dpt BDD'!$A:$D,5,FALSE))</f>
        <v/>
      </c>
      <c r="BF22" s="28" t="str">
        <f>IF(ISERROR(VLOOKUP(($B22&amp;BF$13),'Dpt BDD'!$A:$D,5,FALSE)),"",VLOOKUP(($B22&amp;BF$13),'Dpt BDD'!$A:$D,5,FALSE))</f>
        <v/>
      </c>
      <c r="BG22" s="28" t="str">
        <f>IF(ISERROR(VLOOKUP(($B22&amp;BG$13),'Dpt BDD'!$A:$D,5,FALSE)),"",VLOOKUP(($B22&amp;BG$13),'Dpt BDD'!$A:$D,5,FALSE))</f>
        <v/>
      </c>
      <c r="BH22" s="28" t="str">
        <f>IF(ISERROR(VLOOKUP(($B22&amp;BH$13),'Dpt BDD'!$A:$D,5,FALSE)),"",VLOOKUP(($B22&amp;BH$13),'Dpt BDD'!$A:$D,5,FALSE))</f>
        <v/>
      </c>
      <c r="BI22" s="28" t="str">
        <f>IF(ISERROR(VLOOKUP(($B22&amp;BI$13),'Dpt BDD'!$A:$D,5,FALSE)),"",VLOOKUP(($B22&amp;BI$13),'Dpt BDD'!$A:$D,5,FALSE))</f>
        <v/>
      </c>
      <c r="BJ22" s="28" t="str">
        <f>IF(ISERROR(VLOOKUP(($B22&amp;BJ$13),'Dpt BDD'!$A:$D,5,FALSE)),"",VLOOKUP(($B22&amp;BJ$13),'Dpt BDD'!$A:$D,5,FALSE))</f>
        <v/>
      </c>
      <c r="BK22" s="28" t="str">
        <f>IF(ISERROR(VLOOKUP(($B22&amp;BK$13),'Dpt BDD'!$A:$D,5,FALSE)),"",VLOOKUP(($B22&amp;BK$13),'Dpt BDD'!$A:$D,5,FALSE))</f>
        <v/>
      </c>
      <c r="BL22" s="28" t="str">
        <f>IF(ISERROR(VLOOKUP(($B22&amp;BL$13),'Dpt BDD'!$A:$D,5,FALSE)),"",VLOOKUP(($B22&amp;BL$13),'Dpt BDD'!$A:$D,5,FALSE))</f>
        <v/>
      </c>
      <c r="BM22" s="28" t="str">
        <f>IF(ISERROR(VLOOKUP(($B22&amp;BM$13),'Dpt BDD'!$A:$D,5,FALSE)),"",VLOOKUP(($B22&amp;BM$13),'Dpt BDD'!$A:$D,5,FALSE))</f>
        <v/>
      </c>
      <c r="BN22" s="28" t="str">
        <f>IF(ISERROR(VLOOKUP(($B22&amp;BN$13),'Dpt BDD'!$A:$D,5,FALSE)),"",VLOOKUP(($B22&amp;BN$13),'Dpt BDD'!$A:$D,5,FALSE))</f>
        <v/>
      </c>
      <c r="BO22" s="28" t="str">
        <f>IF(ISERROR(VLOOKUP(($B22&amp;BO$13),'Dpt BDD'!$A:$D,5,FALSE)),"",VLOOKUP(($B22&amp;BO$13),'Dpt BDD'!$A:$D,5,FALSE))</f>
        <v/>
      </c>
      <c r="BP22" s="28" t="str">
        <f>IF(ISERROR(VLOOKUP(($B22&amp;BP$13),'Dpt BDD'!$A:$D,5,FALSE)),"",VLOOKUP(($B22&amp;BP$13),'Dpt BDD'!$A:$D,5,FALSE))</f>
        <v/>
      </c>
      <c r="BQ22" s="28" t="str">
        <f>IF(ISERROR(VLOOKUP(($B22&amp;BQ$13),'Dpt BDD'!$A:$D,5,FALSE)),"",VLOOKUP(($B22&amp;BQ$13),'Dpt BDD'!$A:$D,5,FALSE))</f>
        <v/>
      </c>
      <c r="BR22" s="28" t="str">
        <f>IF(ISERROR(VLOOKUP(($B22&amp;BR$13),'Dpt BDD'!$A:$D,5,FALSE)),"",VLOOKUP(($B22&amp;BR$13),'Dpt BDD'!$A:$D,5,FALSE))</f>
        <v/>
      </c>
      <c r="BS22" s="28" t="str">
        <f>IF(ISERROR(VLOOKUP(($B22&amp;BS$13),'Dpt BDD'!$A:$D,5,FALSE)),"",VLOOKUP(($B22&amp;BS$13),'Dpt BDD'!$A:$D,5,FALSE))</f>
        <v/>
      </c>
      <c r="BT22" s="28" t="str">
        <f>IF(ISERROR(VLOOKUP(($B22&amp;BT$13),'Dpt BDD'!$A:$D,5,FALSE)),"",VLOOKUP(($B22&amp;BT$13),'Dpt BDD'!$A:$D,5,FALSE))</f>
        <v/>
      </c>
      <c r="BU22" s="28" t="str">
        <f>IF(ISERROR(VLOOKUP(($B22&amp;BU$13),'Dpt BDD'!$A:$D,5,FALSE)),"",VLOOKUP(($B22&amp;BU$13),'Dpt BDD'!$A:$D,5,FALSE))</f>
        <v/>
      </c>
      <c r="BV22" s="28" t="str">
        <f>IF(ISERROR(VLOOKUP(($B22&amp;BV$13),'Dpt BDD'!$A:$D,5,FALSE)),"",VLOOKUP(($B22&amp;BV$13),'Dpt BDD'!$A:$D,5,FALSE))</f>
        <v/>
      </c>
      <c r="BW22" s="28" t="str">
        <f>IF(ISERROR(VLOOKUP(($B22&amp;BW$13),'Dpt BDD'!$A:$D,5,FALSE)),"",VLOOKUP(($B22&amp;BW$13),'Dpt BDD'!$A:$D,5,FALSE))</f>
        <v/>
      </c>
      <c r="BX22" s="28" t="str">
        <f>IF(ISERROR(VLOOKUP(($B22&amp;BX$13),'Dpt BDD'!$A:$D,5,FALSE)),"",VLOOKUP(($B22&amp;BX$13),'Dpt BDD'!$A:$D,5,FALSE))</f>
        <v/>
      </c>
      <c r="BY22" s="28" t="str">
        <f>IF(ISERROR(VLOOKUP(($B22&amp;BY$13),'Dpt BDD'!$A:$D,5,FALSE)),"",VLOOKUP(($B22&amp;BY$13),'Dpt BDD'!$A:$D,5,FALSE))</f>
        <v/>
      </c>
      <c r="BZ22" s="28" t="str">
        <f>IF(ISERROR(VLOOKUP(($B22&amp;BZ$13),'Dpt BDD'!$A:$D,5,FALSE)),"",VLOOKUP(($B22&amp;BZ$13),'Dpt BDD'!$A:$D,5,FALSE))</f>
        <v/>
      </c>
      <c r="CA22" s="28" t="str">
        <f>IF(ISERROR(VLOOKUP(($B22&amp;CA$13),'Dpt BDD'!$A:$D,5,FALSE)),"",VLOOKUP(($B22&amp;CA$13),'Dpt BDD'!$A:$D,5,FALSE))</f>
        <v/>
      </c>
      <c r="CB22" s="28" t="str">
        <f>IF(ISERROR(VLOOKUP(($B22&amp;CB$13),'Dpt BDD'!$A:$D,5,FALSE)),"",VLOOKUP(($B22&amp;CB$13),'Dpt BDD'!$A:$D,5,FALSE))</f>
        <v/>
      </c>
      <c r="CC22" s="28" t="str">
        <f>IF(ISERROR(VLOOKUP(($B22&amp;CC$13),'Dpt BDD'!$A:$D,5,FALSE)),"",VLOOKUP(($B22&amp;CC$13),'Dpt BDD'!$A:$D,5,FALSE))</f>
        <v/>
      </c>
      <c r="CD22" s="28" t="str">
        <f>IF(ISERROR(VLOOKUP(($B22&amp;CD$13),'Dpt BDD'!$A:$D,5,FALSE)),"",VLOOKUP(($B22&amp;CD$13),'Dpt BDD'!$A:$D,5,FALSE))</f>
        <v/>
      </c>
      <c r="CE22" s="28" t="str">
        <f>IF(ISERROR(VLOOKUP(($B22&amp;CE$13),'Dpt BDD'!$A:$D,5,FALSE)),"",VLOOKUP(($B22&amp;CE$13),'Dpt BDD'!$A:$D,5,FALSE))</f>
        <v/>
      </c>
      <c r="CF22" s="28" t="str">
        <f>IF(ISERROR(VLOOKUP(($B22&amp;CF$13),'Dpt BDD'!$A:$D,5,FALSE)),"",VLOOKUP(($B22&amp;CF$13),'Dpt BDD'!$A:$D,5,FALSE))</f>
        <v/>
      </c>
      <c r="CG22" s="28" t="str">
        <f>IF(ISERROR(VLOOKUP(($B22&amp;CG$13),'Dpt BDD'!$A:$D,5,FALSE)),"",VLOOKUP(($B22&amp;CG$13),'Dpt BDD'!$A:$D,5,FALSE))</f>
        <v/>
      </c>
      <c r="CH22" s="28" t="str">
        <f>IF(ISERROR(VLOOKUP(($B22&amp;CH$13),'Dpt BDD'!$A:$D,5,FALSE)),"",VLOOKUP(($B22&amp;CH$13),'Dpt BDD'!$A:$D,5,FALSE))</f>
        <v/>
      </c>
      <c r="CI22" s="28" t="str">
        <f>IF(ISERROR(VLOOKUP(($B22&amp;CI$13),'Dpt BDD'!$A:$D,5,FALSE)),"",VLOOKUP(($B22&amp;CI$13),'Dpt BDD'!$A:$D,5,FALSE))</f>
        <v/>
      </c>
      <c r="CJ22" s="28" t="str">
        <f>IF(ISERROR(VLOOKUP(($B22&amp;CJ$13),'Dpt BDD'!$A:$D,5,FALSE)),"",VLOOKUP(($B22&amp;CJ$13),'Dpt BDD'!$A:$D,5,FALSE))</f>
        <v/>
      </c>
      <c r="CK22" s="28" t="str">
        <f>IF(ISERROR(VLOOKUP(($B22&amp;CK$13),'Dpt BDD'!$A:$D,5,FALSE)),"",VLOOKUP(($B22&amp;CK$13),'Dpt BDD'!$A:$D,5,FALSE))</f>
        <v/>
      </c>
      <c r="CL22" s="28" t="str">
        <f>IF(ISERROR(VLOOKUP(($B22&amp;CL$13),'Dpt BDD'!$A:$D,5,FALSE)),"",VLOOKUP(($B22&amp;CL$13),'Dpt BDD'!$A:$D,5,FALSE))</f>
        <v/>
      </c>
      <c r="CM22" s="28" t="str">
        <f>IF(ISERROR(VLOOKUP(($B22&amp;CM$13),'Dpt BDD'!$A:$D,5,FALSE)),"",VLOOKUP(($B22&amp;CM$13),'Dpt BDD'!$A:$D,5,FALSE))</f>
        <v/>
      </c>
      <c r="CN22" s="28" t="str">
        <f>IF(ISERROR(VLOOKUP(($B22&amp;CN$13),'Dpt BDD'!$A:$D,5,FALSE)),"",VLOOKUP(($B22&amp;CN$13),'Dpt BDD'!$A:$D,5,FALSE))</f>
        <v/>
      </c>
      <c r="CO22" s="28" t="str">
        <f>IF(ISERROR(VLOOKUP(($B22&amp;CO$13),'Dpt BDD'!$A:$D,5,FALSE)),"",VLOOKUP(($B22&amp;CO$13),'Dpt BDD'!$A:$D,5,FALSE))</f>
        <v/>
      </c>
      <c r="CP22" s="28" t="str">
        <f>IF(ISERROR(VLOOKUP(($B22&amp;CP$13),'Dpt BDD'!$A:$D,5,FALSE)),"",VLOOKUP(($B22&amp;CP$13),'Dpt BDD'!$A:$D,5,FALSE))</f>
        <v/>
      </c>
      <c r="CQ22" s="28" t="str">
        <f>IF(ISERROR(VLOOKUP(($B22&amp;CQ$13),'Dpt BDD'!$A:$D,5,FALSE)),"",VLOOKUP(($B22&amp;CQ$13),'Dpt BDD'!$A:$D,5,FALSE))</f>
        <v/>
      </c>
      <c r="CR22" s="28" t="str">
        <f>IF(ISERROR(VLOOKUP(($B22&amp;CR$13),'Dpt BDD'!$A:$D,5,FALSE)),"",VLOOKUP(($B22&amp;CR$13),'Dpt BDD'!$A:$D,5,FALSE))</f>
        <v/>
      </c>
      <c r="CS22" s="28" t="str">
        <f>IF(ISERROR(VLOOKUP(($B22&amp;CS$13),'Dpt BDD'!$A:$D,5,FALSE)),"",VLOOKUP(($B22&amp;CS$13),'Dpt BDD'!$A:$D,5,FALSE))</f>
        <v/>
      </c>
      <c r="CT22" s="28" t="str">
        <f>IF(ISERROR(VLOOKUP(($B22&amp;CT$13),'Dpt BDD'!$A:$D,5,FALSE)),"",VLOOKUP(($B22&amp;CT$13),'Dpt BDD'!$A:$D,5,FALSE))</f>
        <v/>
      </c>
      <c r="CU22" s="28" t="str">
        <f>IF(ISERROR(VLOOKUP(($B22&amp;CU$13),'Dpt BDD'!$A:$D,5,FALSE)),"",VLOOKUP(($B22&amp;CU$13),'Dpt BDD'!$A:$D,5,FALSE))</f>
        <v/>
      </c>
      <c r="CV22" s="28" t="str">
        <f>IF(ISERROR(VLOOKUP(($B22&amp;CV$13),'Dpt BDD'!$A:$D,5,FALSE)),"",VLOOKUP(($B22&amp;CV$13),'Dpt BDD'!$A:$D,5,FALSE))</f>
        <v/>
      </c>
      <c r="CW22" s="28" t="str">
        <f>IF(ISERROR(VLOOKUP(($B22&amp;CW$13),'Dpt BDD'!$A:$D,5,FALSE)),"",VLOOKUP(($B22&amp;CW$13),'Dpt BDD'!$A:$D,5,FALSE))</f>
        <v/>
      </c>
      <c r="CX22" s="28" t="str">
        <f>IF(ISERROR(VLOOKUP(($B22&amp;CX$13),'Dpt BDD'!$A:$D,5,FALSE)),"",VLOOKUP(($B22&amp;CX$13),'Dpt BDD'!$A:$D,5,FALSE))</f>
        <v/>
      </c>
      <c r="CY22" s="28" t="str">
        <f>IF(ISERROR(VLOOKUP(($B22&amp;CY$13),'Dpt BDD'!$A:$D,5,FALSE)),"",VLOOKUP(($B22&amp;CY$13),'Dpt BDD'!$A:$D,5,FALSE))</f>
        <v/>
      </c>
      <c r="CZ22" s="28" t="str">
        <f>IF(ISERROR(VLOOKUP(($B22&amp;CZ$13),'Dpt BDD'!$A:$D,5,FALSE)),"",VLOOKUP(($B22&amp;CZ$13),'Dpt BDD'!$A:$D,5,FALSE))</f>
        <v/>
      </c>
      <c r="DA22" s="28" t="str">
        <f>IF(ISERROR(VLOOKUP(($B22&amp;DA$13),'Dpt BDD'!$A:$D,5,FALSE)),"",VLOOKUP(($B22&amp;DA$13),'Dpt BDD'!$A:$D,5,FALSE))</f>
        <v/>
      </c>
      <c r="DB22" s="28" t="str">
        <f>IF(ISERROR(VLOOKUP(($B22&amp;DB$13),'Dpt BDD'!$A:$D,5,FALSE)),"",VLOOKUP(($B22&amp;DB$13),'Dpt BDD'!$A:$D,5,FALSE))</f>
        <v/>
      </c>
      <c r="DC22" s="28" t="str">
        <f>IF(ISERROR(VLOOKUP(($B22&amp;DC$13),'Dpt BDD'!$A:$D,5,FALSE)),"",VLOOKUP(($B22&amp;DC$13),'Dpt BDD'!$A:$D,5,FALSE))</f>
        <v/>
      </c>
      <c r="DD22" s="28" t="str">
        <f>IF(ISERROR(VLOOKUP(($B22&amp;DD$13),'Dpt BDD'!$A:$D,5,FALSE)),"",VLOOKUP(($B22&amp;DD$13),'Dpt BDD'!$A:$D,5,FALSE))</f>
        <v/>
      </c>
      <c r="DE22" s="28" t="str">
        <f>IF(ISERROR(VLOOKUP(($B22&amp;DE$13),'Dpt BDD'!$A:$D,5,FALSE)),"",VLOOKUP(($B22&amp;DE$13),'Dpt BDD'!$A:$D,5,FALSE))</f>
        <v/>
      </c>
      <c r="DF22" s="28" t="str">
        <f>IF(ISERROR(VLOOKUP(($B22&amp;DF$13),'Dpt BDD'!$A:$D,5,FALSE)),"",VLOOKUP(($B22&amp;DF$13),'Dpt BDD'!$A:$D,5,FALSE))</f>
        <v/>
      </c>
      <c r="DG22" s="28" t="str">
        <f>IF(ISERROR(VLOOKUP(($B22&amp;DG$13),'Dpt BDD'!$A:$D,5,FALSE)),"",VLOOKUP(($B22&amp;DG$13),'Dpt BDD'!$A:$D,5,FALSE))</f>
        <v/>
      </c>
      <c r="DH22" s="28" t="str">
        <f>IF(ISERROR(VLOOKUP(($B22&amp;DH$13),'Dpt BDD'!$A:$D,5,FALSE)),"",VLOOKUP(($B22&amp;DH$13),'Dpt BDD'!$A:$D,5,FALSE))</f>
        <v/>
      </c>
      <c r="DI22" s="28" t="str">
        <f>IF(ISERROR(VLOOKUP(($B22&amp;DI$13),'Dpt BDD'!$A:$D,5,FALSE)),"",VLOOKUP(($B22&amp;DI$13),'Dpt BDD'!$A:$D,5,FALSE))</f>
        <v/>
      </c>
      <c r="DJ22" s="28" t="str">
        <f>IF(ISERROR(VLOOKUP(($B22&amp;DJ$13),'Dpt BDD'!$A:$D,5,FALSE)),"",VLOOKUP(($B22&amp;DJ$13),'Dpt BDD'!$A:$D,5,FALSE))</f>
        <v/>
      </c>
      <c r="DK22" s="28" t="str">
        <f>IF(ISERROR(VLOOKUP(($B22&amp;DK$13),'Dpt BDD'!$A:$D,5,FALSE)),"",VLOOKUP(($B22&amp;DK$13),'Dpt BDD'!$A:$D,5,FALSE))</f>
        <v/>
      </c>
    </row>
    <row r="23" spans="2:115" x14ac:dyDescent="0.15">
      <c r="B23" s="2">
        <f t="shared" si="0"/>
        <v>43049</v>
      </c>
      <c r="C23" s="53">
        <f>IFERROR(RECHERCHEVA('Dpt BDD'!$A:$D,4,$B23,C$12),0)</f>
        <v>0</v>
      </c>
      <c r="D23" s="53">
        <f>IFERROR(RECHERCHEVA('Dpt BDD'!$A:$D,4,$B23,D$12),0)</f>
        <v>0</v>
      </c>
      <c r="E23" s="53">
        <f>IFERROR(RECHERCHEVA('Dpt BDD'!$A:$D,4,$B23,E$12),0)</f>
        <v>0</v>
      </c>
      <c r="F23" s="53">
        <f>IFERROR(RECHERCHEVA('Dpt BDD'!$A:$D,4,$B23,F$12),0)</f>
        <v>0</v>
      </c>
      <c r="G23" s="53">
        <f>IFERROR(RECHERCHEVA('Dpt BDD'!$A:$D,4,$B23,G$12),0)</f>
        <v>0</v>
      </c>
      <c r="H23" s="53">
        <f>IFERROR(RECHERCHEVA('Dpt BDD'!$A:$D,4,$B23,H$12),0)</f>
        <v>0</v>
      </c>
      <c r="I23" s="53">
        <f>IFERROR(RECHERCHEVA('Dpt BDD'!$A:$D,4,$B23,I$12),0)</f>
        <v>0</v>
      </c>
      <c r="J23" s="53">
        <f>IFERROR(RECHERCHEVA('Dpt BDD'!$A:$D,4,$B23,J$12),0)</f>
        <v>0</v>
      </c>
      <c r="K23" s="53">
        <f>IFERROR(RECHERCHEVA('Dpt BDD'!$A:$D,4,$B23,K$12),0)</f>
        <v>0</v>
      </c>
      <c r="L23" s="53">
        <f>IFERROR(RECHERCHEVA('Dpt BDD'!$A:$D,4,$B23,L$12),0)</f>
        <v>0</v>
      </c>
      <c r="M23" s="53">
        <f>IFERROR(RECHERCHEVA('Dpt BDD'!$A:$D,4,$B23,M$12),0)</f>
        <v>0</v>
      </c>
      <c r="N23" s="53">
        <f>IFERROR(RECHERCHEVA('Dpt BDD'!$A:$D,4,$B23,N$12),0)</f>
        <v>0</v>
      </c>
      <c r="O23" s="28" t="str">
        <f>IF(ISERROR(VLOOKUP(($B23&amp;O$13),'Dpt BDD'!$A:$D,5,FALSE)),"",VLOOKUP(($B23&amp;O$13),'Dpt BDD'!$A:$D,5,FALSE))</f>
        <v/>
      </c>
      <c r="P23" s="28" t="str">
        <f>IF(ISERROR(VLOOKUP(($B23&amp;P$13),'Dpt BDD'!$A:$D,5,FALSE)),"",VLOOKUP(($B23&amp;P$13),'Dpt BDD'!$A:$D,5,FALSE))</f>
        <v/>
      </c>
      <c r="Q23" s="28" t="str">
        <f>IF(ISERROR(VLOOKUP(($B23&amp;Q$13),'Dpt BDD'!$A:$D,5,FALSE)),"",VLOOKUP(($B23&amp;Q$13),'Dpt BDD'!$A:$D,5,FALSE))</f>
        <v/>
      </c>
      <c r="R23" s="28" t="str">
        <f>IF(ISERROR(VLOOKUP(($B23&amp;R$13),'Dpt BDD'!$A:$D,5,FALSE)),"",VLOOKUP(($B23&amp;R$13),'Dpt BDD'!$A:$D,5,FALSE))</f>
        <v/>
      </c>
      <c r="S23" s="28" t="str">
        <f>IF(ISERROR(VLOOKUP(($B23&amp;S$13),'Dpt BDD'!$A:$D,5,FALSE)),"",VLOOKUP(($B23&amp;S$13),'Dpt BDD'!$A:$D,5,FALSE))</f>
        <v/>
      </c>
      <c r="T23" s="28" t="str">
        <f>IF(ISERROR(VLOOKUP(($B23&amp;T$13),'Dpt BDD'!$A:$D,5,FALSE)),"",VLOOKUP(($B23&amp;T$13),'Dpt BDD'!$A:$D,5,FALSE))</f>
        <v/>
      </c>
      <c r="U23" s="28" t="str">
        <f>IF(ISERROR(VLOOKUP(($B23&amp;U$13),'Dpt BDD'!$A:$D,5,FALSE)),"",VLOOKUP(($B23&amp;U$13),'Dpt BDD'!$A:$D,5,FALSE))</f>
        <v/>
      </c>
      <c r="V23" s="28" t="str">
        <f>IF(ISERROR(VLOOKUP(($B23&amp;V$13),'Dpt BDD'!$A:$D,5,FALSE)),"",VLOOKUP(($B23&amp;V$13),'Dpt BDD'!$A:$D,5,FALSE))</f>
        <v/>
      </c>
      <c r="W23" s="28" t="str">
        <f>IF(ISERROR(VLOOKUP(($B23&amp;W$13),'Dpt BDD'!$A:$D,5,FALSE)),"",VLOOKUP(($B23&amp;W$13),'Dpt BDD'!$A:$D,5,FALSE))</f>
        <v/>
      </c>
      <c r="X23" s="28" t="str">
        <f>IF(ISERROR(VLOOKUP(($B23&amp;X$13),'Dpt BDD'!$A:$D,5,FALSE)),"",VLOOKUP(($B23&amp;X$13),'Dpt BDD'!$A:$D,5,FALSE))</f>
        <v/>
      </c>
      <c r="Y23" s="28" t="str">
        <f>IF(ISERROR(VLOOKUP(($B23&amp;Y$13),'Dpt BDD'!$A:$D,5,FALSE)),"",VLOOKUP(($B23&amp;Y$13),'Dpt BDD'!$A:$D,5,FALSE))</f>
        <v/>
      </c>
      <c r="Z23" s="28" t="str">
        <f>IF(ISERROR(VLOOKUP(($B23&amp;Z$13),'Dpt BDD'!$A:$D,5,FALSE)),"",VLOOKUP(($B23&amp;Z$13),'Dpt BDD'!$A:$D,5,FALSE))</f>
        <v/>
      </c>
      <c r="AA23" s="28" t="str">
        <f>IF(ISERROR(VLOOKUP(($B23&amp;AA$13),'Dpt BDD'!$A:$D,5,FALSE)),"",VLOOKUP(($B23&amp;AA$13),'Dpt BDD'!$A:$D,5,FALSE))</f>
        <v/>
      </c>
      <c r="AB23" s="28" t="str">
        <f>IF(ISERROR(VLOOKUP(($B23&amp;AB$13),'Dpt BDD'!$A:$D,5,FALSE)),"",VLOOKUP(($B23&amp;AB$13),'Dpt BDD'!$A:$D,5,FALSE))</f>
        <v/>
      </c>
      <c r="AC23" s="28" t="str">
        <f>IF(ISERROR(VLOOKUP(($B23&amp;AC$13),'Dpt BDD'!$A:$D,5,FALSE)),"",VLOOKUP(($B23&amp;AC$13),'Dpt BDD'!$A:$D,5,FALSE))</f>
        <v/>
      </c>
      <c r="AD23" s="28" t="str">
        <f>IF(ISERROR(VLOOKUP(($B23&amp;AD$13),'Dpt BDD'!$A:$D,5,FALSE)),"",VLOOKUP(($B23&amp;AD$13),'Dpt BDD'!$A:$D,5,FALSE))</f>
        <v/>
      </c>
      <c r="AE23" s="28" t="str">
        <f>IF(ISERROR(VLOOKUP(($B23&amp;AE$13),'Dpt BDD'!$A:$D,5,FALSE)),"",VLOOKUP(($B23&amp;AE$13),'Dpt BDD'!$A:$D,5,FALSE))</f>
        <v/>
      </c>
      <c r="AF23" s="28" t="str">
        <f>IF(ISERROR(VLOOKUP(($B23&amp;AF$13),'Dpt BDD'!$A:$D,5,FALSE)),"",VLOOKUP(($B23&amp;AF$13),'Dpt BDD'!$A:$D,5,FALSE))</f>
        <v/>
      </c>
      <c r="AG23" s="28" t="str">
        <f>IF(ISERROR(VLOOKUP(($B23&amp;AG$13),'Dpt BDD'!$A:$D,5,FALSE)),"",VLOOKUP(($B23&amp;AG$13),'Dpt BDD'!$A:$D,5,FALSE))</f>
        <v/>
      </c>
      <c r="AH23" s="28" t="str">
        <f>IF(ISERROR(VLOOKUP(($B23&amp;AH$13),'Dpt BDD'!$A:$D,5,FALSE)),"",VLOOKUP(($B23&amp;AH$13),'Dpt BDD'!$A:$D,5,FALSE))</f>
        <v/>
      </c>
      <c r="AI23" s="28" t="str">
        <f>IF(ISERROR(VLOOKUP(($B23&amp;AI$13),'Dpt BDD'!$A:$D,5,FALSE)),"",VLOOKUP(($B23&amp;AI$13),'Dpt BDD'!$A:$D,5,FALSE))</f>
        <v/>
      </c>
      <c r="AJ23" s="28" t="str">
        <f>IF(ISERROR(VLOOKUP(($B23&amp;AJ$13),'Dpt BDD'!$A:$D,5,FALSE)),"",VLOOKUP(($B23&amp;AJ$13),'Dpt BDD'!$A:$D,5,FALSE))</f>
        <v/>
      </c>
      <c r="AK23" s="28" t="str">
        <f>IF(ISERROR(VLOOKUP(($B23&amp;AK$13),'Dpt BDD'!$A:$D,5,FALSE)),"",VLOOKUP(($B23&amp;AK$13),'Dpt BDD'!$A:$D,5,FALSE))</f>
        <v/>
      </c>
      <c r="AL23" s="28" t="str">
        <f>IF(ISERROR(VLOOKUP(($B23&amp;AL$13),'Dpt BDD'!$A:$D,5,FALSE)),"",VLOOKUP(($B23&amp;AL$13),'Dpt BDD'!$A:$D,5,FALSE))</f>
        <v/>
      </c>
      <c r="AM23" s="28" t="str">
        <f>IF(ISERROR(VLOOKUP(($B23&amp;AM$13),'Dpt BDD'!$A:$D,5,FALSE)),"",VLOOKUP(($B23&amp;AM$13),'Dpt BDD'!$A:$D,5,FALSE))</f>
        <v/>
      </c>
      <c r="AN23" s="28" t="str">
        <f>IF(ISERROR(VLOOKUP(($B23&amp;AN$13),'Dpt BDD'!$A:$D,5,FALSE)),"",VLOOKUP(($B23&amp;AN$13),'Dpt BDD'!$A:$D,5,FALSE))</f>
        <v/>
      </c>
      <c r="AO23" s="28" t="str">
        <f>IF(ISERROR(VLOOKUP(($B23&amp;AO$13),'Dpt BDD'!$A:$D,5,FALSE)),"",VLOOKUP(($B23&amp;AO$13),'Dpt BDD'!$A:$D,5,FALSE))</f>
        <v/>
      </c>
      <c r="AP23" s="28" t="str">
        <f>IF(ISERROR(VLOOKUP(($B23&amp;AP$13),'Dpt BDD'!$A:$D,5,FALSE)),"",VLOOKUP(($B23&amp;AP$13),'Dpt BDD'!$A:$D,5,FALSE))</f>
        <v/>
      </c>
      <c r="AQ23" s="28" t="str">
        <f>IF(ISERROR(VLOOKUP(($B23&amp;AQ$13),'Dpt BDD'!$A:$D,5,FALSE)),"",VLOOKUP(($B23&amp;AQ$13),'Dpt BDD'!$A:$D,5,FALSE))</f>
        <v/>
      </c>
      <c r="AR23" s="28" t="str">
        <f>IF(ISERROR(VLOOKUP(($B23&amp;AR$13),'Dpt BDD'!$A:$D,5,FALSE)),"",VLOOKUP(($B23&amp;AR$13),'Dpt BDD'!$A:$D,5,FALSE))</f>
        <v/>
      </c>
      <c r="AS23" s="28" t="str">
        <f>IF(ISERROR(VLOOKUP(($B23&amp;AS$13),'Dpt BDD'!$A:$D,5,FALSE)),"",VLOOKUP(($B23&amp;AS$13),'Dpt BDD'!$A:$D,5,FALSE))</f>
        <v/>
      </c>
      <c r="AT23" s="28" t="str">
        <f>IF(ISERROR(VLOOKUP(($B23&amp;AT$13),'Dpt BDD'!$A:$D,5,FALSE)),"",VLOOKUP(($B23&amp;AT$13),'Dpt BDD'!$A:$D,5,FALSE))</f>
        <v/>
      </c>
      <c r="AU23" s="28" t="str">
        <f>IF(ISERROR(VLOOKUP(($B23&amp;AU$13),'Dpt BDD'!$A:$D,5,FALSE)),"",VLOOKUP(($B23&amp;AU$13),'Dpt BDD'!$A:$D,5,FALSE))</f>
        <v/>
      </c>
      <c r="AV23" s="28" t="str">
        <f>IF(ISERROR(VLOOKUP(($B23&amp;AV$13),'Dpt BDD'!$A:$D,5,FALSE)),"",VLOOKUP(($B23&amp;AV$13),'Dpt BDD'!$A:$D,5,FALSE))</f>
        <v/>
      </c>
      <c r="AW23" s="28" t="str">
        <f>IF(ISERROR(VLOOKUP(($B23&amp;AW$13),'Dpt BDD'!$A:$D,5,FALSE)),"",VLOOKUP(($B23&amp;AW$13),'Dpt BDD'!$A:$D,5,FALSE))</f>
        <v/>
      </c>
      <c r="AX23" s="28" t="str">
        <f>IF(ISERROR(VLOOKUP(($B23&amp;AX$13),'Dpt BDD'!$A:$D,5,FALSE)),"",VLOOKUP(($B23&amp;AX$13),'Dpt BDD'!$A:$D,5,FALSE))</f>
        <v/>
      </c>
      <c r="AY23" s="28" t="str">
        <f>IF(ISERROR(VLOOKUP(($B23&amp;AY$13),'Dpt BDD'!$A:$D,5,FALSE)),"",VLOOKUP(($B23&amp;AY$13),'Dpt BDD'!$A:$D,5,FALSE))</f>
        <v/>
      </c>
      <c r="AZ23" s="28" t="str">
        <f>IF(ISERROR(VLOOKUP(($B23&amp;AZ$13),'Dpt BDD'!$A:$D,5,FALSE)),"",VLOOKUP(($B23&amp;AZ$13),'Dpt BDD'!$A:$D,5,FALSE))</f>
        <v/>
      </c>
      <c r="BA23" s="28" t="str">
        <f>IF(ISERROR(VLOOKUP(($B23&amp;BA$13),'Dpt BDD'!$A:$D,5,FALSE)),"",VLOOKUP(($B23&amp;BA$13),'Dpt BDD'!$A:$D,5,FALSE))</f>
        <v/>
      </c>
      <c r="BB23" s="28" t="str">
        <f>IF(ISERROR(VLOOKUP(($B23&amp;BB$13),'Dpt BDD'!$A:$D,5,FALSE)),"",VLOOKUP(($B23&amp;BB$13),'Dpt BDD'!$A:$D,5,FALSE))</f>
        <v/>
      </c>
      <c r="BC23" s="28" t="str">
        <f>IF(ISERROR(VLOOKUP(($B23&amp;BC$13),'Dpt BDD'!$A:$D,5,FALSE)),"",VLOOKUP(($B23&amp;BC$13),'Dpt BDD'!$A:$D,5,FALSE))</f>
        <v/>
      </c>
      <c r="BD23" s="28" t="str">
        <f>IF(ISERROR(VLOOKUP(($B23&amp;BD$13),'Dpt BDD'!$A:$D,5,FALSE)),"",VLOOKUP(($B23&amp;BD$13),'Dpt BDD'!$A:$D,5,FALSE))</f>
        <v/>
      </c>
      <c r="BE23" s="28" t="str">
        <f>IF(ISERROR(VLOOKUP(($B23&amp;BE$13),'Dpt BDD'!$A:$D,5,FALSE)),"",VLOOKUP(($B23&amp;BE$13),'Dpt BDD'!$A:$D,5,FALSE))</f>
        <v/>
      </c>
      <c r="BF23" s="28" t="str">
        <f>IF(ISERROR(VLOOKUP(($B23&amp;BF$13),'Dpt BDD'!$A:$D,5,FALSE)),"",VLOOKUP(($B23&amp;BF$13),'Dpt BDD'!$A:$D,5,FALSE))</f>
        <v/>
      </c>
      <c r="BG23" s="28" t="str">
        <f>IF(ISERROR(VLOOKUP(($B23&amp;BG$13),'Dpt BDD'!$A:$D,5,FALSE)),"",VLOOKUP(($B23&amp;BG$13),'Dpt BDD'!$A:$D,5,FALSE))</f>
        <v/>
      </c>
      <c r="BH23" s="28" t="str">
        <f>IF(ISERROR(VLOOKUP(($B23&amp;BH$13),'Dpt BDD'!$A:$D,5,FALSE)),"",VLOOKUP(($B23&amp;BH$13),'Dpt BDD'!$A:$D,5,FALSE))</f>
        <v/>
      </c>
      <c r="BI23" s="28" t="str">
        <f>IF(ISERROR(VLOOKUP(($B23&amp;BI$13),'Dpt BDD'!$A:$D,5,FALSE)),"",VLOOKUP(($B23&amp;BI$13),'Dpt BDD'!$A:$D,5,FALSE))</f>
        <v/>
      </c>
      <c r="BJ23" s="28" t="str">
        <f>IF(ISERROR(VLOOKUP(($B23&amp;BJ$13),'Dpt BDD'!$A:$D,5,FALSE)),"",VLOOKUP(($B23&amp;BJ$13),'Dpt BDD'!$A:$D,5,FALSE))</f>
        <v/>
      </c>
      <c r="BK23" s="28" t="str">
        <f>IF(ISERROR(VLOOKUP(($B23&amp;BK$13),'Dpt BDD'!$A:$D,5,FALSE)),"",VLOOKUP(($B23&amp;BK$13),'Dpt BDD'!$A:$D,5,FALSE))</f>
        <v/>
      </c>
      <c r="BL23" s="28" t="str">
        <f>IF(ISERROR(VLOOKUP(($B23&amp;BL$13),'Dpt BDD'!$A:$D,5,FALSE)),"",VLOOKUP(($B23&amp;BL$13),'Dpt BDD'!$A:$D,5,FALSE))</f>
        <v/>
      </c>
      <c r="BM23" s="28" t="str">
        <f>IF(ISERROR(VLOOKUP(($B23&amp;BM$13),'Dpt BDD'!$A:$D,5,FALSE)),"",VLOOKUP(($B23&amp;BM$13),'Dpt BDD'!$A:$D,5,FALSE))</f>
        <v/>
      </c>
      <c r="BN23" s="28" t="str">
        <f>IF(ISERROR(VLOOKUP(($B23&amp;BN$13),'Dpt BDD'!$A:$D,5,FALSE)),"",VLOOKUP(($B23&amp;BN$13),'Dpt BDD'!$A:$D,5,FALSE))</f>
        <v/>
      </c>
      <c r="BO23" s="28" t="str">
        <f>IF(ISERROR(VLOOKUP(($B23&amp;BO$13),'Dpt BDD'!$A:$D,5,FALSE)),"",VLOOKUP(($B23&amp;BO$13),'Dpt BDD'!$A:$D,5,FALSE))</f>
        <v/>
      </c>
      <c r="BP23" s="28" t="str">
        <f>IF(ISERROR(VLOOKUP(($B23&amp;BP$13),'Dpt BDD'!$A:$D,5,FALSE)),"",VLOOKUP(($B23&amp;BP$13),'Dpt BDD'!$A:$D,5,FALSE))</f>
        <v/>
      </c>
      <c r="BQ23" s="28" t="str">
        <f>IF(ISERROR(VLOOKUP(($B23&amp;BQ$13),'Dpt BDD'!$A:$D,5,FALSE)),"",VLOOKUP(($B23&amp;BQ$13),'Dpt BDD'!$A:$D,5,FALSE))</f>
        <v/>
      </c>
      <c r="BR23" s="28" t="str">
        <f>IF(ISERROR(VLOOKUP(($B23&amp;BR$13),'Dpt BDD'!$A:$D,5,FALSE)),"",VLOOKUP(($B23&amp;BR$13),'Dpt BDD'!$A:$D,5,FALSE))</f>
        <v/>
      </c>
      <c r="BS23" s="28" t="str">
        <f>IF(ISERROR(VLOOKUP(($B23&amp;BS$13),'Dpt BDD'!$A:$D,5,FALSE)),"",VLOOKUP(($B23&amp;BS$13),'Dpt BDD'!$A:$D,5,FALSE))</f>
        <v/>
      </c>
      <c r="BT23" s="28" t="str">
        <f>IF(ISERROR(VLOOKUP(($B23&amp;BT$13),'Dpt BDD'!$A:$D,5,FALSE)),"",VLOOKUP(($B23&amp;BT$13),'Dpt BDD'!$A:$D,5,FALSE))</f>
        <v/>
      </c>
      <c r="BU23" s="28" t="str">
        <f>IF(ISERROR(VLOOKUP(($B23&amp;BU$13),'Dpt BDD'!$A:$D,5,FALSE)),"",VLOOKUP(($B23&amp;BU$13),'Dpt BDD'!$A:$D,5,FALSE))</f>
        <v/>
      </c>
      <c r="BV23" s="28" t="str">
        <f>IF(ISERROR(VLOOKUP(($B23&amp;BV$13),'Dpt BDD'!$A:$D,5,FALSE)),"",VLOOKUP(($B23&amp;BV$13),'Dpt BDD'!$A:$D,5,FALSE))</f>
        <v/>
      </c>
      <c r="BW23" s="28" t="str">
        <f>IF(ISERROR(VLOOKUP(($B23&amp;BW$13),'Dpt BDD'!$A:$D,5,FALSE)),"",VLOOKUP(($B23&amp;BW$13),'Dpt BDD'!$A:$D,5,FALSE))</f>
        <v/>
      </c>
      <c r="BX23" s="28" t="str">
        <f>IF(ISERROR(VLOOKUP(($B23&amp;BX$13),'Dpt BDD'!$A:$D,5,FALSE)),"",VLOOKUP(($B23&amp;BX$13),'Dpt BDD'!$A:$D,5,FALSE))</f>
        <v/>
      </c>
      <c r="BY23" s="28" t="str">
        <f>IF(ISERROR(VLOOKUP(($B23&amp;BY$13),'Dpt BDD'!$A:$D,5,FALSE)),"",VLOOKUP(($B23&amp;BY$13),'Dpt BDD'!$A:$D,5,FALSE))</f>
        <v/>
      </c>
      <c r="BZ23" s="28" t="str">
        <f>IF(ISERROR(VLOOKUP(($B23&amp;BZ$13),'Dpt BDD'!$A:$D,5,FALSE)),"",VLOOKUP(($B23&amp;BZ$13),'Dpt BDD'!$A:$D,5,FALSE))</f>
        <v/>
      </c>
      <c r="CA23" s="28" t="str">
        <f>IF(ISERROR(VLOOKUP(($B23&amp;CA$13),'Dpt BDD'!$A:$D,5,FALSE)),"",VLOOKUP(($B23&amp;CA$13),'Dpt BDD'!$A:$D,5,FALSE))</f>
        <v/>
      </c>
      <c r="CB23" s="28" t="str">
        <f>IF(ISERROR(VLOOKUP(($B23&amp;CB$13),'Dpt BDD'!$A:$D,5,FALSE)),"",VLOOKUP(($B23&amp;CB$13),'Dpt BDD'!$A:$D,5,FALSE))</f>
        <v/>
      </c>
      <c r="CC23" s="28" t="str">
        <f>IF(ISERROR(VLOOKUP(($B23&amp;CC$13),'Dpt BDD'!$A:$D,5,FALSE)),"",VLOOKUP(($B23&amp;CC$13),'Dpt BDD'!$A:$D,5,FALSE))</f>
        <v/>
      </c>
      <c r="CD23" s="28" t="str">
        <f>IF(ISERROR(VLOOKUP(($B23&amp;CD$13),'Dpt BDD'!$A:$D,5,FALSE)),"",VLOOKUP(($B23&amp;CD$13),'Dpt BDD'!$A:$D,5,FALSE))</f>
        <v/>
      </c>
      <c r="CE23" s="28" t="str">
        <f>IF(ISERROR(VLOOKUP(($B23&amp;CE$13),'Dpt BDD'!$A:$D,5,FALSE)),"",VLOOKUP(($B23&amp;CE$13),'Dpt BDD'!$A:$D,5,FALSE))</f>
        <v/>
      </c>
      <c r="CF23" s="28" t="str">
        <f>IF(ISERROR(VLOOKUP(($B23&amp;CF$13),'Dpt BDD'!$A:$D,5,FALSE)),"",VLOOKUP(($B23&amp;CF$13),'Dpt BDD'!$A:$D,5,FALSE))</f>
        <v/>
      </c>
      <c r="CG23" s="28" t="str">
        <f>IF(ISERROR(VLOOKUP(($B23&amp;CG$13),'Dpt BDD'!$A:$D,5,FALSE)),"",VLOOKUP(($B23&amp;CG$13),'Dpt BDD'!$A:$D,5,FALSE))</f>
        <v/>
      </c>
      <c r="CH23" s="28" t="str">
        <f>IF(ISERROR(VLOOKUP(($B23&amp;CH$13),'Dpt BDD'!$A:$D,5,FALSE)),"",VLOOKUP(($B23&amp;CH$13),'Dpt BDD'!$A:$D,5,FALSE))</f>
        <v/>
      </c>
      <c r="CI23" s="28" t="str">
        <f>IF(ISERROR(VLOOKUP(($B23&amp;CI$13),'Dpt BDD'!$A:$D,5,FALSE)),"",VLOOKUP(($B23&amp;CI$13),'Dpt BDD'!$A:$D,5,FALSE))</f>
        <v/>
      </c>
      <c r="CJ23" s="28" t="str">
        <f>IF(ISERROR(VLOOKUP(($B23&amp;CJ$13),'Dpt BDD'!$A:$D,5,FALSE)),"",VLOOKUP(($B23&amp;CJ$13),'Dpt BDD'!$A:$D,5,FALSE))</f>
        <v/>
      </c>
      <c r="CK23" s="28" t="str">
        <f>IF(ISERROR(VLOOKUP(($B23&amp;CK$13),'Dpt BDD'!$A:$D,5,FALSE)),"",VLOOKUP(($B23&amp;CK$13),'Dpt BDD'!$A:$D,5,FALSE))</f>
        <v/>
      </c>
      <c r="CL23" s="28" t="str">
        <f>IF(ISERROR(VLOOKUP(($B23&amp;CL$13),'Dpt BDD'!$A:$D,5,FALSE)),"",VLOOKUP(($B23&amp;CL$13),'Dpt BDD'!$A:$D,5,FALSE))</f>
        <v/>
      </c>
      <c r="CM23" s="28" t="str">
        <f>IF(ISERROR(VLOOKUP(($B23&amp;CM$13),'Dpt BDD'!$A:$D,5,FALSE)),"",VLOOKUP(($B23&amp;CM$13),'Dpt BDD'!$A:$D,5,FALSE))</f>
        <v/>
      </c>
      <c r="CN23" s="28" t="str">
        <f>IF(ISERROR(VLOOKUP(($B23&amp;CN$13),'Dpt BDD'!$A:$D,5,FALSE)),"",VLOOKUP(($B23&amp;CN$13),'Dpt BDD'!$A:$D,5,FALSE))</f>
        <v/>
      </c>
      <c r="CO23" s="28" t="str">
        <f>IF(ISERROR(VLOOKUP(($B23&amp;CO$13),'Dpt BDD'!$A:$D,5,FALSE)),"",VLOOKUP(($B23&amp;CO$13),'Dpt BDD'!$A:$D,5,FALSE))</f>
        <v/>
      </c>
      <c r="CP23" s="28" t="str">
        <f>IF(ISERROR(VLOOKUP(($B23&amp;CP$13),'Dpt BDD'!$A:$D,5,FALSE)),"",VLOOKUP(($B23&amp;CP$13),'Dpt BDD'!$A:$D,5,FALSE))</f>
        <v/>
      </c>
      <c r="CQ23" s="28" t="str">
        <f>IF(ISERROR(VLOOKUP(($B23&amp;CQ$13),'Dpt BDD'!$A:$D,5,FALSE)),"",VLOOKUP(($B23&amp;CQ$13),'Dpt BDD'!$A:$D,5,FALSE))</f>
        <v/>
      </c>
      <c r="CR23" s="28" t="str">
        <f>IF(ISERROR(VLOOKUP(($B23&amp;CR$13),'Dpt BDD'!$A:$D,5,FALSE)),"",VLOOKUP(($B23&amp;CR$13),'Dpt BDD'!$A:$D,5,FALSE))</f>
        <v/>
      </c>
      <c r="CS23" s="28" t="str">
        <f>IF(ISERROR(VLOOKUP(($B23&amp;CS$13),'Dpt BDD'!$A:$D,5,FALSE)),"",VLOOKUP(($B23&amp;CS$13),'Dpt BDD'!$A:$D,5,FALSE))</f>
        <v/>
      </c>
      <c r="CT23" s="28" t="str">
        <f>IF(ISERROR(VLOOKUP(($B23&amp;CT$13),'Dpt BDD'!$A:$D,5,FALSE)),"",VLOOKUP(($B23&amp;CT$13),'Dpt BDD'!$A:$D,5,FALSE))</f>
        <v/>
      </c>
      <c r="CU23" s="28" t="str">
        <f>IF(ISERROR(VLOOKUP(($B23&amp;CU$13),'Dpt BDD'!$A:$D,5,FALSE)),"",VLOOKUP(($B23&amp;CU$13),'Dpt BDD'!$A:$D,5,FALSE))</f>
        <v/>
      </c>
      <c r="CV23" s="28" t="str">
        <f>IF(ISERROR(VLOOKUP(($B23&amp;CV$13),'Dpt BDD'!$A:$D,5,FALSE)),"",VLOOKUP(($B23&amp;CV$13),'Dpt BDD'!$A:$D,5,FALSE))</f>
        <v/>
      </c>
      <c r="CW23" s="28" t="str">
        <f>IF(ISERROR(VLOOKUP(($B23&amp;CW$13),'Dpt BDD'!$A:$D,5,FALSE)),"",VLOOKUP(($B23&amp;CW$13),'Dpt BDD'!$A:$D,5,FALSE))</f>
        <v/>
      </c>
      <c r="CX23" s="28" t="str">
        <f>IF(ISERROR(VLOOKUP(($B23&amp;CX$13),'Dpt BDD'!$A:$D,5,FALSE)),"",VLOOKUP(($B23&amp;CX$13),'Dpt BDD'!$A:$D,5,FALSE))</f>
        <v/>
      </c>
      <c r="CY23" s="28" t="str">
        <f>IF(ISERROR(VLOOKUP(($B23&amp;CY$13),'Dpt BDD'!$A:$D,5,FALSE)),"",VLOOKUP(($B23&amp;CY$13),'Dpt BDD'!$A:$D,5,FALSE))</f>
        <v/>
      </c>
      <c r="CZ23" s="28" t="str">
        <f>IF(ISERROR(VLOOKUP(($B23&amp;CZ$13),'Dpt BDD'!$A:$D,5,FALSE)),"",VLOOKUP(($B23&amp;CZ$13),'Dpt BDD'!$A:$D,5,FALSE))</f>
        <v/>
      </c>
      <c r="DA23" s="28" t="str">
        <f>IF(ISERROR(VLOOKUP(($B23&amp;DA$13),'Dpt BDD'!$A:$D,5,FALSE)),"",VLOOKUP(($B23&amp;DA$13),'Dpt BDD'!$A:$D,5,FALSE))</f>
        <v/>
      </c>
      <c r="DB23" s="28" t="str">
        <f>IF(ISERROR(VLOOKUP(($B23&amp;DB$13),'Dpt BDD'!$A:$D,5,FALSE)),"",VLOOKUP(($B23&amp;DB$13),'Dpt BDD'!$A:$D,5,FALSE))</f>
        <v/>
      </c>
      <c r="DC23" s="28" t="str">
        <f>IF(ISERROR(VLOOKUP(($B23&amp;DC$13),'Dpt BDD'!$A:$D,5,FALSE)),"",VLOOKUP(($B23&amp;DC$13),'Dpt BDD'!$A:$D,5,FALSE))</f>
        <v/>
      </c>
      <c r="DD23" s="28" t="str">
        <f>IF(ISERROR(VLOOKUP(($B23&amp;DD$13),'Dpt BDD'!$A:$D,5,FALSE)),"",VLOOKUP(($B23&amp;DD$13),'Dpt BDD'!$A:$D,5,FALSE))</f>
        <v/>
      </c>
      <c r="DE23" s="28" t="str">
        <f>IF(ISERROR(VLOOKUP(($B23&amp;DE$13),'Dpt BDD'!$A:$D,5,FALSE)),"",VLOOKUP(($B23&amp;DE$13),'Dpt BDD'!$A:$D,5,FALSE))</f>
        <v/>
      </c>
      <c r="DF23" s="28" t="str">
        <f>IF(ISERROR(VLOOKUP(($B23&amp;DF$13),'Dpt BDD'!$A:$D,5,FALSE)),"",VLOOKUP(($B23&amp;DF$13),'Dpt BDD'!$A:$D,5,FALSE))</f>
        <v/>
      </c>
      <c r="DG23" s="28" t="str">
        <f>IF(ISERROR(VLOOKUP(($B23&amp;DG$13),'Dpt BDD'!$A:$D,5,FALSE)),"",VLOOKUP(($B23&amp;DG$13),'Dpt BDD'!$A:$D,5,FALSE))</f>
        <v/>
      </c>
      <c r="DH23" s="28" t="str">
        <f>IF(ISERROR(VLOOKUP(($B23&amp;DH$13),'Dpt BDD'!$A:$D,5,FALSE)),"",VLOOKUP(($B23&amp;DH$13),'Dpt BDD'!$A:$D,5,FALSE))</f>
        <v/>
      </c>
      <c r="DI23" s="28" t="str">
        <f>IF(ISERROR(VLOOKUP(($B23&amp;DI$13),'Dpt BDD'!$A:$D,5,FALSE)),"",VLOOKUP(($B23&amp;DI$13),'Dpt BDD'!$A:$D,5,FALSE))</f>
        <v/>
      </c>
      <c r="DJ23" s="28" t="str">
        <f>IF(ISERROR(VLOOKUP(($B23&amp;DJ$13),'Dpt BDD'!$A:$D,5,FALSE)),"",VLOOKUP(($B23&amp;DJ$13),'Dpt BDD'!$A:$D,5,FALSE))</f>
        <v/>
      </c>
      <c r="DK23" s="28" t="str">
        <f>IF(ISERROR(VLOOKUP(($B23&amp;DK$13),'Dpt BDD'!$A:$D,5,FALSE)),"",VLOOKUP(($B23&amp;DK$13),'Dpt BDD'!$A:$D,5,FALSE))</f>
        <v/>
      </c>
    </row>
    <row r="24" spans="2:115" x14ac:dyDescent="0.15">
      <c r="B24" s="2">
        <f t="shared" si="0"/>
        <v>43050</v>
      </c>
      <c r="C24" s="53">
        <f>IFERROR(RECHERCHEVA('Dpt BDD'!$A:$D,4,$B24,C$12),0)</f>
        <v>0</v>
      </c>
      <c r="D24" s="53">
        <f>IFERROR(RECHERCHEVA('Dpt BDD'!$A:$D,4,$B24,D$12),0)</f>
        <v>0</v>
      </c>
      <c r="E24" s="53">
        <f>IFERROR(RECHERCHEVA('Dpt BDD'!$A:$D,4,$B24,E$12),0)</f>
        <v>0</v>
      </c>
      <c r="F24" s="53">
        <f>IFERROR(RECHERCHEVA('Dpt BDD'!$A:$D,4,$B24,F$12),0)</f>
        <v>0</v>
      </c>
      <c r="G24" s="53">
        <f>IFERROR(RECHERCHEVA('Dpt BDD'!$A:$D,4,$B24,G$12),0)</f>
        <v>0</v>
      </c>
      <c r="H24" s="53">
        <f>IFERROR(RECHERCHEVA('Dpt BDD'!$A:$D,4,$B24,H$12),0)</f>
        <v>0</v>
      </c>
      <c r="I24" s="53">
        <f>IFERROR(RECHERCHEVA('Dpt BDD'!$A:$D,4,$B24,I$12),0)</f>
        <v>0</v>
      </c>
      <c r="J24" s="53">
        <f>IFERROR(RECHERCHEVA('Dpt BDD'!$A:$D,4,$B24,J$12),0)</f>
        <v>0</v>
      </c>
      <c r="K24" s="53">
        <f>IFERROR(RECHERCHEVA('Dpt BDD'!$A:$D,4,$B24,K$12),0)</f>
        <v>0</v>
      </c>
      <c r="L24" s="53">
        <f>IFERROR(RECHERCHEVA('Dpt BDD'!$A:$D,4,$B24,L$12),0)</f>
        <v>0</v>
      </c>
      <c r="M24" s="53">
        <f>IFERROR(RECHERCHEVA('Dpt BDD'!$A:$D,4,$B24,M$12),0)</f>
        <v>0</v>
      </c>
      <c r="N24" s="53">
        <f>IFERROR(RECHERCHEVA('Dpt BDD'!$A:$D,4,$B24,N$12),0)</f>
        <v>0</v>
      </c>
      <c r="O24" s="28" t="str">
        <f>IF(ISERROR(VLOOKUP(($B24&amp;O$13),'Dpt BDD'!$A:$D,5,FALSE)),"",VLOOKUP(($B24&amp;O$13),'Dpt BDD'!$A:$D,5,FALSE))</f>
        <v/>
      </c>
      <c r="P24" s="28" t="str">
        <f>IF(ISERROR(VLOOKUP(($B24&amp;P$13),'Dpt BDD'!$A:$D,5,FALSE)),"",VLOOKUP(($B24&amp;P$13),'Dpt BDD'!$A:$D,5,FALSE))</f>
        <v/>
      </c>
      <c r="Q24" s="28" t="str">
        <f>IF(ISERROR(VLOOKUP(($B24&amp;Q$13),'Dpt BDD'!$A:$D,5,FALSE)),"",VLOOKUP(($B24&amp;Q$13),'Dpt BDD'!$A:$D,5,FALSE))</f>
        <v/>
      </c>
      <c r="R24" s="28" t="str">
        <f>IF(ISERROR(VLOOKUP(($B24&amp;R$13),'Dpt BDD'!$A:$D,5,FALSE)),"",VLOOKUP(($B24&amp;R$13),'Dpt BDD'!$A:$D,5,FALSE))</f>
        <v/>
      </c>
      <c r="S24" s="28" t="str">
        <f>IF(ISERROR(VLOOKUP(($B24&amp;S$13),'Dpt BDD'!$A:$D,5,FALSE)),"",VLOOKUP(($B24&amp;S$13),'Dpt BDD'!$A:$D,5,FALSE))</f>
        <v/>
      </c>
      <c r="T24" s="28" t="str">
        <f>IF(ISERROR(VLOOKUP(($B24&amp;T$13),'Dpt BDD'!$A:$D,5,FALSE)),"",VLOOKUP(($B24&amp;T$13),'Dpt BDD'!$A:$D,5,FALSE))</f>
        <v/>
      </c>
      <c r="U24" s="28" t="str">
        <f>IF(ISERROR(VLOOKUP(($B24&amp;U$13),'Dpt BDD'!$A:$D,5,FALSE)),"",VLOOKUP(($B24&amp;U$13),'Dpt BDD'!$A:$D,5,FALSE))</f>
        <v/>
      </c>
      <c r="V24" s="28" t="str">
        <f>IF(ISERROR(VLOOKUP(($B24&amp;V$13),'Dpt BDD'!$A:$D,5,FALSE)),"",VLOOKUP(($B24&amp;V$13),'Dpt BDD'!$A:$D,5,FALSE))</f>
        <v/>
      </c>
      <c r="W24" s="28" t="str">
        <f>IF(ISERROR(VLOOKUP(($B24&amp;W$13),'Dpt BDD'!$A:$D,5,FALSE)),"",VLOOKUP(($B24&amp;W$13),'Dpt BDD'!$A:$D,5,FALSE))</f>
        <v/>
      </c>
      <c r="X24" s="28" t="str">
        <f>IF(ISERROR(VLOOKUP(($B24&amp;X$13),'Dpt BDD'!$A:$D,5,FALSE)),"",VLOOKUP(($B24&amp;X$13),'Dpt BDD'!$A:$D,5,FALSE))</f>
        <v/>
      </c>
      <c r="Y24" s="28" t="str">
        <f>IF(ISERROR(VLOOKUP(($B24&amp;Y$13),'Dpt BDD'!$A:$D,5,FALSE)),"",VLOOKUP(($B24&amp;Y$13),'Dpt BDD'!$A:$D,5,FALSE))</f>
        <v/>
      </c>
      <c r="Z24" s="28" t="str">
        <f>IF(ISERROR(VLOOKUP(($B24&amp;Z$13),'Dpt BDD'!$A:$D,5,FALSE)),"",VLOOKUP(($B24&amp;Z$13),'Dpt BDD'!$A:$D,5,FALSE))</f>
        <v/>
      </c>
      <c r="AA24" s="28" t="str">
        <f>IF(ISERROR(VLOOKUP(($B24&amp;AA$13),'Dpt BDD'!$A:$D,5,FALSE)),"",VLOOKUP(($B24&amp;AA$13),'Dpt BDD'!$A:$D,5,FALSE))</f>
        <v/>
      </c>
      <c r="AB24" s="28" t="str">
        <f>IF(ISERROR(VLOOKUP(($B24&amp;AB$13),'Dpt BDD'!$A:$D,5,FALSE)),"",VLOOKUP(($B24&amp;AB$13),'Dpt BDD'!$A:$D,5,FALSE))</f>
        <v/>
      </c>
      <c r="AC24" s="28" t="str">
        <f>IF(ISERROR(VLOOKUP(($B24&amp;AC$13),'Dpt BDD'!$A:$D,5,FALSE)),"",VLOOKUP(($B24&amp;AC$13),'Dpt BDD'!$A:$D,5,FALSE))</f>
        <v/>
      </c>
      <c r="AD24" s="28" t="str">
        <f>IF(ISERROR(VLOOKUP(($B24&amp;AD$13),'Dpt BDD'!$A:$D,5,FALSE)),"",VLOOKUP(($B24&amp;AD$13),'Dpt BDD'!$A:$D,5,FALSE))</f>
        <v/>
      </c>
      <c r="AE24" s="28" t="str">
        <f>IF(ISERROR(VLOOKUP(($B24&amp;AE$13),'Dpt BDD'!$A:$D,5,FALSE)),"",VLOOKUP(($B24&amp;AE$13),'Dpt BDD'!$A:$D,5,FALSE))</f>
        <v/>
      </c>
      <c r="AF24" s="28" t="str">
        <f>IF(ISERROR(VLOOKUP(($B24&amp;AF$13),'Dpt BDD'!$A:$D,5,FALSE)),"",VLOOKUP(($B24&amp;AF$13),'Dpt BDD'!$A:$D,5,FALSE))</f>
        <v/>
      </c>
      <c r="AG24" s="28" t="str">
        <f>IF(ISERROR(VLOOKUP(($B24&amp;AG$13),'Dpt BDD'!$A:$D,5,FALSE)),"",VLOOKUP(($B24&amp;AG$13),'Dpt BDD'!$A:$D,5,FALSE))</f>
        <v/>
      </c>
      <c r="AH24" s="28" t="str">
        <f>IF(ISERROR(VLOOKUP(($B24&amp;AH$13),'Dpt BDD'!$A:$D,5,FALSE)),"",VLOOKUP(($B24&amp;AH$13),'Dpt BDD'!$A:$D,5,FALSE))</f>
        <v/>
      </c>
      <c r="AI24" s="28" t="str">
        <f>IF(ISERROR(VLOOKUP(($B24&amp;AI$13),'Dpt BDD'!$A:$D,5,FALSE)),"",VLOOKUP(($B24&amp;AI$13),'Dpt BDD'!$A:$D,5,FALSE))</f>
        <v/>
      </c>
      <c r="AJ24" s="28" t="str">
        <f>IF(ISERROR(VLOOKUP(($B24&amp;AJ$13),'Dpt BDD'!$A:$D,5,FALSE)),"",VLOOKUP(($B24&amp;AJ$13),'Dpt BDD'!$A:$D,5,FALSE))</f>
        <v/>
      </c>
      <c r="AK24" s="28" t="str">
        <f>IF(ISERROR(VLOOKUP(($B24&amp;AK$13),'Dpt BDD'!$A:$D,5,FALSE)),"",VLOOKUP(($B24&amp;AK$13),'Dpt BDD'!$A:$D,5,FALSE))</f>
        <v/>
      </c>
      <c r="AL24" s="28" t="str">
        <f>IF(ISERROR(VLOOKUP(($B24&amp;AL$13),'Dpt BDD'!$A:$D,5,FALSE)),"",VLOOKUP(($B24&amp;AL$13),'Dpt BDD'!$A:$D,5,FALSE))</f>
        <v/>
      </c>
      <c r="AM24" s="28" t="str">
        <f>IF(ISERROR(VLOOKUP(($B24&amp;AM$13),'Dpt BDD'!$A:$D,5,FALSE)),"",VLOOKUP(($B24&amp;AM$13),'Dpt BDD'!$A:$D,5,FALSE))</f>
        <v/>
      </c>
      <c r="AN24" s="28" t="str">
        <f>IF(ISERROR(VLOOKUP(($B24&amp;AN$13),'Dpt BDD'!$A:$D,5,FALSE)),"",VLOOKUP(($B24&amp;AN$13),'Dpt BDD'!$A:$D,5,FALSE))</f>
        <v/>
      </c>
      <c r="AO24" s="28" t="str">
        <f>IF(ISERROR(VLOOKUP(($B24&amp;AO$13),'Dpt BDD'!$A:$D,5,FALSE)),"",VLOOKUP(($B24&amp;AO$13),'Dpt BDD'!$A:$D,5,FALSE))</f>
        <v/>
      </c>
      <c r="AP24" s="28" t="str">
        <f>IF(ISERROR(VLOOKUP(($B24&amp;AP$13),'Dpt BDD'!$A:$D,5,FALSE)),"",VLOOKUP(($B24&amp;AP$13),'Dpt BDD'!$A:$D,5,FALSE))</f>
        <v/>
      </c>
      <c r="AQ24" s="28" t="str">
        <f>IF(ISERROR(VLOOKUP(($B24&amp;AQ$13),'Dpt BDD'!$A:$D,5,FALSE)),"",VLOOKUP(($B24&amp;AQ$13),'Dpt BDD'!$A:$D,5,FALSE))</f>
        <v/>
      </c>
      <c r="AR24" s="28" t="str">
        <f>IF(ISERROR(VLOOKUP(($B24&amp;AR$13),'Dpt BDD'!$A:$D,5,FALSE)),"",VLOOKUP(($B24&amp;AR$13),'Dpt BDD'!$A:$D,5,FALSE))</f>
        <v/>
      </c>
      <c r="AS24" s="28" t="str">
        <f>IF(ISERROR(VLOOKUP(($B24&amp;AS$13),'Dpt BDD'!$A:$D,5,FALSE)),"",VLOOKUP(($B24&amp;AS$13),'Dpt BDD'!$A:$D,5,FALSE))</f>
        <v/>
      </c>
      <c r="AT24" s="28" t="str">
        <f>IF(ISERROR(VLOOKUP(($B24&amp;AT$13),'Dpt BDD'!$A:$D,5,FALSE)),"",VLOOKUP(($B24&amp;AT$13),'Dpt BDD'!$A:$D,5,FALSE))</f>
        <v/>
      </c>
      <c r="AU24" s="28" t="str">
        <f>IF(ISERROR(VLOOKUP(($B24&amp;AU$13),'Dpt BDD'!$A:$D,5,FALSE)),"",VLOOKUP(($B24&amp;AU$13),'Dpt BDD'!$A:$D,5,FALSE))</f>
        <v/>
      </c>
      <c r="AV24" s="28" t="str">
        <f>IF(ISERROR(VLOOKUP(($B24&amp;AV$13),'Dpt BDD'!$A:$D,5,FALSE)),"",VLOOKUP(($B24&amp;AV$13),'Dpt BDD'!$A:$D,5,FALSE))</f>
        <v/>
      </c>
      <c r="AW24" s="28" t="str">
        <f>IF(ISERROR(VLOOKUP(($B24&amp;AW$13),'Dpt BDD'!$A:$D,5,FALSE)),"",VLOOKUP(($B24&amp;AW$13),'Dpt BDD'!$A:$D,5,FALSE))</f>
        <v/>
      </c>
      <c r="AX24" s="28" t="str">
        <f>IF(ISERROR(VLOOKUP(($B24&amp;AX$13),'Dpt BDD'!$A:$D,5,FALSE)),"",VLOOKUP(($B24&amp;AX$13),'Dpt BDD'!$A:$D,5,FALSE))</f>
        <v/>
      </c>
      <c r="AY24" s="28" t="str">
        <f>IF(ISERROR(VLOOKUP(($B24&amp;AY$13),'Dpt BDD'!$A:$D,5,FALSE)),"",VLOOKUP(($B24&amp;AY$13),'Dpt BDD'!$A:$D,5,FALSE))</f>
        <v/>
      </c>
      <c r="AZ24" s="28" t="str">
        <f>IF(ISERROR(VLOOKUP(($B24&amp;AZ$13),'Dpt BDD'!$A:$D,5,FALSE)),"",VLOOKUP(($B24&amp;AZ$13),'Dpt BDD'!$A:$D,5,FALSE))</f>
        <v/>
      </c>
      <c r="BA24" s="28" t="str">
        <f>IF(ISERROR(VLOOKUP(($B24&amp;BA$13),'Dpt BDD'!$A:$D,5,FALSE)),"",VLOOKUP(($B24&amp;BA$13),'Dpt BDD'!$A:$D,5,FALSE))</f>
        <v/>
      </c>
      <c r="BB24" s="28" t="str">
        <f>IF(ISERROR(VLOOKUP(($B24&amp;BB$13),'Dpt BDD'!$A:$D,5,FALSE)),"",VLOOKUP(($B24&amp;BB$13),'Dpt BDD'!$A:$D,5,FALSE))</f>
        <v/>
      </c>
      <c r="BC24" s="28" t="str">
        <f>IF(ISERROR(VLOOKUP(($B24&amp;BC$13),'Dpt BDD'!$A:$D,5,FALSE)),"",VLOOKUP(($B24&amp;BC$13),'Dpt BDD'!$A:$D,5,FALSE))</f>
        <v/>
      </c>
      <c r="BD24" s="28" t="str">
        <f>IF(ISERROR(VLOOKUP(($B24&amp;BD$13),'Dpt BDD'!$A:$D,5,FALSE)),"",VLOOKUP(($B24&amp;BD$13),'Dpt BDD'!$A:$D,5,FALSE))</f>
        <v/>
      </c>
      <c r="BE24" s="28" t="str">
        <f>IF(ISERROR(VLOOKUP(($B24&amp;BE$13),'Dpt BDD'!$A:$D,5,FALSE)),"",VLOOKUP(($B24&amp;BE$13),'Dpt BDD'!$A:$D,5,FALSE))</f>
        <v/>
      </c>
      <c r="BF24" s="28" t="str">
        <f>IF(ISERROR(VLOOKUP(($B24&amp;BF$13),'Dpt BDD'!$A:$D,5,FALSE)),"",VLOOKUP(($B24&amp;BF$13),'Dpt BDD'!$A:$D,5,FALSE))</f>
        <v/>
      </c>
      <c r="BG24" s="28" t="str">
        <f>IF(ISERROR(VLOOKUP(($B24&amp;BG$13),'Dpt BDD'!$A:$D,5,FALSE)),"",VLOOKUP(($B24&amp;BG$13),'Dpt BDD'!$A:$D,5,FALSE))</f>
        <v/>
      </c>
      <c r="BH24" s="28" t="str">
        <f>IF(ISERROR(VLOOKUP(($B24&amp;BH$13),'Dpt BDD'!$A:$D,5,FALSE)),"",VLOOKUP(($B24&amp;BH$13),'Dpt BDD'!$A:$D,5,FALSE))</f>
        <v/>
      </c>
      <c r="BI24" s="28" t="str">
        <f>IF(ISERROR(VLOOKUP(($B24&amp;BI$13),'Dpt BDD'!$A:$D,5,FALSE)),"",VLOOKUP(($B24&amp;BI$13),'Dpt BDD'!$A:$D,5,FALSE))</f>
        <v/>
      </c>
      <c r="BJ24" s="28" t="str">
        <f>IF(ISERROR(VLOOKUP(($B24&amp;BJ$13),'Dpt BDD'!$A:$D,5,FALSE)),"",VLOOKUP(($B24&amp;BJ$13),'Dpt BDD'!$A:$D,5,FALSE))</f>
        <v/>
      </c>
      <c r="BK24" s="28" t="str">
        <f>IF(ISERROR(VLOOKUP(($B24&amp;BK$13),'Dpt BDD'!$A:$D,5,FALSE)),"",VLOOKUP(($B24&amp;BK$13),'Dpt BDD'!$A:$D,5,FALSE))</f>
        <v/>
      </c>
      <c r="BL24" s="28" t="str">
        <f>IF(ISERROR(VLOOKUP(($B24&amp;BL$13),'Dpt BDD'!$A:$D,5,FALSE)),"",VLOOKUP(($B24&amp;BL$13),'Dpt BDD'!$A:$D,5,FALSE))</f>
        <v/>
      </c>
      <c r="BM24" s="28" t="str">
        <f>IF(ISERROR(VLOOKUP(($B24&amp;BM$13),'Dpt BDD'!$A:$D,5,FALSE)),"",VLOOKUP(($B24&amp;BM$13),'Dpt BDD'!$A:$D,5,FALSE))</f>
        <v/>
      </c>
      <c r="BN24" s="28" t="str">
        <f>IF(ISERROR(VLOOKUP(($B24&amp;BN$13),'Dpt BDD'!$A:$D,5,FALSE)),"",VLOOKUP(($B24&amp;BN$13),'Dpt BDD'!$A:$D,5,FALSE))</f>
        <v/>
      </c>
      <c r="BO24" s="28" t="str">
        <f>IF(ISERROR(VLOOKUP(($B24&amp;BO$13),'Dpt BDD'!$A:$D,5,FALSE)),"",VLOOKUP(($B24&amp;BO$13),'Dpt BDD'!$A:$D,5,FALSE))</f>
        <v/>
      </c>
      <c r="BP24" s="28" t="str">
        <f>IF(ISERROR(VLOOKUP(($B24&amp;BP$13),'Dpt BDD'!$A:$D,5,FALSE)),"",VLOOKUP(($B24&amp;BP$13),'Dpt BDD'!$A:$D,5,FALSE))</f>
        <v/>
      </c>
      <c r="BQ24" s="28" t="str">
        <f>IF(ISERROR(VLOOKUP(($B24&amp;BQ$13),'Dpt BDD'!$A:$D,5,FALSE)),"",VLOOKUP(($B24&amp;BQ$13),'Dpt BDD'!$A:$D,5,FALSE))</f>
        <v/>
      </c>
      <c r="BR24" s="28" t="str">
        <f>IF(ISERROR(VLOOKUP(($B24&amp;BR$13),'Dpt BDD'!$A:$D,5,FALSE)),"",VLOOKUP(($B24&amp;BR$13),'Dpt BDD'!$A:$D,5,FALSE))</f>
        <v/>
      </c>
      <c r="BS24" s="28" t="str">
        <f>IF(ISERROR(VLOOKUP(($B24&amp;BS$13),'Dpt BDD'!$A:$D,5,FALSE)),"",VLOOKUP(($B24&amp;BS$13),'Dpt BDD'!$A:$D,5,FALSE))</f>
        <v/>
      </c>
      <c r="BT24" s="28" t="str">
        <f>IF(ISERROR(VLOOKUP(($B24&amp;BT$13),'Dpt BDD'!$A:$D,5,FALSE)),"",VLOOKUP(($B24&amp;BT$13),'Dpt BDD'!$A:$D,5,FALSE))</f>
        <v/>
      </c>
      <c r="BU24" s="28" t="str">
        <f>IF(ISERROR(VLOOKUP(($B24&amp;BU$13),'Dpt BDD'!$A:$D,5,FALSE)),"",VLOOKUP(($B24&amp;BU$13),'Dpt BDD'!$A:$D,5,FALSE))</f>
        <v/>
      </c>
      <c r="BV24" s="28" t="str">
        <f>IF(ISERROR(VLOOKUP(($B24&amp;BV$13),'Dpt BDD'!$A:$D,5,FALSE)),"",VLOOKUP(($B24&amp;BV$13),'Dpt BDD'!$A:$D,5,FALSE))</f>
        <v/>
      </c>
      <c r="BW24" s="28" t="str">
        <f>IF(ISERROR(VLOOKUP(($B24&amp;BW$13),'Dpt BDD'!$A:$D,5,FALSE)),"",VLOOKUP(($B24&amp;BW$13),'Dpt BDD'!$A:$D,5,FALSE))</f>
        <v/>
      </c>
      <c r="BX24" s="28" t="str">
        <f>IF(ISERROR(VLOOKUP(($B24&amp;BX$13),'Dpt BDD'!$A:$D,5,FALSE)),"",VLOOKUP(($B24&amp;BX$13),'Dpt BDD'!$A:$D,5,FALSE))</f>
        <v/>
      </c>
      <c r="BY24" s="28" t="str">
        <f>IF(ISERROR(VLOOKUP(($B24&amp;BY$13),'Dpt BDD'!$A:$D,5,FALSE)),"",VLOOKUP(($B24&amp;BY$13),'Dpt BDD'!$A:$D,5,FALSE))</f>
        <v/>
      </c>
      <c r="BZ24" s="28" t="str">
        <f>IF(ISERROR(VLOOKUP(($B24&amp;BZ$13),'Dpt BDD'!$A:$D,5,FALSE)),"",VLOOKUP(($B24&amp;BZ$13),'Dpt BDD'!$A:$D,5,FALSE))</f>
        <v/>
      </c>
      <c r="CA24" s="28" t="str">
        <f>IF(ISERROR(VLOOKUP(($B24&amp;CA$13),'Dpt BDD'!$A:$D,5,FALSE)),"",VLOOKUP(($B24&amp;CA$13),'Dpt BDD'!$A:$D,5,FALSE))</f>
        <v/>
      </c>
      <c r="CB24" s="28" t="str">
        <f>IF(ISERROR(VLOOKUP(($B24&amp;CB$13),'Dpt BDD'!$A:$D,5,FALSE)),"",VLOOKUP(($B24&amp;CB$13),'Dpt BDD'!$A:$D,5,FALSE))</f>
        <v/>
      </c>
      <c r="CC24" s="28" t="str">
        <f>IF(ISERROR(VLOOKUP(($B24&amp;CC$13),'Dpt BDD'!$A:$D,5,FALSE)),"",VLOOKUP(($B24&amp;CC$13),'Dpt BDD'!$A:$D,5,FALSE))</f>
        <v/>
      </c>
      <c r="CD24" s="28" t="str">
        <f>IF(ISERROR(VLOOKUP(($B24&amp;CD$13),'Dpt BDD'!$A:$D,5,FALSE)),"",VLOOKUP(($B24&amp;CD$13),'Dpt BDD'!$A:$D,5,FALSE))</f>
        <v/>
      </c>
      <c r="CE24" s="28" t="str">
        <f>IF(ISERROR(VLOOKUP(($B24&amp;CE$13),'Dpt BDD'!$A:$D,5,FALSE)),"",VLOOKUP(($B24&amp;CE$13),'Dpt BDD'!$A:$D,5,FALSE))</f>
        <v/>
      </c>
      <c r="CF24" s="28" t="str">
        <f>IF(ISERROR(VLOOKUP(($B24&amp;CF$13),'Dpt BDD'!$A:$D,5,FALSE)),"",VLOOKUP(($B24&amp;CF$13),'Dpt BDD'!$A:$D,5,FALSE))</f>
        <v/>
      </c>
      <c r="CG24" s="28" t="str">
        <f>IF(ISERROR(VLOOKUP(($B24&amp;CG$13),'Dpt BDD'!$A:$D,5,FALSE)),"",VLOOKUP(($B24&amp;CG$13),'Dpt BDD'!$A:$D,5,FALSE))</f>
        <v/>
      </c>
      <c r="CH24" s="28" t="str">
        <f>IF(ISERROR(VLOOKUP(($B24&amp;CH$13),'Dpt BDD'!$A:$D,5,FALSE)),"",VLOOKUP(($B24&amp;CH$13),'Dpt BDD'!$A:$D,5,FALSE))</f>
        <v/>
      </c>
      <c r="CI24" s="28" t="str">
        <f>IF(ISERROR(VLOOKUP(($B24&amp;CI$13),'Dpt BDD'!$A:$D,5,FALSE)),"",VLOOKUP(($B24&amp;CI$13),'Dpt BDD'!$A:$D,5,FALSE))</f>
        <v/>
      </c>
      <c r="CJ24" s="28" t="str">
        <f>IF(ISERROR(VLOOKUP(($B24&amp;CJ$13),'Dpt BDD'!$A:$D,5,FALSE)),"",VLOOKUP(($B24&amp;CJ$13),'Dpt BDD'!$A:$D,5,FALSE))</f>
        <v/>
      </c>
      <c r="CK24" s="28" t="str">
        <f>IF(ISERROR(VLOOKUP(($B24&amp;CK$13),'Dpt BDD'!$A:$D,5,FALSE)),"",VLOOKUP(($B24&amp;CK$13),'Dpt BDD'!$A:$D,5,FALSE))</f>
        <v/>
      </c>
      <c r="CL24" s="28" t="str">
        <f>IF(ISERROR(VLOOKUP(($B24&amp;CL$13),'Dpt BDD'!$A:$D,5,FALSE)),"",VLOOKUP(($B24&amp;CL$13),'Dpt BDD'!$A:$D,5,FALSE))</f>
        <v/>
      </c>
      <c r="CM24" s="28" t="str">
        <f>IF(ISERROR(VLOOKUP(($B24&amp;CM$13),'Dpt BDD'!$A:$D,5,FALSE)),"",VLOOKUP(($B24&amp;CM$13),'Dpt BDD'!$A:$D,5,FALSE))</f>
        <v/>
      </c>
      <c r="CN24" s="28" t="str">
        <f>IF(ISERROR(VLOOKUP(($B24&amp;CN$13),'Dpt BDD'!$A:$D,5,FALSE)),"",VLOOKUP(($B24&amp;CN$13),'Dpt BDD'!$A:$D,5,FALSE))</f>
        <v/>
      </c>
      <c r="CO24" s="28" t="str">
        <f>IF(ISERROR(VLOOKUP(($B24&amp;CO$13),'Dpt BDD'!$A:$D,5,FALSE)),"",VLOOKUP(($B24&amp;CO$13),'Dpt BDD'!$A:$D,5,FALSE))</f>
        <v/>
      </c>
      <c r="CP24" s="28" t="str">
        <f>IF(ISERROR(VLOOKUP(($B24&amp;CP$13),'Dpt BDD'!$A:$D,5,FALSE)),"",VLOOKUP(($B24&amp;CP$13),'Dpt BDD'!$A:$D,5,FALSE))</f>
        <v/>
      </c>
      <c r="CQ24" s="28" t="str">
        <f>IF(ISERROR(VLOOKUP(($B24&amp;CQ$13),'Dpt BDD'!$A:$D,5,FALSE)),"",VLOOKUP(($B24&amp;CQ$13),'Dpt BDD'!$A:$D,5,FALSE))</f>
        <v/>
      </c>
      <c r="CR24" s="28" t="str">
        <f>IF(ISERROR(VLOOKUP(($B24&amp;CR$13),'Dpt BDD'!$A:$D,5,FALSE)),"",VLOOKUP(($B24&amp;CR$13),'Dpt BDD'!$A:$D,5,FALSE))</f>
        <v/>
      </c>
      <c r="CS24" s="28" t="str">
        <f>IF(ISERROR(VLOOKUP(($B24&amp;CS$13),'Dpt BDD'!$A:$D,5,FALSE)),"",VLOOKUP(($B24&amp;CS$13),'Dpt BDD'!$A:$D,5,FALSE))</f>
        <v/>
      </c>
      <c r="CT24" s="28" t="str">
        <f>IF(ISERROR(VLOOKUP(($B24&amp;CT$13),'Dpt BDD'!$A:$D,5,FALSE)),"",VLOOKUP(($B24&amp;CT$13),'Dpt BDD'!$A:$D,5,FALSE))</f>
        <v/>
      </c>
      <c r="CU24" s="28" t="str">
        <f>IF(ISERROR(VLOOKUP(($B24&amp;CU$13),'Dpt BDD'!$A:$D,5,FALSE)),"",VLOOKUP(($B24&amp;CU$13),'Dpt BDD'!$A:$D,5,FALSE))</f>
        <v/>
      </c>
      <c r="CV24" s="28" t="str">
        <f>IF(ISERROR(VLOOKUP(($B24&amp;CV$13),'Dpt BDD'!$A:$D,5,FALSE)),"",VLOOKUP(($B24&amp;CV$13),'Dpt BDD'!$A:$D,5,FALSE))</f>
        <v/>
      </c>
      <c r="CW24" s="28" t="str">
        <f>IF(ISERROR(VLOOKUP(($B24&amp;CW$13),'Dpt BDD'!$A:$D,5,FALSE)),"",VLOOKUP(($B24&amp;CW$13),'Dpt BDD'!$A:$D,5,FALSE))</f>
        <v/>
      </c>
      <c r="CX24" s="28" t="str">
        <f>IF(ISERROR(VLOOKUP(($B24&amp;CX$13),'Dpt BDD'!$A:$D,5,FALSE)),"",VLOOKUP(($B24&amp;CX$13),'Dpt BDD'!$A:$D,5,FALSE))</f>
        <v/>
      </c>
      <c r="CY24" s="28" t="str">
        <f>IF(ISERROR(VLOOKUP(($B24&amp;CY$13),'Dpt BDD'!$A:$D,5,FALSE)),"",VLOOKUP(($B24&amp;CY$13),'Dpt BDD'!$A:$D,5,FALSE))</f>
        <v/>
      </c>
      <c r="CZ24" s="28" t="str">
        <f>IF(ISERROR(VLOOKUP(($B24&amp;CZ$13),'Dpt BDD'!$A:$D,5,FALSE)),"",VLOOKUP(($B24&amp;CZ$13),'Dpt BDD'!$A:$D,5,FALSE))</f>
        <v/>
      </c>
      <c r="DA24" s="28" t="str">
        <f>IF(ISERROR(VLOOKUP(($B24&amp;DA$13),'Dpt BDD'!$A:$D,5,FALSE)),"",VLOOKUP(($B24&amp;DA$13),'Dpt BDD'!$A:$D,5,FALSE))</f>
        <v/>
      </c>
      <c r="DB24" s="28" t="str">
        <f>IF(ISERROR(VLOOKUP(($B24&amp;DB$13),'Dpt BDD'!$A:$D,5,FALSE)),"",VLOOKUP(($B24&amp;DB$13),'Dpt BDD'!$A:$D,5,FALSE))</f>
        <v/>
      </c>
      <c r="DC24" s="28" t="str">
        <f>IF(ISERROR(VLOOKUP(($B24&amp;DC$13),'Dpt BDD'!$A:$D,5,FALSE)),"",VLOOKUP(($B24&amp;DC$13),'Dpt BDD'!$A:$D,5,FALSE))</f>
        <v/>
      </c>
      <c r="DD24" s="28" t="str">
        <f>IF(ISERROR(VLOOKUP(($B24&amp;DD$13),'Dpt BDD'!$A:$D,5,FALSE)),"",VLOOKUP(($B24&amp;DD$13),'Dpt BDD'!$A:$D,5,FALSE))</f>
        <v/>
      </c>
      <c r="DE24" s="28" t="str">
        <f>IF(ISERROR(VLOOKUP(($B24&amp;DE$13),'Dpt BDD'!$A:$D,5,FALSE)),"",VLOOKUP(($B24&amp;DE$13),'Dpt BDD'!$A:$D,5,FALSE))</f>
        <v/>
      </c>
      <c r="DF24" s="28" t="str">
        <f>IF(ISERROR(VLOOKUP(($B24&amp;DF$13),'Dpt BDD'!$A:$D,5,FALSE)),"",VLOOKUP(($B24&amp;DF$13),'Dpt BDD'!$A:$D,5,FALSE))</f>
        <v/>
      </c>
      <c r="DG24" s="28" t="str">
        <f>IF(ISERROR(VLOOKUP(($B24&amp;DG$13),'Dpt BDD'!$A:$D,5,FALSE)),"",VLOOKUP(($B24&amp;DG$13),'Dpt BDD'!$A:$D,5,FALSE))</f>
        <v/>
      </c>
      <c r="DH24" s="28" t="str">
        <f>IF(ISERROR(VLOOKUP(($B24&amp;DH$13),'Dpt BDD'!$A:$D,5,FALSE)),"",VLOOKUP(($B24&amp;DH$13),'Dpt BDD'!$A:$D,5,FALSE))</f>
        <v/>
      </c>
      <c r="DI24" s="28" t="str">
        <f>IF(ISERROR(VLOOKUP(($B24&amp;DI$13),'Dpt BDD'!$A:$D,5,FALSE)),"",VLOOKUP(($B24&amp;DI$13),'Dpt BDD'!$A:$D,5,FALSE))</f>
        <v/>
      </c>
      <c r="DJ24" s="28" t="str">
        <f>IF(ISERROR(VLOOKUP(($B24&amp;DJ$13),'Dpt BDD'!$A:$D,5,FALSE)),"",VLOOKUP(($B24&amp;DJ$13),'Dpt BDD'!$A:$D,5,FALSE))</f>
        <v/>
      </c>
      <c r="DK24" s="28" t="str">
        <f>IF(ISERROR(VLOOKUP(($B24&amp;DK$13),'Dpt BDD'!$A:$D,5,FALSE)),"",VLOOKUP(($B24&amp;DK$13),'Dpt BDD'!$A:$D,5,FALSE))</f>
        <v/>
      </c>
    </row>
    <row r="25" spans="2:115" x14ac:dyDescent="0.15">
      <c r="B25" s="2">
        <f t="shared" si="0"/>
        <v>43051</v>
      </c>
      <c r="C25" s="53">
        <f>IFERROR(RECHERCHEVA('Dpt BDD'!$A:$D,4,$B25,C$12),0)</f>
        <v>0</v>
      </c>
      <c r="D25" s="53">
        <f>IFERROR(RECHERCHEVA('Dpt BDD'!$A:$D,4,$B25,D$12),0)</f>
        <v>0</v>
      </c>
      <c r="E25" s="53">
        <f>IFERROR(RECHERCHEVA('Dpt BDD'!$A:$D,4,$B25,E$12),0)</f>
        <v>0</v>
      </c>
      <c r="F25" s="53">
        <f>IFERROR(RECHERCHEVA('Dpt BDD'!$A:$D,4,$B25,F$12),0)</f>
        <v>0</v>
      </c>
      <c r="G25" s="53">
        <f>IFERROR(RECHERCHEVA('Dpt BDD'!$A:$D,4,$B25,G$12),0)</f>
        <v>0</v>
      </c>
      <c r="H25" s="53">
        <f>IFERROR(RECHERCHEVA('Dpt BDD'!$A:$D,4,$B25,H$12),0)</f>
        <v>0</v>
      </c>
      <c r="I25" s="53">
        <f>IFERROR(RECHERCHEVA('Dpt BDD'!$A:$D,4,$B25,I$12),0)</f>
        <v>0</v>
      </c>
      <c r="J25" s="53">
        <f>IFERROR(RECHERCHEVA('Dpt BDD'!$A:$D,4,$B25,J$12),0)</f>
        <v>0</v>
      </c>
      <c r="K25" s="53">
        <f>IFERROR(RECHERCHEVA('Dpt BDD'!$A:$D,4,$B25,K$12),0)</f>
        <v>0</v>
      </c>
      <c r="L25" s="53">
        <f>IFERROR(RECHERCHEVA('Dpt BDD'!$A:$D,4,$B25,L$12),0)</f>
        <v>0</v>
      </c>
      <c r="M25" s="53">
        <f>IFERROR(RECHERCHEVA('Dpt BDD'!$A:$D,4,$B25,M$12),0)</f>
        <v>0</v>
      </c>
      <c r="N25" s="53">
        <f>IFERROR(RECHERCHEVA('Dpt BDD'!$A:$D,4,$B25,N$12),0)</f>
        <v>0</v>
      </c>
      <c r="O25" s="28" t="str">
        <f>IF(ISERROR(VLOOKUP(($B25&amp;O$13),'Dpt BDD'!$A:$D,5,FALSE)),"",VLOOKUP(($B25&amp;O$13),'Dpt BDD'!$A:$D,5,FALSE))</f>
        <v/>
      </c>
      <c r="P25" s="28" t="str">
        <f>IF(ISERROR(VLOOKUP(($B25&amp;P$13),'Dpt BDD'!$A:$D,5,FALSE)),"",VLOOKUP(($B25&amp;P$13),'Dpt BDD'!$A:$D,5,FALSE))</f>
        <v/>
      </c>
      <c r="Q25" s="28" t="str">
        <f>IF(ISERROR(VLOOKUP(($B25&amp;Q$13),'Dpt BDD'!$A:$D,5,FALSE)),"",VLOOKUP(($B25&amp;Q$13),'Dpt BDD'!$A:$D,5,FALSE))</f>
        <v/>
      </c>
      <c r="R25" s="28" t="str">
        <f>IF(ISERROR(VLOOKUP(($B25&amp;R$13),'Dpt BDD'!$A:$D,5,FALSE)),"",VLOOKUP(($B25&amp;R$13),'Dpt BDD'!$A:$D,5,FALSE))</f>
        <v/>
      </c>
      <c r="S25" s="28" t="str">
        <f>IF(ISERROR(VLOOKUP(($B25&amp;S$13),'Dpt BDD'!$A:$D,5,FALSE)),"",VLOOKUP(($B25&amp;S$13),'Dpt BDD'!$A:$D,5,FALSE))</f>
        <v/>
      </c>
      <c r="T25" s="28" t="str">
        <f>IF(ISERROR(VLOOKUP(($B25&amp;T$13),'Dpt BDD'!$A:$D,5,FALSE)),"",VLOOKUP(($B25&amp;T$13),'Dpt BDD'!$A:$D,5,FALSE))</f>
        <v/>
      </c>
      <c r="U25" s="28" t="str">
        <f>IF(ISERROR(VLOOKUP(($B25&amp;U$13),'Dpt BDD'!$A:$D,5,FALSE)),"",VLOOKUP(($B25&amp;U$13),'Dpt BDD'!$A:$D,5,FALSE))</f>
        <v/>
      </c>
      <c r="V25" s="28" t="str">
        <f>IF(ISERROR(VLOOKUP(($B25&amp;V$13),'Dpt BDD'!$A:$D,5,FALSE)),"",VLOOKUP(($B25&amp;V$13),'Dpt BDD'!$A:$D,5,FALSE))</f>
        <v/>
      </c>
      <c r="W25" s="28" t="str">
        <f>IF(ISERROR(VLOOKUP(($B25&amp;W$13),'Dpt BDD'!$A:$D,5,FALSE)),"",VLOOKUP(($B25&amp;W$13),'Dpt BDD'!$A:$D,5,FALSE))</f>
        <v/>
      </c>
      <c r="X25" s="28" t="str">
        <f>IF(ISERROR(VLOOKUP(($B25&amp;X$13),'Dpt BDD'!$A:$D,5,FALSE)),"",VLOOKUP(($B25&amp;X$13),'Dpt BDD'!$A:$D,5,FALSE))</f>
        <v/>
      </c>
      <c r="Y25" s="28" t="str">
        <f>IF(ISERROR(VLOOKUP(($B25&amp;Y$13),'Dpt BDD'!$A:$D,5,FALSE)),"",VLOOKUP(($B25&amp;Y$13),'Dpt BDD'!$A:$D,5,FALSE))</f>
        <v/>
      </c>
      <c r="Z25" s="28" t="str">
        <f>IF(ISERROR(VLOOKUP(($B25&amp;Z$13),'Dpt BDD'!$A:$D,5,FALSE)),"",VLOOKUP(($B25&amp;Z$13),'Dpt BDD'!$A:$D,5,FALSE))</f>
        <v/>
      </c>
      <c r="AA25" s="28" t="str">
        <f>IF(ISERROR(VLOOKUP(($B25&amp;AA$13),'Dpt BDD'!$A:$D,5,FALSE)),"",VLOOKUP(($B25&amp;AA$13),'Dpt BDD'!$A:$D,5,FALSE))</f>
        <v/>
      </c>
      <c r="AB25" s="28" t="str">
        <f>IF(ISERROR(VLOOKUP(($B25&amp;AB$13),'Dpt BDD'!$A:$D,5,FALSE)),"",VLOOKUP(($B25&amp;AB$13),'Dpt BDD'!$A:$D,5,FALSE))</f>
        <v/>
      </c>
      <c r="AC25" s="28" t="str">
        <f>IF(ISERROR(VLOOKUP(($B25&amp;AC$13),'Dpt BDD'!$A:$D,5,FALSE)),"",VLOOKUP(($B25&amp;AC$13),'Dpt BDD'!$A:$D,5,FALSE))</f>
        <v/>
      </c>
      <c r="AD25" s="28" t="str">
        <f>IF(ISERROR(VLOOKUP(($B25&amp;AD$13),'Dpt BDD'!$A:$D,5,FALSE)),"",VLOOKUP(($B25&amp;AD$13),'Dpt BDD'!$A:$D,5,FALSE))</f>
        <v/>
      </c>
      <c r="AE25" s="28" t="str">
        <f>IF(ISERROR(VLOOKUP(($B25&amp;AE$13),'Dpt BDD'!$A:$D,5,FALSE)),"",VLOOKUP(($B25&amp;AE$13),'Dpt BDD'!$A:$D,5,FALSE))</f>
        <v/>
      </c>
      <c r="AF25" s="28" t="str">
        <f>IF(ISERROR(VLOOKUP(($B25&amp;AF$13),'Dpt BDD'!$A:$D,5,FALSE)),"",VLOOKUP(($B25&amp;AF$13),'Dpt BDD'!$A:$D,5,FALSE))</f>
        <v/>
      </c>
      <c r="AG25" s="28" t="str">
        <f>IF(ISERROR(VLOOKUP(($B25&amp;AG$13),'Dpt BDD'!$A:$D,5,FALSE)),"",VLOOKUP(($B25&amp;AG$13),'Dpt BDD'!$A:$D,5,FALSE))</f>
        <v/>
      </c>
      <c r="AH25" s="28" t="str">
        <f>IF(ISERROR(VLOOKUP(($B25&amp;AH$13),'Dpt BDD'!$A:$D,5,FALSE)),"",VLOOKUP(($B25&amp;AH$13),'Dpt BDD'!$A:$D,5,FALSE))</f>
        <v/>
      </c>
      <c r="AI25" s="28" t="str">
        <f>IF(ISERROR(VLOOKUP(($B25&amp;AI$13),'Dpt BDD'!$A:$D,5,FALSE)),"",VLOOKUP(($B25&amp;AI$13),'Dpt BDD'!$A:$D,5,FALSE))</f>
        <v/>
      </c>
      <c r="AJ25" s="28" t="str">
        <f>IF(ISERROR(VLOOKUP(($B25&amp;AJ$13),'Dpt BDD'!$A:$D,5,FALSE)),"",VLOOKUP(($B25&amp;AJ$13),'Dpt BDD'!$A:$D,5,FALSE))</f>
        <v/>
      </c>
      <c r="AK25" s="28" t="str">
        <f>IF(ISERROR(VLOOKUP(($B25&amp;AK$13),'Dpt BDD'!$A:$D,5,FALSE)),"",VLOOKUP(($B25&amp;AK$13),'Dpt BDD'!$A:$D,5,FALSE))</f>
        <v/>
      </c>
      <c r="AL25" s="28" t="str">
        <f>IF(ISERROR(VLOOKUP(($B25&amp;AL$13),'Dpt BDD'!$A:$D,5,FALSE)),"",VLOOKUP(($B25&amp;AL$13),'Dpt BDD'!$A:$D,5,FALSE))</f>
        <v/>
      </c>
      <c r="AM25" s="28" t="str">
        <f>IF(ISERROR(VLOOKUP(($B25&amp;AM$13),'Dpt BDD'!$A:$D,5,FALSE)),"",VLOOKUP(($B25&amp;AM$13),'Dpt BDD'!$A:$D,5,FALSE))</f>
        <v/>
      </c>
      <c r="AN25" s="28" t="str">
        <f>IF(ISERROR(VLOOKUP(($B25&amp;AN$13),'Dpt BDD'!$A:$D,5,FALSE)),"",VLOOKUP(($B25&amp;AN$13),'Dpt BDD'!$A:$D,5,FALSE))</f>
        <v/>
      </c>
      <c r="AO25" s="28" t="str">
        <f>IF(ISERROR(VLOOKUP(($B25&amp;AO$13),'Dpt BDD'!$A:$D,5,FALSE)),"",VLOOKUP(($B25&amp;AO$13),'Dpt BDD'!$A:$D,5,FALSE))</f>
        <v/>
      </c>
      <c r="AP25" s="28" t="str">
        <f>IF(ISERROR(VLOOKUP(($B25&amp;AP$13),'Dpt BDD'!$A:$D,5,FALSE)),"",VLOOKUP(($B25&amp;AP$13),'Dpt BDD'!$A:$D,5,FALSE))</f>
        <v/>
      </c>
      <c r="AQ25" s="28" t="str">
        <f>IF(ISERROR(VLOOKUP(($B25&amp;AQ$13),'Dpt BDD'!$A:$D,5,FALSE)),"",VLOOKUP(($B25&amp;AQ$13),'Dpt BDD'!$A:$D,5,FALSE))</f>
        <v/>
      </c>
      <c r="AR25" s="28" t="str">
        <f>IF(ISERROR(VLOOKUP(($B25&amp;AR$13),'Dpt BDD'!$A:$D,5,FALSE)),"",VLOOKUP(($B25&amp;AR$13),'Dpt BDD'!$A:$D,5,FALSE))</f>
        <v/>
      </c>
      <c r="AS25" s="28" t="str">
        <f>IF(ISERROR(VLOOKUP(($B25&amp;AS$13),'Dpt BDD'!$A:$D,5,FALSE)),"",VLOOKUP(($B25&amp;AS$13),'Dpt BDD'!$A:$D,5,FALSE))</f>
        <v/>
      </c>
      <c r="AT25" s="28" t="str">
        <f>IF(ISERROR(VLOOKUP(($B25&amp;AT$13),'Dpt BDD'!$A:$D,5,FALSE)),"",VLOOKUP(($B25&amp;AT$13),'Dpt BDD'!$A:$D,5,FALSE))</f>
        <v/>
      </c>
      <c r="AU25" s="28" t="str">
        <f>IF(ISERROR(VLOOKUP(($B25&amp;AU$13),'Dpt BDD'!$A:$D,5,FALSE)),"",VLOOKUP(($B25&amp;AU$13),'Dpt BDD'!$A:$D,5,FALSE))</f>
        <v/>
      </c>
      <c r="AV25" s="28" t="str">
        <f>IF(ISERROR(VLOOKUP(($B25&amp;AV$13),'Dpt BDD'!$A:$D,5,FALSE)),"",VLOOKUP(($B25&amp;AV$13),'Dpt BDD'!$A:$D,5,FALSE))</f>
        <v/>
      </c>
      <c r="AW25" s="28" t="str">
        <f>IF(ISERROR(VLOOKUP(($B25&amp;AW$13),'Dpt BDD'!$A:$D,5,FALSE)),"",VLOOKUP(($B25&amp;AW$13),'Dpt BDD'!$A:$D,5,FALSE))</f>
        <v/>
      </c>
      <c r="AX25" s="28" t="str">
        <f>IF(ISERROR(VLOOKUP(($B25&amp;AX$13),'Dpt BDD'!$A:$D,5,FALSE)),"",VLOOKUP(($B25&amp;AX$13),'Dpt BDD'!$A:$D,5,FALSE))</f>
        <v/>
      </c>
      <c r="AY25" s="28" t="str">
        <f>IF(ISERROR(VLOOKUP(($B25&amp;AY$13),'Dpt BDD'!$A:$D,5,FALSE)),"",VLOOKUP(($B25&amp;AY$13),'Dpt BDD'!$A:$D,5,FALSE))</f>
        <v/>
      </c>
      <c r="AZ25" s="28" t="str">
        <f>IF(ISERROR(VLOOKUP(($B25&amp;AZ$13),'Dpt BDD'!$A:$D,5,FALSE)),"",VLOOKUP(($B25&amp;AZ$13),'Dpt BDD'!$A:$D,5,FALSE))</f>
        <v/>
      </c>
      <c r="BA25" s="28" t="str">
        <f>IF(ISERROR(VLOOKUP(($B25&amp;BA$13),'Dpt BDD'!$A:$D,5,FALSE)),"",VLOOKUP(($B25&amp;BA$13),'Dpt BDD'!$A:$D,5,FALSE))</f>
        <v/>
      </c>
      <c r="BB25" s="28" t="str">
        <f>IF(ISERROR(VLOOKUP(($B25&amp;BB$13),'Dpt BDD'!$A:$D,5,FALSE)),"",VLOOKUP(($B25&amp;BB$13),'Dpt BDD'!$A:$D,5,FALSE))</f>
        <v/>
      </c>
      <c r="BC25" s="28" t="str">
        <f>IF(ISERROR(VLOOKUP(($B25&amp;BC$13),'Dpt BDD'!$A:$D,5,FALSE)),"",VLOOKUP(($B25&amp;BC$13),'Dpt BDD'!$A:$D,5,FALSE))</f>
        <v/>
      </c>
      <c r="BD25" s="28" t="str">
        <f>IF(ISERROR(VLOOKUP(($B25&amp;BD$13),'Dpt BDD'!$A:$D,5,FALSE)),"",VLOOKUP(($B25&amp;BD$13),'Dpt BDD'!$A:$D,5,FALSE))</f>
        <v/>
      </c>
      <c r="BE25" s="28" t="str">
        <f>IF(ISERROR(VLOOKUP(($B25&amp;BE$13),'Dpt BDD'!$A:$D,5,FALSE)),"",VLOOKUP(($B25&amp;BE$13),'Dpt BDD'!$A:$D,5,FALSE))</f>
        <v/>
      </c>
      <c r="BF25" s="28" t="str">
        <f>IF(ISERROR(VLOOKUP(($B25&amp;BF$13),'Dpt BDD'!$A:$D,5,FALSE)),"",VLOOKUP(($B25&amp;BF$13),'Dpt BDD'!$A:$D,5,FALSE))</f>
        <v/>
      </c>
      <c r="BG25" s="28" t="str">
        <f>IF(ISERROR(VLOOKUP(($B25&amp;BG$13),'Dpt BDD'!$A:$D,5,FALSE)),"",VLOOKUP(($B25&amp;BG$13),'Dpt BDD'!$A:$D,5,FALSE))</f>
        <v/>
      </c>
      <c r="BH25" s="28" t="str">
        <f>IF(ISERROR(VLOOKUP(($B25&amp;BH$13),'Dpt BDD'!$A:$D,5,FALSE)),"",VLOOKUP(($B25&amp;BH$13),'Dpt BDD'!$A:$D,5,FALSE))</f>
        <v/>
      </c>
      <c r="BI25" s="28" t="str">
        <f>IF(ISERROR(VLOOKUP(($B25&amp;BI$13),'Dpt BDD'!$A:$D,5,FALSE)),"",VLOOKUP(($B25&amp;BI$13),'Dpt BDD'!$A:$D,5,FALSE))</f>
        <v/>
      </c>
      <c r="BJ25" s="28" t="str">
        <f>IF(ISERROR(VLOOKUP(($B25&amp;BJ$13),'Dpt BDD'!$A:$D,5,FALSE)),"",VLOOKUP(($B25&amp;BJ$13),'Dpt BDD'!$A:$D,5,FALSE))</f>
        <v/>
      </c>
      <c r="BK25" s="28" t="str">
        <f>IF(ISERROR(VLOOKUP(($B25&amp;BK$13),'Dpt BDD'!$A:$D,5,FALSE)),"",VLOOKUP(($B25&amp;BK$13),'Dpt BDD'!$A:$D,5,FALSE))</f>
        <v/>
      </c>
      <c r="BL25" s="28" t="str">
        <f>IF(ISERROR(VLOOKUP(($B25&amp;BL$13),'Dpt BDD'!$A:$D,5,FALSE)),"",VLOOKUP(($B25&amp;BL$13),'Dpt BDD'!$A:$D,5,FALSE))</f>
        <v/>
      </c>
      <c r="BM25" s="28" t="str">
        <f>IF(ISERROR(VLOOKUP(($B25&amp;BM$13),'Dpt BDD'!$A:$D,5,FALSE)),"",VLOOKUP(($B25&amp;BM$13),'Dpt BDD'!$A:$D,5,FALSE))</f>
        <v/>
      </c>
      <c r="BN25" s="28" t="str">
        <f>IF(ISERROR(VLOOKUP(($B25&amp;BN$13),'Dpt BDD'!$A:$D,5,FALSE)),"",VLOOKUP(($B25&amp;BN$13),'Dpt BDD'!$A:$D,5,FALSE))</f>
        <v/>
      </c>
      <c r="BO25" s="28" t="str">
        <f>IF(ISERROR(VLOOKUP(($B25&amp;BO$13),'Dpt BDD'!$A:$D,5,FALSE)),"",VLOOKUP(($B25&amp;BO$13),'Dpt BDD'!$A:$D,5,FALSE))</f>
        <v/>
      </c>
      <c r="BP25" s="28" t="str">
        <f>IF(ISERROR(VLOOKUP(($B25&amp;BP$13),'Dpt BDD'!$A:$D,5,FALSE)),"",VLOOKUP(($B25&amp;BP$13),'Dpt BDD'!$A:$D,5,FALSE))</f>
        <v/>
      </c>
      <c r="BQ25" s="28" t="str">
        <f>IF(ISERROR(VLOOKUP(($B25&amp;BQ$13),'Dpt BDD'!$A:$D,5,FALSE)),"",VLOOKUP(($B25&amp;BQ$13),'Dpt BDD'!$A:$D,5,FALSE))</f>
        <v/>
      </c>
      <c r="BR25" s="28" t="str">
        <f>IF(ISERROR(VLOOKUP(($B25&amp;BR$13),'Dpt BDD'!$A:$D,5,FALSE)),"",VLOOKUP(($B25&amp;BR$13),'Dpt BDD'!$A:$D,5,FALSE))</f>
        <v/>
      </c>
      <c r="BS25" s="28" t="str">
        <f>IF(ISERROR(VLOOKUP(($B25&amp;BS$13),'Dpt BDD'!$A:$D,5,FALSE)),"",VLOOKUP(($B25&amp;BS$13),'Dpt BDD'!$A:$D,5,FALSE))</f>
        <v/>
      </c>
      <c r="BT25" s="28" t="str">
        <f>IF(ISERROR(VLOOKUP(($B25&amp;BT$13),'Dpt BDD'!$A:$D,5,FALSE)),"",VLOOKUP(($B25&amp;BT$13),'Dpt BDD'!$A:$D,5,FALSE))</f>
        <v/>
      </c>
      <c r="BU25" s="28" t="str">
        <f>IF(ISERROR(VLOOKUP(($B25&amp;BU$13),'Dpt BDD'!$A:$D,5,FALSE)),"",VLOOKUP(($B25&amp;BU$13),'Dpt BDD'!$A:$D,5,FALSE))</f>
        <v/>
      </c>
      <c r="BV25" s="28" t="str">
        <f>IF(ISERROR(VLOOKUP(($B25&amp;BV$13),'Dpt BDD'!$A:$D,5,FALSE)),"",VLOOKUP(($B25&amp;BV$13),'Dpt BDD'!$A:$D,5,FALSE))</f>
        <v/>
      </c>
      <c r="BW25" s="28" t="str">
        <f>IF(ISERROR(VLOOKUP(($B25&amp;BW$13),'Dpt BDD'!$A:$D,5,FALSE)),"",VLOOKUP(($B25&amp;BW$13),'Dpt BDD'!$A:$D,5,FALSE))</f>
        <v/>
      </c>
      <c r="BX25" s="28" t="str">
        <f>IF(ISERROR(VLOOKUP(($B25&amp;BX$13),'Dpt BDD'!$A:$D,5,FALSE)),"",VLOOKUP(($B25&amp;BX$13),'Dpt BDD'!$A:$D,5,FALSE))</f>
        <v/>
      </c>
      <c r="BY25" s="28" t="str">
        <f>IF(ISERROR(VLOOKUP(($B25&amp;BY$13),'Dpt BDD'!$A:$D,5,FALSE)),"",VLOOKUP(($B25&amp;BY$13),'Dpt BDD'!$A:$D,5,FALSE))</f>
        <v/>
      </c>
      <c r="BZ25" s="28" t="str">
        <f>IF(ISERROR(VLOOKUP(($B25&amp;BZ$13),'Dpt BDD'!$A:$D,5,FALSE)),"",VLOOKUP(($B25&amp;BZ$13),'Dpt BDD'!$A:$D,5,FALSE))</f>
        <v/>
      </c>
      <c r="CA25" s="28" t="str">
        <f>IF(ISERROR(VLOOKUP(($B25&amp;CA$13),'Dpt BDD'!$A:$D,5,FALSE)),"",VLOOKUP(($B25&amp;CA$13),'Dpt BDD'!$A:$D,5,FALSE))</f>
        <v/>
      </c>
      <c r="CB25" s="28" t="str">
        <f>IF(ISERROR(VLOOKUP(($B25&amp;CB$13),'Dpt BDD'!$A:$D,5,FALSE)),"",VLOOKUP(($B25&amp;CB$13),'Dpt BDD'!$A:$D,5,FALSE))</f>
        <v/>
      </c>
      <c r="CC25" s="28" t="str">
        <f>IF(ISERROR(VLOOKUP(($B25&amp;CC$13),'Dpt BDD'!$A:$D,5,FALSE)),"",VLOOKUP(($B25&amp;CC$13),'Dpt BDD'!$A:$D,5,FALSE))</f>
        <v/>
      </c>
      <c r="CD25" s="28" t="str">
        <f>IF(ISERROR(VLOOKUP(($B25&amp;CD$13),'Dpt BDD'!$A:$D,5,FALSE)),"",VLOOKUP(($B25&amp;CD$13),'Dpt BDD'!$A:$D,5,FALSE))</f>
        <v/>
      </c>
      <c r="CE25" s="28" t="str">
        <f>IF(ISERROR(VLOOKUP(($B25&amp;CE$13),'Dpt BDD'!$A:$D,5,FALSE)),"",VLOOKUP(($B25&amp;CE$13),'Dpt BDD'!$A:$D,5,FALSE))</f>
        <v/>
      </c>
      <c r="CF25" s="28" t="str">
        <f>IF(ISERROR(VLOOKUP(($B25&amp;CF$13),'Dpt BDD'!$A:$D,5,FALSE)),"",VLOOKUP(($B25&amp;CF$13),'Dpt BDD'!$A:$D,5,FALSE))</f>
        <v/>
      </c>
      <c r="CG25" s="28" t="str">
        <f>IF(ISERROR(VLOOKUP(($B25&amp;CG$13),'Dpt BDD'!$A:$D,5,FALSE)),"",VLOOKUP(($B25&amp;CG$13),'Dpt BDD'!$A:$D,5,FALSE))</f>
        <v/>
      </c>
      <c r="CH25" s="28" t="str">
        <f>IF(ISERROR(VLOOKUP(($B25&amp;CH$13),'Dpt BDD'!$A:$D,5,FALSE)),"",VLOOKUP(($B25&amp;CH$13),'Dpt BDD'!$A:$D,5,FALSE))</f>
        <v/>
      </c>
      <c r="CI25" s="28" t="str">
        <f>IF(ISERROR(VLOOKUP(($B25&amp;CI$13),'Dpt BDD'!$A:$D,5,FALSE)),"",VLOOKUP(($B25&amp;CI$13),'Dpt BDD'!$A:$D,5,FALSE))</f>
        <v/>
      </c>
      <c r="CJ25" s="28" t="str">
        <f>IF(ISERROR(VLOOKUP(($B25&amp;CJ$13),'Dpt BDD'!$A:$D,5,FALSE)),"",VLOOKUP(($B25&amp;CJ$13),'Dpt BDD'!$A:$D,5,FALSE))</f>
        <v/>
      </c>
      <c r="CK25" s="28" t="str">
        <f>IF(ISERROR(VLOOKUP(($B25&amp;CK$13),'Dpt BDD'!$A:$D,5,FALSE)),"",VLOOKUP(($B25&amp;CK$13),'Dpt BDD'!$A:$D,5,FALSE))</f>
        <v/>
      </c>
      <c r="CL25" s="28" t="str">
        <f>IF(ISERROR(VLOOKUP(($B25&amp;CL$13),'Dpt BDD'!$A:$D,5,FALSE)),"",VLOOKUP(($B25&amp;CL$13),'Dpt BDD'!$A:$D,5,FALSE))</f>
        <v/>
      </c>
      <c r="CM25" s="28" t="str">
        <f>IF(ISERROR(VLOOKUP(($B25&amp;CM$13),'Dpt BDD'!$A:$D,5,FALSE)),"",VLOOKUP(($B25&amp;CM$13),'Dpt BDD'!$A:$D,5,FALSE))</f>
        <v/>
      </c>
      <c r="CN25" s="28" t="str">
        <f>IF(ISERROR(VLOOKUP(($B25&amp;CN$13),'Dpt BDD'!$A:$D,5,FALSE)),"",VLOOKUP(($B25&amp;CN$13),'Dpt BDD'!$A:$D,5,FALSE))</f>
        <v/>
      </c>
      <c r="CO25" s="28" t="str">
        <f>IF(ISERROR(VLOOKUP(($B25&amp;CO$13),'Dpt BDD'!$A:$D,5,FALSE)),"",VLOOKUP(($B25&amp;CO$13),'Dpt BDD'!$A:$D,5,FALSE))</f>
        <v/>
      </c>
      <c r="CP25" s="28" t="str">
        <f>IF(ISERROR(VLOOKUP(($B25&amp;CP$13),'Dpt BDD'!$A:$D,5,FALSE)),"",VLOOKUP(($B25&amp;CP$13),'Dpt BDD'!$A:$D,5,FALSE))</f>
        <v/>
      </c>
      <c r="CQ25" s="28" t="str">
        <f>IF(ISERROR(VLOOKUP(($B25&amp;CQ$13),'Dpt BDD'!$A:$D,5,FALSE)),"",VLOOKUP(($B25&amp;CQ$13),'Dpt BDD'!$A:$D,5,FALSE))</f>
        <v/>
      </c>
      <c r="CR25" s="28" t="str">
        <f>IF(ISERROR(VLOOKUP(($B25&amp;CR$13),'Dpt BDD'!$A:$D,5,FALSE)),"",VLOOKUP(($B25&amp;CR$13),'Dpt BDD'!$A:$D,5,FALSE))</f>
        <v/>
      </c>
      <c r="CS25" s="28" t="str">
        <f>IF(ISERROR(VLOOKUP(($B25&amp;CS$13),'Dpt BDD'!$A:$D,5,FALSE)),"",VLOOKUP(($B25&amp;CS$13),'Dpt BDD'!$A:$D,5,FALSE))</f>
        <v/>
      </c>
      <c r="CT25" s="28" t="str">
        <f>IF(ISERROR(VLOOKUP(($B25&amp;CT$13),'Dpt BDD'!$A:$D,5,FALSE)),"",VLOOKUP(($B25&amp;CT$13),'Dpt BDD'!$A:$D,5,FALSE))</f>
        <v/>
      </c>
      <c r="CU25" s="28" t="str">
        <f>IF(ISERROR(VLOOKUP(($B25&amp;CU$13),'Dpt BDD'!$A:$D,5,FALSE)),"",VLOOKUP(($B25&amp;CU$13),'Dpt BDD'!$A:$D,5,FALSE))</f>
        <v/>
      </c>
      <c r="CV25" s="28" t="str">
        <f>IF(ISERROR(VLOOKUP(($B25&amp;CV$13),'Dpt BDD'!$A:$D,5,FALSE)),"",VLOOKUP(($B25&amp;CV$13),'Dpt BDD'!$A:$D,5,FALSE))</f>
        <v/>
      </c>
      <c r="CW25" s="28" t="str">
        <f>IF(ISERROR(VLOOKUP(($B25&amp;CW$13),'Dpt BDD'!$A:$D,5,FALSE)),"",VLOOKUP(($B25&amp;CW$13),'Dpt BDD'!$A:$D,5,FALSE))</f>
        <v/>
      </c>
      <c r="CX25" s="28" t="str">
        <f>IF(ISERROR(VLOOKUP(($B25&amp;CX$13),'Dpt BDD'!$A:$D,5,FALSE)),"",VLOOKUP(($B25&amp;CX$13),'Dpt BDD'!$A:$D,5,FALSE))</f>
        <v/>
      </c>
      <c r="CY25" s="28" t="str">
        <f>IF(ISERROR(VLOOKUP(($B25&amp;CY$13),'Dpt BDD'!$A:$D,5,FALSE)),"",VLOOKUP(($B25&amp;CY$13),'Dpt BDD'!$A:$D,5,FALSE))</f>
        <v/>
      </c>
      <c r="CZ25" s="28" t="str">
        <f>IF(ISERROR(VLOOKUP(($B25&amp;CZ$13),'Dpt BDD'!$A:$D,5,FALSE)),"",VLOOKUP(($B25&amp;CZ$13),'Dpt BDD'!$A:$D,5,FALSE))</f>
        <v/>
      </c>
      <c r="DA25" s="28" t="str">
        <f>IF(ISERROR(VLOOKUP(($B25&amp;DA$13),'Dpt BDD'!$A:$D,5,FALSE)),"",VLOOKUP(($B25&amp;DA$13),'Dpt BDD'!$A:$D,5,FALSE))</f>
        <v/>
      </c>
      <c r="DB25" s="28" t="str">
        <f>IF(ISERROR(VLOOKUP(($B25&amp;DB$13),'Dpt BDD'!$A:$D,5,FALSE)),"",VLOOKUP(($B25&amp;DB$13),'Dpt BDD'!$A:$D,5,FALSE))</f>
        <v/>
      </c>
      <c r="DC25" s="28" t="str">
        <f>IF(ISERROR(VLOOKUP(($B25&amp;DC$13),'Dpt BDD'!$A:$D,5,FALSE)),"",VLOOKUP(($B25&amp;DC$13),'Dpt BDD'!$A:$D,5,FALSE))</f>
        <v/>
      </c>
      <c r="DD25" s="28" t="str">
        <f>IF(ISERROR(VLOOKUP(($B25&amp;DD$13),'Dpt BDD'!$A:$D,5,FALSE)),"",VLOOKUP(($B25&amp;DD$13),'Dpt BDD'!$A:$D,5,FALSE))</f>
        <v/>
      </c>
      <c r="DE25" s="28" t="str">
        <f>IF(ISERROR(VLOOKUP(($B25&amp;DE$13),'Dpt BDD'!$A:$D,5,FALSE)),"",VLOOKUP(($B25&amp;DE$13),'Dpt BDD'!$A:$D,5,FALSE))</f>
        <v/>
      </c>
      <c r="DF25" s="28" t="str">
        <f>IF(ISERROR(VLOOKUP(($B25&amp;DF$13),'Dpt BDD'!$A:$D,5,FALSE)),"",VLOOKUP(($B25&amp;DF$13),'Dpt BDD'!$A:$D,5,FALSE))</f>
        <v/>
      </c>
      <c r="DG25" s="28" t="str">
        <f>IF(ISERROR(VLOOKUP(($B25&amp;DG$13),'Dpt BDD'!$A:$D,5,FALSE)),"",VLOOKUP(($B25&amp;DG$13),'Dpt BDD'!$A:$D,5,FALSE))</f>
        <v/>
      </c>
      <c r="DH25" s="28" t="str">
        <f>IF(ISERROR(VLOOKUP(($B25&amp;DH$13),'Dpt BDD'!$A:$D,5,FALSE)),"",VLOOKUP(($B25&amp;DH$13),'Dpt BDD'!$A:$D,5,FALSE))</f>
        <v/>
      </c>
      <c r="DI25" s="28" t="str">
        <f>IF(ISERROR(VLOOKUP(($B25&amp;DI$13),'Dpt BDD'!$A:$D,5,FALSE)),"",VLOOKUP(($B25&amp;DI$13),'Dpt BDD'!$A:$D,5,FALSE))</f>
        <v/>
      </c>
      <c r="DJ25" s="28" t="str">
        <f>IF(ISERROR(VLOOKUP(($B25&amp;DJ$13),'Dpt BDD'!$A:$D,5,FALSE)),"",VLOOKUP(($B25&amp;DJ$13),'Dpt BDD'!$A:$D,5,FALSE))</f>
        <v/>
      </c>
      <c r="DK25" s="28" t="str">
        <f>IF(ISERROR(VLOOKUP(($B25&amp;DK$13),'Dpt BDD'!$A:$D,5,FALSE)),"",VLOOKUP(($B25&amp;DK$13),'Dpt BDD'!$A:$D,5,FALSE))</f>
        <v/>
      </c>
    </row>
    <row r="26" spans="2:115" x14ac:dyDescent="0.15">
      <c r="B26" s="2">
        <f t="shared" si="0"/>
        <v>43052</v>
      </c>
      <c r="C26" s="53">
        <f>IFERROR(RECHERCHEVA('Dpt BDD'!$A:$D,4,$B26,C$12),0)</f>
        <v>0</v>
      </c>
      <c r="D26" s="53">
        <f>IFERROR(RECHERCHEVA('Dpt BDD'!$A:$D,4,$B26,D$12),0)</f>
        <v>0</v>
      </c>
      <c r="E26" s="53">
        <f>IFERROR(RECHERCHEVA('Dpt BDD'!$A:$D,4,$B26,E$12),0)</f>
        <v>0</v>
      </c>
      <c r="F26" s="53">
        <f>IFERROR(RECHERCHEVA('Dpt BDD'!$A:$D,4,$B26,F$12),0)</f>
        <v>0</v>
      </c>
      <c r="G26" s="53">
        <f>IFERROR(RECHERCHEVA('Dpt BDD'!$A:$D,4,$B26,G$12),0)</f>
        <v>0</v>
      </c>
      <c r="H26" s="53">
        <f>IFERROR(RECHERCHEVA('Dpt BDD'!$A:$D,4,$B26,H$12),0)</f>
        <v>0</v>
      </c>
      <c r="I26" s="53">
        <f>IFERROR(RECHERCHEVA('Dpt BDD'!$A:$D,4,$B26,I$12),0)</f>
        <v>0</v>
      </c>
      <c r="J26" s="53">
        <f>IFERROR(RECHERCHEVA('Dpt BDD'!$A:$D,4,$B26,J$12),0)</f>
        <v>0</v>
      </c>
      <c r="K26" s="53">
        <f>IFERROR(RECHERCHEVA('Dpt BDD'!$A:$D,4,$B26,K$12),0)</f>
        <v>0</v>
      </c>
      <c r="L26" s="53">
        <f>IFERROR(RECHERCHEVA('Dpt BDD'!$A:$D,4,$B26,L$12),0)</f>
        <v>0</v>
      </c>
      <c r="M26" s="53">
        <f>IFERROR(RECHERCHEVA('Dpt BDD'!$A:$D,4,$B26,M$12),0)</f>
        <v>0</v>
      </c>
      <c r="N26" s="53">
        <f>IFERROR(RECHERCHEVA('Dpt BDD'!$A:$D,4,$B26,N$12),0)</f>
        <v>0</v>
      </c>
      <c r="O26" s="28" t="str">
        <f>IF(ISERROR(VLOOKUP(($B26&amp;O$13),'Dpt BDD'!$A:$D,5,FALSE)),"",VLOOKUP(($B26&amp;O$13),'Dpt BDD'!$A:$D,5,FALSE))</f>
        <v/>
      </c>
      <c r="P26" s="28" t="str">
        <f>IF(ISERROR(VLOOKUP(($B26&amp;P$13),'Dpt BDD'!$A:$D,5,FALSE)),"",VLOOKUP(($B26&amp;P$13),'Dpt BDD'!$A:$D,5,FALSE))</f>
        <v/>
      </c>
      <c r="Q26" s="28" t="str">
        <f>IF(ISERROR(VLOOKUP(($B26&amp;Q$13),'Dpt BDD'!$A:$D,5,FALSE)),"",VLOOKUP(($B26&amp;Q$13),'Dpt BDD'!$A:$D,5,FALSE))</f>
        <v/>
      </c>
      <c r="R26" s="28" t="str">
        <f>IF(ISERROR(VLOOKUP(($B26&amp;R$13),'Dpt BDD'!$A:$D,5,FALSE)),"",VLOOKUP(($B26&amp;R$13),'Dpt BDD'!$A:$D,5,FALSE))</f>
        <v/>
      </c>
      <c r="S26" s="28" t="str">
        <f>IF(ISERROR(VLOOKUP(($B26&amp;S$13),'Dpt BDD'!$A:$D,5,FALSE)),"",VLOOKUP(($B26&amp;S$13),'Dpt BDD'!$A:$D,5,FALSE))</f>
        <v/>
      </c>
      <c r="T26" s="28" t="str">
        <f>IF(ISERROR(VLOOKUP(($B26&amp;T$13),'Dpt BDD'!$A:$D,5,FALSE)),"",VLOOKUP(($B26&amp;T$13),'Dpt BDD'!$A:$D,5,FALSE))</f>
        <v/>
      </c>
      <c r="U26" s="28" t="str">
        <f>IF(ISERROR(VLOOKUP(($B26&amp;U$13),'Dpt BDD'!$A:$D,5,FALSE)),"",VLOOKUP(($B26&amp;U$13),'Dpt BDD'!$A:$D,5,FALSE))</f>
        <v/>
      </c>
      <c r="V26" s="28" t="str">
        <f>IF(ISERROR(VLOOKUP(($B26&amp;V$13),'Dpt BDD'!$A:$D,5,FALSE)),"",VLOOKUP(($B26&amp;V$13),'Dpt BDD'!$A:$D,5,FALSE))</f>
        <v/>
      </c>
      <c r="W26" s="28" t="str">
        <f>IF(ISERROR(VLOOKUP(($B26&amp;W$13),'Dpt BDD'!$A:$D,5,FALSE)),"",VLOOKUP(($B26&amp;W$13),'Dpt BDD'!$A:$D,5,FALSE))</f>
        <v/>
      </c>
      <c r="X26" s="28" t="str">
        <f>IF(ISERROR(VLOOKUP(($B26&amp;X$13),'Dpt BDD'!$A:$D,5,FALSE)),"",VLOOKUP(($B26&amp;X$13),'Dpt BDD'!$A:$D,5,FALSE))</f>
        <v/>
      </c>
      <c r="Y26" s="28" t="str">
        <f>IF(ISERROR(VLOOKUP(($B26&amp;Y$13),'Dpt BDD'!$A:$D,5,FALSE)),"",VLOOKUP(($B26&amp;Y$13),'Dpt BDD'!$A:$D,5,FALSE))</f>
        <v/>
      </c>
      <c r="Z26" s="28" t="str">
        <f>IF(ISERROR(VLOOKUP(($B26&amp;Z$13),'Dpt BDD'!$A:$D,5,FALSE)),"",VLOOKUP(($B26&amp;Z$13),'Dpt BDD'!$A:$D,5,FALSE))</f>
        <v/>
      </c>
      <c r="AA26" s="28" t="str">
        <f>IF(ISERROR(VLOOKUP(($B26&amp;AA$13),'Dpt BDD'!$A:$D,5,FALSE)),"",VLOOKUP(($B26&amp;AA$13),'Dpt BDD'!$A:$D,5,FALSE))</f>
        <v/>
      </c>
      <c r="AB26" s="28" t="str">
        <f>IF(ISERROR(VLOOKUP(($B26&amp;AB$13),'Dpt BDD'!$A:$D,5,FALSE)),"",VLOOKUP(($B26&amp;AB$13),'Dpt BDD'!$A:$D,5,FALSE))</f>
        <v/>
      </c>
      <c r="AC26" s="28" t="str">
        <f>IF(ISERROR(VLOOKUP(($B26&amp;AC$13),'Dpt BDD'!$A:$D,5,FALSE)),"",VLOOKUP(($B26&amp;AC$13),'Dpt BDD'!$A:$D,5,FALSE))</f>
        <v/>
      </c>
      <c r="AD26" s="28" t="str">
        <f>IF(ISERROR(VLOOKUP(($B26&amp;AD$13),'Dpt BDD'!$A:$D,5,FALSE)),"",VLOOKUP(($B26&amp;AD$13),'Dpt BDD'!$A:$D,5,FALSE))</f>
        <v/>
      </c>
      <c r="AE26" s="28" t="str">
        <f>IF(ISERROR(VLOOKUP(($B26&amp;AE$13),'Dpt BDD'!$A:$D,5,FALSE)),"",VLOOKUP(($B26&amp;AE$13),'Dpt BDD'!$A:$D,5,FALSE))</f>
        <v/>
      </c>
      <c r="AF26" s="28" t="str">
        <f>IF(ISERROR(VLOOKUP(($B26&amp;AF$13),'Dpt BDD'!$A:$D,5,FALSE)),"",VLOOKUP(($B26&amp;AF$13),'Dpt BDD'!$A:$D,5,FALSE))</f>
        <v/>
      </c>
      <c r="AG26" s="28" t="str">
        <f>IF(ISERROR(VLOOKUP(($B26&amp;AG$13),'Dpt BDD'!$A:$D,5,FALSE)),"",VLOOKUP(($B26&amp;AG$13),'Dpt BDD'!$A:$D,5,FALSE))</f>
        <v/>
      </c>
      <c r="AH26" s="28" t="str">
        <f>IF(ISERROR(VLOOKUP(($B26&amp;AH$13),'Dpt BDD'!$A:$D,5,FALSE)),"",VLOOKUP(($B26&amp;AH$13),'Dpt BDD'!$A:$D,5,FALSE))</f>
        <v/>
      </c>
      <c r="AI26" s="28" t="str">
        <f>IF(ISERROR(VLOOKUP(($B26&amp;AI$13),'Dpt BDD'!$A:$D,5,FALSE)),"",VLOOKUP(($B26&amp;AI$13),'Dpt BDD'!$A:$D,5,FALSE))</f>
        <v/>
      </c>
      <c r="AJ26" s="28" t="str">
        <f>IF(ISERROR(VLOOKUP(($B26&amp;AJ$13),'Dpt BDD'!$A:$D,5,FALSE)),"",VLOOKUP(($B26&amp;AJ$13),'Dpt BDD'!$A:$D,5,FALSE))</f>
        <v/>
      </c>
      <c r="AK26" s="28" t="str">
        <f>IF(ISERROR(VLOOKUP(($B26&amp;AK$13),'Dpt BDD'!$A:$D,5,FALSE)),"",VLOOKUP(($B26&amp;AK$13),'Dpt BDD'!$A:$D,5,FALSE))</f>
        <v/>
      </c>
      <c r="AL26" s="28" t="str">
        <f>IF(ISERROR(VLOOKUP(($B26&amp;AL$13),'Dpt BDD'!$A:$D,5,FALSE)),"",VLOOKUP(($B26&amp;AL$13),'Dpt BDD'!$A:$D,5,FALSE))</f>
        <v/>
      </c>
      <c r="AM26" s="28" t="str">
        <f>IF(ISERROR(VLOOKUP(($B26&amp;AM$13),'Dpt BDD'!$A:$D,5,FALSE)),"",VLOOKUP(($B26&amp;AM$13),'Dpt BDD'!$A:$D,5,FALSE))</f>
        <v/>
      </c>
      <c r="AN26" s="28" t="str">
        <f>IF(ISERROR(VLOOKUP(($B26&amp;AN$13),'Dpt BDD'!$A:$D,5,FALSE)),"",VLOOKUP(($B26&amp;AN$13),'Dpt BDD'!$A:$D,5,FALSE))</f>
        <v/>
      </c>
      <c r="AO26" s="28" t="str">
        <f>IF(ISERROR(VLOOKUP(($B26&amp;AO$13),'Dpt BDD'!$A:$D,5,FALSE)),"",VLOOKUP(($B26&amp;AO$13),'Dpt BDD'!$A:$D,5,FALSE))</f>
        <v/>
      </c>
      <c r="AP26" s="28" t="str">
        <f>IF(ISERROR(VLOOKUP(($B26&amp;AP$13),'Dpt BDD'!$A:$D,5,FALSE)),"",VLOOKUP(($B26&amp;AP$13),'Dpt BDD'!$A:$D,5,FALSE))</f>
        <v/>
      </c>
      <c r="AQ26" s="28" t="str">
        <f>IF(ISERROR(VLOOKUP(($B26&amp;AQ$13),'Dpt BDD'!$A:$D,5,FALSE)),"",VLOOKUP(($B26&amp;AQ$13),'Dpt BDD'!$A:$D,5,FALSE))</f>
        <v/>
      </c>
      <c r="AR26" s="28" t="str">
        <f>IF(ISERROR(VLOOKUP(($B26&amp;AR$13),'Dpt BDD'!$A:$D,5,FALSE)),"",VLOOKUP(($B26&amp;AR$13),'Dpt BDD'!$A:$D,5,FALSE))</f>
        <v/>
      </c>
      <c r="AS26" s="28" t="str">
        <f>IF(ISERROR(VLOOKUP(($B26&amp;AS$13),'Dpt BDD'!$A:$D,5,FALSE)),"",VLOOKUP(($B26&amp;AS$13),'Dpt BDD'!$A:$D,5,FALSE))</f>
        <v/>
      </c>
      <c r="AT26" s="28" t="str">
        <f>IF(ISERROR(VLOOKUP(($B26&amp;AT$13),'Dpt BDD'!$A:$D,5,FALSE)),"",VLOOKUP(($B26&amp;AT$13),'Dpt BDD'!$A:$D,5,FALSE))</f>
        <v/>
      </c>
      <c r="AU26" s="28" t="str">
        <f>IF(ISERROR(VLOOKUP(($B26&amp;AU$13),'Dpt BDD'!$A:$D,5,FALSE)),"",VLOOKUP(($B26&amp;AU$13),'Dpt BDD'!$A:$D,5,FALSE))</f>
        <v/>
      </c>
      <c r="AV26" s="28" t="str">
        <f>IF(ISERROR(VLOOKUP(($B26&amp;AV$13),'Dpt BDD'!$A:$D,5,FALSE)),"",VLOOKUP(($B26&amp;AV$13),'Dpt BDD'!$A:$D,5,FALSE))</f>
        <v/>
      </c>
      <c r="AW26" s="28" t="str">
        <f>IF(ISERROR(VLOOKUP(($B26&amp;AW$13),'Dpt BDD'!$A:$D,5,FALSE)),"",VLOOKUP(($B26&amp;AW$13),'Dpt BDD'!$A:$D,5,FALSE))</f>
        <v/>
      </c>
      <c r="AX26" s="28" t="str">
        <f>IF(ISERROR(VLOOKUP(($B26&amp;AX$13),'Dpt BDD'!$A:$D,5,FALSE)),"",VLOOKUP(($B26&amp;AX$13),'Dpt BDD'!$A:$D,5,FALSE))</f>
        <v/>
      </c>
      <c r="AY26" s="28" t="str">
        <f>IF(ISERROR(VLOOKUP(($B26&amp;AY$13),'Dpt BDD'!$A:$D,5,FALSE)),"",VLOOKUP(($B26&amp;AY$13),'Dpt BDD'!$A:$D,5,FALSE))</f>
        <v/>
      </c>
      <c r="AZ26" s="28" t="str">
        <f>IF(ISERROR(VLOOKUP(($B26&amp;AZ$13),'Dpt BDD'!$A:$D,5,FALSE)),"",VLOOKUP(($B26&amp;AZ$13),'Dpt BDD'!$A:$D,5,FALSE))</f>
        <v/>
      </c>
      <c r="BA26" s="28" t="str">
        <f>IF(ISERROR(VLOOKUP(($B26&amp;BA$13),'Dpt BDD'!$A:$D,5,FALSE)),"",VLOOKUP(($B26&amp;BA$13),'Dpt BDD'!$A:$D,5,FALSE))</f>
        <v/>
      </c>
      <c r="BB26" s="28" t="str">
        <f>IF(ISERROR(VLOOKUP(($B26&amp;BB$13),'Dpt BDD'!$A:$D,5,FALSE)),"",VLOOKUP(($B26&amp;BB$13),'Dpt BDD'!$A:$D,5,FALSE))</f>
        <v/>
      </c>
      <c r="BC26" s="28" t="str">
        <f>IF(ISERROR(VLOOKUP(($B26&amp;BC$13),'Dpt BDD'!$A:$D,5,FALSE)),"",VLOOKUP(($B26&amp;BC$13),'Dpt BDD'!$A:$D,5,FALSE))</f>
        <v/>
      </c>
      <c r="BD26" s="28" t="str">
        <f>IF(ISERROR(VLOOKUP(($B26&amp;BD$13),'Dpt BDD'!$A:$D,5,FALSE)),"",VLOOKUP(($B26&amp;BD$13),'Dpt BDD'!$A:$D,5,FALSE))</f>
        <v/>
      </c>
      <c r="BE26" s="28" t="str">
        <f>IF(ISERROR(VLOOKUP(($B26&amp;BE$13),'Dpt BDD'!$A:$D,5,FALSE)),"",VLOOKUP(($B26&amp;BE$13),'Dpt BDD'!$A:$D,5,FALSE))</f>
        <v/>
      </c>
      <c r="BF26" s="28" t="str">
        <f>IF(ISERROR(VLOOKUP(($B26&amp;BF$13),'Dpt BDD'!$A:$D,5,FALSE)),"",VLOOKUP(($B26&amp;BF$13),'Dpt BDD'!$A:$D,5,FALSE))</f>
        <v/>
      </c>
      <c r="BG26" s="28" t="str">
        <f>IF(ISERROR(VLOOKUP(($B26&amp;BG$13),'Dpt BDD'!$A:$D,5,FALSE)),"",VLOOKUP(($B26&amp;BG$13),'Dpt BDD'!$A:$D,5,FALSE))</f>
        <v/>
      </c>
      <c r="BH26" s="28" t="str">
        <f>IF(ISERROR(VLOOKUP(($B26&amp;BH$13),'Dpt BDD'!$A:$D,5,FALSE)),"",VLOOKUP(($B26&amp;BH$13),'Dpt BDD'!$A:$D,5,FALSE))</f>
        <v/>
      </c>
      <c r="BI26" s="28" t="str">
        <f>IF(ISERROR(VLOOKUP(($B26&amp;BI$13),'Dpt BDD'!$A:$D,5,FALSE)),"",VLOOKUP(($B26&amp;BI$13),'Dpt BDD'!$A:$D,5,FALSE))</f>
        <v/>
      </c>
      <c r="BJ26" s="28" t="str">
        <f>IF(ISERROR(VLOOKUP(($B26&amp;BJ$13),'Dpt BDD'!$A:$D,5,FALSE)),"",VLOOKUP(($B26&amp;BJ$13),'Dpt BDD'!$A:$D,5,FALSE))</f>
        <v/>
      </c>
      <c r="BK26" s="28" t="str">
        <f>IF(ISERROR(VLOOKUP(($B26&amp;BK$13),'Dpt BDD'!$A:$D,5,FALSE)),"",VLOOKUP(($B26&amp;BK$13),'Dpt BDD'!$A:$D,5,FALSE))</f>
        <v/>
      </c>
      <c r="BL26" s="28" t="str">
        <f>IF(ISERROR(VLOOKUP(($B26&amp;BL$13),'Dpt BDD'!$A:$D,5,FALSE)),"",VLOOKUP(($B26&amp;BL$13),'Dpt BDD'!$A:$D,5,FALSE))</f>
        <v/>
      </c>
      <c r="BM26" s="28" t="str">
        <f>IF(ISERROR(VLOOKUP(($B26&amp;BM$13),'Dpt BDD'!$A:$D,5,FALSE)),"",VLOOKUP(($B26&amp;BM$13),'Dpt BDD'!$A:$D,5,FALSE))</f>
        <v/>
      </c>
      <c r="BN26" s="28" t="str">
        <f>IF(ISERROR(VLOOKUP(($B26&amp;BN$13),'Dpt BDD'!$A:$D,5,FALSE)),"",VLOOKUP(($B26&amp;BN$13),'Dpt BDD'!$A:$D,5,FALSE))</f>
        <v/>
      </c>
      <c r="BO26" s="28" t="str">
        <f>IF(ISERROR(VLOOKUP(($B26&amp;BO$13),'Dpt BDD'!$A:$D,5,FALSE)),"",VLOOKUP(($B26&amp;BO$13),'Dpt BDD'!$A:$D,5,FALSE))</f>
        <v/>
      </c>
      <c r="BP26" s="28" t="str">
        <f>IF(ISERROR(VLOOKUP(($B26&amp;BP$13),'Dpt BDD'!$A:$D,5,FALSE)),"",VLOOKUP(($B26&amp;BP$13),'Dpt BDD'!$A:$D,5,FALSE))</f>
        <v/>
      </c>
      <c r="BQ26" s="28" t="str">
        <f>IF(ISERROR(VLOOKUP(($B26&amp;BQ$13),'Dpt BDD'!$A:$D,5,FALSE)),"",VLOOKUP(($B26&amp;BQ$13),'Dpt BDD'!$A:$D,5,FALSE))</f>
        <v/>
      </c>
      <c r="BR26" s="28" t="str">
        <f>IF(ISERROR(VLOOKUP(($B26&amp;BR$13),'Dpt BDD'!$A:$D,5,FALSE)),"",VLOOKUP(($B26&amp;BR$13),'Dpt BDD'!$A:$D,5,FALSE))</f>
        <v/>
      </c>
      <c r="BS26" s="28" t="str">
        <f>IF(ISERROR(VLOOKUP(($B26&amp;BS$13),'Dpt BDD'!$A:$D,5,FALSE)),"",VLOOKUP(($B26&amp;BS$13),'Dpt BDD'!$A:$D,5,FALSE))</f>
        <v/>
      </c>
      <c r="BT26" s="28" t="str">
        <f>IF(ISERROR(VLOOKUP(($B26&amp;BT$13),'Dpt BDD'!$A:$D,5,FALSE)),"",VLOOKUP(($B26&amp;BT$13),'Dpt BDD'!$A:$D,5,FALSE))</f>
        <v/>
      </c>
      <c r="BU26" s="28" t="str">
        <f>IF(ISERROR(VLOOKUP(($B26&amp;BU$13),'Dpt BDD'!$A:$D,5,FALSE)),"",VLOOKUP(($B26&amp;BU$13),'Dpt BDD'!$A:$D,5,FALSE))</f>
        <v/>
      </c>
      <c r="BV26" s="28" t="str">
        <f>IF(ISERROR(VLOOKUP(($B26&amp;BV$13),'Dpt BDD'!$A:$D,5,FALSE)),"",VLOOKUP(($B26&amp;BV$13),'Dpt BDD'!$A:$D,5,FALSE))</f>
        <v/>
      </c>
      <c r="BW26" s="28" t="str">
        <f>IF(ISERROR(VLOOKUP(($B26&amp;BW$13),'Dpt BDD'!$A:$D,5,FALSE)),"",VLOOKUP(($B26&amp;BW$13),'Dpt BDD'!$A:$D,5,FALSE))</f>
        <v/>
      </c>
      <c r="BX26" s="28" t="str">
        <f>IF(ISERROR(VLOOKUP(($B26&amp;BX$13),'Dpt BDD'!$A:$D,5,FALSE)),"",VLOOKUP(($B26&amp;BX$13),'Dpt BDD'!$A:$D,5,FALSE))</f>
        <v/>
      </c>
      <c r="BY26" s="28" t="str">
        <f>IF(ISERROR(VLOOKUP(($B26&amp;BY$13),'Dpt BDD'!$A:$D,5,FALSE)),"",VLOOKUP(($B26&amp;BY$13),'Dpt BDD'!$A:$D,5,FALSE))</f>
        <v/>
      </c>
      <c r="BZ26" s="28" t="str">
        <f>IF(ISERROR(VLOOKUP(($B26&amp;BZ$13),'Dpt BDD'!$A:$D,5,FALSE)),"",VLOOKUP(($B26&amp;BZ$13),'Dpt BDD'!$A:$D,5,FALSE))</f>
        <v/>
      </c>
      <c r="CA26" s="28" t="str">
        <f>IF(ISERROR(VLOOKUP(($B26&amp;CA$13),'Dpt BDD'!$A:$D,5,FALSE)),"",VLOOKUP(($B26&amp;CA$13),'Dpt BDD'!$A:$D,5,FALSE))</f>
        <v/>
      </c>
      <c r="CB26" s="28" t="str">
        <f>IF(ISERROR(VLOOKUP(($B26&amp;CB$13),'Dpt BDD'!$A:$D,5,FALSE)),"",VLOOKUP(($B26&amp;CB$13),'Dpt BDD'!$A:$D,5,FALSE))</f>
        <v/>
      </c>
      <c r="CC26" s="28" t="str">
        <f>IF(ISERROR(VLOOKUP(($B26&amp;CC$13),'Dpt BDD'!$A:$D,5,FALSE)),"",VLOOKUP(($B26&amp;CC$13),'Dpt BDD'!$A:$D,5,FALSE))</f>
        <v/>
      </c>
      <c r="CD26" s="28" t="str">
        <f>IF(ISERROR(VLOOKUP(($B26&amp;CD$13),'Dpt BDD'!$A:$D,5,FALSE)),"",VLOOKUP(($B26&amp;CD$13),'Dpt BDD'!$A:$D,5,FALSE))</f>
        <v/>
      </c>
      <c r="CE26" s="28" t="str">
        <f>IF(ISERROR(VLOOKUP(($B26&amp;CE$13),'Dpt BDD'!$A:$D,5,FALSE)),"",VLOOKUP(($B26&amp;CE$13),'Dpt BDD'!$A:$D,5,FALSE))</f>
        <v/>
      </c>
      <c r="CF26" s="28" t="str">
        <f>IF(ISERROR(VLOOKUP(($B26&amp;CF$13),'Dpt BDD'!$A:$D,5,FALSE)),"",VLOOKUP(($B26&amp;CF$13),'Dpt BDD'!$A:$D,5,FALSE))</f>
        <v/>
      </c>
      <c r="CG26" s="28" t="str">
        <f>IF(ISERROR(VLOOKUP(($B26&amp;CG$13),'Dpt BDD'!$A:$D,5,FALSE)),"",VLOOKUP(($B26&amp;CG$13),'Dpt BDD'!$A:$D,5,FALSE))</f>
        <v/>
      </c>
      <c r="CH26" s="28" t="str">
        <f>IF(ISERROR(VLOOKUP(($B26&amp;CH$13),'Dpt BDD'!$A:$D,5,FALSE)),"",VLOOKUP(($B26&amp;CH$13),'Dpt BDD'!$A:$D,5,FALSE))</f>
        <v/>
      </c>
      <c r="CI26" s="28" t="str">
        <f>IF(ISERROR(VLOOKUP(($B26&amp;CI$13),'Dpt BDD'!$A:$D,5,FALSE)),"",VLOOKUP(($B26&amp;CI$13),'Dpt BDD'!$A:$D,5,FALSE))</f>
        <v/>
      </c>
      <c r="CJ26" s="28" t="str">
        <f>IF(ISERROR(VLOOKUP(($B26&amp;CJ$13),'Dpt BDD'!$A:$D,5,FALSE)),"",VLOOKUP(($B26&amp;CJ$13),'Dpt BDD'!$A:$D,5,FALSE))</f>
        <v/>
      </c>
      <c r="CK26" s="28" t="str">
        <f>IF(ISERROR(VLOOKUP(($B26&amp;CK$13),'Dpt BDD'!$A:$D,5,FALSE)),"",VLOOKUP(($B26&amp;CK$13),'Dpt BDD'!$A:$D,5,FALSE))</f>
        <v/>
      </c>
      <c r="CL26" s="28" t="str">
        <f>IF(ISERROR(VLOOKUP(($B26&amp;CL$13),'Dpt BDD'!$A:$D,5,FALSE)),"",VLOOKUP(($B26&amp;CL$13),'Dpt BDD'!$A:$D,5,FALSE))</f>
        <v/>
      </c>
      <c r="CM26" s="28" t="str">
        <f>IF(ISERROR(VLOOKUP(($B26&amp;CM$13),'Dpt BDD'!$A:$D,5,FALSE)),"",VLOOKUP(($B26&amp;CM$13),'Dpt BDD'!$A:$D,5,FALSE))</f>
        <v/>
      </c>
      <c r="CN26" s="28" t="str">
        <f>IF(ISERROR(VLOOKUP(($B26&amp;CN$13),'Dpt BDD'!$A:$D,5,FALSE)),"",VLOOKUP(($B26&amp;CN$13),'Dpt BDD'!$A:$D,5,FALSE))</f>
        <v/>
      </c>
      <c r="CO26" s="28" t="str">
        <f>IF(ISERROR(VLOOKUP(($B26&amp;CO$13),'Dpt BDD'!$A:$D,5,FALSE)),"",VLOOKUP(($B26&amp;CO$13),'Dpt BDD'!$A:$D,5,FALSE))</f>
        <v/>
      </c>
      <c r="CP26" s="28" t="str">
        <f>IF(ISERROR(VLOOKUP(($B26&amp;CP$13),'Dpt BDD'!$A:$D,5,FALSE)),"",VLOOKUP(($B26&amp;CP$13),'Dpt BDD'!$A:$D,5,FALSE))</f>
        <v/>
      </c>
      <c r="CQ26" s="28" t="str">
        <f>IF(ISERROR(VLOOKUP(($B26&amp;CQ$13),'Dpt BDD'!$A:$D,5,FALSE)),"",VLOOKUP(($B26&amp;CQ$13),'Dpt BDD'!$A:$D,5,FALSE))</f>
        <v/>
      </c>
      <c r="CR26" s="28" t="str">
        <f>IF(ISERROR(VLOOKUP(($B26&amp;CR$13),'Dpt BDD'!$A:$D,5,FALSE)),"",VLOOKUP(($B26&amp;CR$13),'Dpt BDD'!$A:$D,5,FALSE))</f>
        <v/>
      </c>
      <c r="CS26" s="28" t="str">
        <f>IF(ISERROR(VLOOKUP(($B26&amp;CS$13),'Dpt BDD'!$A:$D,5,FALSE)),"",VLOOKUP(($B26&amp;CS$13),'Dpt BDD'!$A:$D,5,FALSE))</f>
        <v/>
      </c>
      <c r="CT26" s="28" t="str">
        <f>IF(ISERROR(VLOOKUP(($B26&amp;CT$13),'Dpt BDD'!$A:$D,5,FALSE)),"",VLOOKUP(($B26&amp;CT$13),'Dpt BDD'!$A:$D,5,FALSE))</f>
        <v/>
      </c>
      <c r="CU26" s="28" t="str">
        <f>IF(ISERROR(VLOOKUP(($B26&amp;CU$13),'Dpt BDD'!$A:$D,5,FALSE)),"",VLOOKUP(($B26&amp;CU$13),'Dpt BDD'!$A:$D,5,FALSE))</f>
        <v/>
      </c>
      <c r="CV26" s="28" t="str">
        <f>IF(ISERROR(VLOOKUP(($B26&amp;CV$13),'Dpt BDD'!$A:$D,5,FALSE)),"",VLOOKUP(($B26&amp;CV$13),'Dpt BDD'!$A:$D,5,FALSE))</f>
        <v/>
      </c>
      <c r="CW26" s="28" t="str">
        <f>IF(ISERROR(VLOOKUP(($B26&amp;CW$13),'Dpt BDD'!$A:$D,5,FALSE)),"",VLOOKUP(($B26&amp;CW$13),'Dpt BDD'!$A:$D,5,FALSE))</f>
        <v/>
      </c>
      <c r="CX26" s="28" t="str">
        <f>IF(ISERROR(VLOOKUP(($B26&amp;CX$13),'Dpt BDD'!$A:$D,5,FALSE)),"",VLOOKUP(($B26&amp;CX$13),'Dpt BDD'!$A:$D,5,FALSE))</f>
        <v/>
      </c>
      <c r="CY26" s="28" t="str">
        <f>IF(ISERROR(VLOOKUP(($B26&amp;CY$13),'Dpt BDD'!$A:$D,5,FALSE)),"",VLOOKUP(($B26&amp;CY$13),'Dpt BDD'!$A:$D,5,FALSE))</f>
        <v/>
      </c>
      <c r="CZ26" s="28" t="str">
        <f>IF(ISERROR(VLOOKUP(($B26&amp;CZ$13),'Dpt BDD'!$A:$D,5,FALSE)),"",VLOOKUP(($B26&amp;CZ$13),'Dpt BDD'!$A:$D,5,FALSE))</f>
        <v/>
      </c>
      <c r="DA26" s="28" t="str">
        <f>IF(ISERROR(VLOOKUP(($B26&amp;DA$13),'Dpt BDD'!$A:$D,5,FALSE)),"",VLOOKUP(($B26&amp;DA$13),'Dpt BDD'!$A:$D,5,FALSE))</f>
        <v/>
      </c>
      <c r="DB26" s="28" t="str">
        <f>IF(ISERROR(VLOOKUP(($B26&amp;DB$13),'Dpt BDD'!$A:$D,5,FALSE)),"",VLOOKUP(($B26&amp;DB$13),'Dpt BDD'!$A:$D,5,FALSE))</f>
        <v/>
      </c>
      <c r="DC26" s="28" t="str">
        <f>IF(ISERROR(VLOOKUP(($B26&amp;DC$13),'Dpt BDD'!$A:$D,5,FALSE)),"",VLOOKUP(($B26&amp;DC$13),'Dpt BDD'!$A:$D,5,FALSE))</f>
        <v/>
      </c>
      <c r="DD26" s="28" t="str">
        <f>IF(ISERROR(VLOOKUP(($B26&amp;DD$13),'Dpt BDD'!$A:$D,5,FALSE)),"",VLOOKUP(($B26&amp;DD$13),'Dpt BDD'!$A:$D,5,FALSE))</f>
        <v/>
      </c>
      <c r="DE26" s="28" t="str">
        <f>IF(ISERROR(VLOOKUP(($B26&amp;DE$13),'Dpt BDD'!$A:$D,5,FALSE)),"",VLOOKUP(($B26&amp;DE$13),'Dpt BDD'!$A:$D,5,FALSE))</f>
        <v/>
      </c>
      <c r="DF26" s="28" t="str">
        <f>IF(ISERROR(VLOOKUP(($B26&amp;DF$13),'Dpt BDD'!$A:$D,5,FALSE)),"",VLOOKUP(($B26&amp;DF$13),'Dpt BDD'!$A:$D,5,FALSE))</f>
        <v/>
      </c>
      <c r="DG26" s="28" t="str">
        <f>IF(ISERROR(VLOOKUP(($B26&amp;DG$13),'Dpt BDD'!$A:$D,5,FALSE)),"",VLOOKUP(($B26&amp;DG$13),'Dpt BDD'!$A:$D,5,FALSE))</f>
        <v/>
      </c>
      <c r="DH26" s="28" t="str">
        <f>IF(ISERROR(VLOOKUP(($B26&amp;DH$13),'Dpt BDD'!$A:$D,5,FALSE)),"",VLOOKUP(($B26&amp;DH$13),'Dpt BDD'!$A:$D,5,FALSE))</f>
        <v/>
      </c>
      <c r="DI26" s="28" t="str">
        <f>IF(ISERROR(VLOOKUP(($B26&amp;DI$13),'Dpt BDD'!$A:$D,5,FALSE)),"",VLOOKUP(($B26&amp;DI$13),'Dpt BDD'!$A:$D,5,FALSE))</f>
        <v/>
      </c>
      <c r="DJ26" s="28" t="str">
        <f>IF(ISERROR(VLOOKUP(($B26&amp;DJ$13),'Dpt BDD'!$A:$D,5,FALSE)),"",VLOOKUP(($B26&amp;DJ$13),'Dpt BDD'!$A:$D,5,FALSE))</f>
        <v/>
      </c>
      <c r="DK26" s="28" t="str">
        <f>IF(ISERROR(VLOOKUP(($B26&amp;DK$13),'Dpt BDD'!$A:$D,5,FALSE)),"",VLOOKUP(($B26&amp;DK$13),'Dpt BDD'!$A:$D,5,FALSE))</f>
        <v/>
      </c>
    </row>
    <row r="27" spans="2:115" x14ac:dyDescent="0.15">
      <c r="B27" s="2">
        <f t="shared" si="0"/>
        <v>43053</v>
      </c>
      <c r="C27" s="53">
        <f>IFERROR(RECHERCHEVA('Dpt BDD'!$A:$D,4,$B27,C$12),0)</f>
        <v>0</v>
      </c>
      <c r="D27" s="53">
        <f>IFERROR(RECHERCHEVA('Dpt BDD'!$A:$D,4,$B27,D$12),0)</f>
        <v>0</v>
      </c>
      <c r="E27" s="53">
        <f>IFERROR(RECHERCHEVA('Dpt BDD'!$A:$D,4,$B27,E$12),0)</f>
        <v>0</v>
      </c>
      <c r="F27" s="53">
        <f>IFERROR(RECHERCHEVA('Dpt BDD'!$A:$D,4,$B27,F$12),0)</f>
        <v>0</v>
      </c>
      <c r="G27" s="53">
        <f>IFERROR(RECHERCHEVA('Dpt BDD'!$A:$D,4,$B27,G$12),0)</f>
        <v>0</v>
      </c>
      <c r="H27" s="53">
        <f>IFERROR(RECHERCHEVA('Dpt BDD'!$A:$D,4,$B27,H$12),0)</f>
        <v>0</v>
      </c>
      <c r="I27" s="53">
        <f>IFERROR(RECHERCHEVA('Dpt BDD'!$A:$D,4,$B27,I$12),0)</f>
        <v>0</v>
      </c>
      <c r="J27" s="53">
        <f>IFERROR(RECHERCHEVA('Dpt BDD'!$A:$D,4,$B27,J$12),0)</f>
        <v>0</v>
      </c>
      <c r="K27" s="53">
        <f>IFERROR(RECHERCHEVA('Dpt BDD'!$A:$D,4,$B27,K$12),0)</f>
        <v>0</v>
      </c>
      <c r="L27" s="53">
        <f>IFERROR(RECHERCHEVA('Dpt BDD'!$A:$D,4,$B27,L$12),0)</f>
        <v>0</v>
      </c>
      <c r="M27" s="53">
        <f>IFERROR(RECHERCHEVA('Dpt BDD'!$A:$D,4,$B27,M$12),0)</f>
        <v>0</v>
      </c>
      <c r="N27" s="53">
        <f>IFERROR(RECHERCHEVA('Dpt BDD'!$A:$D,4,$B27,N$12),0)</f>
        <v>0</v>
      </c>
      <c r="O27" s="28" t="str">
        <f>IF(ISERROR(VLOOKUP(($B27&amp;O$13),'Dpt BDD'!$A:$D,5,FALSE)),"",VLOOKUP(($B27&amp;O$13),'Dpt BDD'!$A:$D,5,FALSE))</f>
        <v/>
      </c>
      <c r="P27" s="28" t="str">
        <f>IF(ISERROR(VLOOKUP(($B27&amp;P$13),'Dpt BDD'!$A:$D,5,FALSE)),"",VLOOKUP(($B27&amp;P$13),'Dpt BDD'!$A:$D,5,FALSE))</f>
        <v/>
      </c>
      <c r="Q27" s="28" t="str">
        <f>IF(ISERROR(VLOOKUP(($B27&amp;Q$13),'Dpt BDD'!$A:$D,5,FALSE)),"",VLOOKUP(($B27&amp;Q$13),'Dpt BDD'!$A:$D,5,FALSE))</f>
        <v/>
      </c>
      <c r="R27" s="28" t="str">
        <f>IF(ISERROR(VLOOKUP(($B27&amp;R$13),'Dpt BDD'!$A:$D,5,FALSE)),"",VLOOKUP(($B27&amp;R$13),'Dpt BDD'!$A:$D,5,FALSE))</f>
        <v/>
      </c>
      <c r="S27" s="28" t="str">
        <f>IF(ISERROR(VLOOKUP(($B27&amp;S$13),'Dpt BDD'!$A:$D,5,FALSE)),"",VLOOKUP(($B27&amp;S$13),'Dpt BDD'!$A:$D,5,FALSE))</f>
        <v/>
      </c>
      <c r="T27" s="28" t="str">
        <f>IF(ISERROR(VLOOKUP(($B27&amp;T$13),'Dpt BDD'!$A:$D,5,FALSE)),"",VLOOKUP(($B27&amp;T$13),'Dpt BDD'!$A:$D,5,FALSE))</f>
        <v/>
      </c>
      <c r="U27" s="28" t="str">
        <f>IF(ISERROR(VLOOKUP(($B27&amp;U$13),'Dpt BDD'!$A:$D,5,FALSE)),"",VLOOKUP(($B27&amp;U$13),'Dpt BDD'!$A:$D,5,FALSE))</f>
        <v/>
      </c>
      <c r="V27" s="28" t="str">
        <f>IF(ISERROR(VLOOKUP(($B27&amp;V$13),'Dpt BDD'!$A:$D,5,FALSE)),"",VLOOKUP(($B27&amp;V$13),'Dpt BDD'!$A:$D,5,FALSE))</f>
        <v/>
      </c>
      <c r="W27" s="28" t="str">
        <f>IF(ISERROR(VLOOKUP(($B27&amp;W$13),'Dpt BDD'!$A:$D,5,FALSE)),"",VLOOKUP(($B27&amp;W$13),'Dpt BDD'!$A:$D,5,FALSE))</f>
        <v/>
      </c>
      <c r="X27" s="28" t="str">
        <f>IF(ISERROR(VLOOKUP(($B27&amp;X$13),'Dpt BDD'!$A:$D,5,FALSE)),"",VLOOKUP(($B27&amp;X$13),'Dpt BDD'!$A:$D,5,FALSE))</f>
        <v/>
      </c>
      <c r="Y27" s="28" t="str">
        <f>IF(ISERROR(VLOOKUP(($B27&amp;Y$13),'Dpt BDD'!$A:$D,5,FALSE)),"",VLOOKUP(($B27&amp;Y$13),'Dpt BDD'!$A:$D,5,FALSE))</f>
        <v/>
      </c>
      <c r="Z27" s="28" t="str">
        <f>IF(ISERROR(VLOOKUP(($B27&amp;Z$13),'Dpt BDD'!$A:$D,5,FALSE)),"",VLOOKUP(($B27&amp;Z$13),'Dpt BDD'!$A:$D,5,FALSE))</f>
        <v/>
      </c>
      <c r="AA27" s="28" t="str">
        <f>IF(ISERROR(VLOOKUP(($B27&amp;AA$13),'Dpt BDD'!$A:$D,5,FALSE)),"",VLOOKUP(($B27&amp;AA$13),'Dpt BDD'!$A:$D,5,FALSE))</f>
        <v/>
      </c>
      <c r="AB27" s="28" t="str">
        <f>IF(ISERROR(VLOOKUP(($B27&amp;AB$13),'Dpt BDD'!$A:$D,5,FALSE)),"",VLOOKUP(($B27&amp;AB$13),'Dpt BDD'!$A:$D,5,FALSE))</f>
        <v/>
      </c>
      <c r="AC27" s="28" t="str">
        <f>IF(ISERROR(VLOOKUP(($B27&amp;AC$13),'Dpt BDD'!$A:$D,5,FALSE)),"",VLOOKUP(($B27&amp;AC$13),'Dpt BDD'!$A:$D,5,FALSE))</f>
        <v/>
      </c>
      <c r="AD27" s="28" t="str">
        <f>IF(ISERROR(VLOOKUP(($B27&amp;AD$13),'Dpt BDD'!$A:$D,5,FALSE)),"",VLOOKUP(($B27&amp;AD$13),'Dpt BDD'!$A:$D,5,FALSE))</f>
        <v/>
      </c>
      <c r="AE27" s="28" t="str">
        <f>IF(ISERROR(VLOOKUP(($B27&amp;AE$13),'Dpt BDD'!$A:$D,5,FALSE)),"",VLOOKUP(($B27&amp;AE$13),'Dpt BDD'!$A:$D,5,FALSE))</f>
        <v/>
      </c>
      <c r="AF27" s="28" t="str">
        <f>IF(ISERROR(VLOOKUP(($B27&amp;AF$13),'Dpt BDD'!$A:$D,5,FALSE)),"",VLOOKUP(($B27&amp;AF$13),'Dpt BDD'!$A:$D,5,FALSE))</f>
        <v/>
      </c>
      <c r="AG27" s="28" t="str">
        <f>IF(ISERROR(VLOOKUP(($B27&amp;AG$13),'Dpt BDD'!$A:$D,5,FALSE)),"",VLOOKUP(($B27&amp;AG$13),'Dpt BDD'!$A:$D,5,FALSE))</f>
        <v/>
      </c>
      <c r="AH27" s="28" t="str">
        <f>IF(ISERROR(VLOOKUP(($B27&amp;AH$13),'Dpt BDD'!$A:$D,5,FALSE)),"",VLOOKUP(($B27&amp;AH$13),'Dpt BDD'!$A:$D,5,FALSE))</f>
        <v/>
      </c>
      <c r="AI27" s="28" t="str">
        <f>IF(ISERROR(VLOOKUP(($B27&amp;AI$13),'Dpt BDD'!$A:$D,5,FALSE)),"",VLOOKUP(($B27&amp;AI$13),'Dpt BDD'!$A:$D,5,FALSE))</f>
        <v/>
      </c>
      <c r="AJ27" s="28" t="str">
        <f>IF(ISERROR(VLOOKUP(($B27&amp;AJ$13),'Dpt BDD'!$A:$D,5,FALSE)),"",VLOOKUP(($B27&amp;AJ$13),'Dpt BDD'!$A:$D,5,FALSE))</f>
        <v/>
      </c>
      <c r="AK27" s="28" t="str">
        <f>IF(ISERROR(VLOOKUP(($B27&amp;AK$13),'Dpt BDD'!$A:$D,5,FALSE)),"",VLOOKUP(($B27&amp;AK$13),'Dpt BDD'!$A:$D,5,FALSE))</f>
        <v/>
      </c>
      <c r="AL27" s="28" t="str">
        <f>IF(ISERROR(VLOOKUP(($B27&amp;AL$13),'Dpt BDD'!$A:$D,5,FALSE)),"",VLOOKUP(($B27&amp;AL$13),'Dpt BDD'!$A:$D,5,FALSE))</f>
        <v/>
      </c>
      <c r="AM27" s="28" t="str">
        <f>IF(ISERROR(VLOOKUP(($B27&amp;AM$13),'Dpt BDD'!$A:$D,5,FALSE)),"",VLOOKUP(($B27&amp;AM$13),'Dpt BDD'!$A:$D,5,FALSE))</f>
        <v/>
      </c>
      <c r="AN27" s="28" t="str">
        <f>IF(ISERROR(VLOOKUP(($B27&amp;AN$13),'Dpt BDD'!$A:$D,5,FALSE)),"",VLOOKUP(($B27&amp;AN$13),'Dpt BDD'!$A:$D,5,FALSE))</f>
        <v/>
      </c>
      <c r="AO27" s="28" t="str">
        <f>IF(ISERROR(VLOOKUP(($B27&amp;AO$13),'Dpt BDD'!$A:$D,5,FALSE)),"",VLOOKUP(($B27&amp;AO$13),'Dpt BDD'!$A:$D,5,FALSE))</f>
        <v/>
      </c>
      <c r="AP27" s="28" t="str">
        <f>IF(ISERROR(VLOOKUP(($B27&amp;AP$13),'Dpt BDD'!$A:$D,5,FALSE)),"",VLOOKUP(($B27&amp;AP$13),'Dpt BDD'!$A:$D,5,FALSE))</f>
        <v/>
      </c>
      <c r="AQ27" s="28" t="str">
        <f>IF(ISERROR(VLOOKUP(($B27&amp;AQ$13),'Dpt BDD'!$A:$D,5,FALSE)),"",VLOOKUP(($B27&amp;AQ$13),'Dpt BDD'!$A:$D,5,FALSE))</f>
        <v/>
      </c>
      <c r="AR27" s="28" t="str">
        <f>IF(ISERROR(VLOOKUP(($B27&amp;AR$13),'Dpt BDD'!$A:$D,5,FALSE)),"",VLOOKUP(($B27&amp;AR$13),'Dpt BDD'!$A:$D,5,FALSE))</f>
        <v/>
      </c>
      <c r="AS27" s="28" t="str">
        <f>IF(ISERROR(VLOOKUP(($B27&amp;AS$13),'Dpt BDD'!$A:$D,5,FALSE)),"",VLOOKUP(($B27&amp;AS$13),'Dpt BDD'!$A:$D,5,FALSE))</f>
        <v/>
      </c>
      <c r="AT27" s="28" t="str">
        <f>IF(ISERROR(VLOOKUP(($B27&amp;AT$13),'Dpt BDD'!$A:$D,5,FALSE)),"",VLOOKUP(($B27&amp;AT$13),'Dpt BDD'!$A:$D,5,FALSE))</f>
        <v/>
      </c>
      <c r="AU27" s="28" t="str">
        <f>IF(ISERROR(VLOOKUP(($B27&amp;AU$13),'Dpt BDD'!$A:$D,5,FALSE)),"",VLOOKUP(($B27&amp;AU$13),'Dpt BDD'!$A:$D,5,FALSE))</f>
        <v/>
      </c>
      <c r="AV27" s="28" t="str">
        <f>IF(ISERROR(VLOOKUP(($B27&amp;AV$13),'Dpt BDD'!$A:$D,5,FALSE)),"",VLOOKUP(($B27&amp;AV$13),'Dpt BDD'!$A:$D,5,FALSE))</f>
        <v/>
      </c>
      <c r="AW27" s="28" t="str">
        <f>IF(ISERROR(VLOOKUP(($B27&amp;AW$13),'Dpt BDD'!$A:$D,5,FALSE)),"",VLOOKUP(($B27&amp;AW$13),'Dpt BDD'!$A:$D,5,FALSE))</f>
        <v/>
      </c>
      <c r="AX27" s="28" t="str">
        <f>IF(ISERROR(VLOOKUP(($B27&amp;AX$13),'Dpt BDD'!$A:$D,5,FALSE)),"",VLOOKUP(($B27&amp;AX$13),'Dpt BDD'!$A:$D,5,FALSE))</f>
        <v/>
      </c>
      <c r="AY27" s="28" t="str">
        <f>IF(ISERROR(VLOOKUP(($B27&amp;AY$13),'Dpt BDD'!$A:$D,5,FALSE)),"",VLOOKUP(($B27&amp;AY$13),'Dpt BDD'!$A:$D,5,FALSE))</f>
        <v/>
      </c>
      <c r="AZ27" s="28" t="str">
        <f>IF(ISERROR(VLOOKUP(($B27&amp;AZ$13),'Dpt BDD'!$A:$D,5,FALSE)),"",VLOOKUP(($B27&amp;AZ$13),'Dpt BDD'!$A:$D,5,FALSE))</f>
        <v/>
      </c>
      <c r="BA27" s="28" t="str">
        <f>IF(ISERROR(VLOOKUP(($B27&amp;BA$13),'Dpt BDD'!$A:$D,5,FALSE)),"",VLOOKUP(($B27&amp;BA$13),'Dpt BDD'!$A:$D,5,FALSE))</f>
        <v/>
      </c>
      <c r="BB27" s="28" t="str">
        <f>IF(ISERROR(VLOOKUP(($B27&amp;BB$13),'Dpt BDD'!$A:$D,5,FALSE)),"",VLOOKUP(($B27&amp;BB$13),'Dpt BDD'!$A:$D,5,FALSE))</f>
        <v/>
      </c>
      <c r="BC27" s="28" t="str">
        <f>IF(ISERROR(VLOOKUP(($B27&amp;BC$13),'Dpt BDD'!$A:$D,5,FALSE)),"",VLOOKUP(($B27&amp;BC$13),'Dpt BDD'!$A:$D,5,FALSE))</f>
        <v/>
      </c>
      <c r="BD27" s="28" t="str">
        <f>IF(ISERROR(VLOOKUP(($B27&amp;BD$13),'Dpt BDD'!$A:$D,5,FALSE)),"",VLOOKUP(($B27&amp;BD$13),'Dpt BDD'!$A:$D,5,FALSE))</f>
        <v/>
      </c>
      <c r="BE27" s="28" t="str">
        <f>IF(ISERROR(VLOOKUP(($B27&amp;BE$13),'Dpt BDD'!$A:$D,5,FALSE)),"",VLOOKUP(($B27&amp;BE$13),'Dpt BDD'!$A:$D,5,FALSE))</f>
        <v/>
      </c>
      <c r="BF27" s="28" t="str">
        <f>IF(ISERROR(VLOOKUP(($B27&amp;BF$13),'Dpt BDD'!$A:$D,5,FALSE)),"",VLOOKUP(($B27&amp;BF$13),'Dpt BDD'!$A:$D,5,FALSE))</f>
        <v/>
      </c>
      <c r="BG27" s="28" t="str">
        <f>IF(ISERROR(VLOOKUP(($B27&amp;BG$13),'Dpt BDD'!$A:$D,5,FALSE)),"",VLOOKUP(($B27&amp;BG$13),'Dpt BDD'!$A:$D,5,FALSE))</f>
        <v/>
      </c>
      <c r="BH27" s="28" t="str">
        <f>IF(ISERROR(VLOOKUP(($B27&amp;BH$13),'Dpt BDD'!$A:$D,5,FALSE)),"",VLOOKUP(($B27&amp;BH$13),'Dpt BDD'!$A:$D,5,FALSE))</f>
        <v/>
      </c>
      <c r="BI27" s="28" t="str">
        <f>IF(ISERROR(VLOOKUP(($B27&amp;BI$13),'Dpt BDD'!$A:$D,5,FALSE)),"",VLOOKUP(($B27&amp;BI$13),'Dpt BDD'!$A:$D,5,FALSE))</f>
        <v/>
      </c>
      <c r="BJ27" s="28" t="str">
        <f>IF(ISERROR(VLOOKUP(($B27&amp;BJ$13),'Dpt BDD'!$A:$D,5,FALSE)),"",VLOOKUP(($B27&amp;BJ$13),'Dpt BDD'!$A:$D,5,FALSE))</f>
        <v/>
      </c>
      <c r="BK27" s="28" t="str">
        <f>IF(ISERROR(VLOOKUP(($B27&amp;BK$13),'Dpt BDD'!$A:$D,5,FALSE)),"",VLOOKUP(($B27&amp;BK$13),'Dpt BDD'!$A:$D,5,FALSE))</f>
        <v/>
      </c>
      <c r="BL27" s="28" t="str">
        <f>IF(ISERROR(VLOOKUP(($B27&amp;BL$13),'Dpt BDD'!$A:$D,5,FALSE)),"",VLOOKUP(($B27&amp;BL$13),'Dpt BDD'!$A:$D,5,FALSE))</f>
        <v/>
      </c>
      <c r="BM27" s="28" t="str">
        <f>IF(ISERROR(VLOOKUP(($B27&amp;BM$13),'Dpt BDD'!$A:$D,5,FALSE)),"",VLOOKUP(($B27&amp;BM$13),'Dpt BDD'!$A:$D,5,FALSE))</f>
        <v/>
      </c>
      <c r="BN27" s="28" t="str">
        <f>IF(ISERROR(VLOOKUP(($B27&amp;BN$13),'Dpt BDD'!$A:$D,5,FALSE)),"",VLOOKUP(($B27&amp;BN$13),'Dpt BDD'!$A:$D,5,FALSE))</f>
        <v/>
      </c>
      <c r="BO27" s="28" t="str">
        <f>IF(ISERROR(VLOOKUP(($B27&amp;BO$13),'Dpt BDD'!$A:$D,5,FALSE)),"",VLOOKUP(($B27&amp;BO$13),'Dpt BDD'!$A:$D,5,FALSE))</f>
        <v/>
      </c>
      <c r="BP27" s="28" t="str">
        <f>IF(ISERROR(VLOOKUP(($B27&amp;BP$13),'Dpt BDD'!$A:$D,5,FALSE)),"",VLOOKUP(($B27&amp;BP$13),'Dpt BDD'!$A:$D,5,FALSE))</f>
        <v/>
      </c>
      <c r="BQ27" s="28" t="str">
        <f>IF(ISERROR(VLOOKUP(($B27&amp;BQ$13),'Dpt BDD'!$A:$D,5,FALSE)),"",VLOOKUP(($B27&amp;BQ$13),'Dpt BDD'!$A:$D,5,FALSE))</f>
        <v/>
      </c>
      <c r="BR27" s="28" t="str">
        <f>IF(ISERROR(VLOOKUP(($B27&amp;BR$13),'Dpt BDD'!$A:$D,5,FALSE)),"",VLOOKUP(($B27&amp;BR$13),'Dpt BDD'!$A:$D,5,FALSE))</f>
        <v/>
      </c>
      <c r="BS27" s="28" t="str">
        <f>IF(ISERROR(VLOOKUP(($B27&amp;BS$13),'Dpt BDD'!$A:$D,5,FALSE)),"",VLOOKUP(($B27&amp;BS$13),'Dpt BDD'!$A:$D,5,FALSE))</f>
        <v/>
      </c>
      <c r="BT27" s="28" t="str">
        <f>IF(ISERROR(VLOOKUP(($B27&amp;BT$13),'Dpt BDD'!$A:$D,5,FALSE)),"",VLOOKUP(($B27&amp;BT$13),'Dpt BDD'!$A:$D,5,FALSE))</f>
        <v/>
      </c>
      <c r="BU27" s="28" t="str">
        <f>IF(ISERROR(VLOOKUP(($B27&amp;BU$13),'Dpt BDD'!$A:$D,5,FALSE)),"",VLOOKUP(($B27&amp;BU$13),'Dpt BDD'!$A:$D,5,FALSE))</f>
        <v/>
      </c>
      <c r="BV27" s="28" t="str">
        <f>IF(ISERROR(VLOOKUP(($B27&amp;BV$13),'Dpt BDD'!$A:$D,5,FALSE)),"",VLOOKUP(($B27&amp;BV$13),'Dpt BDD'!$A:$D,5,FALSE))</f>
        <v/>
      </c>
      <c r="BW27" s="28" t="str">
        <f>IF(ISERROR(VLOOKUP(($B27&amp;BW$13),'Dpt BDD'!$A:$D,5,FALSE)),"",VLOOKUP(($B27&amp;BW$13),'Dpt BDD'!$A:$D,5,FALSE))</f>
        <v/>
      </c>
      <c r="BX27" s="28" t="str">
        <f>IF(ISERROR(VLOOKUP(($B27&amp;BX$13),'Dpt BDD'!$A:$D,5,FALSE)),"",VLOOKUP(($B27&amp;BX$13),'Dpt BDD'!$A:$D,5,FALSE))</f>
        <v/>
      </c>
      <c r="BY27" s="28" t="str">
        <f>IF(ISERROR(VLOOKUP(($B27&amp;BY$13),'Dpt BDD'!$A:$D,5,FALSE)),"",VLOOKUP(($B27&amp;BY$13),'Dpt BDD'!$A:$D,5,FALSE))</f>
        <v/>
      </c>
      <c r="BZ27" s="28" t="str">
        <f>IF(ISERROR(VLOOKUP(($B27&amp;BZ$13),'Dpt BDD'!$A:$D,5,FALSE)),"",VLOOKUP(($B27&amp;BZ$13),'Dpt BDD'!$A:$D,5,FALSE))</f>
        <v/>
      </c>
      <c r="CA27" s="28" t="str">
        <f>IF(ISERROR(VLOOKUP(($B27&amp;CA$13),'Dpt BDD'!$A:$D,5,FALSE)),"",VLOOKUP(($B27&amp;CA$13),'Dpt BDD'!$A:$D,5,FALSE))</f>
        <v/>
      </c>
      <c r="CB27" s="28" t="str">
        <f>IF(ISERROR(VLOOKUP(($B27&amp;CB$13),'Dpt BDD'!$A:$D,5,FALSE)),"",VLOOKUP(($B27&amp;CB$13),'Dpt BDD'!$A:$D,5,FALSE))</f>
        <v/>
      </c>
      <c r="CC27" s="28" t="str">
        <f>IF(ISERROR(VLOOKUP(($B27&amp;CC$13),'Dpt BDD'!$A:$D,5,FALSE)),"",VLOOKUP(($B27&amp;CC$13),'Dpt BDD'!$A:$D,5,FALSE))</f>
        <v/>
      </c>
      <c r="CD27" s="28" t="str">
        <f>IF(ISERROR(VLOOKUP(($B27&amp;CD$13),'Dpt BDD'!$A:$D,5,FALSE)),"",VLOOKUP(($B27&amp;CD$13),'Dpt BDD'!$A:$D,5,FALSE))</f>
        <v/>
      </c>
      <c r="CE27" s="28" t="str">
        <f>IF(ISERROR(VLOOKUP(($B27&amp;CE$13),'Dpt BDD'!$A:$D,5,FALSE)),"",VLOOKUP(($B27&amp;CE$13),'Dpt BDD'!$A:$D,5,FALSE))</f>
        <v/>
      </c>
      <c r="CF27" s="28" t="str">
        <f>IF(ISERROR(VLOOKUP(($B27&amp;CF$13),'Dpt BDD'!$A:$D,5,FALSE)),"",VLOOKUP(($B27&amp;CF$13),'Dpt BDD'!$A:$D,5,FALSE))</f>
        <v/>
      </c>
      <c r="CG27" s="28" t="str">
        <f>IF(ISERROR(VLOOKUP(($B27&amp;CG$13),'Dpt BDD'!$A:$D,5,FALSE)),"",VLOOKUP(($B27&amp;CG$13),'Dpt BDD'!$A:$D,5,FALSE))</f>
        <v/>
      </c>
      <c r="CH27" s="28" t="str">
        <f>IF(ISERROR(VLOOKUP(($B27&amp;CH$13),'Dpt BDD'!$A:$D,5,FALSE)),"",VLOOKUP(($B27&amp;CH$13),'Dpt BDD'!$A:$D,5,FALSE))</f>
        <v/>
      </c>
      <c r="CI27" s="28" t="str">
        <f>IF(ISERROR(VLOOKUP(($B27&amp;CI$13),'Dpt BDD'!$A:$D,5,FALSE)),"",VLOOKUP(($B27&amp;CI$13),'Dpt BDD'!$A:$D,5,FALSE))</f>
        <v/>
      </c>
      <c r="CJ27" s="28" t="str">
        <f>IF(ISERROR(VLOOKUP(($B27&amp;CJ$13),'Dpt BDD'!$A:$D,5,FALSE)),"",VLOOKUP(($B27&amp;CJ$13),'Dpt BDD'!$A:$D,5,FALSE))</f>
        <v/>
      </c>
      <c r="CK27" s="28" t="str">
        <f>IF(ISERROR(VLOOKUP(($B27&amp;CK$13),'Dpt BDD'!$A:$D,5,FALSE)),"",VLOOKUP(($B27&amp;CK$13),'Dpt BDD'!$A:$D,5,FALSE))</f>
        <v/>
      </c>
      <c r="CL27" s="28" t="str">
        <f>IF(ISERROR(VLOOKUP(($B27&amp;CL$13),'Dpt BDD'!$A:$D,5,FALSE)),"",VLOOKUP(($B27&amp;CL$13),'Dpt BDD'!$A:$D,5,FALSE))</f>
        <v/>
      </c>
      <c r="CM27" s="28" t="str">
        <f>IF(ISERROR(VLOOKUP(($B27&amp;CM$13),'Dpt BDD'!$A:$D,5,FALSE)),"",VLOOKUP(($B27&amp;CM$13),'Dpt BDD'!$A:$D,5,FALSE))</f>
        <v/>
      </c>
      <c r="CN27" s="28" t="str">
        <f>IF(ISERROR(VLOOKUP(($B27&amp;CN$13),'Dpt BDD'!$A:$D,5,FALSE)),"",VLOOKUP(($B27&amp;CN$13),'Dpt BDD'!$A:$D,5,FALSE))</f>
        <v/>
      </c>
      <c r="CO27" s="28" t="str">
        <f>IF(ISERROR(VLOOKUP(($B27&amp;CO$13),'Dpt BDD'!$A:$D,5,FALSE)),"",VLOOKUP(($B27&amp;CO$13),'Dpt BDD'!$A:$D,5,FALSE))</f>
        <v/>
      </c>
      <c r="CP27" s="28" t="str">
        <f>IF(ISERROR(VLOOKUP(($B27&amp;CP$13),'Dpt BDD'!$A:$D,5,FALSE)),"",VLOOKUP(($B27&amp;CP$13),'Dpt BDD'!$A:$D,5,FALSE))</f>
        <v/>
      </c>
      <c r="CQ27" s="28" t="str">
        <f>IF(ISERROR(VLOOKUP(($B27&amp;CQ$13),'Dpt BDD'!$A:$D,5,FALSE)),"",VLOOKUP(($B27&amp;CQ$13),'Dpt BDD'!$A:$D,5,FALSE))</f>
        <v/>
      </c>
      <c r="CR27" s="28" t="str">
        <f>IF(ISERROR(VLOOKUP(($B27&amp;CR$13),'Dpt BDD'!$A:$D,5,FALSE)),"",VLOOKUP(($B27&amp;CR$13),'Dpt BDD'!$A:$D,5,FALSE))</f>
        <v/>
      </c>
      <c r="CS27" s="28" t="str">
        <f>IF(ISERROR(VLOOKUP(($B27&amp;CS$13),'Dpt BDD'!$A:$D,5,FALSE)),"",VLOOKUP(($B27&amp;CS$13),'Dpt BDD'!$A:$D,5,FALSE))</f>
        <v/>
      </c>
      <c r="CT27" s="28" t="str">
        <f>IF(ISERROR(VLOOKUP(($B27&amp;CT$13),'Dpt BDD'!$A:$D,5,FALSE)),"",VLOOKUP(($B27&amp;CT$13),'Dpt BDD'!$A:$D,5,FALSE))</f>
        <v/>
      </c>
      <c r="CU27" s="28" t="str">
        <f>IF(ISERROR(VLOOKUP(($B27&amp;CU$13),'Dpt BDD'!$A:$D,5,FALSE)),"",VLOOKUP(($B27&amp;CU$13),'Dpt BDD'!$A:$D,5,FALSE))</f>
        <v/>
      </c>
      <c r="CV27" s="28" t="str">
        <f>IF(ISERROR(VLOOKUP(($B27&amp;CV$13),'Dpt BDD'!$A:$D,5,FALSE)),"",VLOOKUP(($B27&amp;CV$13),'Dpt BDD'!$A:$D,5,FALSE))</f>
        <v/>
      </c>
      <c r="CW27" s="28" t="str">
        <f>IF(ISERROR(VLOOKUP(($B27&amp;CW$13),'Dpt BDD'!$A:$D,5,FALSE)),"",VLOOKUP(($B27&amp;CW$13),'Dpt BDD'!$A:$D,5,FALSE))</f>
        <v/>
      </c>
      <c r="CX27" s="28" t="str">
        <f>IF(ISERROR(VLOOKUP(($B27&amp;CX$13),'Dpt BDD'!$A:$D,5,FALSE)),"",VLOOKUP(($B27&amp;CX$13),'Dpt BDD'!$A:$D,5,FALSE))</f>
        <v/>
      </c>
      <c r="CY27" s="28" t="str">
        <f>IF(ISERROR(VLOOKUP(($B27&amp;CY$13),'Dpt BDD'!$A:$D,5,FALSE)),"",VLOOKUP(($B27&amp;CY$13),'Dpt BDD'!$A:$D,5,FALSE))</f>
        <v/>
      </c>
      <c r="CZ27" s="28" t="str">
        <f>IF(ISERROR(VLOOKUP(($B27&amp;CZ$13),'Dpt BDD'!$A:$D,5,FALSE)),"",VLOOKUP(($B27&amp;CZ$13),'Dpt BDD'!$A:$D,5,FALSE))</f>
        <v/>
      </c>
      <c r="DA27" s="28" t="str">
        <f>IF(ISERROR(VLOOKUP(($B27&amp;DA$13),'Dpt BDD'!$A:$D,5,FALSE)),"",VLOOKUP(($B27&amp;DA$13),'Dpt BDD'!$A:$D,5,FALSE))</f>
        <v/>
      </c>
      <c r="DB27" s="28" t="str">
        <f>IF(ISERROR(VLOOKUP(($B27&amp;DB$13),'Dpt BDD'!$A:$D,5,FALSE)),"",VLOOKUP(($B27&amp;DB$13),'Dpt BDD'!$A:$D,5,FALSE))</f>
        <v/>
      </c>
      <c r="DC27" s="28" t="str">
        <f>IF(ISERROR(VLOOKUP(($B27&amp;DC$13),'Dpt BDD'!$A:$D,5,FALSE)),"",VLOOKUP(($B27&amp;DC$13),'Dpt BDD'!$A:$D,5,FALSE))</f>
        <v/>
      </c>
      <c r="DD27" s="28" t="str">
        <f>IF(ISERROR(VLOOKUP(($B27&amp;DD$13),'Dpt BDD'!$A:$D,5,FALSE)),"",VLOOKUP(($B27&amp;DD$13),'Dpt BDD'!$A:$D,5,FALSE))</f>
        <v/>
      </c>
      <c r="DE27" s="28" t="str">
        <f>IF(ISERROR(VLOOKUP(($B27&amp;DE$13),'Dpt BDD'!$A:$D,5,FALSE)),"",VLOOKUP(($B27&amp;DE$13),'Dpt BDD'!$A:$D,5,FALSE))</f>
        <v/>
      </c>
      <c r="DF27" s="28" t="str">
        <f>IF(ISERROR(VLOOKUP(($B27&amp;DF$13),'Dpt BDD'!$A:$D,5,FALSE)),"",VLOOKUP(($B27&amp;DF$13),'Dpt BDD'!$A:$D,5,FALSE))</f>
        <v/>
      </c>
      <c r="DG27" s="28" t="str">
        <f>IF(ISERROR(VLOOKUP(($B27&amp;DG$13),'Dpt BDD'!$A:$D,5,FALSE)),"",VLOOKUP(($B27&amp;DG$13),'Dpt BDD'!$A:$D,5,FALSE))</f>
        <v/>
      </c>
      <c r="DH27" s="28" t="str">
        <f>IF(ISERROR(VLOOKUP(($B27&amp;DH$13),'Dpt BDD'!$A:$D,5,FALSE)),"",VLOOKUP(($B27&amp;DH$13),'Dpt BDD'!$A:$D,5,FALSE))</f>
        <v/>
      </c>
      <c r="DI27" s="28" t="str">
        <f>IF(ISERROR(VLOOKUP(($B27&amp;DI$13),'Dpt BDD'!$A:$D,5,FALSE)),"",VLOOKUP(($B27&amp;DI$13),'Dpt BDD'!$A:$D,5,FALSE))</f>
        <v/>
      </c>
      <c r="DJ27" s="28" t="str">
        <f>IF(ISERROR(VLOOKUP(($B27&amp;DJ$13),'Dpt BDD'!$A:$D,5,FALSE)),"",VLOOKUP(($B27&amp;DJ$13),'Dpt BDD'!$A:$D,5,FALSE))</f>
        <v/>
      </c>
      <c r="DK27" s="28" t="str">
        <f>IF(ISERROR(VLOOKUP(($B27&amp;DK$13),'Dpt BDD'!$A:$D,5,FALSE)),"",VLOOKUP(($B27&amp;DK$13),'Dpt BDD'!$A:$D,5,FALSE))</f>
        <v/>
      </c>
    </row>
    <row r="28" spans="2:115" x14ac:dyDescent="0.15">
      <c r="B28" s="2">
        <f t="shared" si="0"/>
        <v>43054</v>
      </c>
      <c r="C28" s="53">
        <f>IFERROR(RECHERCHEVA('Dpt BDD'!$A:$D,4,$B28,C$12),0)</f>
        <v>0</v>
      </c>
      <c r="D28" s="53">
        <f>IFERROR(RECHERCHEVA('Dpt BDD'!$A:$D,4,$B28,D$12),0)</f>
        <v>0</v>
      </c>
      <c r="E28" s="53">
        <f>IFERROR(RECHERCHEVA('Dpt BDD'!$A:$D,4,$B28,E$12),0)</f>
        <v>0</v>
      </c>
      <c r="F28" s="53">
        <f>IFERROR(RECHERCHEVA('Dpt BDD'!$A:$D,4,$B28,F$12),0)</f>
        <v>0</v>
      </c>
      <c r="G28" s="53">
        <f>IFERROR(RECHERCHEVA('Dpt BDD'!$A:$D,4,$B28,G$12),0)</f>
        <v>0</v>
      </c>
      <c r="H28" s="53">
        <f>IFERROR(RECHERCHEVA('Dpt BDD'!$A:$D,4,$B28,H$12),0)</f>
        <v>0</v>
      </c>
      <c r="I28" s="53">
        <f>IFERROR(RECHERCHEVA('Dpt BDD'!$A:$D,4,$B28,I$12),0)</f>
        <v>0</v>
      </c>
      <c r="J28" s="53">
        <f>IFERROR(RECHERCHEVA('Dpt BDD'!$A:$D,4,$B28,J$12),0)</f>
        <v>0</v>
      </c>
      <c r="K28" s="53">
        <f>IFERROR(RECHERCHEVA('Dpt BDD'!$A:$D,4,$B28,K$12),0)</f>
        <v>0</v>
      </c>
      <c r="L28" s="53">
        <f>IFERROR(RECHERCHEVA('Dpt BDD'!$A:$D,4,$B28,L$12),0)</f>
        <v>0</v>
      </c>
      <c r="M28" s="53">
        <f>IFERROR(RECHERCHEVA('Dpt BDD'!$A:$D,4,$B28,M$12),0)</f>
        <v>0</v>
      </c>
      <c r="N28" s="53">
        <f>IFERROR(RECHERCHEVA('Dpt BDD'!$A:$D,4,$B28,N$12),0)</f>
        <v>0</v>
      </c>
      <c r="O28" s="28" t="str">
        <f>IF(ISERROR(VLOOKUP(($B28&amp;O$13),'Dpt BDD'!$A:$D,5,FALSE)),"",VLOOKUP(($B28&amp;O$13),'Dpt BDD'!$A:$D,5,FALSE))</f>
        <v/>
      </c>
      <c r="P28" s="28" t="str">
        <f>IF(ISERROR(VLOOKUP(($B28&amp;P$13),'Dpt BDD'!$A:$D,5,FALSE)),"",VLOOKUP(($B28&amp;P$13),'Dpt BDD'!$A:$D,5,FALSE))</f>
        <v/>
      </c>
      <c r="Q28" s="28" t="str">
        <f>IF(ISERROR(VLOOKUP(($B28&amp;Q$13),'Dpt BDD'!$A:$D,5,FALSE)),"",VLOOKUP(($B28&amp;Q$13),'Dpt BDD'!$A:$D,5,FALSE))</f>
        <v/>
      </c>
      <c r="R28" s="28" t="str">
        <f>IF(ISERROR(VLOOKUP(($B28&amp;R$13),'Dpt BDD'!$A:$D,5,FALSE)),"",VLOOKUP(($B28&amp;R$13),'Dpt BDD'!$A:$D,5,FALSE))</f>
        <v/>
      </c>
      <c r="S28" s="28" t="str">
        <f>IF(ISERROR(VLOOKUP(($B28&amp;S$13),'Dpt BDD'!$A:$D,5,FALSE)),"",VLOOKUP(($B28&amp;S$13),'Dpt BDD'!$A:$D,5,FALSE))</f>
        <v/>
      </c>
      <c r="T28" s="28" t="str">
        <f>IF(ISERROR(VLOOKUP(($B28&amp;T$13),'Dpt BDD'!$A:$D,5,FALSE)),"",VLOOKUP(($B28&amp;T$13),'Dpt BDD'!$A:$D,5,FALSE))</f>
        <v/>
      </c>
      <c r="U28" s="28" t="str">
        <f>IF(ISERROR(VLOOKUP(($B28&amp;U$13),'Dpt BDD'!$A:$D,5,FALSE)),"",VLOOKUP(($B28&amp;U$13),'Dpt BDD'!$A:$D,5,FALSE))</f>
        <v/>
      </c>
      <c r="V28" s="28" t="str">
        <f>IF(ISERROR(VLOOKUP(($B28&amp;V$13),'Dpt BDD'!$A:$D,5,FALSE)),"",VLOOKUP(($B28&amp;V$13),'Dpt BDD'!$A:$D,5,FALSE))</f>
        <v/>
      </c>
      <c r="W28" s="28" t="str">
        <f>IF(ISERROR(VLOOKUP(($B28&amp;W$13),'Dpt BDD'!$A:$D,5,FALSE)),"",VLOOKUP(($B28&amp;W$13),'Dpt BDD'!$A:$D,5,FALSE))</f>
        <v/>
      </c>
      <c r="X28" s="28" t="str">
        <f>IF(ISERROR(VLOOKUP(($B28&amp;X$13),'Dpt BDD'!$A:$D,5,FALSE)),"",VLOOKUP(($B28&amp;X$13),'Dpt BDD'!$A:$D,5,FALSE))</f>
        <v/>
      </c>
      <c r="Y28" s="28" t="str">
        <f>IF(ISERROR(VLOOKUP(($B28&amp;Y$13),'Dpt BDD'!$A:$D,5,FALSE)),"",VLOOKUP(($B28&amp;Y$13),'Dpt BDD'!$A:$D,5,FALSE))</f>
        <v/>
      </c>
      <c r="Z28" s="28" t="str">
        <f>IF(ISERROR(VLOOKUP(($B28&amp;Z$13),'Dpt BDD'!$A:$D,5,FALSE)),"",VLOOKUP(($B28&amp;Z$13),'Dpt BDD'!$A:$D,5,FALSE))</f>
        <v/>
      </c>
      <c r="AA28" s="28" t="str">
        <f>IF(ISERROR(VLOOKUP(($B28&amp;AA$13),'Dpt BDD'!$A:$D,5,FALSE)),"",VLOOKUP(($B28&amp;AA$13),'Dpt BDD'!$A:$D,5,FALSE))</f>
        <v/>
      </c>
      <c r="AB28" s="28" t="str">
        <f>IF(ISERROR(VLOOKUP(($B28&amp;AB$13),'Dpt BDD'!$A:$D,5,FALSE)),"",VLOOKUP(($B28&amp;AB$13),'Dpt BDD'!$A:$D,5,FALSE))</f>
        <v/>
      </c>
      <c r="AC28" s="28" t="str">
        <f>IF(ISERROR(VLOOKUP(($B28&amp;AC$13),'Dpt BDD'!$A:$D,5,FALSE)),"",VLOOKUP(($B28&amp;AC$13),'Dpt BDD'!$A:$D,5,FALSE))</f>
        <v/>
      </c>
      <c r="AD28" s="28" t="str">
        <f>IF(ISERROR(VLOOKUP(($B28&amp;AD$13),'Dpt BDD'!$A:$D,5,FALSE)),"",VLOOKUP(($B28&amp;AD$13),'Dpt BDD'!$A:$D,5,FALSE))</f>
        <v/>
      </c>
      <c r="AE28" s="28" t="str">
        <f>IF(ISERROR(VLOOKUP(($B28&amp;AE$13),'Dpt BDD'!$A:$D,5,FALSE)),"",VLOOKUP(($B28&amp;AE$13),'Dpt BDD'!$A:$D,5,FALSE))</f>
        <v/>
      </c>
      <c r="AF28" s="28" t="str">
        <f>IF(ISERROR(VLOOKUP(($B28&amp;AF$13),'Dpt BDD'!$A:$D,5,FALSE)),"",VLOOKUP(($B28&amp;AF$13),'Dpt BDD'!$A:$D,5,FALSE))</f>
        <v/>
      </c>
      <c r="AG28" s="28" t="str">
        <f>IF(ISERROR(VLOOKUP(($B28&amp;AG$13),'Dpt BDD'!$A:$D,5,FALSE)),"",VLOOKUP(($B28&amp;AG$13),'Dpt BDD'!$A:$D,5,FALSE))</f>
        <v/>
      </c>
      <c r="AH28" s="28" t="str">
        <f>IF(ISERROR(VLOOKUP(($B28&amp;AH$13),'Dpt BDD'!$A:$D,5,FALSE)),"",VLOOKUP(($B28&amp;AH$13),'Dpt BDD'!$A:$D,5,FALSE))</f>
        <v/>
      </c>
      <c r="AI28" s="28" t="str">
        <f>IF(ISERROR(VLOOKUP(($B28&amp;AI$13),'Dpt BDD'!$A:$D,5,FALSE)),"",VLOOKUP(($B28&amp;AI$13),'Dpt BDD'!$A:$D,5,FALSE))</f>
        <v/>
      </c>
      <c r="AJ28" s="28" t="str">
        <f>IF(ISERROR(VLOOKUP(($B28&amp;AJ$13),'Dpt BDD'!$A:$D,5,FALSE)),"",VLOOKUP(($B28&amp;AJ$13),'Dpt BDD'!$A:$D,5,FALSE))</f>
        <v/>
      </c>
      <c r="AK28" s="28" t="str">
        <f>IF(ISERROR(VLOOKUP(($B28&amp;AK$13),'Dpt BDD'!$A:$D,5,FALSE)),"",VLOOKUP(($B28&amp;AK$13),'Dpt BDD'!$A:$D,5,FALSE))</f>
        <v/>
      </c>
      <c r="AL28" s="28" t="str">
        <f>IF(ISERROR(VLOOKUP(($B28&amp;AL$13),'Dpt BDD'!$A:$D,5,FALSE)),"",VLOOKUP(($B28&amp;AL$13),'Dpt BDD'!$A:$D,5,FALSE))</f>
        <v/>
      </c>
      <c r="AM28" s="28" t="str">
        <f>IF(ISERROR(VLOOKUP(($B28&amp;AM$13),'Dpt BDD'!$A:$D,5,FALSE)),"",VLOOKUP(($B28&amp;AM$13),'Dpt BDD'!$A:$D,5,FALSE))</f>
        <v/>
      </c>
      <c r="AN28" s="28" t="str">
        <f>IF(ISERROR(VLOOKUP(($B28&amp;AN$13),'Dpt BDD'!$A:$D,5,FALSE)),"",VLOOKUP(($B28&amp;AN$13),'Dpt BDD'!$A:$D,5,FALSE))</f>
        <v/>
      </c>
      <c r="AO28" s="28" t="str">
        <f>IF(ISERROR(VLOOKUP(($B28&amp;AO$13),'Dpt BDD'!$A:$D,5,FALSE)),"",VLOOKUP(($B28&amp;AO$13),'Dpt BDD'!$A:$D,5,FALSE))</f>
        <v/>
      </c>
      <c r="AP28" s="28" t="str">
        <f>IF(ISERROR(VLOOKUP(($B28&amp;AP$13),'Dpt BDD'!$A:$D,5,FALSE)),"",VLOOKUP(($B28&amp;AP$13),'Dpt BDD'!$A:$D,5,FALSE))</f>
        <v/>
      </c>
      <c r="AQ28" s="28" t="str">
        <f>IF(ISERROR(VLOOKUP(($B28&amp;AQ$13),'Dpt BDD'!$A:$D,5,FALSE)),"",VLOOKUP(($B28&amp;AQ$13),'Dpt BDD'!$A:$D,5,FALSE))</f>
        <v/>
      </c>
      <c r="AR28" s="28" t="str">
        <f>IF(ISERROR(VLOOKUP(($B28&amp;AR$13),'Dpt BDD'!$A:$D,5,FALSE)),"",VLOOKUP(($B28&amp;AR$13),'Dpt BDD'!$A:$D,5,FALSE))</f>
        <v/>
      </c>
      <c r="AS28" s="28" t="str">
        <f>IF(ISERROR(VLOOKUP(($B28&amp;AS$13),'Dpt BDD'!$A:$D,5,FALSE)),"",VLOOKUP(($B28&amp;AS$13),'Dpt BDD'!$A:$D,5,FALSE))</f>
        <v/>
      </c>
      <c r="AT28" s="28" t="str">
        <f>IF(ISERROR(VLOOKUP(($B28&amp;AT$13),'Dpt BDD'!$A:$D,5,FALSE)),"",VLOOKUP(($B28&amp;AT$13),'Dpt BDD'!$A:$D,5,FALSE))</f>
        <v/>
      </c>
      <c r="AU28" s="28" t="str">
        <f>IF(ISERROR(VLOOKUP(($B28&amp;AU$13),'Dpt BDD'!$A:$D,5,FALSE)),"",VLOOKUP(($B28&amp;AU$13),'Dpt BDD'!$A:$D,5,FALSE))</f>
        <v/>
      </c>
      <c r="AV28" s="28" t="str">
        <f>IF(ISERROR(VLOOKUP(($B28&amp;AV$13),'Dpt BDD'!$A:$D,5,FALSE)),"",VLOOKUP(($B28&amp;AV$13),'Dpt BDD'!$A:$D,5,FALSE))</f>
        <v/>
      </c>
      <c r="AW28" s="28" t="str">
        <f>IF(ISERROR(VLOOKUP(($B28&amp;AW$13),'Dpt BDD'!$A:$D,5,FALSE)),"",VLOOKUP(($B28&amp;AW$13),'Dpt BDD'!$A:$D,5,FALSE))</f>
        <v/>
      </c>
      <c r="AX28" s="28" t="str">
        <f>IF(ISERROR(VLOOKUP(($B28&amp;AX$13),'Dpt BDD'!$A:$D,5,FALSE)),"",VLOOKUP(($B28&amp;AX$13),'Dpt BDD'!$A:$D,5,FALSE))</f>
        <v/>
      </c>
      <c r="AY28" s="28" t="str">
        <f>IF(ISERROR(VLOOKUP(($B28&amp;AY$13),'Dpt BDD'!$A:$D,5,FALSE)),"",VLOOKUP(($B28&amp;AY$13),'Dpt BDD'!$A:$D,5,FALSE))</f>
        <v/>
      </c>
      <c r="AZ28" s="28" t="str">
        <f>IF(ISERROR(VLOOKUP(($B28&amp;AZ$13),'Dpt BDD'!$A:$D,5,FALSE)),"",VLOOKUP(($B28&amp;AZ$13),'Dpt BDD'!$A:$D,5,FALSE))</f>
        <v/>
      </c>
      <c r="BA28" s="28" t="str">
        <f>IF(ISERROR(VLOOKUP(($B28&amp;BA$13),'Dpt BDD'!$A:$D,5,FALSE)),"",VLOOKUP(($B28&amp;BA$13),'Dpt BDD'!$A:$D,5,FALSE))</f>
        <v/>
      </c>
      <c r="BB28" s="28" t="str">
        <f>IF(ISERROR(VLOOKUP(($B28&amp;BB$13),'Dpt BDD'!$A:$D,5,FALSE)),"",VLOOKUP(($B28&amp;BB$13),'Dpt BDD'!$A:$D,5,FALSE))</f>
        <v/>
      </c>
      <c r="BC28" s="28" t="str">
        <f>IF(ISERROR(VLOOKUP(($B28&amp;BC$13),'Dpt BDD'!$A:$D,5,FALSE)),"",VLOOKUP(($B28&amp;BC$13),'Dpt BDD'!$A:$D,5,FALSE))</f>
        <v/>
      </c>
      <c r="BD28" s="28" t="str">
        <f>IF(ISERROR(VLOOKUP(($B28&amp;BD$13),'Dpt BDD'!$A:$D,5,FALSE)),"",VLOOKUP(($B28&amp;BD$13),'Dpt BDD'!$A:$D,5,FALSE))</f>
        <v/>
      </c>
      <c r="BE28" s="28" t="str">
        <f>IF(ISERROR(VLOOKUP(($B28&amp;BE$13),'Dpt BDD'!$A:$D,5,FALSE)),"",VLOOKUP(($B28&amp;BE$13),'Dpt BDD'!$A:$D,5,FALSE))</f>
        <v/>
      </c>
      <c r="BF28" s="28" t="str">
        <f>IF(ISERROR(VLOOKUP(($B28&amp;BF$13),'Dpt BDD'!$A:$D,5,FALSE)),"",VLOOKUP(($B28&amp;BF$13),'Dpt BDD'!$A:$D,5,FALSE))</f>
        <v/>
      </c>
      <c r="BG28" s="28" t="str">
        <f>IF(ISERROR(VLOOKUP(($B28&amp;BG$13),'Dpt BDD'!$A:$D,5,FALSE)),"",VLOOKUP(($B28&amp;BG$13),'Dpt BDD'!$A:$D,5,FALSE))</f>
        <v/>
      </c>
      <c r="BH28" s="28" t="str">
        <f>IF(ISERROR(VLOOKUP(($B28&amp;BH$13),'Dpt BDD'!$A:$D,5,FALSE)),"",VLOOKUP(($B28&amp;BH$13),'Dpt BDD'!$A:$D,5,FALSE))</f>
        <v/>
      </c>
      <c r="BI28" s="28" t="str">
        <f>IF(ISERROR(VLOOKUP(($B28&amp;BI$13),'Dpt BDD'!$A:$D,5,FALSE)),"",VLOOKUP(($B28&amp;BI$13),'Dpt BDD'!$A:$D,5,FALSE))</f>
        <v/>
      </c>
      <c r="BJ28" s="28" t="str">
        <f>IF(ISERROR(VLOOKUP(($B28&amp;BJ$13),'Dpt BDD'!$A:$D,5,FALSE)),"",VLOOKUP(($B28&amp;BJ$13),'Dpt BDD'!$A:$D,5,FALSE))</f>
        <v/>
      </c>
      <c r="BK28" s="28" t="str">
        <f>IF(ISERROR(VLOOKUP(($B28&amp;BK$13),'Dpt BDD'!$A:$D,5,FALSE)),"",VLOOKUP(($B28&amp;BK$13),'Dpt BDD'!$A:$D,5,FALSE))</f>
        <v/>
      </c>
      <c r="BL28" s="28" t="str">
        <f>IF(ISERROR(VLOOKUP(($B28&amp;BL$13),'Dpt BDD'!$A:$D,5,FALSE)),"",VLOOKUP(($B28&amp;BL$13),'Dpt BDD'!$A:$D,5,FALSE))</f>
        <v/>
      </c>
      <c r="BM28" s="28" t="str">
        <f>IF(ISERROR(VLOOKUP(($B28&amp;BM$13),'Dpt BDD'!$A:$D,5,FALSE)),"",VLOOKUP(($B28&amp;BM$13),'Dpt BDD'!$A:$D,5,FALSE))</f>
        <v/>
      </c>
      <c r="BN28" s="28" t="str">
        <f>IF(ISERROR(VLOOKUP(($B28&amp;BN$13),'Dpt BDD'!$A:$D,5,FALSE)),"",VLOOKUP(($B28&amp;BN$13),'Dpt BDD'!$A:$D,5,FALSE))</f>
        <v/>
      </c>
      <c r="BO28" s="28" t="str">
        <f>IF(ISERROR(VLOOKUP(($B28&amp;BO$13),'Dpt BDD'!$A:$D,5,FALSE)),"",VLOOKUP(($B28&amp;BO$13),'Dpt BDD'!$A:$D,5,FALSE))</f>
        <v/>
      </c>
      <c r="BP28" s="28" t="str">
        <f>IF(ISERROR(VLOOKUP(($B28&amp;BP$13),'Dpt BDD'!$A:$D,5,FALSE)),"",VLOOKUP(($B28&amp;BP$13),'Dpt BDD'!$A:$D,5,FALSE))</f>
        <v/>
      </c>
      <c r="BQ28" s="28" t="str">
        <f>IF(ISERROR(VLOOKUP(($B28&amp;BQ$13),'Dpt BDD'!$A:$D,5,FALSE)),"",VLOOKUP(($B28&amp;BQ$13),'Dpt BDD'!$A:$D,5,FALSE))</f>
        <v/>
      </c>
      <c r="BR28" s="28" t="str">
        <f>IF(ISERROR(VLOOKUP(($B28&amp;BR$13),'Dpt BDD'!$A:$D,5,FALSE)),"",VLOOKUP(($B28&amp;BR$13),'Dpt BDD'!$A:$D,5,FALSE))</f>
        <v/>
      </c>
      <c r="BS28" s="28" t="str">
        <f>IF(ISERROR(VLOOKUP(($B28&amp;BS$13),'Dpt BDD'!$A:$D,5,FALSE)),"",VLOOKUP(($B28&amp;BS$13),'Dpt BDD'!$A:$D,5,FALSE))</f>
        <v/>
      </c>
      <c r="BT28" s="28" t="str">
        <f>IF(ISERROR(VLOOKUP(($B28&amp;BT$13),'Dpt BDD'!$A:$D,5,FALSE)),"",VLOOKUP(($B28&amp;BT$13),'Dpt BDD'!$A:$D,5,FALSE))</f>
        <v/>
      </c>
      <c r="BU28" s="28" t="str">
        <f>IF(ISERROR(VLOOKUP(($B28&amp;BU$13),'Dpt BDD'!$A:$D,5,FALSE)),"",VLOOKUP(($B28&amp;BU$13),'Dpt BDD'!$A:$D,5,FALSE))</f>
        <v/>
      </c>
      <c r="BV28" s="28" t="str">
        <f>IF(ISERROR(VLOOKUP(($B28&amp;BV$13),'Dpt BDD'!$A:$D,5,FALSE)),"",VLOOKUP(($B28&amp;BV$13),'Dpt BDD'!$A:$D,5,FALSE))</f>
        <v/>
      </c>
      <c r="BW28" s="28" t="str">
        <f>IF(ISERROR(VLOOKUP(($B28&amp;BW$13),'Dpt BDD'!$A:$D,5,FALSE)),"",VLOOKUP(($B28&amp;BW$13),'Dpt BDD'!$A:$D,5,FALSE))</f>
        <v/>
      </c>
      <c r="BX28" s="28" t="str">
        <f>IF(ISERROR(VLOOKUP(($B28&amp;BX$13),'Dpt BDD'!$A:$D,5,FALSE)),"",VLOOKUP(($B28&amp;BX$13),'Dpt BDD'!$A:$D,5,FALSE))</f>
        <v/>
      </c>
      <c r="BY28" s="28" t="str">
        <f>IF(ISERROR(VLOOKUP(($B28&amp;BY$13),'Dpt BDD'!$A:$D,5,FALSE)),"",VLOOKUP(($B28&amp;BY$13),'Dpt BDD'!$A:$D,5,FALSE))</f>
        <v/>
      </c>
      <c r="BZ28" s="28" t="str">
        <f>IF(ISERROR(VLOOKUP(($B28&amp;BZ$13),'Dpt BDD'!$A:$D,5,FALSE)),"",VLOOKUP(($B28&amp;BZ$13),'Dpt BDD'!$A:$D,5,FALSE))</f>
        <v/>
      </c>
      <c r="CA28" s="28" t="str">
        <f>IF(ISERROR(VLOOKUP(($B28&amp;CA$13),'Dpt BDD'!$A:$D,5,FALSE)),"",VLOOKUP(($B28&amp;CA$13),'Dpt BDD'!$A:$D,5,FALSE))</f>
        <v/>
      </c>
      <c r="CB28" s="28" t="str">
        <f>IF(ISERROR(VLOOKUP(($B28&amp;CB$13),'Dpt BDD'!$A:$D,5,FALSE)),"",VLOOKUP(($B28&amp;CB$13),'Dpt BDD'!$A:$D,5,FALSE))</f>
        <v/>
      </c>
      <c r="CC28" s="28" t="str">
        <f>IF(ISERROR(VLOOKUP(($B28&amp;CC$13),'Dpt BDD'!$A:$D,5,FALSE)),"",VLOOKUP(($B28&amp;CC$13),'Dpt BDD'!$A:$D,5,FALSE))</f>
        <v/>
      </c>
      <c r="CD28" s="28" t="str">
        <f>IF(ISERROR(VLOOKUP(($B28&amp;CD$13),'Dpt BDD'!$A:$D,5,FALSE)),"",VLOOKUP(($B28&amp;CD$13),'Dpt BDD'!$A:$D,5,FALSE))</f>
        <v/>
      </c>
      <c r="CE28" s="28" t="str">
        <f>IF(ISERROR(VLOOKUP(($B28&amp;CE$13),'Dpt BDD'!$A:$D,5,FALSE)),"",VLOOKUP(($B28&amp;CE$13),'Dpt BDD'!$A:$D,5,FALSE))</f>
        <v/>
      </c>
      <c r="CF28" s="28" t="str">
        <f>IF(ISERROR(VLOOKUP(($B28&amp;CF$13),'Dpt BDD'!$A:$D,5,FALSE)),"",VLOOKUP(($B28&amp;CF$13),'Dpt BDD'!$A:$D,5,FALSE))</f>
        <v/>
      </c>
      <c r="CG28" s="28" t="str">
        <f>IF(ISERROR(VLOOKUP(($B28&amp;CG$13),'Dpt BDD'!$A:$D,5,FALSE)),"",VLOOKUP(($B28&amp;CG$13),'Dpt BDD'!$A:$D,5,FALSE))</f>
        <v/>
      </c>
      <c r="CH28" s="28" t="str">
        <f>IF(ISERROR(VLOOKUP(($B28&amp;CH$13),'Dpt BDD'!$A:$D,5,FALSE)),"",VLOOKUP(($B28&amp;CH$13),'Dpt BDD'!$A:$D,5,FALSE))</f>
        <v/>
      </c>
      <c r="CI28" s="28" t="str">
        <f>IF(ISERROR(VLOOKUP(($B28&amp;CI$13),'Dpt BDD'!$A:$D,5,FALSE)),"",VLOOKUP(($B28&amp;CI$13),'Dpt BDD'!$A:$D,5,FALSE))</f>
        <v/>
      </c>
      <c r="CJ28" s="28" t="str">
        <f>IF(ISERROR(VLOOKUP(($B28&amp;CJ$13),'Dpt BDD'!$A:$D,5,FALSE)),"",VLOOKUP(($B28&amp;CJ$13),'Dpt BDD'!$A:$D,5,FALSE))</f>
        <v/>
      </c>
      <c r="CK28" s="28" t="str">
        <f>IF(ISERROR(VLOOKUP(($B28&amp;CK$13),'Dpt BDD'!$A:$D,5,FALSE)),"",VLOOKUP(($B28&amp;CK$13),'Dpt BDD'!$A:$D,5,FALSE))</f>
        <v/>
      </c>
      <c r="CL28" s="28" t="str">
        <f>IF(ISERROR(VLOOKUP(($B28&amp;CL$13),'Dpt BDD'!$A:$D,5,FALSE)),"",VLOOKUP(($B28&amp;CL$13),'Dpt BDD'!$A:$D,5,FALSE))</f>
        <v/>
      </c>
      <c r="CM28" s="28" t="str">
        <f>IF(ISERROR(VLOOKUP(($B28&amp;CM$13),'Dpt BDD'!$A:$D,5,FALSE)),"",VLOOKUP(($B28&amp;CM$13),'Dpt BDD'!$A:$D,5,FALSE))</f>
        <v/>
      </c>
      <c r="CN28" s="28" t="str">
        <f>IF(ISERROR(VLOOKUP(($B28&amp;CN$13),'Dpt BDD'!$A:$D,5,FALSE)),"",VLOOKUP(($B28&amp;CN$13),'Dpt BDD'!$A:$D,5,FALSE))</f>
        <v/>
      </c>
      <c r="CO28" s="28" t="str">
        <f>IF(ISERROR(VLOOKUP(($B28&amp;CO$13),'Dpt BDD'!$A:$D,5,FALSE)),"",VLOOKUP(($B28&amp;CO$13),'Dpt BDD'!$A:$D,5,FALSE))</f>
        <v/>
      </c>
      <c r="CP28" s="28" t="str">
        <f>IF(ISERROR(VLOOKUP(($B28&amp;CP$13),'Dpt BDD'!$A:$D,5,FALSE)),"",VLOOKUP(($B28&amp;CP$13),'Dpt BDD'!$A:$D,5,FALSE))</f>
        <v/>
      </c>
      <c r="CQ28" s="28" t="str">
        <f>IF(ISERROR(VLOOKUP(($B28&amp;CQ$13),'Dpt BDD'!$A:$D,5,FALSE)),"",VLOOKUP(($B28&amp;CQ$13),'Dpt BDD'!$A:$D,5,FALSE))</f>
        <v/>
      </c>
      <c r="CR28" s="28" t="str">
        <f>IF(ISERROR(VLOOKUP(($B28&amp;CR$13),'Dpt BDD'!$A:$D,5,FALSE)),"",VLOOKUP(($B28&amp;CR$13),'Dpt BDD'!$A:$D,5,FALSE))</f>
        <v/>
      </c>
      <c r="CS28" s="28" t="str">
        <f>IF(ISERROR(VLOOKUP(($B28&amp;CS$13),'Dpt BDD'!$A:$D,5,FALSE)),"",VLOOKUP(($B28&amp;CS$13),'Dpt BDD'!$A:$D,5,FALSE))</f>
        <v/>
      </c>
      <c r="CT28" s="28" t="str">
        <f>IF(ISERROR(VLOOKUP(($B28&amp;CT$13),'Dpt BDD'!$A:$D,5,FALSE)),"",VLOOKUP(($B28&amp;CT$13),'Dpt BDD'!$A:$D,5,FALSE))</f>
        <v/>
      </c>
      <c r="CU28" s="28" t="str">
        <f>IF(ISERROR(VLOOKUP(($B28&amp;CU$13),'Dpt BDD'!$A:$D,5,FALSE)),"",VLOOKUP(($B28&amp;CU$13),'Dpt BDD'!$A:$D,5,FALSE))</f>
        <v/>
      </c>
      <c r="CV28" s="28" t="str">
        <f>IF(ISERROR(VLOOKUP(($B28&amp;CV$13),'Dpt BDD'!$A:$D,5,FALSE)),"",VLOOKUP(($B28&amp;CV$13),'Dpt BDD'!$A:$D,5,FALSE))</f>
        <v/>
      </c>
      <c r="CW28" s="28" t="str">
        <f>IF(ISERROR(VLOOKUP(($B28&amp;CW$13),'Dpt BDD'!$A:$D,5,FALSE)),"",VLOOKUP(($B28&amp;CW$13),'Dpt BDD'!$A:$D,5,FALSE))</f>
        <v/>
      </c>
      <c r="CX28" s="28" t="str">
        <f>IF(ISERROR(VLOOKUP(($B28&amp;CX$13),'Dpt BDD'!$A:$D,5,FALSE)),"",VLOOKUP(($B28&amp;CX$13),'Dpt BDD'!$A:$D,5,FALSE))</f>
        <v/>
      </c>
      <c r="CY28" s="28" t="str">
        <f>IF(ISERROR(VLOOKUP(($B28&amp;CY$13),'Dpt BDD'!$A:$D,5,FALSE)),"",VLOOKUP(($B28&amp;CY$13),'Dpt BDD'!$A:$D,5,FALSE))</f>
        <v/>
      </c>
      <c r="CZ28" s="28" t="str">
        <f>IF(ISERROR(VLOOKUP(($B28&amp;CZ$13),'Dpt BDD'!$A:$D,5,FALSE)),"",VLOOKUP(($B28&amp;CZ$13),'Dpt BDD'!$A:$D,5,FALSE))</f>
        <v/>
      </c>
      <c r="DA28" s="28" t="str">
        <f>IF(ISERROR(VLOOKUP(($B28&amp;DA$13),'Dpt BDD'!$A:$D,5,FALSE)),"",VLOOKUP(($B28&amp;DA$13),'Dpt BDD'!$A:$D,5,FALSE))</f>
        <v/>
      </c>
      <c r="DB28" s="28" t="str">
        <f>IF(ISERROR(VLOOKUP(($B28&amp;DB$13),'Dpt BDD'!$A:$D,5,FALSE)),"",VLOOKUP(($B28&amp;DB$13),'Dpt BDD'!$A:$D,5,FALSE))</f>
        <v/>
      </c>
      <c r="DC28" s="28" t="str">
        <f>IF(ISERROR(VLOOKUP(($B28&amp;DC$13),'Dpt BDD'!$A:$D,5,FALSE)),"",VLOOKUP(($B28&amp;DC$13),'Dpt BDD'!$A:$D,5,FALSE))</f>
        <v/>
      </c>
      <c r="DD28" s="28" t="str">
        <f>IF(ISERROR(VLOOKUP(($B28&amp;DD$13),'Dpt BDD'!$A:$D,5,FALSE)),"",VLOOKUP(($B28&amp;DD$13),'Dpt BDD'!$A:$D,5,FALSE))</f>
        <v/>
      </c>
      <c r="DE28" s="28" t="str">
        <f>IF(ISERROR(VLOOKUP(($B28&amp;DE$13),'Dpt BDD'!$A:$D,5,FALSE)),"",VLOOKUP(($B28&amp;DE$13),'Dpt BDD'!$A:$D,5,FALSE))</f>
        <v/>
      </c>
      <c r="DF28" s="28" t="str">
        <f>IF(ISERROR(VLOOKUP(($B28&amp;DF$13),'Dpt BDD'!$A:$D,5,FALSE)),"",VLOOKUP(($B28&amp;DF$13),'Dpt BDD'!$A:$D,5,FALSE))</f>
        <v/>
      </c>
      <c r="DG28" s="28" t="str">
        <f>IF(ISERROR(VLOOKUP(($B28&amp;DG$13),'Dpt BDD'!$A:$D,5,FALSE)),"",VLOOKUP(($B28&amp;DG$13),'Dpt BDD'!$A:$D,5,FALSE))</f>
        <v/>
      </c>
      <c r="DH28" s="28" t="str">
        <f>IF(ISERROR(VLOOKUP(($B28&amp;DH$13),'Dpt BDD'!$A:$D,5,FALSE)),"",VLOOKUP(($B28&amp;DH$13),'Dpt BDD'!$A:$D,5,FALSE))</f>
        <v/>
      </c>
      <c r="DI28" s="28" t="str">
        <f>IF(ISERROR(VLOOKUP(($B28&amp;DI$13),'Dpt BDD'!$A:$D,5,FALSE)),"",VLOOKUP(($B28&amp;DI$13),'Dpt BDD'!$A:$D,5,FALSE))</f>
        <v/>
      </c>
      <c r="DJ28" s="28" t="str">
        <f>IF(ISERROR(VLOOKUP(($B28&amp;DJ$13),'Dpt BDD'!$A:$D,5,FALSE)),"",VLOOKUP(($B28&amp;DJ$13),'Dpt BDD'!$A:$D,5,FALSE))</f>
        <v/>
      </c>
      <c r="DK28" s="28" t="str">
        <f>IF(ISERROR(VLOOKUP(($B28&amp;DK$13),'Dpt BDD'!$A:$D,5,FALSE)),"",VLOOKUP(($B28&amp;DK$13),'Dpt BDD'!$A:$D,5,FALSE))</f>
        <v/>
      </c>
    </row>
    <row r="29" spans="2:115" x14ac:dyDescent="0.15">
      <c r="B29" s="2">
        <f t="shared" si="0"/>
        <v>43055</v>
      </c>
      <c r="C29" s="53">
        <f>IFERROR(RECHERCHEVA('Dpt BDD'!$A:$D,4,$B29,C$12),0)</f>
        <v>0</v>
      </c>
      <c r="D29" s="53">
        <f>IFERROR(RECHERCHEVA('Dpt BDD'!$A:$D,4,$B29,D$12),0)</f>
        <v>0</v>
      </c>
      <c r="E29" s="53">
        <f>IFERROR(RECHERCHEVA('Dpt BDD'!$A:$D,4,$B29,E$12),0)</f>
        <v>0</v>
      </c>
      <c r="F29" s="53">
        <f>IFERROR(RECHERCHEVA('Dpt BDD'!$A:$D,4,$B29,F$12),0)</f>
        <v>0</v>
      </c>
      <c r="G29" s="53">
        <f>IFERROR(RECHERCHEVA('Dpt BDD'!$A:$D,4,$B29,G$12),0)</f>
        <v>0</v>
      </c>
      <c r="H29" s="53">
        <f>IFERROR(RECHERCHEVA('Dpt BDD'!$A:$D,4,$B29,H$12),0)</f>
        <v>0</v>
      </c>
      <c r="I29" s="53">
        <f>IFERROR(RECHERCHEVA('Dpt BDD'!$A:$D,4,$B29,I$12),0)</f>
        <v>0</v>
      </c>
      <c r="J29" s="53">
        <f>IFERROR(RECHERCHEVA('Dpt BDD'!$A:$D,4,$B29,J$12),0)</f>
        <v>0</v>
      </c>
      <c r="K29" s="53">
        <f>IFERROR(RECHERCHEVA('Dpt BDD'!$A:$D,4,$B29,K$12),0)</f>
        <v>0</v>
      </c>
      <c r="L29" s="53">
        <f>IFERROR(RECHERCHEVA('Dpt BDD'!$A:$D,4,$B29,L$12),0)</f>
        <v>0</v>
      </c>
      <c r="M29" s="53">
        <f>IFERROR(RECHERCHEVA('Dpt BDD'!$A:$D,4,$B29,M$12),0)</f>
        <v>0</v>
      </c>
      <c r="N29" s="53">
        <f>IFERROR(RECHERCHEVA('Dpt BDD'!$A:$D,4,$B29,N$12),0)</f>
        <v>0</v>
      </c>
      <c r="O29" s="28" t="str">
        <f>IF(ISERROR(VLOOKUP(($B29&amp;O$13),'Dpt BDD'!$A:$D,5,FALSE)),"",VLOOKUP(($B29&amp;O$13),'Dpt BDD'!$A:$D,5,FALSE))</f>
        <v/>
      </c>
      <c r="P29" s="28" t="str">
        <f>IF(ISERROR(VLOOKUP(($B29&amp;P$13),'Dpt BDD'!$A:$D,5,FALSE)),"",VLOOKUP(($B29&amp;P$13),'Dpt BDD'!$A:$D,5,FALSE))</f>
        <v/>
      </c>
      <c r="Q29" s="28" t="str">
        <f>IF(ISERROR(VLOOKUP(($B29&amp;Q$13),'Dpt BDD'!$A:$D,5,FALSE)),"",VLOOKUP(($B29&amp;Q$13),'Dpt BDD'!$A:$D,5,FALSE))</f>
        <v/>
      </c>
      <c r="R29" s="28" t="str">
        <f>IF(ISERROR(VLOOKUP(($B29&amp;R$13),'Dpt BDD'!$A:$D,5,FALSE)),"",VLOOKUP(($B29&amp;R$13),'Dpt BDD'!$A:$D,5,FALSE))</f>
        <v/>
      </c>
      <c r="S29" s="28" t="str">
        <f>IF(ISERROR(VLOOKUP(($B29&amp;S$13),'Dpt BDD'!$A:$D,5,FALSE)),"",VLOOKUP(($B29&amp;S$13),'Dpt BDD'!$A:$D,5,FALSE))</f>
        <v/>
      </c>
      <c r="T29" s="28" t="str">
        <f>IF(ISERROR(VLOOKUP(($B29&amp;T$13),'Dpt BDD'!$A:$D,5,FALSE)),"",VLOOKUP(($B29&amp;T$13),'Dpt BDD'!$A:$D,5,FALSE))</f>
        <v/>
      </c>
      <c r="U29" s="28" t="str">
        <f>IF(ISERROR(VLOOKUP(($B29&amp;U$13),'Dpt BDD'!$A:$D,5,FALSE)),"",VLOOKUP(($B29&amp;U$13),'Dpt BDD'!$A:$D,5,FALSE))</f>
        <v/>
      </c>
      <c r="V29" s="28" t="str">
        <f>IF(ISERROR(VLOOKUP(($B29&amp;V$13),'Dpt BDD'!$A:$D,5,FALSE)),"",VLOOKUP(($B29&amp;V$13),'Dpt BDD'!$A:$D,5,FALSE))</f>
        <v/>
      </c>
      <c r="W29" s="28" t="str">
        <f>IF(ISERROR(VLOOKUP(($B29&amp;W$13),'Dpt BDD'!$A:$D,5,FALSE)),"",VLOOKUP(($B29&amp;W$13),'Dpt BDD'!$A:$D,5,FALSE))</f>
        <v/>
      </c>
      <c r="X29" s="28" t="str">
        <f>IF(ISERROR(VLOOKUP(($B29&amp;X$13),'Dpt BDD'!$A:$D,5,FALSE)),"",VLOOKUP(($B29&amp;X$13),'Dpt BDD'!$A:$D,5,FALSE))</f>
        <v/>
      </c>
      <c r="Y29" s="28" t="str">
        <f>IF(ISERROR(VLOOKUP(($B29&amp;Y$13),'Dpt BDD'!$A:$D,5,FALSE)),"",VLOOKUP(($B29&amp;Y$13),'Dpt BDD'!$A:$D,5,FALSE))</f>
        <v/>
      </c>
      <c r="Z29" s="28" t="str">
        <f>IF(ISERROR(VLOOKUP(($B29&amp;Z$13),'Dpt BDD'!$A:$D,5,FALSE)),"",VLOOKUP(($B29&amp;Z$13),'Dpt BDD'!$A:$D,5,FALSE))</f>
        <v/>
      </c>
      <c r="AA29" s="28" t="str">
        <f>IF(ISERROR(VLOOKUP(($B29&amp;AA$13),'Dpt BDD'!$A:$D,5,FALSE)),"",VLOOKUP(($B29&amp;AA$13),'Dpt BDD'!$A:$D,5,FALSE))</f>
        <v/>
      </c>
      <c r="AB29" s="28" t="str">
        <f>IF(ISERROR(VLOOKUP(($B29&amp;AB$13),'Dpt BDD'!$A:$D,5,FALSE)),"",VLOOKUP(($B29&amp;AB$13),'Dpt BDD'!$A:$D,5,FALSE))</f>
        <v/>
      </c>
      <c r="AC29" s="28" t="str">
        <f>IF(ISERROR(VLOOKUP(($B29&amp;AC$13),'Dpt BDD'!$A:$D,5,FALSE)),"",VLOOKUP(($B29&amp;AC$13),'Dpt BDD'!$A:$D,5,FALSE))</f>
        <v/>
      </c>
      <c r="AD29" s="28" t="str">
        <f>IF(ISERROR(VLOOKUP(($B29&amp;AD$13),'Dpt BDD'!$A:$D,5,FALSE)),"",VLOOKUP(($B29&amp;AD$13),'Dpt BDD'!$A:$D,5,FALSE))</f>
        <v/>
      </c>
      <c r="AE29" s="28" t="str">
        <f>IF(ISERROR(VLOOKUP(($B29&amp;AE$13),'Dpt BDD'!$A:$D,5,FALSE)),"",VLOOKUP(($B29&amp;AE$13),'Dpt BDD'!$A:$D,5,FALSE))</f>
        <v/>
      </c>
      <c r="AF29" s="28" t="str">
        <f>IF(ISERROR(VLOOKUP(($B29&amp;AF$13),'Dpt BDD'!$A:$D,5,FALSE)),"",VLOOKUP(($B29&amp;AF$13),'Dpt BDD'!$A:$D,5,FALSE))</f>
        <v/>
      </c>
      <c r="AG29" s="28" t="str">
        <f>IF(ISERROR(VLOOKUP(($B29&amp;AG$13),'Dpt BDD'!$A:$D,5,FALSE)),"",VLOOKUP(($B29&amp;AG$13),'Dpt BDD'!$A:$D,5,FALSE))</f>
        <v/>
      </c>
      <c r="AH29" s="28" t="str">
        <f>IF(ISERROR(VLOOKUP(($B29&amp;AH$13),'Dpt BDD'!$A:$D,5,FALSE)),"",VLOOKUP(($B29&amp;AH$13),'Dpt BDD'!$A:$D,5,FALSE))</f>
        <v/>
      </c>
      <c r="AI29" s="28" t="str">
        <f>IF(ISERROR(VLOOKUP(($B29&amp;AI$13),'Dpt BDD'!$A:$D,5,FALSE)),"",VLOOKUP(($B29&amp;AI$13),'Dpt BDD'!$A:$D,5,FALSE))</f>
        <v/>
      </c>
      <c r="AJ29" s="28" t="str">
        <f>IF(ISERROR(VLOOKUP(($B29&amp;AJ$13),'Dpt BDD'!$A:$D,5,FALSE)),"",VLOOKUP(($B29&amp;AJ$13),'Dpt BDD'!$A:$D,5,FALSE))</f>
        <v/>
      </c>
      <c r="AK29" s="28" t="str">
        <f>IF(ISERROR(VLOOKUP(($B29&amp;AK$13),'Dpt BDD'!$A:$D,5,FALSE)),"",VLOOKUP(($B29&amp;AK$13),'Dpt BDD'!$A:$D,5,FALSE))</f>
        <v/>
      </c>
      <c r="AL29" s="28" t="str">
        <f>IF(ISERROR(VLOOKUP(($B29&amp;AL$13),'Dpt BDD'!$A:$D,5,FALSE)),"",VLOOKUP(($B29&amp;AL$13),'Dpt BDD'!$A:$D,5,FALSE))</f>
        <v/>
      </c>
      <c r="AM29" s="28" t="str">
        <f>IF(ISERROR(VLOOKUP(($B29&amp;AM$13),'Dpt BDD'!$A:$D,5,FALSE)),"",VLOOKUP(($B29&amp;AM$13),'Dpt BDD'!$A:$D,5,FALSE))</f>
        <v/>
      </c>
      <c r="AN29" s="28" t="str">
        <f>IF(ISERROR(VLOOKUP(($B29&amp;AN$13),'Dpt BDD'!$A:$D,5,FALSE)),"",VLOOKUP(($B29&amp;AN$13),'Dpt BDD'!$A:$D,5,FALSE))</f>
        <v/>
      </c>
      <c r="AO29" s="28" t="str">
        <f>IF(ISERROR(VLOOKUP(($B29&amp;AO$13),'Dpt BDD'!$A:$D,5,FALSE)),"",VLOOKUP(($B29&amp;AO$13),'Dpt BDD'!$A:$D,5,FALSE))</f>
        <v/>
      </c>
      <c r="AP29" s="28" t="str">
        <f>IF(ISERROR(VLOOKUP(($B29&amp;AP$13),'Dpt BDD'!$A:$D,5,FALSE)),"",VLOOKUP(($B29&amp;AP$13),'Dpt BDD'!$A:$D,5,FALSE))</f>
        <v/>
      </c>
      <c r="AQ29" s="28" t="str">
        <f>IF(ISERROR(VLOOKUP(($B29&amp;AQ$13),'Dpt BDD'!$A:$D,5,FALSE)),"",VLOOKUP(($B29&amp;AQ$13),'Dpt BDD'!$A:$D,5,FALSE))</f>
        <v/>
      </c>
      <c r="AR29" s="28" t="str">
        <f>IF(ISERROR(VLOOKUP(($B29&amp;AR$13),'Dpt BDD'!$A:$D,5,FALSE)),"",VLOOKUP(($B29&amp;AR$13),'Dpt BDD'!$A:$D,5,FALSE))</f>
        <v/>
      </c>
      <c r="AS29" s="28" t="str">
        <f>IF(ISERROR(VLOOKUP(($B29&amp;AS$13),'Dpt BDD'!$A:$D,5,FALSE)),"",VLOOKUP(($B29&amp;AS$13),'Dpt BDD'!$A:$D,5,FALSE))</f>
        <v/>
      </c>
      <c r="AT29" s="28" t="str">
        <f>IF(ISERROR(VLOOKUP(($B29&amp;AT$13),'Dpt BDD'!$A:$D,5,FALSE)),"",VLOOKUP(($B29&amp;AT$13),'Dpt BDD'!$A:$D,5,FALSE))</f>
        <v/>
      </c>
      <c r="AU29" s="28" t="str">
        <f>IF(ISERROR(VLOOKUP(($B29&amp;AU$13),'Dpt BDD'!$A:$D,5,FALSE)),"",VLOOKUP(($B29&amp;AU$13),'Dpt BDD'!$A:$D,5,FALSE))</f>
        <v/>
      </c>
      <c r="AV29" s="28" t="str">
        <f>IF(ISERROR(VLOOKUP(($B29&amp;AV$13),'Dpt BDD'!$A:$D,5,FALSE)),"",VLOOKUP(($B29&amp;AV$13),'Dpt BDD'!$A:$D,5,FALSE))</f>
        <v/>
      </c>
      <c r="AW29" s="28" t="str">
        <f>IF(ISERROR(VLOOKUP(($B29&amp;AW$13),'Dpt BDD'!$A:$D,5,FALSE)),"",VLOOKUP(($B29&amp;AW$13),'Dpt BDD'!$A:$D,5,FALSE))</f>
        <v/>
      </c>
      <c r="AX29" s="28" t="str">
        <f>IF(ISERROR(VLOOKUP(($B29&amp;AX$13),'Dpt BDD'!$A:$D,5,FALSE)),"",VLOOKUP(($B29&amp;AX$13),'Dpt BDD'!$A:$D,5,FALSE))</f>
        <v/>
      </c>
      <c r="AY29" s="28" t="str">
        <f>IF(ISERROR(VLOOKUP(($B29&amp;AY$13),'Dpt BDD'!$A:$D,5,FALSE)),"",VLOOKUP(($B29&amp;AY$13),'Dpt BDD'!$A:$D,5,FALSE))</f>
        <v/>
      </c>
      <c r="AZ29" s="28" t="str">
        <f>IF(ISERROR(VLOOKUP(($B29&amp;AZ$13),'Dpt BDD'!$A:$D,5,FALSE)),"",VLOOKUP(($B29&amp;AZ$13),'Dpt BDD'!$A:$D,5,FALSE))</f>
        <v/>
      </c>
      <c r="BA29" s="28" t="str">
        <f>IF(ISERROR(VLOOKUP(($B29&amp;BA$13),'Dpt BDD'!$A:$D,5,FALSE)),"",VLOOKUP(($B29&amp;BA$13),'Dpt BDD'!$A:$D,5,FALSE))</f>
        <v/>
      </c>
      <c r="BB29" s="28" t="str">
        <f>IF(ISERROR(VLOOKUP(($B29&amp;BB$13),'Dpt BDD'!$A:$D,5,FALSE)),"",VLOOKUP(($B29&amp;BB$13),'Dpt BDD'!$A:$D,5,FALSE))</f>
        <v/>
      </c>
      <c r="BC29" s="28" t="str">
        <f>IF(ISERROR(VLOOKUP(($B29&amp;BC$13),'Dpt BDD'!$A:$D,5,FALSE)),"",VLOOKUP(($B29&amp;BC$13),'Dpt BDD'!$A:$D,5,FALSE))</f>
        <v/>
      </c>
      <c r="BD29" s="28" t="str">
        <f>IF(ISERROR(VLOOKUP(($B29&amp;BD$13),'Dpt BDD'!$A:$D,5,FALSE)),"",VLOOKUP(($B29&amp;BD$13),'Dpt BDD'!$A:$D,5,FALSE))</f>
        <v/>
      </c>
      <c r="BE29" s="28" t="str">
        <f>IF(ISERROR(VLOOKUP(($B29&amp;BE$13),'Dpt BDD'!$A:$D,5,FALSE)),"",VLOOKUP(($B29&amp;BE$13),'Dpt BDD'!$A:$D,5,FALSE))</f>
        <v/>
      </c>
      <c r="BF29" s="28" t="str">
        <f>IF(ISERROR(VLOOKUP(($B29&amp;BF$13),'Dpt BDD'!$A:$D,5,FALSE)),"",VLOOKUP(($B29&amp;BF$13),'Dpt BDD'!$A:$D,5,FALSE))</f>
        <v/>
      </c>
      <c r="BG29" s="28" t="str">
        <f>IF(ISERROR(VLOOKUP(($B29&amp;BG$13),'Dpt BDD'!$A:$D,5,FALSE)),"",VLOOKUP(($B29&amp;BG$13),'Dpt BDD'!$A:$D,5,FALSE))</f>
        <v/>
      </c>
      <c r="BH29" s="28" t="str">
        <f>IF(ISERROR(VLOOKUP(($B29&amp;BH$13),'Dpt BDD'!$A:$D,5,FALSE)),"",VLOOKUP(($B29&amp;BH$13),'Dpt BDD'!$A:$D,5,FALSE))</f>
        <v/>
      </c>
      <c r="BI29" s="28" t="str">
        <f>IF(ISERROR(VLOOKUP(($B29&amp;BI$13),'Dpt BDD'!$A:$D,5,FALSE)),"",VLOOKUP(($B29&amp;BI$13),'Dpt BDD'!$A:$D,5,FALSE))</f>
        <v/>
      </c>
      <c r="BJ29" s="28" t="str">
        <f>IF(ISERROR(VLOOKUP(($B29&amp;BJ$13),'Dpt BDD'!$A:$D,5,FALSE)),"",VLOOKUP(($B29&amp;BJ$13),'Dpt BDD'!$A:$D,5,FALSE))</f>
        <v/>
      </c>
      <c r="BK29" s="28" t="str">
        <f>IF(ISERROR(VLOOKUP(($B29&amp;BK$13),'Dpt BDD'!$A:$D,5,FALSE)),"",VLOOKUP(($B29&amp;BK$13),'Dpt BDD'!$A:$D,5,FALSE))</f>
        <v/>
      </c>
      <c r="BL29" s="28" t="str">
        <f>IF(ISERROR(VLOOKUP(($B29&amp;BL$13),'Dpt BDD'!$A:$D,5,FALSE)),"",VLOOKUP(($B29&amp;BL$13),'Dpt BDD'!$A:$D,5,FALSE))</f>
        <v/>
      </c>
      <c r="BM29" s="28" t="str">
        <f>IF(ISERROR(VLOOKUP(($B29&amp;BM$13),'Dpt BDD'!$A:$D,5,FALSE)),"",VLOOKUP(($B29&amp;BM$13),'Dpt BDD'!$A:$D,5,FALSE))</f>
        <v/>
      </c>
      <c r="BN29" s="28" t="str">
        <f>IF(ISERROR(VLOOKUP(($B29&amp;BN$13),'Dpt BDD'!$A:$D,5,FALSE)),"",VLOOKUP(($B29&amp;BN$13),'Dpt BDD'!$A:$D,5,FALSE))</f>
        <v/>
      </c>
      <c r="BO29" s="28" t="str">
        <f>IF(ISERROR(VLOOKUP(($B29&amp;BO$13),'Dpt BDD'!$A:$D,5,FALSE)),"",VLOOKUP(($B29&amp;BO$13),'Dpt BDD'!$A:$D,5,FALSE))</f>
        <v/>
      </c>
      <c r="BP29" s="28" t="str">
        <f>IF(ISERROR(VLOOKUP(($B29&amp;BP$13),'Dpt BDD'!$A:$D,5,FALSE)),"",VLOOKUP(($B29&amp;BP$13),'Dpt BDD'!$A:$D,5,FALSE))</f>
        <v/>
      </c>
      <c r="BQ29" s="28" t="str">
        <f>IF(ISERROR(VLOOKUP(($B29&amp;BQ$13),'Dpt BDD'!$A:$D,5,FALSE)),"",VLOOKUP(($B29&amp;BQ$13),'Dpt BDD'!$A:$D,5,FALSE))</f>
        <v/>
      </c>
      <c r="BR29" s="28" t="str">
        <f>IF(ISERROR(VLOOKUP(($B29&amp;BR$13),'Dpt BDD'!$A:$D,5,FALSE)),"",VLOOKUP(($B29&amp;BR$13),'Dpt BDD'!$A:$D,5,FALSE))</f>
        <v/>
      </c>
      <c r="BS29" s="28" t="str">
        <f>IF(ISERROR(VLOOKUP(($B29&amp;BS$13),'Dpt BDD'!$A:$D,5,FALSE)),"",VLOOKUP(($B29&amp;BS$13),'Dpt BDD'!$A:$D,5,FALSE))</f>
        <v/>
      </c>
      <c r="BT29" s="28" t="str">
        <f>IF(ISERROR(VLOOKUP(($B29&amp;BT$13),'Dpt BDD'!$A:$D,5,FALSE)),"",VLOOKUP(($B29&amp;BT$13),'Dpt BDD'!$A:$D,5,FALSE))</f>
        <v/>
      </c>
      <c r="BU29" s="28" t="str">
        <f>IF(ISERROR(VLOOKUP(($B29&amp;BU$13),'Dpt BDD'!$A:$D,5,FALSE)),"",VLOOKUP(($B29&amp;BU$13),'Dpt BDD'!$A:$D,5,FALSE))</f>
        <v/>
      </c>
      <c r="BV29" s="28" t="str">
        <f>IF(ISERROR(VLOOKUP(($B29&amp;BV$13),'Dpt BDD'!$A:$D,5,FALSE)),"",VLOOKUP(($B29&amp;BV$13),'Dpt BDD'!$A:$D,5,FALSE))</f>
        <v/>
      </c>
      <c r="BW29" s="28" t="str">
        <f>IF(ISERROR(VLOOKUP(($B29&amp;BW$13),'Dpt BDD'!$A:$D,5,FALSE)),"",VLOOKUP(($B29&amp;BW$13),'Dpt BDD'!$A:$D,5,FALSE))</f>
        <v/>
      </c>
      <c r="BX29" s="28" t="str">
        <f>IF(ISERROR(VLOOKUP(($B29&amp;BX$13),'Dpt BDD'!$A:$D,5,FALSE)),"",VLOOKUP(($B29&amp;BX$13),'Dpt BDD'!$A:$D,5,FALSE))</f>
        <v/>
      </c>
      <c r="BY29" s="28" t="str">
        <f>IF(ISERROR(VLOOKUP(($B29&amp;BY$13),'Dpt BDD'!$A:$D,5,FALSE)),"",VLOOKUP(($B29&amp;BY$13),'Dpt BDD'!$A:$D,5,FALSE))</f>
        <v/>
      </c>
      <c r="BZ29" s="28" t="str">
        <f>IF(ISERROR(VLOOKUP(($B29&amp;BZ$13),'Dpt BDD'!$A:$D,5,FALSE)),"",VLOOKUP(($B29&amp;BZ$13),'Dpt BDD'!$A:$D,5,FALSE))</f>
        <v/>
      </c>
      <c r="CA29" s="28" t="str">
        <f>IF(ISERROR(VLOOKUP(($B29&amp;CA$13),'Dpt BDD'!$A:$D,5,FALSE)),"",VLOOKUP(($B29&amp;CA$13),'Dpt BDD'!$A:$D,5,FALSE))</f>
        <v/>
      </c>
      <c r="CB29" s="28" t="str">
        <f>IF(ISERROR(VLOOKUP(($B29&amp;CB$13),'Dpt BDD'!$A:$D,5,FALSE)),"",VLOOKUP(($B29&amp;CB$13),'Dpt BDD'!$A:$D,5,FALSE))</f>
        <v/>
      </c>
      <c r="CC29" s="28" t="str">
        <f>IF(ISERROR(VLOOKUP(($B29&amp;CC$13),'Dpt BDD'!$A:$D,5,FALSE)),"",VLOOKUP(($B29&amp;CC$13),'Dpt BDD'!$A:$D,5,FALSE))</f>
        <v/>
      </c>
      <c r="CD29" s="28" t="str">
        <f>IF(ISERROR(VLOOKUP(($B29&amp;CD$13),'Dpt BDD'!$A:$D,5,FALSE)),"",VLOOKUP(($B29&amp;CD$13),'Dpt BDD'!$A:$D,5,FALSE))</f>
        <v/>
      </c>
      <c r="CE29" s="28" t="str">
        <f>IF(ISERROR(VLOOKUP(($B29&amp;CE$13),'Dpt BDD'!$A:$D,5,FALSE)),"",VLOOKUP(($B29&amp;CE$13),'Dpt BDD'!$A:$D,5,FALSE))</f>
        <v/>
      </c>
      <c r="CF29" s="28" t="str">
        <f>IF(ISERROR(VLOOKUP(($B29&amp;CF$13),'Dpt BDD'!$A:$D,5,FALSE)),"",VLOOKUP(($B29&amp;CF$13),'Dpt BDD'!$A:$D,5,FALSE))</f>
        <v/>
      </c>
      <c r="CG29" s="28" t="str">
        <f>IF(ISERROR(VLOOKUP(($B29&amp;CG$13),'Dpt BDD'!$A:$D,5,FALSE)),"",VLOOKUP(($B29&amp;CG$13),'Dpt BDD'!$A:$D,5,FALSE))</f>
        <v/>
      </c>
      <c r="CH29" s="28" t="str">
        <f>IF(ISERROR(VLOOKUP(($B29&amp;CH$13),'Dpt BDD'!$A:$D,5,FALSE)),"",VLOOKUP(($B29&amp;CH$13),'Dpt BDD'!$A:$D,5,FALSE))</f>
        <v/>
      </c>
      <c r="CI29" s="28" t="str">
        <f>IF(ISERROR(VLOOKUP(($B29&amp;CI$13),'Dpt BDD'!$A:$D,5,FALSE)),"",VLOOKUP(($B29&amp;CI$13),'Dpt BDD'!$A:$D,5,FALSE))</f>
        <v/>
      </c>
      <c r="CJ29" s="28" t="str">
        <f>IF(ISERROR(VLOOKUP(($B29&amp;CJ$13),'Dpt BDD'!$A:$D,5,FALSE)),"",VLOOKUP(($B29&amp;CJ$13),'Dpt BDD'!$A:$D,5,FALSE))</f>
        <v/>
      </c>
      <c r="CK29" s="28" t="str">
        <f>IF(ISERROR(VLOOKUP(($B29&amp;CK$13),'Dpt BDD'!$A:$D,5,FALSE)),"",VLOOKUP(($B29&amp;CK$13),'Dpt BDD'!$A:$D,5,FALSE))</f>
        <v/>
      </c>
      <c r="CL29" s="28" t="str">
        <f>IF(ISERROR(VLOOKUP(($B29&amp;CL$13),'Dpt BDD'!$A:$D,5,FALSE)),"",VLOOKUP(($B29&amp;CL$13),'Dpt BDD'!$A:$D,5,FALSE))</f>
        <v/>
      </c>
      <c r="CM29" s="28" t="str">
        <f>IF(ISERROR(VLOOKUP(($B29&amp;CM$13),'Dpt BDD'!$A:$D,5,FALSE)),"",VLOOKUP(($B29&amp;CM$13),'Dpt BDD'!$A:$D,5,FALSE))</f>
        <v/>
      </c>
      <c r="CN29" s="28" t="str">
        <f>IF(ISERROR(VLOOKUP(($B29&amp;CN$13),'Dpt BDD'!$A:$D,5,FALSE)),"",VLOOKUP(($B29&amp;CN$13),'Dpt BDD'!$A:$D,5,FALSE))</f>
        <v/>
      </c>
      <c r="CO29" s="28" t="str">
        <f>IF(ISERROR(VLOOKUP(($B29&amp;CO$13),'Dpt BDD'!$A:$D,5,FALSE)),"",VLOOKUP(($B29&amp;CO$13),'Dpt BDD'!$A:$D,5,FALSE))</f>
        <v/>
      </c>
      <c r="CP29" s="28" t="str">
        <f>IF(ISERROR(VLOOKUP(($B29&amp;CP$13),'Dpt BDD'!$A:$D,5,FALSE)),"",VLOOKUP(($B29&amp;CP$13),'Dpt BDD'!$A:$D,5,FALSE))</f>
        <v/>
      </c>
      <c r="CQ29" s="28" t="str">
        <f>IF(ISERROR(VLOOKUP(($B29&amp;CQ$13),'Dpt BDD'!$A:$D,5,FALSE)),"",VLOOKUP(($B29&amp;CQ$13),'Dpt BDD'!$A:$D,5,FALSE))</f>
        <v/>
      </c>
      <c r="CR29" s="28" t="str">
        <f>IF(ISERROR(VLOOKUP(($B29&amp;CR$13),'Dpt BDD'!$A:$D,5,FALSE)),"",VLOOKUP(($B29&amp;CR$13),'Dpt BDD'!$A:$D,5,FALSE))</f>
        <v/>
      </c>
      <c r="CS29" s="28" t="str">
        <f>IF(ISERROR(VLOOKUP(($B29&amp;CS$13),'Dpt BDD'!$A:$D,5,FALSE)),"",VLOOKUP(($B29&amp;CS$13),'Dpt BDD'!$A:$D,5,FALSE))</f>
        <v/>
      </c>
      <c r="CT29" s="28" t="str">
        <f>IF(ISERROR(VLOOKUP(($B29&amp;CT$13),'Dpt BDD'!$A:$D,5,FALSE)),"",VLOOKUP(($B29&amp;CT$13),'Dpt BDD'!$A:$D,5,FALSE))</f>
        <v/>
      </c>
      <c r="CU29" s="28" t="str">
        <f>IF(ISERROR(VLOOKUP(($B29&amp;CU$13),'Dpt BDD'!$A:$D,5,FALSE)),"",VLOOKUP(($B29&amp;CU$13),'Dpt BDD'!$A:$D,5,FALSE))</f>
        <v/>
      </c>
      <c r="CV29" s="28" t="str">
        <f>IF(ISERROR(VLOOKUP(($B29&amp;CV$13),'Dpt BDD'!$A:$D,5,FALSE)),"",VLOOKUP(($B29&amp;CV$13),'Dpt BDD'!$A:$D,5,FALSE))</f>
        <v/>
      </c>
      <c r="CW29" s="28" t="str">
        <f>IF(ISERROR(VLOOKUP(($B29&amp;CW$13),'Dpt BDD'!$A:$D,5,FALSE)),"",VLOOKUP(($B29&amp;CW$13),'Dpt BDD'!$A:$D,5,FALSE))</f>
        <v/>
      </c>
      <c r="CX29" s="28" t="str">
        <f>IF(ISERROR(VLOOKUP(($B29&amp;CX$13),'Dpt BDD'!$A:$D,5,FALSE)),"",VLOOKUP(($B29&amp;CX$13),'Dpt BDD'!$A:$D,5,FALSE))</f>
        <v/>
      </c>
      <c r="CY29" s="28" t="str">
        <f>IF(ISERROR(VLOOKUP(($B29&amp;CY$13),'Dpt BDD'!$A:$D,5,FALSE)),"",VLOOKUP(($B29&amp;CY$13),'Dpt BDD'!$A:$D,5,FALSE))</f>
        <v/>
      </c>
      <c r="CZ29" s="28" t="str">
        <f>IF(ISERROR(VLOOKUP(($B29&amp;CZ$13),'Dpt BDD'!$A:$D,5,FALSE)),"",VLOOKUP(($B29&amp;CZ$13),'Dpt BDD'!$A:$D,5,FALSE))</f>
        <v/>
      </c>
      <c r="DA29" s="28" t="str">
        <f>IF(ISERROR(VLOOKUP(($B29&amp;DA$13),'Dpt BDD'!$A:$D,5,FALSE)),"",VLOOKUP(($B29&amp;DA$13),'Dpt BDD'!$A:$D,5,FALSE))</f>
        <v/>
      </c>
      <c r="DB29" s="28" t="str">
        <f>IF(ISERROR(VLOOKUP(($B29&amp;DB$13),'Dpt BDD'!$A:$D,5,FALSE)),"",VLOOKUP(($B29&amp;DB$13),'Dpt BDD'!$A:$D,5,FALSE))</f>
        <v/>
      </c>
      <c r="DC29" s="28" t="str">
        <f>IF(ISERROR(VLOOKUP(($B29&amp;DC$13),'Dpt BDD'!$A:$D,5,FALSE)),"",VLOOKUP(($B29&amp;DC$13),'Dpt BDD'!$A:$D,5,FALSE))</f>
        <v/>
      </c>
      <c r="DD29" s="28" t="str">
        <f>IF(ISERROR(VLOOKUP(($B29&amp;DD$13),'Dpt BDD'!$A:$D,5,FALSE)),"",VLOOKUP(($B29&amp;DD$13),'Dpt BDD'!$A:$D,5,FALSE))</f>
        <v/>
      </c>
      <c r="DE29" s="28" t="str">
        <f>IF(ISERROR(VLOOKUP(($B29&amp;DE$13),'Dpt BDD'!$A:$D,5,FALSE)),"",VLOOKUP(($B29&amp;DE$13),'Dpt BDD'!$A:$D,5,FALSE))</f>
        <v/>
      </c>
      <c r="DF29" s="28" t="str">
        <f>IF(ISERROR(VLOOKUP(($B29&amp;DF$13),'Dpt BDD'!$A:$D,5,FALSE)),"",VLOOKUP(($B29&amp;DF$13),'Dpt BDD'!$A:$D,5,FALSE))</f>
        <v/>
      </c>
      <c r="DG29" s="28" t="str">
        <f>IF(ISERROR(VLOOKUP(($B29&amp;DG$13),'Dpt BDD'!$A:$D,5,FALSE)),"",VLOOKUP(($B29&amp;DG$13),'Dpt BDD'!$A:$D,5,FALSE))</f>
        <v/>
      </c>
      <c r="DH29" s="28" t="str">
        <f>IF(ISERROR(VLOOKUP(($B29&amp;DH$13),'Dpt BDD'!$A:$D,5,FALSE)),"",VLOOKUP(($B29&amp;DH$13),'Dpt BDD'!$A:$D,5,FALSE))</f>
        <v/>
      </c>
      <c r="DI29" s="28" t="str">
        <f>IF(ISERROR(VLOOKUP(($B29&amp;DI$13),'Dpt BDD'!$A:$D,5,FALSE)),"",VLOOKUP(($B29&amp;DI$13),'Dpt BDD'!$A:$D,5,FALSE))</f>
        <v/>
      </c>
      <c r="DJ29" s="28" t="str">
        <f>IF(ISERROR(VLOOKUP(($B29&amp;DJ$13),'Dpt BDD'!$A:$D,5,FALSE)),"",VLOOKUP(($B29&amp;DJ$13),'Dpt BDD'!$A:$D,5,FALSE))</f>
        <v/>
      </c>
      <c r="DK29" s="28" t="str">
        <f>IF(ISERROR(VLOOKUP(($B29&amp;DK$13),'Dpt BDD'!$A:$D,5,FALSE)),"",VLOOKUP(($B29&amp;DK$13),'Dpt BDD'!$A:$D,5,FALSE))</f>
        <v/>
      </c>
    </row>
    <row r="30" spans="2:115" x14ac:dyDescent="0.15">
      <c r="B30" s="2">
        <f t="shared" si="0"/>
        <v>43056</v>
      </c>
      <c r="C30" s="53">
        <f>IFERROR(RECHERCHEVA('Dpt BDD'!$A:$D,4,$B30,C$12),0)</f>
        <v>0</v>
      </c>
      <c r="D30" s="53">
        <f>IFERROR(RECHERCHEVA('Dpt BDD'!$A:$D,4,$B30,D$12),0)</f>
        <v>0</v>
      </c>
      <c r="E30" s="53">
        <f>IFERROR(RECHERCHEVA('Dpt BDD'!$A:$D,4,$B30,E$12),0)</f>
        <v>0</v>
      </c>
      <c r="F30" s="53">
        <f>IFERROR(RECHERCHEVA('Dpt BDD'!$A:$D,4,$B30,F$12),0)</f>
        <v>0</v>
      </c>
      <c r="G30" s="53">
        <f>IFERROR(RECHERCHEVA('Dpt BDD'!$A:$D,4,$B30,G$12),0)</f>
        <v>0</v>
      </c>
      <c r="H30" s="53">
        <f>IFERROR(RECHERCHEVA('Dpt BDD'!$A:$D,4,$B30,H$12),0)</f>
        <v>0</v>
      </c>
      <c r="I30" s="53">
        <f>IFERROR(RECHERCHEVA('Dpt BDD'!$A:$D,4,$B30,I$12),0)</f>
        <v>0</v>
      </c>
      <c r="J30" s="53">
        <f>IFERROR(RECHERCHEVA('Dpt BDD'!$A:$D,4,$B30,J$12),0)</f>
        <v>0</v>
      </c>
      <c r="K30" s="53">
        <f>IFERROR(RECHERCHEVA('Dpt BDD'!$A:$D,4,$B30,K$12),0)</f>
        <v>0</v>
      </c>
      <c r="L30" s="53">
        <f>IFERROR(RECHERCHEVA('Dpt BDD'!$A:$D,4,$B30,L$12),0)</f>
        <v>0</v>
      </c>
      <c r="M30" s="53">
        <f>IFERROR(RECHERCHEVA('Dpt BDD'!$A:$D,4,$B30,M$12),0)</f>
        <v>0</v>
      </c>
      <c r="N30" s="53">
        <f>IFERROR(RECHERCHEVA('Dpt BDD'!$A:$D,4,$B30,N$12),0)</f>
        <v>0</v>
      </c>
      <c r="O30" s="28" t="str">
        <f>IF(ISERROR(VLOOKUP(($B30&amp;O$13),'Dpt BDD'!$A:$D,5,FALSE)),"",VLOOKUP(($B30&amp;O$13),'Dpt BDD'!$A:$D,5,FALSE))</f>
        <v/>
      </c>
      <c r="P30" s="28" t="str">
        <f>IF(ISERROR(VLOOKUP(($B30&amp;P$13),'Dpt BDD'!$A:$D,5,FALSE)),"",VLOOKUP(($B30&amp;P$13),'Dpt BDD'!$A:$D,5,FALSE))</f>
        <v/>
      </c>
      <c r="Q30" s="28" t="str">
        <f>IF(ISERROR(VLOOKUP(($B30&amp;Q$13),'Dpt BDD'!$A:$D,5,FALSE)),"",VLOOKUP(($B30&amp;Q$13),'Dpt BDD'!$A:$D,5,FALSE))</f>
        <v/>
      </c>
      <c r="R30" s="28" t="str">
        <f>IF(ISERROR(VLOOKUP(($B30&amp;R$13),'Dpt BDD'!$A:$D,5,FALSE)),"",VLOOKUP(($B30&amp;R$13),'Dpt BDD'!$A:$D,5,FALSE))</f>
        <v/>
      </c>
      <c r="S30" s="28" t="str">
        <f>IF(ISERROR(VLOOKUP(($B30&amp;S$13),'Dpt BDD'!$A:$D,5,FALSE)),"",VLOOKUP(($B30&amp;S$13),'Dpt BDD'!$A:$D,5,FALSE))</f>
        <v/>
      </c>
      <c r="T30" s="28" t="str">
        <f>IF(ISERROR(VLOOKUP(($B30&amp;T$13),'Dpt BDD'!$A:$D,5,FALSE)),"",VLOOKUP(($B30&amp;T$13),'Dpt BDD'!$A:$D,5,FALSE))</f>
        <v/>
      </c>
      <c r="U30" s="28" t="str">
        <f>IF(ISERROR(VLOOKUP(($B30&amp;U$13),'Dpt BDD'!$A:$D,5,FALSE)),"",VLOOKUP(($B30&amp;U$13),'Dpt BDD'!$A:$D,5,FALSE))</f>
        <v/>
      </c>
      <c r="V30" s="28" t="str">
        <f>IF(ISERROR(VLOOKUP(($B30&amp;V$13),'Dpt BDD'!$A:$D,5,FALSE)),"",VLOOKUP(($B30&amp;V$13),'Dpt BDD'!$A:$D,5,FALSE))</f>
        <v/>
      </c>
      <c r="W30" s="28" t="str">
        <f>IF(ISERROR(VLOOKUP(($B30&amp;W$13),'Dpt BDD'!$A:$D,5,FALSE)),"",VLOOKUP(($B30&amp;W$13),'Dpt BDD'!$A:$D,5,FALSE))</f>
        <v/>
      </c>
      <c r="X30" s="28" t="str">
        <f>IF(ISERROR(VLOOKUP(($B30&amp;X$13),'Dpt BDD'!$A:$D,5,FALSE)),"",VLOOKUP(($B30&amp;X$13),'Dpt BDD'!$A:$D,5,FALSE))</f>
        <v/>
      </c>
      <c r="Y30" s="28" t="str">
        <f>IF(ISERROR(VLOOKUP(($B30&amp;Y$13),'Dpt BDD'!$A:$D,5,FALSE)),"",VLOOKUP(($B30&amp;Y$13),'Dpt BDD'!$A:$D,5,FALSE))</f>
        <v/>
      </c>
      <c r="Z30" s="28" t="str">
        <f>IF(ISERROR(VLOOKUP(($B30&amp;Z$13),'Dpt BDD'!$A:$D,5,FALSE)),"",VLOOKUP(($B30&amp;Z$13),'Dpt BDD'!$A:$D,5,FALSE))</f>
        <v/>
      </c>
      <c r="AA30" s="28" t="str">
        <f>IF(ISERROR(VLOOKUP(($B30&amp;AA$13),'Dpt BDD'!$A:$D,5,FALSE)),"",VLOOKUP(($B30&amp;AA$13),'Dpt BDD'!$A:$D,5,FALSE))</f>
        <v/>
      </c>
      <c r="AB30" s="28" t="str">
        <f>IF(ISERROR(VLOOKUP(($B30&amp;AB$13),'Dpt BDD'!$A:$D,5,FALSE)),"",VLOOKUP(($B30&amp;AB$13),'Dpt BDD'!$A:$D,5,FALSE))</f>
        <v/>
      </c>
      <c r="AC30" s="28" t="str">
        <f>IF(ISERROR(VLOOKUP(($B30&amp;AC$13),'Dpt BDD'!$A:$D,5,FALSE)),"",VLOOKUP(($B30&amp;AC$13),'Dpt BDD'!$A:$D,5,FALSE))</f>
        <v/>
      </c>
      <c r="AD30" s="28" t="str">
        <f>IF(ISERROR(VLOOKUP(($B30&amp;AD$13),'Dpt BDD'!$A:$D,5,FALSE)),"",VLOOKUP(($B30&amp;AD$13),'Dpt BDD'!$A:$D,5,FALSE))</f>
        <v/>
      </c>
      <c r="AE30" s="28" t="str">
        <f>IF(ISERROR(VLOOKUP(($B30&amp;AE$13),'Dpt BDD'!$A:$D,5,FALSE)),"",VLOOKUP(($B30&amp;AE$13),'Dpt BDD'!$A:$D,5,FALSE))</f>
        <v/>
      </c>
      <c r="AF30" s="28" t="str">
        <f>IF(ISERROR(VLOOKUP(($B30&amp;AF$13),'Dpt BDD'!$A:$D,5,FALSE)),"",VLOOKUP(($B30&amp;AF$13),'Dpt BDD'!$A:$D,5,FALSE))</f>
        <v/>
      </c>
      <c r="AG30" s="28" t="str">
        <f>IF(ISERROR(VLOOKUP(($B30&amp;AG$13),'Dpt BDD'!$A:$D,5,FALSE)),"",VLOOKUP(($B30&amp;AG$13),'Dpt BDD'!$A:$D,5,FALSE))</f>
        <v/>
      </c>
      <c r="AH30" s="28" t="str">
        <f>IF(ISERROR(VLOOKUP(($B30&amp;AH$13),'Dpt BDD'!$A:$D,5,FALSE)),"",VLOOKUP(($B30&amp;AH$13),'Dpt BDD'!$A:$D,5,FALSE))</f>
        <v/>
      </c>
      <c r="AI30" s="28" t="str">
        <f>IF(ISERROR(VLOOKUP(($B30&amp;AI$13),'Dpt BDD'!$A:$D,5,FALSE)),"",VLOOKUP(($B30&amp;AI$13),'Dpt BDD'!$A:$D,5,FALSE))</f>
        <v/>
      </c>
      <c r="AJ30" s="28" t="str">
        <f>IF(ISERROR(VLOOKUP(($B30&amp;AJ$13),'Dpt BDD'!$A:$D,5,FALSE)),"",VLOOKUP(($B30&amp;AJ$13),'Dpt BDD'!$A:$D,5,FALSE))</f>
        <v/>
      </c>
      <c r="AK30" s="28" t="str">
        <f>IF(ISERROR(VLOOKUP(($B30&amp;AK$13),'Dpt BDD'!$A:$D,5,FALSE)),"",VLOOKUP(($B30&amp;AK$13),'Dpt BDD'!$A:$D,5,FALSE))</f>
        <v/>
      </c>
      <c r="AL30" s="28" t="str">
        <f>IF(ISERROR(VLOOKUP(($B30&amp;AL$13),'Dpt BDD'!$A:$D,5,FALSE)),"",VLOOKUP(($B30&amp;AL$13),'Dpt BDD'!$A:$D,5,FALSE))</f>
        <v/>
      </c>
      <c r="AM30" s="28" t="str">
        <f>IF(ISERROR(VLOOKUP(($B30&amp;AM$13),'Dpt BDD'!$A:$D,5,FALSE)),"",VLOOKUP(($B30&amp;AM$13),'Dpt BDD'!$A:$D,5,FALSE))</f>
        <v/>
      </c>
      <c r="AN30" s="28" t="str">
        <f>IF(ISERROR(VLOOKUP(($B30&amp;AN$13),'Dpt BDD'!$A:$D,5,FALSE)),"",VLOOKUP(($B30&amp;AN$13),'Dpt BDD'!$A:$D,5,FALSE))</f>
        <v/>
      </c>
      <c r="AO30" s="28" t="str">
        <f>IF(ISERROR(VLOOKUP(($B30&amp;AO$13),'Dpt BDD'!$A:$D,5,FALSE)),"",VLOOKUP(($B30&amp;AO$13),'Dpt BDD'!$A:$D,5,FALSE))</f>
        <v/>
      </c>
      <c r="AP30" s="28" t="str">
        <f>IF(ISERROR(VLOOKUP(($B30&amp;AP$13),'Dpt BDD'!$A:$D,5,FALSE)),"",VLOOKUP(($B30&amp;AP$13),'Dpt BDD'!$A:$D,5,FALSE))</f>
        <v/>
      </c>
      <c r="AQ30" s="28" t="str">
        <f>IF(ISERROR(VLOOKUP(($B30&amp;AQ$13),'Dpt BDD'!$A:$D,5,FALSE)),"",VLOOKUP(($B30&amp;AQ$13),'Dpt BDD'!$A:$D,5,FALSE))</f>
        <v/>
      </c>
      <c r="AR30" s="28" t="str">
        <f>IF(ISERROR(VLOOKUP(($B30&amp;AR$13),'Dpt BDD'!$A:$D,5,FALSE)),"",VLOOKUP(($B30&amp;AR$13),'Dpt BDD'!$A:$D,5,FALSE))</f>
        <v/>
      </c>
      <c r="AS30" s="28" t="str">
        <f>IF(ISERROR(VLOOKUP(($B30&amp;AS$13),'Dpt BDD'!$A:$D,5,FALSE)),"",VLOOKUP(($B30&amp;AS$13),'Dpt BDD'!$A:$D,5,FALSE))</f>
        <v/>
      </c>
      <c r="AT30" s="28" t="str">
        <f>IF(ISERROR(VLOOKUP(($B30&amp;AT$13),'Dpt BDD'!$A:$D,5,FALSE)),"",VLOOKUP(($B30&amp;AT$13),'Dpt BDD'!$A:$D,5,FALSE))</f>
        <v/>
      </c>
      <c r="AU30" s="28" t="str">
        <f>IF(ISERROR(VLOOKUP(($B30&amp;AU$13),'Dpt BDD'!$A:$D,5,FALSE)),"",VLOOKUP(($B30&amp;AU$13),'Dpt BDD'!$A:$D,5,FALSE))</f>
        <v/>
      </c>
      <c r="AV30" s="28" t="str">
        <f>IF(ISERROR(VLOOKUP(($B30&amp;AV$13),'Dpt BDD'!$A:$D,5,FALSE)),"",VLOOKUP(($B30&amp;AV$13),'Dpt BDD'!$A:$D,5,FALSE))</f>
        <v/>
      </c>
      <c r="AW30" s="28" t="str">
        <f>IF(ISERROR(VLOOKUP(($B30&amp;AW$13),'Dpt BDD'!$A:$D,5,FALSE)),"",VLOOKUP(($B30&amp;AW$13),'Dpt BDD'!$A:$D,5,FALSE))</f>
        <v/>
      </c>
      <c r="AX30" s="28" t="str">
        <f>IF(ISERROR(VLOOKUP(($B30&amp;AX$13),'Dpt BDD'!$A:$D,5,FALSE)),"",VLOOKUP(($B30&amp;AX$13),'Dpt BDD'!$A:$D,5,FALSE))</f>
        <v/>
      </c>
      <c r="AY30" s="28" t="str">
        <f>IF(ISERROR(VLOOKUP(($B30&amp;AY$13),'Dpt BDD'!$A:$D,5,FALSE)),"",VLOOKUP(($B30&amp;AY$13),'Dpt BDD'!$A:$D,5,FALSE))</f>
        <v/>
      </c>
      <c r="AZ30" s="28" t="str">
        <f>IF(ISERROR(VLOOKUP(($B30&amp;AZ$13),'Dpt BDD'!$A:$D,5,FALSE)),"",VLOOKUP(($B30&amp;AZ$13),'Dpt BDD'!$A:$D,5,FALSE))</f>
        <v/>
      </c>
      <c r="BA30" s="28" t="str">
        <f>IF(ISERROR(VLOOKUP(($B30&amp;BA$13),'Dpt BDD'!$A:$D,5,FALSE)),"",VLOOKUP(($B30&amp;BA$13),'Dpt BDD'!$A:$D,5,FALSE))</f>
        <v/>
      </c>
      <c r="BB30" s="28" t="str">
        <f>IF(ISERROR(VLOOKUP(($B30&amp;BB$13),'Dpt BDD'!$A:$D,5,FALSE)),"",VLOOKUP(($B30&amp;BB$13),'Dpt BDD'!$A:$D,5,FALSE))</f>
        <v/>
      </c>
      <c r="BC30" s="28" t="str">
        <f>IF(ISERROR(VLOOKUP(($B30&amp;BC$13),'Dpt BDD'!$A:$D,5,FALSE)),"",VLOOKUP(($B30&amp;BC$13),'Dpt BDD'!$A:$D,5,FALSE))</f>
        <v/>
      </c>
      <c r="BD30" s="28" t="str">
        <f>IF(ISERROR(VLOOKUP(($B30&amp;BD$13),'Dpt BDD'!$A:$D,5,FALSE)),"",VLOOKUP(($B30&amp;BD$13),'Dpt BDD'!$A:$D,5,FALSE))</f>
        <v/>
      </c>
      <c r="BE30" s="28" t="str">
        <f>IF(ISERROR(VLOOKUP(($B30&amp;BE$13),'Dpt BDD'!$A:$D,5,FALSE)),"",VLOOKUP(($B30&amp;BE$13),'Dpt BDD'!$A:$D,5,FALSE))</f>
        <v/>
      </c>
      <c r="BF30" s="28" t="str">
        <f>IF(ISERROR(VLOOKUP(($B30&amp;BF$13),'Dpt BDD'!$A:$D,5,FALSE)),"",VLOOKUP(($B30&amp;BF$13),'Dpt BDD'!$A:$D,5,FALSE))</f>
        <v/>
      </c>
      <c r="BG30" s="28" t="str">
        <f>IF(ISERROR(VLOOKUP(($B30&amp;BG$13),'Dpt BDD'!$A:$D,5,FALSE)),"",VLOOKUP(($B30&amp;BG$13),'Dpt BDD'!$A:$D,5,FALSE))</f>
        <v/>
      </c>
      <c r="BH30" s="28" t="str">
        <f>IF(ISERROR(VLOOKUP(($B30&amp;BH$13),'Dpt BDD'!$A:$D,5,FALSE)),"",VLOOKUP(($B30&amp;BH$13),'Dpt BDD'!$A:$D,5,FALSE))</f>
        <v/>
      </c>
      <c r="BI30" s="28" t="str">
        <f>IF(ISERROR(VLOOKUP(($B30&amp;BI$13),'Dpt BDD'!$A:$D,5,FALSE)),"",VLOOKUP(($B30&amp;BI$13),'Dpt BDD'!$A:$D,5,FALSE))</f>
        <v/>
      </c>
      <c r="BJ30" s="28" t="str">
        <f>IF(ISERROR(VLOOKUP(($B30&amp;BJ$13),'Dpt BDD'!$A:$D,5,FALSE)),"",VLOOKUP(($B30&amp;BJ$13),'Dpt BDD'!$A:$D,5,FALSE))</f>
        <v/>
      </c>
      <c r="BK30" s="28" t="str">
        <f>IF(ISERROR(VLOOKUP(($B30&amp;BK$13),'Dpt BDD'!$A:$D,5,FALSE)),"",VLOOKUP(($B30&amp;BK$13),'Dpt BDD'!$A:$D,5,FALSE))</f>
        <v/>
      </c>
      <c r="BL30" s="28" t="str">
        <f>IF(ISERROR(VLOOKUP(($B30&amp;BL$13),'Dpt BDD'!$A:$D,5,FALSE)),"",VLOOKUP(($B30&amp;BL$13),'Dpt BDD'!$A:$D,5,FALSE))</f>
        <v/>
      </c>
      <c r="BM30" s="28" t="str">
        <f>IF(ISERROR(VLOOKUP(($B30&amp;BM$13),'Dpt BDD'!$A:$D,5,FALSE)),"",VLOOKUP(($B30&amp;BM$13),'Dpt BDD'!$A:$D,5,FALSE))</f>
        <v/>
      </c>
      <c r="BN30" s="28" t="str">
        <f>IF(ISERROR(VLOOKUP(($B30&amp;BN$13),'Dpt BDD'!$A:$D,5,FALSE)),"",VLOOKUP(($B30&amp;BN$13),'Dpt BDD'!$A:$D,5,FALSE))</f>
        <v/>
      </c>
      <c r="BO30" s="28" t="str">
        <f>IF(ISERROR(VLOOKUP(($B30&amp;BO$13),'Dpt BDD'!$A:$D,5,FALSE)),"",VLOOKUP(($B30&amp;BO$13),'Dpt BDD'!$A:$D,5,FALSE))</f>
        <v/>
      </c>
      <c r="BP30" s="28" t="str">
        <f>IF(ISERROR(VLOOKUP(($B30&amp;BP$13),'Dpt BDD'!$A:$D,5,FALSE)),"",VLOOKUP(($B30&amp;BP$13),'Dpt BDD'!$A:$D,5,FALSE))</f>
        <v/>
      </c>
      <c r="BQ30" s="28" t="str">
        <f>IF(ISERROR(VLOOKUP(($B30&amp;BQ$13),'Dpt BDD'!$A:$D,5,FALSE)),"",VLOOKUP(($B30&amp;BQ$13),'Dpt BDD'!$A:$D,5,FALSE))</f>
        <v/>
      </c>
      <c r="BR30" s="28" t="str">
        <f>IF(ISERROR(VLOOKUP(($B30&amp;BR$13),'Dpt BDD'!$A:$D,5,FALSE)),"",VLOOKUP(($B30&amp;BR$13),'Dpt BDD'!$A:$D,5,FALSE))</f>
        <v/>
      </c>
      <c r="BS30" s="28" t="str">
        <f>IF(ISERROR(VLOOKUP(($B30&amp;BS$13),'Dpt BDD'!$A:$D,5,FALSE)),"",VLOOKUP(($B30&amp;BS$13),'Dpt BDD'!$A:$D,5,FALSE))</f>
        <v/>
      </c>
      <c r="BT30" s="28" t="str">
        <f>IF(ISERROR(VLOOKUP(($B30&amp;BT$13),'Dpt BDD'!$A:$D,5,FALSE)),"",VLOOKUP(($B30&amp;BT$13),'Dpt BDD'!$A:$D,5,FALSE))</f>
        <v/>
      </c>
      <c r="BU30" s="28" t="str">
        <f>IF(ISERROR(VLOOKUP(($B30&amp;BU$13),'Dpt BDD'!$A:$D,5,FALSE)),"",VLOOKUP(($B30&amp;BU$13),'Dpt BDD'!$A:$D,5,FALSE))</f>
        <v/>
      </c>
      <c r="BV30" s="28" t="str">
        <f>IF(ISERROR(VLOOKUP(($B30&amp;BV$13),'Dpt BDD'!$A:$D,5,FALSE)),"",VLOOKUP(($B30&amp;BV$13),'Dpt BDD'!$A:$D,5,FALSE))</f>
        <v/>
      </c>
      <c r="BW30" s="28" t="str">
        <f>IF(ISERROR(VLOOKUP(($B30&amp;BW$13),'Dpt BDD'!$A:$D,5,FALSE)),"",VLOOKUP(($B30&amp;BW$13),'Dpt BDD'!$A:$D,5,FALSE))</f>
        <v/>
      </c>
      <c r="BX30" s="28" t="str">
        <f>IF(ISERROR(VLOOKUP(($B30&amp;BX$13),'Dpt BDD'!$A:$D,5,FALSE)),"",VLOOKUP(($B30&amp;BX$13),'Dpt BDD'!$A:$D,5,FALSE))</f>
        <v/>
      </c>
      <c r="BY30" s="28" t="str">
        <f>IF(ISERROR(VLOOKUP(($B30&amp;BY$13),'Dpt BDD'!$A:$D,5,FALSE)),"",VLOOKUP(($B30&amp;BY$13),'Dpt BDD'!$A:$D,5,FALSE))</f>
        <v/>
      </c>
      <c r="BZ30" s="28" t="str">
        <f>IF(ISERROR(VLOOKUP(($B30&amp;BZ$13),'Dpt BDD'!$A:$D,5,FALSE)),"",VLOOKUP(($B30&amp;BZ$13),'Dpt BDD'!$A:$D,5,FALSE))</f>
        <v/>
      </c>
      <c r="CA30" s="28" t="str">
        <f>IF(ISERROR(VLOOKUP(($B30&amp;CA$13),'Dpt BDD'!$A:$D,5,FALSE)),"",VLOOKUP(($B30&amp;CA$13),'Dpt BDD'!$A:$D,5,FALSE))</f>
        <v/>
      </c>
      <c r="CB30" s="28" t="str">
        <f>IF(ISERROR(VLOOKUP(($B30&amp;CB$13),'Dpt BDD'!$A:$D,5,FALSE)),"",VLOOKUP(($B30&amp;CB$13),'Dpt BDD'!$A:$D,5,FALSE))</f>
        <v/>
      </c>
      <c r="CC30" s="28" t="str">
        <f>IF(ISERROR(VLOOKUP(($B30&amp;CC$13),'Dpt BDD'!$A:$D,5,FALSE)),"",VLOOKUP(($B30&amp;CC$13),'Dpt BDD'!$A:$D,5,FALSE))</f>
        <v/>
      </c>
      <c r="CD30" s="28" t="str">
        <f>IF(ISERROR(VLOOKUP(($B30&amp;CD$13),'Dpt BDD'!$A:$D,5,FALSE)),"",VLOOKUP(($B30&amp;CD$13),'Dpt BDD'!$A:$D,5,FALSE))</f>
        <v/>
      </c>
      <c r="CE30" s="28" t="str">
        <f>IF(ISERROR(VLOOKUP(($B30&amp;CE$13),'Dpt BDD'!$A:$D,5,FALSE)),"",VLOOKUP(($B30&amp;CE$13),'Dpt BDD'!$A:$D,5,FALSE))</f>
        <v/>
      </c>
      <c r="CF30" s="28" t="str">
        <f>IF(ISERROR(VLOOKUP(($B30&amp;CF$13),'Dpt BDD'!$A:$D,5,FALSE)),"",VLOOKUP(($B30&amp;CF$13),'Dpt BDD'!$A:$D,5,FALSE))</f>
        <v/>
      </c>
      <c r="CG30" s="28" t="str">
        <f>IF(ISERROR(VLOOKUP(($B30&amp;CG$13),'Dpt BDD'!$A:$D,5,FALSE)),"",VLOOKUP(($B30&amp;CG$13),'Dpt BDD'!$A:$D,5,FALSE))</f>
        <v/>
      </c>
      <c r="CH30" s="28" t="str">
        <f>IF(ISERROR(VLOOKUP(($B30&amp;CH$13),'Dpt BDD'!$A:$D,5,FALSE)),"",VLOOKUP(($B30&amp;CH$13),'Dpt BDD'!$A:$D,5,FALSE))</f>
        <v/>
      </c>
      <c r="CI30" s="28" t="str">
        <f>IF(ISERROR(VLOOKUP(($B30&amp;CI$13),'Dpt BDD'!$A:$D,5,FALSE)),"",VLOOKUP(($B30&amp;CI$13),'Dpt BDD'!$A:$D,5,FALSE))</f>
        <v/>
      </c>
      <c r="CJ30" s="28" t="str">
        <f>IF(ISERROR(VLOOKUP(($B30&amp;CJ$13),'Dpt BDD'!$A:$D,5,FALSE)),"",VLOOKUP(($B30&amp;CJ$13),'Dpt BDD'!$A:$D,5,FALSE))</f>
        <v/>
      </c>
      <c r="CK30" s="28" t="str">
        <f>IF(ISERROR(VLOOKUP(($B30&amp;CK$13),'Dpt BDD'!$A:$D,5,FALSE)),"",VLOOKUP(($B30&amp;CK$13),'Dpt BDD'!$A:$D,5,FALSE))</f>
        <v/>
      </c>
      <c r="CL30" s="28" t="str">
        <f>IF(ISERROR(VLOOKUP(($B30&amp;CL$13),'Dpt BDD'!$A:$D,5,FALSE)),"",VLOOKUP(($B30&amp;CL$13),'Dpt BDD'!$A:$D,5,FALSE))</f>
        <v/>
      </c>
      <c r="CM30" s="28" t="str">
        <f>IF(ISERROR(VLOOKUP(($B30&amp;CM$13),'Dpt BDD'!$A:$D,5,FALSE)),"",VLOOKUP(($B30&amp;CM$13),'Dpt BDD'!$A:$D,5,FALSE))</f>
        <v/>
      </c>
      <c r="CN30" s="28" t="str">
        <f>IF(ISERROR(VLOOKUP(($B30&amp;CN$13),'Dpt BDD'!$A:$D,5,FALSE)),"",VLOOKUP(($B30&amp;CN$13),'Dpt BDD'!$A:$D,5,FALSE))</f>
        <v/>
      </c>
      <c r="CO30" s="28" t="str">
        <f>IF(ISERROR(VLOOKUP(($B30&amp;CO$13),'Dpt BDD'!$A:$D,5,FALSE)),"",VLOOKUP(($B30&amp;CO$13),'Dpt BDD'!$A:$D,5,FALSE))</f>
        <v/>
      </c>
      <c r="CP30" s="28" t="str">
        <f>IF(ISERROR(VLOOKUP(($B30&amp;CP$13),'Dpt BDD'!$A:$D,5,FALSE)),"",VLOOKUP(($B30&amp;CP$13),'Dpt BDD'!$A:$D,5,FALSE))</f>
        <v/>
      </c>
      <c r="CQ30" s="28" t="str">
        <f>IF(ISERROR(VLOOKUP(($B30&amp;CQ$13),'Dpt BDD'!$A:$D,5,FALSE)),"",VLOOKUP(($B30&amp;CQ$13),'Dpt BDD'!$A:$D,5,FALSE))</f>
        <v/>
      </c>
      <c r="CR30" s="28" t="str">
        <f>IF(ISERROR(VLOOKUP(($B30&amp;CR$13),'Dpt BDD'!$A:$D,5,FALSE)),"",VLOOKUP(($B30&amp;CR$13),'Dpt BDD'!$A:$D,5,FALSE))</f>
        <v/>
      </c>
      <c r="CS30" s="28" t="str">
        <f>IF(ISERROR(VLOOKUP(($B30&amp;CS$13),'Dpt BDD'!$A:$D,5,FALSE)),"",VLOOKUP(($B30&amp;CS$13),'Dpt BDD'!$A:$D,5,FALSE))</f>
        <v/>
      </c>
      <c r="CT30" s="28" t="str">
        <f>IF(ISERROR(VLOOKUP(($B30&amp;CT$13),'Dpt BDD'!$A:$D,5,FALSE)),"",VLOOKUP(($B30&amp;CT$13),'Dpt BDD'!$A:$D,5,FALSE))</f>
        <v/>
      </c>
      <c r="CU30" s="28" t="str">
        <f>IF(ISERROR(VLOOKUP(($B30&amp;CU$13),'Dpt BDD'!$A:$D,5,FALSE)),"",VLOOKUP(($B30&amp;CU$13),'Dpt BDD'!$A:$D,5,FALSE))</f>
        <v/>
      </c>
      <c r="CV30" s="28" t="str">
        <f>IF(ISERROR(VLOOKUP(($B30&amp;CV$13),'Dpt BDD'!$A:$D,5,FALSE)),"",VLOOKUP(($B30&amp;CV$13),'Dpt BDD'!$A:$D,5,FALSE))</f>
        <v/>
      </c>
      <c r="CW30" s="28" t="str">
        <f>IF(ISERROR(VLOOKUP(($B30&amp;CW$13),'Dpt BDD'!$A:$D,5,FALSE)),"",VLOOKUP(($B30&amp;CW$13),'Dpt BDD'!$A:$D,5,FALSE))</f>
        <v/>
      </c>
      <c r="CX30" s="28" t="str">
        <f>IF(ISERROR(VLOOKUP(($B30&amp;CX$13),'Dpt BDD'!$A:$D,5,FALSE)),"",VLOOKUP(($B30&amp;CX$13),'Dpt BDD'!$A:$D,5,FALSE))</f>
        <v/>
      </c>
      <c r="CY30" s="28" t="str">
        <f>IF(ISERROR(VLOOKUP(($B30&amp;CY$13),'Dpt BDD'!$A:$D,5,FALSE)),"",VLOOKUP(($B30&amp;CY$13),'Dpt BDD'!$A:$D,5,FALSE))</f>
        <v/>
      </c>
      <c r="CZ30" s="28" t="str">
        <f>IF(ISERROR(VLOOKUP(($B30&amp;CZ$13),'Dpt BDD'!$A:$D,5,FALSE)),"",VLOOKUP(($B30&amp;CZ$13),'Dpt BDD'!$A:$D,5,FALSE))</f>
        <v/>
      </c>
      <c r="DA30" s="28" t="str">
        <f>IF(ISERROR(VLOOKUP(($B30&amp;DA$13),'Dpt BDD'!$A:$D,5,FALSE)),"",VLOOKUP(($B30&amp;DA$13),'Dpt BDD'!$A:$D,5,FALSE))</f>
        <v/>
      </c>
      <c r="DB30" s="28" t="str">
        <f>IF(ISERROR(VLOOKUP(($B30&amp;DB$13),'Dpt BDD'!$A:$D,5,FALSE)),"",VLOOKUP(($B30&amp;DB$13),'Dpt BDD'!$A:$D,5,FALSE))</f>
        <v/>
      </c>
      <c r="DC30" s="28" t="str">
        <f>IF(ISERROR(VLOOKUP(($B30&amp;DC$13),'Dpt BDD'!$A:$D,5,FALSE)),"",VLOOKUP(($B30&amp;DC$13),'Dpt BDD'!$A:$D,5,FALSE))</f>
        <v/>
      </c>
      <c r="DD30" s="28" t="str">
        <f>IF(ISERROR(VLOOKUP(($B30&amp;DD$13),'Dpt BDD'!$A:$D,5,FALSE)),"",VLOOKUP(($B30&amp;DD$13),'Dpt BDD'!$A:$D,5,FALSE))</f>
        <v/>
      </c>
      <c r="DE30" s="28" t="str">
        <f>IF(ISERROR(VLOOKUP(($B30&amp;DE$13),'Dpt BDD'!$A:$D,5,FALSE)),"",VLOOKUP(($B30&amp;DE$13),'Dpt BDD'!$A:$D,5,FALSE))</f>
        <v/>
      </c>
      <c r="DF30" s="28" t="str">
        <f>IF(ISERROR(VLOOKUP(($B30&amp;DF$13),'Dpt BDD'!$A:$D,5,FALSE)),"",VLOOKUP(($B30&amp;DF$13),'Dpt BDD'!$A:$D,5,FALSE))</f>
        <v/>
      </c>
      <c r="DG30" s="28" t="str">
        <f>IF(ISERROR(VLOOKUP(($B30&amp;DG$13),'Dpt BDD'!$A:$D,5,FALSE)),"",VLOOKUP(($B30&amp;DG$13),'Dpt BDD'!$A:$D,5,FALSE))</f>
        <v/>
      </c>
      <c r="DH30" s="28" t="str">
        <f>IF(ISERROR(VLOOKUP(($B30&amp;DH$13),'Dpt BDD'!$A:$D,5,FALSE)),"",VLOOKUP(($B30&amp;DH$13),'Dpt BDD'!$A:$D,5,FALSE))</f>
        <v/>
      </c>
      <c r="DI30" s="28" t="str">
        <f>IF(ISERROR(VLOOKUP(($B30&amp;DI$13),'Dpt BDD'!$A:$D,5,FALSE)),"",VLOOKUP(($B30&amp;DI$13),'Dpt BDD'!$A:$D,5,FALSE))</f>
        <v/>
      </c>
      <c r="DJ30" s="28" t="str">
        <f>IF(ISERROR(VLOOKUP(($B30&amp;DJ$13),'Dpt BDD'!$A:$D,5,FALSE)),"",VLOOKUP(($B30&amp;DJ$13),'Dpt BDD'!$A:$D,5,FALSE))</f>
        <v/>
      </c>
      <c r="DK30" s="28" t="str">
        <f>IF(ISERROR(VLOOKUP(($B30&amp;DK$13),'Dpt BDD'!$A:$D,5,FALSE)),"",VLOOKUP(($B30&amp;DK$13),'Dpt BDD'!$A:$D,5,FALSE))</f>
        <v/>
      </c>
    </row>
    <row r="31" spans="2:115" x14ac:dyDescent="0.15">
      <c r="B31" s="2">
        <f t="shared" si="0"/>
        <v>43057</v>
      </c>
      <c r="C31" s="53">
        <f>IFERROR(RECHERCHEVA('Dpt BDD'!$A:$D,4,$B31,C$12),0)</f>
        <v>0</v>
      </c>
      <c r="D31" s="53">
        <f>IFERROR(RECHERCHEVA('Dpt BDD'!$A:$D,4,$B31,D$12),0)</f>
        <v>0</v>
      </c>
      <c r="E31" s="53">
        <f>IFERROR(RECHERCHEVA('Dpt BDD'!$A:$D,4,$B31,E$12),0)</f>
        <v>0</v>
      </c>
      <c r="F31" s="53">
        <f>IFERROR(RECHERCHEVA('Dpt BDD'!$A:$D,4,$B31,F$12),0)</f>
        <v>0</v>
      </c>
      <c r="G31" s="53">
        <f>IFERROR(RECHERCHEVA('Dpt BDD'!$A:$D,4,$B31,G$12),0)</f>
        <v>0</v>
      </c>
      <c r="H31" s="53">
        <f>IFERROR(RECHERCHEVA('Dpt BDD'!$A:$D,4,$B31,H$12),0)</f>
        <v>0</v>
      </c>
      <c r="I31" s="53">
        <f>IFERROR(RECHERCHEVA('Dpt BDD'!$A:$D,4,$B31,I$12),0)</f>
        <v>0</v>
      </c>
      <c r="J31" s="53">
        <f>IFERROR(RECHERCHEVA('Dpt BDD'!$A:$D,4,$B31,J$12),0)</f>
        <v>0</v>
      </c>
      <c r="K31" s="53">
        <f>IFERROR(RECHERCHEVA('Dpt BDD'!$A:$D,4,$B31,K$12),0)</f>
        <v>0</v>
      </c>
      <c r="L31" s="53">
        <f>IFERROR(RECHERCHEVA('Dpt BDD'!$A:$D,4,$B31,L$12),0)</f>
        <v>0</v>
      </c>
      <c r="M31" s="53">
        <f>IFERROR(RECHERCHEVA('Dpt BDD'!$A:$D,4,$B31,M$12),0)</f>
        <v>0</v>
      </c>
      <c r="N31" s="53">
        <f>IFERROR(RECHERCHEVA('Dpt BDD'!$A:$D,4,$B31,N$12),0)</f>
        <v>0</v>
      </c>
      <c r="O31" s="28" t="str">
        <f>IF(ISERROR(VLOOKUP(($B31&amp;O$13),'Dpt BDD'!$A:$D,5,FALSE)),"",VLOOKUP(($B31&amp;O$13),'Dpt BDD'!$A:$D,5,FALSE))</f>
        <v/>
      </c>
      <c r="P31" s="28" t="str">
        <f>IF(ISERROR(VLOOKUP(($B31&amp;P$13),'Dpt BDD'!$A:$D,5,FALSE)),"",VLOOKUP(($B31&amp;P$13),'Dpt BDD'!$A:$D,5,FALSE))</f>
        <v/>
      </c>
      <c r="Q31" s="28" t="str">
        <f>IF(ISERROR(VLOOKUP(($B31&amp;Q$13),'Dpt BDD'!$A:$D,5,FALSE)),"",VLOOKUP(($B31&amp;Q$13),'Dpt BDD'!$A:$D,5,FALSE))</f>
        <v/>
      </c>
      <c r="R31" s="28" t="str">
        <f>IF(ISERROR(VLOOKUP(($B31&amp;R$13),'Dpt BDD'!$A:$D,5,FALSE)),"",VLOOKUP(($B31&amp;R$13),'Dpt BDD'!$A:$D,5,FALSE))</f>
        <v/>
      </c>
      <c r="S31" s="28" t="str">
        <f>IF(ISERROR(VLOOKUP(($B31&amp;S$13),'Dpt BDD'!$A:$D,5,FALSE)),"",VLOOKUP(($B31&amp;S$13),'Dpt BDD'!$A:$D,5,FALSE))</f>
        <v/>
      </c>
      <c r="T31" s="28" t="str">
        <f>IF(ISERROR(VLOOKUP(($B31&amp;T$13),'Dpt BDD'!$A:$D,5,FALSE)),"",VLOOKUP(($B31&amp;T$13),'Dpt BDD'!$A:$D,5,FALSE))</f>
        <v/>
      </c>
      <c r="U31" s="28" t="str">
        <f>IF(ISERROR(VLOOKUP(($B31&amp;U$13),'Dpt BDD'!$A:$D,5,FALSE)),"",VLOOKUP(($B31&amp;U$13),'Dpt BDD'!$A:$D,5,FALSE))</f>
        <v/>
      </c>
      <c r="V31" s="28" t="str">
        <f>IF(ISERROR(VLOOKUP(($B31&amp;V$13),'Dpt BDD'!$A:$D,5,FALSE)),"",VLOOKUP(($B31&amp;V$13),'Dpt BDD'!$A:$D,5,FALSE))</f>
        <v/>
      </c>
      <c r="W31" s="28" t="str">
        <f>IF(ISERROR(VLOOKUP(($B31&amp;W$13),'Dpt BDD'!$A:$D,5,FALSE)),"",VLOOKUP(($B31&amp;W$13),'Dpt BDD'!$A:$D,5,FALSE))</f>
        <v/>
      </c>
      <c r="X31" s="28" t="str">
        <f>IF(ISERROR(VLOOKUP(($B31&amp;X$13),'Dpt BDD'!$A:$D,5,FALSE)),"",VLOOKUP(($B31&amp;X$13),'Dpt BDD'!$A:$D,5,FALSE))</f>
        <v/>
      </c>
      <c r="Y31" s="28" t="str">
        <f>IF(ISERROR(VLOOKUP(($B31&amp;Y$13),'Dpt BDD'!$A:$D,5,FALSE)),"",VLOOKUP(($B31&amp;Y$13),'Dpt BDD'!$A:$D,5,FALSE))</f>
        <v/>
      </c>
      <c r="Z31" s="28" t="str">
        <f>IF(ISERROR(VLOOKUP(($B31&amp;Z$13),'Dpt BDD'!$A:$D,5,FALSE)),"",VLOOKUP(($B31&amp;Z$13),'Dpt BDD'!$A:$D,5,FALSE))</f>
        <v/>
      </c>
      <c r="AA31" s="28" t="str">
        <f>IF(ISERROR(VLOOKUP(($B31&amp;AA$13),'Dpt BDD'!$A:$D,5,FALSE)),"",VLOOKUP(($B31&amp;AA$13),'Dpt BDD'!$A:$D,5,FALSE))</f>
        <v/>
      </c>
      <c r="AB31" s="28" t="str">
        <f>IF(ISERROR(VLOOKUP(($B31&amp;AB$13),'Dpt BDD'!$A:$D,5,FALSE)),"",VLOOKUP(($B31&amp;AB$13),'Dpt BDD'!$A:$D,5,FALSE))</f>
        <v/>
      </c>
      <c r="AC31" s="28" t="str">
        <f>IF(ISERROR(VLOOKUP(($B31&amp;AC$13),'Dpt BDD'!$A:$D,5,FALSE)),"",VLOOKUP(($B31&amp;AC$13),'Dpt BDD'!$A:$D,5,FALSE))</f>
        <v/>
      </c>
      <c r="AD31" s="28" t="str">
        <f>IF(ISERROR(VLOOKUP(($B31&amp;AD$13),'Dpt BDD'!$A:$D,5,FALSE)),"",VLOOKUP(($B31&amp;AD$13),'Dpt BDD'!$A:$D,5,FALSE))</f>
        <v/>
      </c>
      <c r="AE31" s="28" t="str">
        <f>IF(ISERROR(VLOOKUP(($B31&amp;AE$13),'Dpt BDD'!$A:$D,5,FALSE)),"",VLOOKUP(($B31&amp;AE$13),'Dpt BDD'!$A:$D,5,FALSE))</f>
        <v/>
      </c>
      <c r="AF31" s="28" t="str">
        <f>IF(ISERROR(VLOOKUP(($B31&amp;AF$13),'Dpt BDD'!$A:$D,5,FALSE)),"",VLOOKUP(($B31&amp;AF$13),'Dpt BDD'!$A:$D,5,FALSE))</f>
        <v/>
      </c>
      <c r="AG31" s="28" t="str">
        <f>IF(ISERROR(VLOOKUP(($B31&amp;AG$13),'Dpt BDD'!$A:$D,5,FALSE)),"",VLOOKUP(($B31&amp;AG$13),'Dpt BDD'!$A:$D,5,FALSE))</f>
        <v/>
      </c>
      <c r="AH31" s="28" t="str">
        <f>IF(ISERROR(VLOOKUP(($B31&amp;AH$13),'Dpt BDD'!$A:$D,5,FALSE)),"",VLOOKUP(($B31&amp;AH$13),'Dpt BDD'!$A:$D,5,FALSE))</f>
        <v/>
      </c>
      <c r="AI31" s="28" t="str">
        <f>IF(ISERROR(VLOOKUP(($B31&amp;AI$13),'Dpt BDD'!$A:$D,5,FALSE)),"",VLOOKUP(($B31&amp;AI$13),'Dpt BDD'!$A:$D,5,FALSE))</f>
        <v/>
      </c>
      <c r="AJ31" s="28" t="str">
        <f>IF(ISERROR(VLOOKUP(($B31&amp;AJ$13),'Dpt BDD'!$A:$D,5,FALSE)),"",VLOOKUP(($B31&amp;AJ$13),'Dpt BDD'!$A:$D,5,FALSE))</f>
        <v/>
      </c>
      <c r="AK31" s="28" t="str">
        <f>IF(ISERROR(VLOOKUP(($B31&amp;AK$13),'Dpt BDD'!$A:$D,5,FALSE)),"",VLOOKUP(($B31&amp;AK$13),'Dpt BDD'!$A:$D,5,FALSE))</f>
        <v/>
      </c>
      <c r="AL31" s="28" t="str">
        <f>IF(ISERROR(VLOOKUP(($B31&amp;AL$13),'Dpt BDD'!$A:$D,5,FALSE)),"",VLOOKUP(($B31&amp;AL$13),'Dpt BDD'!$A:$D,5,FALSE))</f>
        <v/>
      </c>
      <c r="AM31" s="28" t="str">
        <f>IF(ISERROR(VLOOKUP(($B31&amp;AM$13),'Dpt BDD'!$A:$D,5,FALSE)),"",VLOOKUP(($B31&amp;AM$13),'Dpt BDD'!$A:$D,5,FALSE))</f>
        <v/>
      </c>
      <c r="AN31" s="28" t="str">
        <f>IF(ISERROR(VLOOKUP(($B31&amp;AN$13),'Dpt BDD'!$A:$D,5,FALSE)),"",VLOOKUP(($B31&amp;AN$13),'Dpt BDD'!$A:$D,5,FALSE))</f>
        <v/>
      </c>
      <c r="AO31" s="28" t="str">
        <f>IF(ISERROR(VLOOKUP(($B31&amp;AO$13),'Dpt BDD'!$A:$D,5,FALSE)),"",VLOOKUP(($B31&amp;AO$13),'Dpt BDD'!$A:$D,5,FALSE))</f>
        <v/>
      </c>
      <c r="AP31" s="28" t="str">
        <f>IF(ISERROR(VLOOKUP(($B31&amp;AP$13),'Dpt BDD'!$A:$D,5,FALSE)),"",VLOOKUP(($B31&amp;AP$13),'Dpt BDD'!$A:$D,5,FALSE))</f>
        <v/>
      </c>
      <c r="AQ31" s="28" t="str">
        <f>IF(ISERROR(VLOOKUP(($B31&amp;AQ$13),'Dpt BDD'!$A:$D,5,FALSE)),"",VLOOKUP(($B31&amp;AQ$13),'Dpt BDD'!$A:$D,5,FALSE))</f>
        <v/>
      </c>
      <c r="AR31" s="28" t="str">
        <f>IF(ISERROR(VLOOKUP(($B31&amp;AR$13),'Dpt BDD'!$A:$D,5,FALSE)),"",VLOOKUP(($B31&amp;AR$13),'Dpt BDD'!$A:$D,5,FALSE))</f>
        <v/>
      </c>
      <c r="AS31" s="28" t="str">
        <f>IF(ISERROR(VLOOKUP(($B31&amp;AS$13),'Dpt BDD'!$A:$D,5,FALSE)),"",VLOOKUP(($B31&amp;AS$13),'Dpt BDD'!$A:$D,5,FALSE))</f>
        <v/>
      </c>
      <c r="AT31" s="28" t="str">
        <f>IF(ISERROR(VLOOKUP(($B31&amp;AT$13),'Dpt BDD'!$A:$D,5,FALSE)),"",VLOOKUP(($B31&amp;AT$13),'Dpt BDD'!$A:$D,5,FALSE))</f>
        <v/>
      </c>
      <c r="AU31" s="28" t="str">
        <f>IF(ISERROR(VLOOKUP(($B31&amp;AU$13),'Dpt BDD'!$A:$D,5,FALSE)),"",VLOOKUP(($B31&amp;AU$13),'Dpt BDD'!$A:$D,5,FALSE))</f>
        <v/>
      </c>
      <c r="AV31" s="28" t="str">
        <f>IF(ISERROR(VLOOKUP(($B31&amp;AV$13),'Dpt BDD'!$A:$D,5,FALSE)),"",VLOOKUP(($B31&amp;AV$13),'Dpt BDD'!$A:$D,5,FALSE))</f>
        <v/>
      </c>
      <c r="AW31" s="28" t="str">
        <f>IF(ISERROR(VLOOKUP(($B31&amp;AW$13),'Dpt BDD'!$A:$D,5,FALSE)),"",VLOOKUP(($B31&amp;AW$13),'Dpt BDD'!$A:$D,5,FALSE))</f>
        <v/>
      </c>
      <c r="AX31" s="28" t="str">
        <f>IF(ISERROR(VLOOKUP(($B31&amp;AX$13),'Dpt BDD'!$A:$D,5,FALSE)),"",VLOOKUP(($B31&amp;AX$13),'Dpt BDD'!$A:$D,5,FALSE))</f>
        <v/>
      </c>
      <c r="AY31" s="28" t="str">
        <f>IF(ISERROR(VLOOKUP(($B31&amp;AY$13),'Dpt BDD'!$A:$D,5,FALSE)),"",VLOOKUP(($B31&amp;AY$13),'Dpt BDD'!$A:$D,5,FALSE))</f>
        <v/>
      </c>
      <c r="AZ31" s="28" t="str">
        <f>IF(ISERROR(VLOOKUP(($B31&amp;AZ$13),'Dpt BDD'!$A:$D,5,FALSE)),"",VLOOKUP(($B31&amp;AZ$13),'Dpt BDD'!$A:$D,5,FALSE))</f>
        <v/>
      </c>
      <c r="BA31" s="28" t="str">
        <f>IF(ISERROR(VLOOKUP(($B31&amp;BA$13),'Dpt BDD'!$A:$D,5,FALSE)),"",VLOOKUP(($B31&amp;BA$13),'Dpt BDD'!$A:$D,5,FALSE))</f>
        <v/>
      </c>
      <c r="BB31" s="28" t="str">
        <f>IF(ISERROR(VLOOKUP(($B31&amp;BB$13),'Dpt BDD'!$A:$D,5,FALSE)),"",VLOOKUP(($B31&amp;BB$13),'Dpt BDD'!$A:$D,5,FALSE))</f>
        <v/>
      </c>
      <c r="BC31" s="28" t="str">
        <f>IF(ISERROR(VLOOKUP(($B31&amp;BC$13),'Dpt BDD'!$A:$D,5,FALSE)),"",VLOOKUP(($B31&amp;BC$13),'Dpt BDD'!$A:$D,5,FALSE))</f>
        <v/>
      </c>
      <c r="BD31" s="28" t="str">
        <f>IF(ISERROR(VLOOKUP(($B31&amp;BD$13),'Dpt BDD'!$A:$D,5,FALSE)),"",VLOOKUP(($B31&amp;BD$13),'Dpt BDD'!$A:$D,5,FALSE))</f>
        <v/>
      </c>
      <c r="BE31" s="28" t="str">
        <f>IF(ISERROR(VLOOKUP(($B31&amp;BE$13),'Dpt BDD'!$A:$D,5,FALSE)),"",VLOOKUP(($B31&amp;BE$13),'Dpt BDD'!$A:$D,5,FALSE))</f>
        <v/>
      </c>
      <c r="BF31" s="28" t="str">
        <f>IF(ISERROR(VLOOKUP(($B31&amp;BF$13),'Dpt BDD'!$A:$D,5,FALSE)),"",VLOOKUP(($B31&amp;BF$13),'Dpt BDD'!$A:$D,5,FALSE))</f>
        <v/>
      </c>
      <c r="BG31" s="28" t="str">
        <f>IF(ISERROR(VLOOKUP(($B31&amp;BG$13),'Dpt BDD'!$A:$D,5,FALSE)),"",VLOOKUP(($B31&amp;BG$13),'Dpt BDD'!$A:$D,5,FALSE))</f>
        <v/>
      </c>
      <c r="BH31" s="28" t="str">
        <f>IF(ISERROR(VLOOKUP(($B31&amp;BH$13),'Dpt BDD'!$A:$D,5,FALSE)),"",VLOOKUP(($B31&amp;BH$13),'Dpt BDD'!$A:$D,5,FALSE))</f>
        <v/>
      </c>
      <c r="BI31" s="28" t="str">
        <f>IF(ISERROR(VLOOKUP(($B31&amp;BI$13),'Dpt BDD'!$A:$D,5,FALSE)),"",VLOOKUP(($B31&amp;BI$13),'Dpt BDD'!$A:$D,5,FALSE))</f>
        <v/>
      </c>
      <c r="BJ31" s="28" t="str">
        <f>IF(ISERROR(VLOOKUP(($B31&amp;BJ$13),'Dpt BDD'!$A:$D,5,FALSE)),"",VLOOKUP(($B31&amp;BJ$13),'Dpt BDD'!$A:$D,5,FALSE))</f>
        <v/>
      </c>
      <c r="BK31" s="28" t="str">
        <f>IF(ISERROR(VLOOKUP(($B31&amp;BK$13),'Dpt BDD'!$A:$D,5,FALSE)),"",VLOOKUP(($B31&amp;BK$13),'Dpt BDD'!$A:$D,5,FALSE))</f>
        <v/>
      </c>
      <c r="BL31" s="28" t="str">
        <f>IF(ISERROR(VLOOKUP(($B31&amp;BL$13),'Dpt BDD'!$A:$D,5,FALSE)),"",VLOOKUP(($B31&amp;BL$13),'Dpt BDD'!$A:$D,5,FALSE))</f>
        <v/>
      </c>
      <c r="BM31" s="28" t="str">
        <f>IF(ISERROR(VLOOKUP(($B31&amp;BM$13),'Dpt BDD'!$A:$D,5,FALSE)),"",VLOOKUP(($B31&amp;BM$13),'Dpt BDD'!$A:$D,5,FALSE))</f>
        <v/>
      </c>
      <c r="BN31" s="28" t="str">
        <f>IF(ISERROR(VLOOKUP(($B31&amp;BN$13),'Dpt BDD'!$A:$D,5,FALSE)),"",VLOOKUP(($B31&amp;BN$13),'Dpt BDD'!$A:$D,5,FALSE))</f>
        <v/>
      </c>
      <c r="BO31" s="28" t="str">
        <f>IF(ISERROR(VLOOKUP(($B31&amp;BO$13),'Dpt BDD'!$A:$D,5,FALSE)),"",VLOOKUP(($B31&amp;BO$13),'Dpt BDD'!$A:$D,5,FALSE))</f>
        <v/>
      </c>
      <c r="BP31" s="28" t="str">
        <f>IF(ISERROR(VLOOKUP(($B31&amp;BP$13),'Dpt BDD'!$A:$D,5,FALSE)),"",VLOOKUP(($B31&amp;BP$13),'Dpt BDD'!$A:$D,5,FALSE))</f>
        <v/>
      </c>
      <c r="BQ31" s="28" t="str">
        <f>IF(ISERROR(VLOOKUP(($B31&amp;BQ$13),'Dpt BDD'!$A:$D,5,FALSE)),"",VLOOKUP(($B31&amp;BQ$13),'Dpt BDD'!$A:$D,5,FALSE))</f>
        <v/>
      </c>
      <c r="BR31" s="28" t="str">
        <f>IF(ISERROR(VLOOKUP(($B31&amp;BR$13),'Dpt BDD'!$A:$D,5,FALSE)),"",VLOOKUP(($B31&amp;BR$13),'Dpt BDD'!$A:$D,5,FALSE))</f>
        <v/>
      </c>
      <c r="BS31" s="28" t="str">
        <f>IF(ISERROR(VLOOKUP(($B31&amp;BS$13),'Dpt BDD'!$A:$D,5,FALSE)),"",VLOOKUP(($B31&amp;BS$13),'Dpt BDD'!$A:$D,5,FALSE))</f>
        <v/>
      </c>
      <c r="BT31" s="28" t="str">
        <f>IF(ISERROR(VLOOKUP(($B31&amp;BT$13),'Dpt BDD'!$A:$D,5,FALSE)),"",VLOOKUP(($B31&amp;BT$13),'Dpt BDD'!$A:$D,5,FALSE))</f>
        <v/>
      </c>
      <c r="BU31" s="28" t="str">
        <f>IF(ISERROR(VLOOKUP(($B31&amp;BU$13),'Dpt BDD'!$A:$D,5,FALSE)),"",VLOOKUP(($B31&amp;BU$13),'Dpt BDD'!$A:$D,5,FALSE))</f>
        <v/>
      </c>
      <c r="BV31" s="28" t="str">
        <f>IF(ISERROR(VLOOKUP(($B31&amp;BV$13),'Dpt BDD'!$A:$D,5,FALSE)),"",VLOOKUP(($B31&amp;BV$13),'Dpt BDD'!$A:$D,5,FALSE))</f>
        <v/>
      </c>
      <c r="BW31" s="28" t="str">
        <f>IF(ISERROR(VLOOKUP(($B31&amp;BW$13),'Dpt BDD'!$A:$D,5,FALSE)),"",VLOOKUP(($B31&amp;BW$13),'Dpt BDD'!$A:$D,5,FALSE))</f>
        <v/>
      </c>
      <c r="BX31" s="28" t="str">
        <f>IF(ISERROR(VLOOKUP(($B31&amp;BX$13),'Dpt BDD'!$A:$D,5,FALSE)),"",VLOOKUP(($B31&amp;BX$13),'Dpt BDD'!$A:$D,5,FALSE))</f>
        <v/>
      </c>
      <c r="BY31" s="28" t="str">
        <f>IF(ISERROR(VLOOKUP(($B31&amp;BY$13),'Dpt BDD'!$A:$D,5,FALSE)),"",VLOOKUP(($B31&amp;BY$13),'Dpt BDD'!$A:$D,5,FALSE))</f>
        <v/>
      </c>
      <c r="BZ31" s="28" t="str">
        <f>IF(ISERROR(VLOOKUP(($B31&amp;BZ$13),'Dpt BDD'!$A:$D,5,FALSE)),"",VLOOKUP(($B31&amp;BZ$13),'Dpt BDD'!$A:$D,5,FALSE))</f>
        <v/>
      </c>
      <c r="CA31" s="28" t="str">
        <f>IF(ISERROR(VLOOKUP(($B31&amp;CA$13),'Dpt BDD'!$A:$D,5,FALSE)),"",VLOOKUP(($B31&amp;CA$13),'Dpt BDD'!$A:$D,5,FALSE))</f>
        <v/>
      </c>
      <c r="CB31" s="28" t="str">
        <f>IF(ISERROR(VLOOKUP(($B31&amp;CB$13),'Dpt BDD'!$A:$D,5,FALSE)),"",VLOOKUP(($B31&amp;CB$13),'Dpt BDD'!$A:$D,5,FALSE))</f>
        <v/>
      </c>
      <c r="CC31" s="28" t="str">
        <f>IF(ISERROR(VLOOKUP(($B31&amp;CC$13),'Dpt BDD'!$A:$D,5,FALSE)),"",VLOOKUP(($B31&amp;CC$13),'Dpt BDD'!$A:$D,5,FALSE))</f>
        <v/>
      </c>
      <c r="CD31" s="28" t="str">
        <f>IF(ISERROR(VLOOKUP(($B31&amp;CD$13),'Dpt BDD'!$A:$D,5,FALSE)),"",VLOOKUP(($B31&amp;CD$13),'Dpt BDD'!$A:$D,5,FALSE))</f>
        <v/>
      </c>
      <c r="CE31" s="28" t="str">
        <f>IF(ISERROR(VLOOKUP(($B31&amp;CE$13),'Dpt BDD'!$A:$D,5,FALSE)),"",VLOOKUP(($B31&amp;CE$13),'Dpt BDD'!$A:$D,5,FALSE))</f>
        <v/>
      </c>
      <c r="CF31" s="28" t="str">
        <f>IF(ISERROR(VLOOKUP(($B31&amp;CF$13),'Dpt BDD'!$A:$D,5,FALSE)),"",VLOOKUP(($B31&amp;CF$13),'Dpt BDD'!$A:$D,5,FALSE))</f>
        <v/>
      </c>
      <c r="CG31" s="28" t="str">
        <f>IF(ISERROR(VLOOKUP(($B31&amp;CG$13),'Dpt BDD'!$A:$D,5,FALSE)),"",VLOOKUP(($B31&amp;CG$13),'Dpt BDD'!$A:$D,5,FALSE))</f>
        <v/>
      </c>
      <c r="CH31" s="28" t="str">
        <f>IF(ISERROR(VLOOKUP(($B31&amp;CH$13),'Dpt BDD'!$A:$D,5,FALSE)),"",VLOOKUP(($B31&amp;CH$13),'Dpt BDD'!$A:$D,5,FALSE))</f>
        <v/>
      </c>
      <c r="CI31" s="28" t="str">
        <f>IF(ISERROR(VLOOKUP(($B31&amp;CI$13),'Dpt BDD'!$A:$D,5,FALSE)),"",VLOOKUP(($B31&amp;CI$13),'Dpt BDD'!$A:$D,5,FALSE))</f>
        <v/>
      </c>
      <c r="CJ31" s="28" t="str">
        <f>IF(ISERROR(VLOOKUP(($B31&amp;CJ$13),'Dpt BDD'!$A:$D,5,FALSE)),"",VLOOKUP(($B31&amp;CJ$13),'Dpt BDD'!$A:$D,5,FALSE))</f>
        <v/>
      </c>
      <c r="CK31" s="28" t="str">
        <f>IF(ISERROR(VLOOKUP(($B31&amp;CK$13),'Dpt BDD'!$A:$D,5,FALSE)),"",VLOOKUP(($B31&amp;CK$13),'Dpt BDD'!$A:$D,5,FALSE))</f>
        <v/>
      </c>
      <c r="CL31" s="28" t="str">
        <f>IF(ISERROR(VLOOKUP(($B31&amp;CL$13),'Dpt BDD'!$A:$D,5,FALSE)),"",VLOOKUP(($B31&amp;CL$13),'Dpt BDD'!$A:$D,5,FALSE))</f>
        <v/>
      </c>
      <c r="CM31" s="28" t="str">
        <f>IF(ISERROR(VLOOKUP(($B31&amp;CM$13),'Dpt BDD'!$A:$D,5,FALSE)),"",VLOOKUP(($B31&amp;CM$13),'Dpt BDD'!$A:$D,5,FALSE))</f>
        <v/>
      </c>
      <c r="CN31" s="28" t="str">
        <f>IF(ISERROR(VLOOKUP(($B31&amp;CN$13),'Dpt BDD'!$A:$D,5,FALSE)),"",VLOOKUP(($B31&amp;CN$13),'Dpt BDD'!$A:$D,5,FALSE))</f>
        <v/>
      </c>
      <c r="CO31" s="28" t="str">
        <f>IF(ISERROR(VLOOKUP(($B31&amp;CO$13),'Dpt BDD'!$A:$D,5,FALSE)),"",VLOOKUP(($B31&amp;CO$13),'Dpt BDD'!$A:$D,5,FALSE))</f>
        <v/>
      </c>
      <c r="CP31" s="28" t="str">
        <f>IF(ISERROR(VLOOKUP(($B31&amp;CP$13),'Dpt BDD'!$A:$D,5,FALSE)),"",VLOOKUP(($B31&amp;CP$13),'Dpt BDD'!$A:$D,5,FALSE))</f>
        <v/>
      </c>
      <c r="CQ31" s="28" t="str">
        <f>IF(ISERROR(VLOOKUP(($B31&amp;CQ$13),'Dpt BDD'!$A:$D,5,FALSE)),"",VLOOKUP(($B31&amp;CQ$13),'Dpt BDD'!$A:$D,5,FALSE))</f>
        <v/>
      </c>
      <c r="CR31" s="28" t="str">
        <f>IF(ISERROR(VLOOKUP(($B31&amp;CR$13),'Dpt BDD'!$A:$D,5,FALSE)),"",VLOOKUP(($B31&amp;CR$13),'Dpt BDD'!$A:$D,5,FALSE))</f>
        <v/>
      </c>
      <c r="CS31" s="28" t="str">
        <f>IF(ISERROR(VLOOKUP(($B31&amp;CS$13),'Dpt BDD'!$A:$D,5,FALSE)),"",VLOOKUP(($B31&amp;CS$13),'Dpt BDD'!$A:$D,5,FALSE))</f>
        <v/>
      </c>
      <c r="CT31" s="28" t="str">
        <f>IF(ISERROR(VLOOKUP(($B31&amp;CT$13),'Dpt BDD'!$A:$D,5,FALSE)),"",VLOOKUP(($B31&amp;CT$13),'Dpt BDD'!$A:$D,5,FALSE))</f>
        <v/>
      </c>
      <c r="CU31" s="28" t="str">
        <f>IF(ISERROR(VLOOKUP(($B31&amp;CU$13),'Dpt BDD'!$A:$D,5,FALSE)),"",VLOOKUP(($B31&amp;CU$13),'Dpt BDD'!$A:$D,5,FALSE))</f>
        <v/>
      </c>
      <c r="CV31" s="28" t="str">
        <f>IF(ISERROR(VLOOKUP(($B31&amp;CV$13),'Dpt BDD'!$A:$D,5,FALSE)),"",VLOOKUP(($B31&amp;CV$13),'Dpt BDD'!$A:$D,5,FALSE))</f>
        <v/>
      </c>
      <c r="CW31" s="28" t="str">
        <f>IF(ISERROR(VLOOKUP(($B31&amp;CW$13),'Dpt BDD'!$A:$D,5,FALSE)),"",VLOOKUP(($B31&amp;CW$13),'Dpt BDD'!$A:$D,5,FALSE))</f>
        <v/>
      </c>
      <c r="CX31" s="28" t="str">
        <f>IF(ISERROR(VLOOKUP(($B31&amp;CX$13),'Dpt BDD'!$A:$D,5,FALSE)),"",VLOOKUP(($B31&amp;CX$13),'Dpt BDD'!$A:$D,5,FALSE))</f>
        <v/>
      </c>
      <c r="CY31" s="28" t="str">
        <f>IF(ISERROR(VLOOKUP(($B31&amp;CY$13),'Dpt BDD'!$A:$D,5,FALSE)),"",VLOOKUP(($B31&amp;CY$13),'Dpt BDD'!$A:$D,5,FALSE))</f>
        <v/>
      </c>
      <c r="CZ31" s="28" t="str">
        <f>IF(ISERROR(VLOOKUP(($B31&amp;CZ$13),'Dpt BDD'!$A:$D,5,FALSE)),"",VLOOKUP(($B31&amp;CZ$13),'Dpt BDD'!$A:$D,5,FALSE))</f>
        <v/>
      </c>
      <c r="DA31" s="28" t="str">
        <f>IF(ISERROR(VLOOKUP(($B31&amp;DA$13),'Dpt BDD'!$A:$D,5,FALSE)),"",VLOOKUP(($B31&amp;DA$13),'Dpt BDD'!$A:$D,5,FALSE))</f>
        <v/>
      </c>
      <c r="DB31" s="28" t="str">
        <f>IF(ISERROR(VLOOKUP(($B31&amp;DB$13),'Dpt BDD'!$A:$D,5,FALSE)),"",VLOOKUP(($B31&amp;DB$13),'Dpt BDD'!$A:$D,5,FALSE))</f>
        <v/>
      </c>
      <c r="DC31" s="28" t="str">
        <f>IF(ISERROR(VLOOKUP(($B31&amp;DC$13),'Dpt BDD'!$A:$D,5,FALSE)),"",VLOOKUP(($B31&amp;DC$13),'Dpt BDD'!$A:$D,5,FALSE))</f>
        <v/>
      </c>
      <c r="DD31" s="28" t="str">
        <f>IF(ISERROR(VLOOKUP(($B31&amp;DD$13),'Dpt BDD'!$A:$D,5,FALSE)),"",VLOOKUP(($B31&amp;DD$13),'Dpt BDD'!$A:$D,5,FALSE))</f>
        <v/>
      </c>
      <c r="DE31" s="28" t="str">
        <f>IF(ISERROR(VLOOKUP(($B31&amp;DE$13),'Dpt BDD'!$A:$D,5,FALSE)),"",VLOOKUP(($B31&amp;DE$13),'Dpt BDD'!$A:$D,5,FALSE))</f>
        <v/>
      </c>
      <c r="DF31" s="28" t="str">
        <f>IF(ISERROR(VLOOKUP(($B31&amp;DF$13),'Dpt BDD'!$A:$D,5,FALSE)),"",VLOOKUP(($B31&amp;DF$13),'Dpt BDD'!$A:$D,5,FALSE))</f>
        <v/>
      </c>
      <c r="DG31" s="28" t="str">
        <f>IF(ISERROR(VLOOKUP(($B31&amp;DG$13),'Dpt BDD'!$A:$D,5,FALSE)),"",VLOOKUP(($B31&amp;DG$13),'Dpt BDD'!$A:$D,5,FALSE))</f>
        <v/>
      </c>
      <c r="DH31" s="28" t="str">
        <f>IF(ISERROR(VLOOKUP(($B31&amp;DH$13),'Dpt BDD'!$A:$D,5,FALSE)),"",VLOOKUP(($B31&amp;DH$13),'Dpt BDD'!$A:$D,5,FALSE))</f>
        <v/>
      </c>
      <c r="DI31" s="28" t="str">
        <f>IF(ISERROR(VLOOKUP(($B31&amp;DI$13),'Dpt BDD'!$A:$D,5,FALSE)),"",VLOOKUP(($B31&amp;DI$13),'Dpt BDD'!$A:$D,5,FALSE))</f>
        <v/>
      </c>
      <c r="DJ31" s="28" t="str">
        <f>IF(ISERROR(VLOOKUP(($B31&amp;DJ$13),'Dpt BDD'!$A:$D,5,FALSE)),"",VLOOKUP(($B31&amp;DJ$13),'Dpt BDD'!$A:$D,5,FALSE))</f>
        <v/>
      </c>
      <c r="DK31" s="28" t="str">
        <f>IF(ISERROR(VLOOKUP(($B31&amp;DK$13),'Dpt BDD'!$A:$D,5,FALSE)),"",VLOOKUP(($B31&amp;DK$13),'Dpt BDD'!$A:$D,5,FALSE))</f>
        <v/>
      </c>
    </row>
    <row r="32" spans="2:115" x14ac:dyDescent="0.15">
      <c r="B32" s="2">
        <f t="shared" si="0"/>
        <v>43058</v>
      </c>
      <c r="C32" s="53">
        <f>IFERROR(RECHERCHEVA('Dpt BDD'!$A:$D,4,$B32,C$12),0)</f>
        <v>0</v>
      </c>
      <c r="D32" s="53">
        <f>IFERROR(RECHERCHEVA('Dpt BDD'!$A:$D,4,$B32,D$12),0)</f>
        <v>0</v>
      </c>
      <c r="E32" s="53">
        <f>IFERROR(RECHERCHEVA('Dpt BDD'!$A:$D,4,$B32,E$12),0)</f>
        <v>0</v>
      </c>
      <c r="F32" s="53">
        <f>IFERROR(RECHERCHEVA('Dpt BDD'!$A:$D,4,$B32,F$12),0)</f>
        <v>0</v>
      </c>
      <c r="G32" s="53">
        <f>IFERROR(RECHERCHEVA('Dpt BDD'!$A:$D,4,$B32,G$12),0)</f>
        <v>0</v>
      </c>
      <c r="H32" s="53">
        <f>IFERROR(RECHERCHEVA('Dpt BDD'!$A:$D,4,$B32,H$12),0)</f>
        <v>0</v>
      </c>
      <c r="I32" s="53">
        <f>IFERROR(RECHERCHEVA('Dpt BDD'!$A:$D,4,$B32,I$12),0)</f>
        <v>0</v>
      </c>
      <c r="J32" s="53">
        <f>IFERROR(RECHERCHEVA('Dpt BDD'!$A:$D,4,$B32,J$12),0)</f>
        <v>0</v>
      </c>
      <c r="K32" s="53">
        <f>IFERROR(RECHERCHEVA('Dpt BDD'!$A:$D,4,$B32,K$12),0)</f>
        <v>0</v>
      </c>
      <c r="L32" s="53">
        <f>IFERROR(RECHERCHEVA('Dpt BDD'!$A:$D,4,$B32,L$12),0)</f>
        <v>0</v>
      </c>
      <c r="M32" s="53">
        <f>IFERROR(RECHERCHEVA('Dpt BDD'!$A:$D,4,$B32,M$12),0)</f>
        <v>0</v>
      </c>
      <c r="N32" s="53">
        <f>IFERROR(RECHERCHEVA('Dpt BDD'!$A:$D,4,$B32,N$12),0)</f>
        <v>0</v>
      </c>
      <c r="O32" s="28" t="str">
        <f>IF(ISERROR(VLOOKUP(($B32&amp;O$13),'Dpt BDD'!$A:$D,5,FALSE)),"",VLOOKUP(($B32&amp;O$13),'Dpt BDD'!$A:$D,5,FALSE))</f>
        <v/>
      </c>
      <c r="P32" s="28" t="str">
        <f>IF(ISERROR(VLOOKUP(($B32&amp;P$13),'Dpt BDD'!$A:$D,5,FALSE)),"",VLOOKUP(($B32&amp;P$13),'Dpt BDD'!$A:$D,5,FALSE))</f>
        <v/>
      </c>
      <c r="Q32" s="28" t="str">
        <f>IF(ISERROR(VLOOKUP(($B32&amp;Q$13),'Dpt BDD'!$A:$D,5,FALSE)),"",VLOOKUP(($B32&amp;Q$13),'Dpt BDD'!$A:$D,5,FALSE))</f>
        <v/>
      </c>
      <c r="R32" s="28" t="str">
        <f>IF(ISERROR(VLOOKUP(($B32&amp;R$13),'Dpt BDD'!$A:$D,5,FALSE)),"",VLOOKUP(($B32&amp;R$13),'Dpt BDD'!$A:$D,5,FALSE))</f>
        <v/>
      </c>
      <c r="S32" s="28" t="str">
        <f>IF(ISERROR(VLOOKUP(($B32&amp;S$13),'Dpt BDD'!$A:$D,5,FALSE)),"",VLOOKUP(($B32&amp;S$13),'Dpt BDD'!$A:$D,5,FALSE))</f>
        <v/>
      </c>
      <c r="T32" s="28" t="str">
        <f>IF(ISERROR(VLOOKUP(($B32&amp;T$13),'Dpt BDD'!$A:$D,5,FALSE)),"",VLOOKUP(($B32&amp;T$13),'Dpt BDD'!$A:$D,5,FALSE))</f>
        <v/>
      </c>
      <c r="U32" s="28" t="str">
        <f>IF(ISERROR(VLOOKUP(($B32&amp;U$13),'Dpt BDD'!$A:$D,5,FALSE)),"",VLOOKUP(($B32&amp;U$13),'Dpt BDD'!$A:$D,5,FALSE))</f>
        <v/>
      </c>
      <c r="V32" s="28" t="str">
        <f>IF(ISERROR(VLOOKUP(($B32&amp;V$13),'Dpt BDD'!$A:$D,5,FALSE)),"",VLOOKUP(($B32&amp;V$13),'Dpt BDD'!$A:$D,5,FALSE))</f>
        <v/>
      </c>
      <c r="W32" s="28" t="str">
        <f>IF(ISERROR(VLOOKUP(($B32&amp;W$13),'Dpt BDD'!$A:$D,5,FALSE)),"",VLOOKUP(($B32&amp;W$13),'Dpt BDD'!$A:$D,5,FALSE))</f>
        <v/>
      </c>
      <c r="X32" s="28" t="str">
        <f>IF(ISERROR(VLOOKUP(($B32&amp;X$13),'Dpt BDD'!$A:$D,5,FALSE)),"",VLOOKUP(($B32&amp;X$13),'Dpt BDD'!$A:$D,5,FALSE))</f>
        <v/>
      </c>
      <c r="Y32" s="28" t="str">
        <f>IF(ISERROR(VLOOKUP(($B32&amp;Y$13),'Dpt BDD'!$A:$D,5,FALSE)),"",VLOOKUP(($B32&amp;Y$13),'Dpt BDD'!$A:$D,5,FALSE))</f>
        <v/>
      </c>
      <c r="Z32" s="28" t="str">
        <f>IF(ISERROR(VLOOKUP(($B32&amp;Z$13),'Dpt BDD'!$A:$D,5,FALSE)),"",VLOOKUP(($B32&amp;Z$13),'Dpt BDD'!$A:$D,5,FALSE))</f>
        <v/>
      </c>
      <c r="AA32" s="28" t="str">
        <f>IF(ISERROR(VLOOKUP(($B32&amp;AA$13),'Dpt BDD'!$A:$D,5,FALSE)),"",VLOOKUP(($B32&amp;AA$13),'Dpt BDD'!$A:$D,5,FALSE))</f>
        <v/>
      </c>
      <c r="AB32" s="28" t="str">
        <f>IF(ISERROR(VLOOKUP(($B32&amp;AB$13),'Dpt BDD'!$A:$D,5,FALSE)),"",VLOOKUP(($B32&amp;AB$13),'Dpt BDD'!$A:$D,5,FALSE))</f>
        <v/>
      </c>
      <c r="AC32" s="28" t="str">
        <f>IF(ISERROR(VLOOKUP(($B32&amp;AC$13),'Dpt BDD'!$A:$D,5,FALSE)),"",VLOOKUP(($B32&amp;AC$13),'Dpt BDD'!$A:$D,5,FALSE))</f>
        <v/>
      </c>
      <c r="AD32" s="28" t="str">
        <f>IF(ISERROR(VLOOKUP(($B32&amp;AD$13),'Dpt BDD'!$A:$D,5,FALSE)),"",VLOOKUP(($B32&amp;AD$13),'Dpt BDD'!$A:$D,5,FALSE))</f>
        <v/>
      </c>
      <c r="AE32" s="28" t="str">
        <f>IF(ISERROR(VLOOKUP(($B32&amp;AE$13),'Dpt BDD'!$A:$D,5,FALSE)),"",VLOOKUP(($B32&amp;AE$13),'Dpt BDD'!$A:$D,5,FALSE))</f>
        <v/>
      </c>
      <c r="AF32" s="28" t="str">
        <f>IF(ISERROR(VLOOKUP(($B32&amp;AF$13),'Dpt BDD'!$A:$D,5,FALSE)),"",VLOOKUP(($B32&amp;AF$13),'Dpt BDD'!$A:$D,5,FALSE))</f>
        <v/>
      </c>
      <c r="AG32" s="28" t="str">
        <f>IF(ISERROR(VLOOKUP(($B32&amp;AG$13),'Dpt BDD'!$A:$D,5,FALSE)),"",VLOOKUP(($B32&amp;AG$13),'Dpt BDD'!$A:$D,5,FALSE))</f>
        <v/>
      </c>
      <c r="AH32" s="28" t="str">
        <f>IF(ISERROR(VLOOKUP(($B32&amp;AH$13),'Dpt BDD'!$A:$D,5,FALSE)),"",VLOOKUP(($B32&amp;AH$13),'Dpt BDD'!$A:$D,5,FALSE))</f>
        <v/>
      </c>
      <c r="AI32" s="28" t="str">
        <f>IF(ISERROR(VLOOKUP(($B32&amp;AI$13),'Dpt BDD'!$A:$D,5,FALSE)),"",VLOOKUP(($B32&amp;AI$13),'Dpt BDD'!$A:$D,5,FALSE))</f>
        <v/>
      </c>
      <c r="AJ32" s="28" t="str">
        <f>IF(ISERROR(VLOOKUP(($B32&amp;AJ$13),'Dpt BDD'!$A:$D,5,FALSE)),"",VLOOKUP(($B32&amp;AJ$13),'Dpt BDD'!$A:$D,5,FALSE))</f>
        <v/>
      </c>
      <c r="AK32" s="28" t="str">
        <f>IF(ISERROR(VLOOKUP(($B32&amp;AK$13),'Dpt BDD'!$A:$D,5,FALSE)),"",VLOOKUP(($B32&amp;AK$13),'Dpt BDD'!$A:$D,5,FALSE))</f>
        <v/>
      </c>
      <c r="AL32" s="28" t="str">
        <f>IF(ISERROR(VLOOKUP(($B32&amp;AL$13),'Dpt BDD'!$A:$D,5,FALSE)),"",VLOOKUP(($B32&amp;AL$13),'Dpt BDD'!$A:$D,5,FALSE))</f>
        <v/>
      </c>
      <c r="AM32" s="28" t="str">
        <f>IF(ISERROR(VLOOKUP(($B32&amp;AM$13),'Dpt BDD'!$A:$D,5,FALSE)),"",VLOOKUP(($B32&amp;AM$13),'Dpt BDD'!$A:$D,5,FALSE))</f>
        <v/>
      </c>
      <c r="AN32" s="28" t="str">
        <f>IF(ISERROR(VLOOKUP(($B32&amp;AN$13),'Dpt BDD'!$A:$D,5,FALSE)),"",VLOOKUP(($B32&amp;AN$13),'Dpt BDD'!$A:$D,5,FALSE))</f>
        <v/>
      </c>
      <c r="AO32" s="28" t="str">
        <f>IF(ISERROR(VLOOKUP(($B32&amp;AO$13),'Dpt BDD'!$A:$D,5,FALSE)),"",VLOOKUP(($B32&amp;AO$13),'Dpt BDD'!$A:$D,5,FALSE))</f>
        <v/>
      </c>
      <c r="AP32" s="28" t="str">
        <f>IF(ISERROR(VLOOKUP(($B32&amp;AP$13),'Dpt BDD'!$A:$D,5,FALSE)),"",VLOOKUP(($B32&amp;AP$13),'Dpt BDD'!$A:$D,5,FALSE))</f>
        <v/>
      </c>
      <c r="AQ32" s="28" t="str">
        <f>IF(ISERROR(VLOOKUP(($B32&amp;AQ$13),'Dpt BDD'!$A:$D,5,FALSE)),"",VLOOKUP(($B32&amp;AQ$13),'Dpt BDD'!$A:$D,5,FALSE))</f>
        <v/>
      </c>
      <c r="AR32" s="28" t="str">
        <f>IF(ISERROR(VLOOKUP(($B32&amp;AR$13),'Dpt BDD'!$A:$D,5,FALSE)),"",VLOOKUP(($B32&amp;AR$13),'Dpt BDD'!$A:$D,5,FALSE))</f>
        <v/>
      </c>
      <c r="AS32" s="28" t="str">
        <f>IF(ISERROR(VLOOKUP(($B32&amp;AS$13),'Dpt BDD'!$A:$D,5,FALSE)),"",VLOOKUP(($B32&amp;AS$13),'Dpt BDD'!$A:$D,5,FALSE))</f>
        <v/>
      </c>
      <c r="AT32" s="28" t="str">
        <f>IF(ISERROR(VLOOKUP(($B32&amp;AT$13),'Dpt BDD'!$A:$D,5,FALSE)),"",VLOOKUP(($B32&amp;AT$13),'Dpt BDD'!$A:$D,5,FALSE))</f>
        <v/>
      </c>
      <c r="AU32" s="28" t="str">
        <f>IF(ISERROR(VLOOKUP(($B32&amp;AU$13),'Dpt BDD'!$A:$D,5,FALSE)),"",VLOOKUP(($B32&amp;AU$13),'Dpt BDD'!$A:$D,5,FALSE))</f>
        <v/>
      </c>
      <c r="AV32" s="28" t="str">
        <f>IF(ISERROR(VLOOKUP(($B32&amp;AV$13),'Dpt BDD'!$A:$D,5,FALSE)),"",VLOOKUP(($B32&amp;AV$13),'Dpt BDD'!$A:$D,5,FALSE))</f>
        <v/>
      </c>
      <c r="AW32" s="28" t="str">
        <f>IF(ISERROR(VLOOKUP(($B32&amp;AW$13),'Dpt BDD'!$A:$D,5,FALSE)),"",VLOOKUP(($B32&amp;AW$13),'Dpt BDD'!$A:$D,5,FALSE))</f>
        <v/>
      </c>
      <c r="AX32" s="28" t="str">
        <f>IF(ISERROR(VLOOKUP(($B32&amp;AX$13),'Dpt BDD'!$A:$D,5,FALSE)),"",VLOOKUP(($B32&amp;AX$13),'Dpt BDD'!$A:$D,5,FALSE))</f>
        <v/>
      </c>
      <c r="AY32" s="28" t="str">
        <f>IF(ISERROR(VLOOKUP(($B32&amp;AY$13),'Dpt BDD'!$A:$D,5,FALSE)),"",VLOOKUP(($B32&amp;AY$13),'Dpt BDD'!$A:$D,5,FALSE))</f>
        <v/>
      </c>
      <c r="AZ32" s="28" t="str">
        <f>IF(ISERROR(VLOOKUP(($B32&amp;AZ$13),'Dpt BDD'!$A:$D,5,FALSE)),"",VLOOKUP(($B32&amp;AZ$13),'Dpt BDD'!$A:$D,5,FALSE))</f>
        <v/>
      </c>
      <c r="BA32" s="28" t="str">
        <f>IF(ISERROR(VLOOKUP(($B32&amp;BA$13),'Dpt BDD'!$A:$D,5,FALSE)),"",VLOOKUP(($B32&amp;BA$13),'Dpt BDD'!$A:$D,5,FALSE))</f>
        <v/>
      </c>
      <c r="BB32" s="28" t="str">
        <f>IF(ISERROR(VLOOKUP(($B32&amp;BB$13),'Dpt BDD'!$A:$D,5,FALSE)),"",VLOOKUP(($B32&amp;BB$13),'Dpt BDD'!$A:$D,5,FALSE))</f>
        <v/>
      </c>
      <c r="BC32" s="28" t="str">
        <f>IF(ISERROR(VLOOKUP(($B32&amp;BC$13),'Dpt BDD'!$A:$D,5,FALSE)),"",VLOOKUP(($B32&amp;BC$13),'Dpt BDD'!$A:$D,5,FALSE))</f>
        <v/>
      </c>
      <c r="BD32" s="28" t="str">
        <f>IF(ISERROR(VLOOKUP(($B32&amp;BD$13),'Dpt BDD'!$A:$D,5,FALSE)),"",VLOOKUP(($B32&amp;BD$13),'Dpt BDD'!$A:$D,5,FALSE))</f>
        <v/>
      </c>
      <c r="BE32" s="28" t="str">
        <f>IF(ISERROR(VLOOKUP(($B32&amp;BE$13),'Dpt BDD'!$A:$D,5,FALSE)),"",VLOOKUP(($B32&amp;BE$13),'Dpt BDD'!$A:$D,5,FALSE))</f>
        <v/>
      </c>
      <c r="BF32" s="28" t="str">
        <f>IF(ISERROR(VLOOKUP(($B32&amp;BF$13),'Dpt BDD'!$A:$D,5,FALSE)),"",VLOOKUP(($B32&amp;BF$13),'Dpt BDD'!$A:$D,5,FALSE))</f>
        <v/>
      </c>
      <c r="BG32" s="28" t="str">
        <f>IF(ISERROR(VLOOKUP(($B32&amp;BG$13),'Dpt BDD'!$A:$D,5,FALSE)),"",VLOOKUP(($B32&amp;BG$13),'Dpt BDD'!$A:$D,5,FALSE))</f>
        <v/>
      </c>
      <c r="BH32" s="28" t="str">
        <f>IF(ISERROR(VLOOKUP(($B32&amp;BH$13),'Dpt BDD'!$A:$D,5,FALSE)),"",VLOOKUP(($B32&amp;BH$13),'Dpt BDD'!$A:$D,5,FALSE))</f>
        <v/>
      </c>
      <c r="BI32" s="28" t="str">
        <f>IF(ISERROR(VLOOKUP(($B32&amp;BI$13),'Dpt BDD'!$A:$D,5,FALSE)),"",VLOOKUP(($B32&amp;BI$13),'Dpt BDD'!$A:$D,5,FALSE))</f>
        <v/>
      </c>
      <c r="BJ32" s="28" t="str">
        <f>IF(ISERROR(VLOOKUP(($B32&amp;BJ$13),'Dpt BDD'!$A:$D,5,FALSE)),"",VLOOKUP(($B32&amp;BJ$13),'Dpt BDD'!$A:$D,5,FALSE))</f>
        <v/>
      </c>
      <c r="BK32" s="28" t="str">
        <f>IF(ISERROR(VLOOKUP(($B32&amp;BK$13),'Dpt BDD'!$A:$D,5,FALSE)),"",VLOOKUP(($B32&amp;BK$13),'Dpt BDD'!$A:$D,5,FALSE))</f>
        <v/>
      </c>
      <c r="BL32" s="28" t="str">
        <f>IF(ISERROR(VLOOKUP(($B32&amp;BL$13),'Dpt BDD'!$A:$D,5,FALSE)),"",VLOOKUP(($B32&amp;BL$13),'Dpt BDD'!$A:$D,5,FALSE))</f>
        <v/>
      </c>
      <c r="BM32" s="28" t="str">
        <f>IF(ISERROR(VLOOKUP(($B32&amp;BM$13),'Dpt BDD'!$A:$D,5,FALSE)),"",VLOOKUP(($B32&amp;BM$13),'Dpt BDD'!$A:$D,5,FALSE))</f>
        <v/>
      </c>
      <c r="BN32" s="28" t="str">
        <f>IF(ISERROR(VLOOKUP(($B32&amp;BN$13),'Dpt BDD'!$A:$D,5,FALSE)),"",VLOOKUP(($B32&amp;BN$13),'Dpt BDD'!$A:$D,5,FALSE))</f>
        <v/>
      </c>
      <c r="BO32" s="28" t="str">
        <f>IF(ISERROR(VLOOKUP(($B32&amp;BO$13),'Dpt BDD'!$A:$D,5,FALSE)),"",VLOOKUP(($B32&amp;BO$13),'Dpt BDD'!$A:$D,5,FALSE))</f>
        <v/>
      </c>
      <c r="BP32" s="28" t="str">
        <f>IF(ISERROR(VLOOKUP(($B32&amp;BP$13),'Dpt BDD'!$A:$D,5,FALSE)),"",VLOOKUP(($B32&amp;BP$13),'Dpt BDD'!$A:$D,5,FALSE))</f>
        <v/>
      </c>
      <c r="BQ32" s="28" t="str">
        <f>IF(ISERROR(VLOOKUP(($B32&amp;BQ$13),'Dpt BDD'!$A:$D,5,FALSE)),"",VLOOKUP(($B32&amp;BQ$13),'Dpt BDD'!$A:$D,5,FALSE))</f>
        <v/>
      </c>
      <c r="BR32" s="28" t="str">
        <f>IF(ISERROR(VLOOKUP(($B32&amp;BR$13),'Dpt BDD'!$A:$D,5,FALSE)),"",VLOOKUP(($B32&amp;BR$13),'Dpt BDD'!$A:$D,5,FALSE))</f>
        <v/>
      </c>
      <c r="BS32" s="28" t="str">
        <f>IF(ISERROR(VLOOKUP(($B32&amp;BS$13),'Dpt BDD'!$A:$D,5,FALSE)),"",VLOOKUP(($B32&amp;BS$13),'Dpt BDD'!$A:$D,5,FALSE))</f>
        <v/>
      </c>
      <c r="BT32" s="28" t="str">
        <f>IF(ISERROR(VLOOKUP(($B32&amp;BT$13),'Dpt BDD'!$A:$D,5,FALSE)),"",VLOOKUP(($B32&amp;BT$13),'Dpt BDD'!$A:$D,5,FALSE))</f>
        <v/>
      </c>
      <c r="BU32" s="28" t="str">
        <f>IF(ISERROR(VLOOKUP(($B32&amp;BU$13),'Dpt BDD'!$A:$D,5,FALSE)),"",VLOOKUP(($B32&amp;BU$13),'Dpt BDD'!$A:$D,5,FALSE))</f>
        <v/>
      </c>
      <c r="BV32" s="28" t="str">
        <f>IF(ISERROR(VLOOKUP(($B32&amp;BV$13),'Dpt BDD'!$A:$D,5,FALSE)),"",VLOOKUP(($B32&amp;BV$13),'Dpt BDD'!$A:$D,5,FALSE))</f>
        <v/>
      </c>
      <c r="BW32" s="28" t="str">
        <f>IF(ISERROR(VLOOKUP(($B32&amp;BW$13),'Dpt BDD'!$A:$D,5,FALSE)),"",VLOOKUP(($B32&amp;BW$13),'Dpt BDD'!$A:$D,5,FALSE))</f>
        <v/>
      </c>
      <c r="BX32" s="28" t="str">
        <f>IF(ISERROR(VLOOKUP(($B32&amp;BX$13),'Dpt BDD'!$A:$D,5,FALSE)),"",VLOOKUP(($B32&amp;BX$13),'Dpt BDD'!$A:$D,5,FALSE))</f>
        <v/>
      </c>
      <c r="BY32" s="28" t="str">
        <f>IF(ISERROR(VLOOKUP(($B32&amp;BY$13),'Dpt BDD'!$A:$D,5,FALSE)),"",VLOOKUP(($B32&amp;BY$13),'Dpt BDD'!$A:$D,5,FALSE))</f>
        <v/>
      </c>
      <c r="BZ32" s="28" t="str">
        <f>IF(ISERROR(VLOOKUP(($B32&amp;BZ$13),'Dpt BDD'!$A:$D,5,FALSE)),"",VLOOKUP(($B32&amp;BZ$13),'Dpt BDD'!$A:$D,5,FALSE))</f>
        <v/>
      </c>
      <c r="CA32" s="28" t="str">
        <f>IF(ISERROR(VLOOKUP(($B32&amp;CA$13),'Dpt BDD'!$A:$D,5,FALSE)),"",VLOOKUP(($B32&amp;CA$13),'Dpt BDD'!$A:$D,5,FALSE))</f>
        <v/>
      </c>
      <c r="CB32" s="28" t="str">
        <f>IF(ISERROR(VLOOKUP(($B32&amp;CB$13),'Dpt BDD'!$A:$D,5,FALSE)),"",VLOOKUP(($B32&amp;CB$13),'Dpt BDD'!$A:$D,5,FALSE))</f>
        <v/>
      </c>
      <c r="CC32" s="28" t="str">
        <f>IF(ISERROR(VLOOKUP(($B32&amp;CC$13),'Dpt BDD'!$A:$D,5,FALSE)),"",VLOOKUP(($B32&amp;CC$13),'Dpt BDD'!$A:$D,5,FALSE))</f>
        <v/>
      </c>
      <c r="CD32" s="28" t="str">
        <f>IF(ISERROR(VLOOKUP(($B32&amp;CD$13),'Dpt BDD'!$A:$D,5,FALSE)),"",VLOOKUP(($B32&amp;CD$13),'Dpt BDD'!$A:$D,5,FALSE))</f>
        <v/>
      </c>
      <c r="CE32" s="28" t="str">
        <f>IF(ISERROR(VLOOKUP(($B32&amp;CE$13),'Dpt BDD'!$A:$D,5,FALSE)),"",VLOOKUP(($B32&amp;CE$13),'Dpt BDD'!$A:$D,5,FALSE))</f>
        <v/>
      </c>
      <c r="CF32" s="28" t="str">
        <f>IF(ISERROR(VLOOKUP(($B32&amp;CF$13),'Dpt BDD'!$A:$D,5,FALSE)),"",VLOOKUP(($B32&amp;CF$13),'Dpt BDD'!$A:$D,5,FALSE))</f>
        <v/>
      </c>
      <c r="CG32" s="28" t="str">
        <f>IF(ISERROR(VLOOKUP(($B32&amp;CG$13),'Dpt BDD'!$A:$D,5,FALSE)),"",VLOOKUP(($B32&amp;CG$13),'Dpt BDD'!$A:$D,5,FALSE))</f>
        <v/>
      </c>
      <c r="CH32" s="28" t="str">
        <f>IF(ISERROR(VLOOKUP(($B32&amp;CH$13),'Dpt BDD'!$A:$D,5,FALSE)),"",VLOOKUP(($B32&amp;CH$13),'Dpt BDD'!$A:$D,5,FALSE))</f>
        <v/>
      </c>
      <c r="CI32" s="28" t="str">
        <f>IF(ISERROR(VLOOKUP(($B32&amp;CI$13),'Dpt BDD'!$A:$D,5,FALSE)),"",VLOOKUP(($B32&amp;CI$13),'Dpt BDD'!$A:$D,5,FALSE))</f>
        <v/>
      </c>
      <c r="CJ32" s="28" t="str">
        <f>IF(ISERROR(VLOOKUP(($B32&amp;CJ$13),'Dpt BDD'!$A:$D,5,FALSE)),"",VLOOKUP(($B32&amp;CJ$13),'Dpt BDD'!$A:$D,5,FALSE))</f>
        <v/>
      </c>
      <c r="CK32" s="28" t="str">
        <f>IF(ISERROR(VLOOKUP(($B32&amp;CK$13),'Dpt BDD'!$A:$D,5,FALSE)),"",VLOOKUP(($B32&amp;CK$13),'Dpt BDD'!$A:$D,5,FALSE))</f>
        <v/>
      </c>
      <c r="CL32" s="28" t="str">
        <f>IF(ISERROR(VLOOKUP(($B32&amp;CL$13),'Dpt BDD'!$A:$D,5,FALSE)),"",VLOOKUP(($B32&amp;CL$13),'Dpt BDD'!$A:$D,5,FALSE))</f>
        <v/>
      </c>
      <c r="CM32" s="28" t="str">
        <f>IF(ISERROR(VLOOKUP(($B32&amp;CM$13),'Dpt BDD'!$A:$D,5,FALSE)),"",VLOOKUP(($B32&amp;CM$13),'Dpt BDD'!$A:$D,5,FALSE))</f>
        <v/>
      </c>
      <c r="CN32" s="28" t="str">
        <f>IF(ISERROR(VLOOKUP(($B32&amp;CN$13),'Dpt BDD'!$A:$D,5,FALSE)),"",VLOOKUP(($B32&amp;CN$13),'Dpt BDD'!$A:$D,5,FALSE))</f>
        <v/>
      </c>
      <c r="CO32" s="28" t="str">
        <f>IF(ISERROR(VLOOKUP(($B32&amp;CO$13),'Dpt BDD'!$A:$D,5,FALSE)),"",VLOOKUP(($B32&amp;CO$13),'Dpt BDD'!$A:$D,5,FALSE))</f>
        <v/>
      </c>
      <c r="CP32" s="28" t="str">
        <f>IF(ISERROR(VLOOKUP(($B32&amp;CP$13),'Dpt BDD'!$A:$D,5,FALSE)),"",VLOOKUP(($B32&amp;CP$13),'Dpt BDD'!$A:$D,5,FALSE))</f>
        <v/>
      </c>
      <c r="CQ32" s="28" t="str">
        <f>IF(ISERROR(VLOOKUP(($B32&amp;CQ$13),'Dpt BDD'!$A:$D,5,FALSE)),"",VLOOKUP(($B32&amp;CQ$13),'Dpt BDD'!$A:$D,5,FALSE))</f>
        <v/>
      </c>
      <c r="CR32" s="28" t="str">
        <f>IF(ISERROR(VLOOKUP(($B32&amp;CR$13),'Dpt BDD'!$A:$D,5,FALSE)),"",VLOOKUP(($B32&amp;CR$13),'Dpt BDD'!$A:$D,5,FALSE))</f>
        <v/>
      </c>
      <c r="CS32" s="28" t="str">
        <f>IF(ISERROR(VLOOKUP(($B32&amp;CS$13),'Dpt BDD'!$A:$D,5,FALSE)),"",VLOOKUP(($B32&amp;CS$13),'Dpt BDD'!$A:$D,5,FALSE))</f>
        <v/>
      </c>
      <c r="CT32" s="28" t="str">
        <f>IF(ISERROR(VLOOKUP(($B32&amp;CT$13),'Dpt BDD'!$A:$D,5,FALSE)),"",VLOOKUP(($B32&amp;CT$13),'Dpt BDD'!$A:$D,5,FALSE))</f>
        <v/>
      </c>
      <c r="CU32" s="28" t="str">
        <f>IF(ISERROR(VLOOKUP(($B32&amp;CU$13),'Dpt BDD'!$A:$D,5,FALSE)),"",VLOOKUP(($B32&amp;CU$13),'Dpt BDD'!$A:$D,5,FALSE))</f>
        <v/>
      </c>
      <c r="CV32" s="28" t="str">
        <f>IF(ISERROR(VLOOKUP(($B32&amp;CV$13),'Dpt BDD'!$A:$D,5,FALSE)),"",VLOOKUP(($B32&amp;CV$13),'Dpt BDD'!$A:$D,5,FALSE))</f>
        <v/>
      </c>
      <c r="CW32" s="28" t="str">
        <f>IF(ISERROR(VLOOKUP(($B32&amp;CW$13),'Dpt BDD'!$A:$D,5,FALSE)),"",VLOOKUP(($B32&amp;CW$13),'Dpt BDD'!$A:$D,5,FALSE))</f>
        <v/>
      </c>
      <c r="CX32" s="28" t="str">
        <f>IF(ISERROR(VLOOKUP(($B32&amp;CX$13),'Dpt BDD'!$A:$D,5,FALSE)),"",VLOOKUP(($B32&amp;CX$13),'Dpt BDD'!$A:$D,5,FALSE))</f>
        <v/>
      </c>
      <c r="CY32" s="28" t="str">
        <f>IF(ISERROR(VLOOKUP(($B32&amp;CY$13),'Dpt BDD'!$A:$D,5,FALSE)),"",VLOOKUP(($B32&amp;CY$13),'Dpt BDD'!$A:$D,5,FALSE))</f>
        <v/>
      </c>
      <c r="CZ32" s="28" t="str">
        <f>IF(ISERROR(VLOOKUP(($B32&amp;CZ$13),'Dpt BDD'!$A:$D,5,FALSE)),"",VLOOKUP(($B32&amp;CZ$13),'Dpt BDD'!$A:$D,5,FALSE))</f>
        <v/>
      </c>
      <c r="DA32" s="28" t="str">
        <f>IF(ISERROR(VLOOKUP(($B32&amp;DA$13),'Dpt BDD'!$A:$D,5,FALSE)),"",VLOOKUP(($B32&amp;DA$13),'Dpt BDD'!$A:$D,5,FALSE))</f>
        <v/>
      </c>
      <c r="DB32" s="28" t="str">
        <f>IF(ISERROR(VLOOKUP(($B32&amp;DB$13),'Dpt BDD'!$A:$D,5,FALSE)),"",VLOOKUP(($B32&amp;DB$13),'Dpt BDD'!$A:$D,5,FALSE))</f>
        <v/>
      </c>
      <c r="DC32" s="28" t="str">
        <f>IF(ISERROR(VLOOKUP(($B32&amp;DC$13),'Dpt BDD'!$A:$D,5,FALSE)),"",VLOOKUP(($B32&amp;DC$13),'Dpt BDD'!$A:$D,5,FALSE))</f>
        <v/>
      </c>
      <c r="DD32" s="28" t="str">
        <f>IF(ISERROR(VLOOKUP(($B32&amp;DD$13),'Dpt BDD'!$A:$D,5,FALSE)),"",VLOOKUP(($B32&amp;DD$13),'Dpt BDD'!$A:$D,5,FALSE))</f>
        <v/>
      </c>
      <c r="DE32" s="28" t="str">
        <f>IF(ISERROR(VLOOKUP(($B32&amp;DE$13),'Dpt BDD'!$A:$D,5,FALSE)),"",VLOOKUP(($B32&amp;DE$13),'Dpt BDD'!$A:$D,5,FALSE))</f>
        <v/>
      </c>
      <c r="DF32" s="28" t="str">
        <f>IF(ISERROR(VLOOKUP(($B32&amp;DF$13),'Dpt BDD'!$A:$D,5,FALSE)),"",VLOOKUP(($B32&amp;DF$13),'Dpt BDD'!$A:$D,5,FALSE))</f>
        <v/>
      </c>
      <c r="DG32" s="28" t="str">
        <f>IF(ISERROR(VLOOKUP(($B32&amp;DG$13),'Dpt BDD'!$A:$D,5,FALSE)),"",VLOOKUP(($B32&amp;DG$13),'Dpt BDD'!$A:$D,5,FALSE))</f>
        <v/>
      </c>
      <c r="DH32" s="28" t="str">
        <f>IF(ISERROR(VLOOKUP(($B32&amp;DH$13),'Dpt BDD'!$A:$D,5,FALSE)),"",VLOOKUP(($B32&amp;DH$13),'Dpt BDD'!$A:$D,5,FALSE))</f>
        <v/>
      </c>
      <c r="DI32" s="28" t="str">
        <f>IF(ISERROR(VLOOKUP(($B32&amp;DI$13),'Dpt BDD'!$A:$D,5,FALSE)),"",VLOOKUP(($B32&amp;DI$13),'Dpt BDD'!$A:$D,5,FALSE))</f>
        <v/>
      </c>
      <c r="DJ32" s="28" t="str">
        <f>IF(ISERROR(VLOOKUP(($B32&amp;DJ$13),'Dpt BDD'!$A:$D,5,FALSE)),"",VLOOKUP(($B32&amp;DJ$13),'Dpt BDD'!$A:$D,5,FALSE))</f>
        <v/>
      </c>
      <c r="DK32" s="28" t="str">
        <f>IF(ISERROR(VLOOKUP(($B32&amp;DK$13),'Dpt BDD'!$A:$D,5,FALSE)),"",VLOOKUP(($B32&amp;DK$13),'Dpt BDD'!$A:$D,5,FALSE))</f>
        <v/>
      </c>
    </row>
    <row r="33" spans="2:216" x14ac:dyDescent="0.15">
      <c r="B33" s="2">
        <f t="shared" si="0"/>
        <v>43059</v>
      </c>
      <c r="C33" s="53">
        <f>IFERROR(RECHERCHEVA('Dpt BDD'!$A:$D,4,$B33,C$12),0)</f>
        <v>0</v>
      </c>
      <c r="D33" s="53">
        <f>IFERROR(RECHERCHEVA('Dpt BDD'!$A:$D,4,$B33,D$12),0)</f>
        <v>0</v>
      </c>
      <c r="E33" s="53">
        <f>IFERROR(RECHERCHEVA('Dpt BDD'!$A:$D,4,$B33,E$12),0)</f>
        <v>0</v>
      </c>
      <c r="F33" s="53">
        <f>IFERROR(RECHERCHEVA('Dpt BDD'!$A:$D,4,$B33,F$12),0)</f>
        <v>0</v>
      </c>
      <c r="G33" s="53">
        <f>IFERROR(RECHERCHEVA('Dpt BDD'!$A:$D,4,$B33,G$12),0)</f>
        <v>0</v>
      </c>
      <c r="H33" s="53">
        <f>IFERROR(RECHERCHEVA('Dpt BDD'!$A:$D,4,$B33,H$12),0)</f>
        <v>0</v>
      </c>
      <c r="I33" s="53">
        <f>IFERROR(RECHERCHEVA('Dpt BDD'!$A:$D,4,$B33,I$12),0)</f>
        <v>0</v>
      </c>
      <c r="J33" s="53">
        <f>IFERROR(RECHERCHEVA('Dpt BDD'!$A:$D,4,$B33,J$12),0)</f>
        <v>0</v>
      </c>
      <c r="K33" s="53">
        <f>IFERROR(RECHERCHEVA('Dpt BDD'!$A:$D,4,$B33,K$12),0)</f>
        <v>0</v>
      </c>
      <c r="L33" s="53">
        <f>IFERROR(RECHERCHEVA('Dpt BDD'!$A:$D,4,$B33,L$12),0)</f>
        <v>0</v>
      </c>
      <c r="M33" s="53">
        <f>IFERROR(RECHERCHEVA('Dpt BDD'!$A:$D,4,$B33,M$12),0)</f>
        <v>0</v>
      </c>
      <c r="N33" s="53">
        <f>IFERROR(RECHERCHEVA('Dpt BDD'!$A:$D,4,$B33,N$12),0)</f>
        <v>0</v>
      </c>
      <c r="O33" s="28" t="str">
        <f>IF(ISERROR(VLOOKUP(($B33&amp;O$13),'Dpt BDD'!$A:$D,5,FALSE)),"",VLOOKUP(($B33&amp;O$13),'Dpt BDD'!$A:$D,5,FALSE))</f>
        <v/>
      </c>
      <c r="P33" s="28" t="str">
        <f>IF(ISERROR(VLOOKUP(($B33&amp;P$13),'Dpt BDD'!$A:$D,5,FALSE)),"",VLOOKUP(($B33&amp;P$13),'Dpt BDD'!$A:$D,5,FALSE))</f>
        <v/>
      </c>
      <c r="Q33" s="28" t="str">
        <f>IF(ISERROR(VLOOKUP(($B33&amp;Q$13),'Dpt BDD'!$A:$D,5,FALSE)),"",VLOOKUP(($B33&amp;Q$13),'Dpt BDD'!$A:$D,5,FALSE))</f>
        <v/>
      </c>
      <c r="R33" s="28" t="str">
        <f>IF(ISERROR(VLOOKUP(($B33&amp;R$13),'Dpt BDD'!$A:$D,5,FALSE)),"",VLOOKUP(($B33&amp;R$13),'Dpt BDD'!$A:$D,5,FALSE))</f>
        <v/>
      </c>
      <c r="S33" s="28" t="str">
        <f>IF(ISERROR(VLOOKUP(($B33&amp;S$13),'Dpt BDD'!$A:$D,5,FALSE)),"",VLOOKUP(($B33&amp;S$13),'Dpt BDD'!$A:$D,5,FALSE))</f>
        <v/>
      </c>
      <c r="T33" s="28" t="str">
        <f>IF(ISERROR(VLOOKUP(($B33&amp;T$13),'Dpt BDD'!$A:$D,5,FALSE)),"",VLOOKUP(($B33&amp;T$13),'Dpt BDD'!$A:$D,5,FALSE))</f>
        <v/>
      </c>
      <c r="U33" s="28" t="str">
        <f>IF(ISERROR(VLOOKUP(($B33&amp;U$13),'Dpt BDD'!$A:$D,5,FALSE)),"",VLOOKUP(($B33&amp;U$13),'Dpt BDD'!$A:$D,5,FALSE))</f>
        <v/>
      </c>
      <c r="V33" s="28" t="str">
        <f>IF(ISERROR(VLOOKUP(($B33&amp;V$13),'Dpt BDD'!$A:$D,5,FALSE)),"",VLOOKUP(($B33&amp;V$13),'Dpt BDD'!$A:$D,5,FALSE))</f>
        <v/>
      </c>
      <c r="W33" s="28" t="str">
        <f>IF(ISERROR(VLOOKUP(($B33&amp;W$13),'Dpt BDD'!$A:$D,5,FALSE)),"",VLOOKUP(($B33&amp;W$13),'Dpt BDD'!$A:$D,5,FALSE))</f>
        <v/>
      </c>
      <c r="X33" s="28" t="str">
        <f>IF(ISERROR(VLOOKUP(($B33&amp;X$13),'Dpt BDD'!$A:$D,5,FALSE)),"",VLOOKUP(($B33&amp;X$13),'Dpt BDD'!$A:$D,5,FALSE))</f>
        <v/>
      </c>
      <c r="Y33" s="28" t="str">
        <f>IF(ISERROR(VLOOKUP(($B33&amp;Y$13),'Dpt BDD'!$A:$D,5,FALSE)),"",VLOOKUP(($B33&amp;Y$13),'Dpt BDD'!$A:$D,5,FALSE))</f>
        <v/>
      </c>
      <c r="Z33" s="28" t="str">
        <f>IF(ISERROR(VLOOKUP(($B33&amp;Z$13),'Dpt BDD'!$A:$D,5,FALSE)),"",VLOOKUP(($B33&amp;Z$13),'Dpt BDD'!$A:$D,5,FALSE))</f>
        <v/>
      </c>
      <c r="AA33" s="28" t="str">
        <f>IF(ISERROR(VLOOKUP(($B33&amp;AA$13),'Dpt BDD'!$A:$D,5,FALSE)),"",VLOOKUP(($B33&amp;AA$13),'Dpt BDD'!$A:$D,5,FALSE))</f>
        <v/>
      </c>
      <c r="AB33" s="28" t="str">
        <f>IF(ISERROR(VLOOKUP(($B33&amp;AB$13),'Dpt BDD'!$A:$D,5,FALSE)),"",VLOOKUP(($B33&amp;AB$13),'Dpt BDD'!$A:$D,5,FALSE))</f>
        <v/>
      </c>
      <c r="AC33" s="28" t="str">
        <f>IF(ISERROR(VLOOKUP(($B33&amp;AC$13),'Dpt BDD'!$A:$D,5,FALSE)),"",VLOOKUP(($B33&amp;AC$13),'Dpt BDD'!$A:$D,5,FALSE))</f>
        <v/>
      </c>
      <c r="AD33" s="28" t="str">
        <f>IF(ISERROR(VLOOKUP(($B33&amp;AD$13),'Dpt BDD'!$A:$D,5,FALSE)),"",VLOOKUP(($B33&amp;AD$13),'Dpt BDD'!$A:$D,5,FALSE))</f>
        <v/>
      </c>
      <c r="AE33" s="28" t="str">
        <f>IF(ISERROR(VLOOKUP(($B33&amp;AE$13),'Dpt BDD'!$A:$D,5,FALSE)),"",VLOOKUP(($B33&amp;AE$13),'Dpt BDD'!$A:$D,5,FALSE))</f>
        <v/>
      </c>
      <c r="AF33" s="28" t="str">
        <f>IF(ISERROR(VLOOKUP(($B33&amp;AF$13),'Dpt BDD'!$A:$D,5,FALSE)),"",VLOOKUP(($B33&amp;AF$13),'Dpt BDD'!$A:$D,5,FALSE))</f>
        <v/>
      </c>
      <c r="AG33" s="28" t="str">
        <f>IF(ISERROR(VLOOKUP(($B33&amp;AG$13),'Dpt BDD'!$A:$D,5,FALSE)),"",VLOOKUP(($B33&amp;AG$13),'Dpt BDD'!$A:$D,5,FALSE))</f>
        <v/>
      </c>
      <c r="AH33" s="28" t="str">
        <f>IF(ISERROR(VLOOKUP(($B33&amp;AH$13),'Dpt BDD'!$A:$D,5,FALSE)),"",VLOOKUP(($B33&amp;AH$13),'Dpt BDD'!$A:$D,5,FALSE))</f>
        <v/>
      </c>
      <c r="AI33" s="28" t="str">
        <f>IF(ISERROR(VLOOKUP(($B33&amp;AI$13),'Dpt BDD'!$A:$D,5,FALSE)),"",VLOOKUP(($B33&amp;AI$13),'Dpt BDD'!$A:$D,5,FALSE))</f>
        <v/>
      </c>
      <c r="AJ33" s="28" t="str">
        <f>IF(ISERROR(VLOOKUP(($B33&amp;AJ$13),'Dpt BDD'!$A:$D,5,FALSE)),"",VLOOKUP(($B33&amp;AJ$13),'Dpt BDD'!$A:$D,5,FALSE))</f>
        <v/>
      </c>
      <c r="AK33" s="28" t="str">
        <f>IF(ISERROR(VLOOKUP(($B33&amp;AK$13),'Dpt BDD'!$A:$D,5,FALSE)),"",VLOOKUP(($B33&amp;AK$13),'Dpt BDD'!$A:$D,5,FALSE))</f>
        <v/>
      </c>
      <c r="AL33" s="28" t="str">
        <f>IF(ISERROR(VLOOKUP(($B33&amp;AL$13),'Dpt BDD'!$A:$D,5,FALSE)),"",VLOOKUP(($B33&amp;AL$13),'Dpt BDD'!$A:$D,5,FALSE))</f>
        <v/>
      </c>
      <c r="AM33" s="28" t="str">
        <f>IF(ISERROR(VLOOKUP(($B33&amp;AM$13),'Dpt BDD'!$A:$D,5,FALSE)),"",VLOOKUP(($B33&amp;AM$13),'Dpt BDD'!$A:$D,5,FALSE))</f>
        <v/>
      </c>
      <c r="AN33" s="28" t="str">
        <f>IF(ISERROR(VLOOKUP(($B33&amp;AN$13),'Dpt BDD'!$A:$D,5,FALSE)),"",VLOOKUP(($B33&amp;AN$13),'Dpt BDD'!$A:$D,5,FALSE))</f>
        <v/>
      </c>
      <c r="AO33" s="28" t="str">
        <f>IF(ISERROR(VLOOKUP(($B33&amp;AO$13),'Dpt BDD'!$A:$D,5,FALSE)),"",VLOOKUP(($B33&amp;AO$13),'Dpt BDD'!$A:$D,5,FALSE))</f>
        <v/>
      </c>
      <c r="AP33" s="28" t="str">
        <f>IF(ISERROR(VLOOKUP(($B33&amp;AP$13),'Dpt BDD'!$A:$D,5,FALSE)),"",VLOOKUP(($B33&amp;AP$13),'Dpt BDD'!$A:$D,5,FALSE))</f>
        <v/>
      </c>
      <c r="AQ33" s="28" t="str">
        <f>IF(ISERROR(VLOOKUP(($B33&amp;AQ$13),'Dpt BDD'!$A:$D,5,FALSE)),"",VLOOKUP(($B33&amp;AQ$13),'Dpt BDD'!$A:$D,5,FALSE))</f>
        <v/>
      </c>
      <c r="AR33" s="28" t="str">
        <f>IF(ISERROR(VLOOKUP(($B33&amp;AR$13),'Dpt BDD'!$A:$D,5,FALSE)),"",VLOOKUP(($B33&amp;AR$13),'Dpt BDD'!$A:$D,5,FALSE))</f>
        <v/>
      </c>
      <c r="AS33" s="28" t="str">
        <f>IF(ISERROR(VLOOKUP(($B33&amp;AS$13),'Dpt BDD'!$A:$D,5,FALSE)),"",VLOOKUP(($B33&amp;AS$13),'Dpt BDD'!$A:$D,5,FALSE))</f>
        <v/>
      </c>
      <c r="AT33" s="28" t="str">
        <f>IF(ISERROR(VLOOKUP(($B33&amp;AT$13),'Dpt BDD'!$A:$D,5,FALSE)),"",VLOOKUP(($B33&amp;AT$13),'Dpt BDD'!$A:$D,5,FALSE))</f>
        <v/>
      </c>
      <c r="AU33" s="28" t="str">
        <f>IF(ISERROR(VLOOKUP(($B33&amp;AU$13),'Dpt BDD'!$A:$D,5,FALSE)),"",VLOOKUP(($B33&amp;AU$13),'Dpt BDD'!$A:$D,5,FALSE))</f>
        <v/>
      </c>
      <c r="AV33" s="28" t="str">
        <f>IF(ISERROR(VLOOKUP(($B33&amp;AV$13),'Dpt BDD'!$A:$D,5,FALSE)),"",VLOOKUP(($B33&amp;AV$13),'Dpt BDD'!$A:$D,5,FALSE))</f>
        <v/>
      </c>
      <c r="AW33" s="28" t="str">
        <f>IF(ISERROR(VLOOKUP(($B33&amp;AW$13),'Dpt BDD'!$A:$D,5,FALSE)),"",VLOOKUP(($B33&amp;AW$13),'Dpt BDD'!$A:$D,5,FALSE))</f>
        <v/>
      </c>
      <c r="AX33" s="28" t="str">
        <f>IF(ISERROR(VLOOKUP(($B33&amp;AX$13),'Dpt BDD'!$A:$D,5,FALSE)),"",VLOOKUP(($B33&amp;AX$13),'Dpt BDD'!$A:$D,5,FALSE))</f>
        <v/>
      </c>
      <c r="AY33" s="28" t="str">
        <f>IF(ISERROR(VLOOKUP(($B33&amp;AY$13),'Dpt BDD'!$A:$D,5,FALSE)),"",VLOOKUP(($B33&amp;AY$13),'Dpt BDD'!$A:$D,5,FALSE))</f>
        <v/>
      </c>
      <c r="AZ33" s="28" t="str">
        <f>IF(ISERROR(VLOOKUP(($B33&amp;AZ$13),'Dpt BDD'!$A:$D,5,FALSE)),"",VLOOKUP(($B33&amp;AZ$13),'Dpt BDD'!$A:$D,5,FALSE))</f>
        <v/>
      </c>
      <c r="BA33" s="28" t="str">
        <f>IF(ISERROR(VLOOKUP(($B33&amp;BA$13),'Dpt BDD'!$A:$D,5,FALSE)),"",VLOOKUP(($B33&amp;BA$13),'Dpt BDD'!$A:$D,5,FALSE))</f>
        <v/>
      </c>
      <c r="BB33" s="28" t="str">
        <f>IF(ISERROR(VLOOKUP(($B33&amp;BB$13),'Dpt BDD'!$A:$D,5,FALSE)),"",VLOOKUP(($B33&amp;BB$13),'Dpt BDD'!$A:$D,5,FALSE))</f>
        <v/>
      </c>
      <c r="BC33" s="28" t="str">
        <f>IF(ISERROR(VLOOKUP(($B33&amp;BC$13),'Dpt BDD'!$A:$D,5,FALSE)),"",VLOOKUP(($B33&amp;BC$13),'Dpt BDD'!$A:$D,5,FALSE))</f>
        <v/>
      </c>
      <c r="BD33" s="28" t="str">
        <f>IF(ISERROR(VLOOKUP(($B33&amp;BD$13),'Dpt BDD'!$A:$D,5,FALSE)),"",VLOOKUP(($B33&amp;BD$13),'Dpt BDD'!$A:$D,5,FALSE))</f>
        <v/>
      </c>
      <c r="BE33" s="28" t="str">
        <f>IF(ISERROR(VLOOKUP(($B33&amp;BE$13),'Dpt BDD'!$A:$D,5,FALSE)),"",VLOOKUP(($B33&amp;BE$13),'Dpt BDD'!$A:$D,5,FALSE))</f>
        <v/>
      </c>
      <c r="BF33" s="28" t="str">
        <f>IF(ISERROR(VLOOKUP(($B33&amp;BF$13),'Dpt BDD'!$A:$D,5,FALSE)),"",VLOOKUP(($B33&amp;BF$13),'Dpt BDD'!$A:$D,5,FALSE))</f>
        <v/>
      </c>
      <c r="BG33" s="28" t="str">
        <f>IF(ISERROR(VLOOKUP(($B33&amp;BG$13),'Dpt BDD'!$A:$D,5,FALSE)),"",VLOOKUP(($B33&amp;BG$13),'Dpt BDD'!$A:$D,5,FALSE))</f>
        <v/>
      </c>
      <c r="BH33" s="28" t="str">
        <f>IF(ISERROR(VLOOKUP(($B33&amp;BH$13),'Dpt BDD'!$A:$D,5,FALSE)),"",VLOOKUP(($B33&amp;BH$13),'Dpt BDD'!$A:$D,5,FALSE))</f>
        <v/>
      </c>
      <c r="BI33" s="28" t="str">
        <f>IF(ISERROR(VLOOKUP(($B33&amp;BI$13),'Dpt BDD'!$A:$D,5,FALSE)),"",VLOOKUP(($B33&amp;BI$13),'Dpt BDD'!$A:$D,5,FALSE))</f>
        <v/>
      </c>
      <c r="BJ33" s="28" t="str">
        <f>IF(ISERROR(VLOOKUP(($B33&amp;BJ$13),'Dpt BDD'!$A:$D,5,FALSE)),"",VLOOKUP(($B33&amp;BJ$13),'Dpt BDD'!$A:$D,5,FALSE))</f>
        <v/>
      </c>
      <c r="BK33" s="28" t="str">
        <f>IF(ISERROR(VLOOKUP(($B33&amp;BK$13),'Dpt BDD'!$A:$D,5,FALSE)),"",VLOOKUP(($B33&amp;BK$13),'Dpt BDD'!$A:$D,5,FALSE))</f>
        <v/>
      </c>
      <c r="BL33" s="28" t="str">
        <f>IF(ISERROR(VLOOKUP(($B33&amp;BL$13),'Dpt BDD'!$A:$D,5,FALSE)),"",VLOOKUP(($B33&amp;BL$13),'Dpt BDD'!$A:$D,5,FALSE))</f>
        <v/>
      </c>
      <c r="BM33" s="28" t="str">
        <f>IF(ISERROR(VLOOKUP(($B33&amp;BM$13),'Dpt BDD'!$A:$D,5,FALSE)),"",VLOOKUP(($B33&amp;BM$13),'Dpt BDD'!$A:$D,5,FALSE))</f>
        <v/>
      </c>
      <c r="BN33" s="28" t="str">
        <f>IF(ISERROR(VLOOKUP(($B33&amp;BN$13),'Dpt BDD'!$A:$D,5,FALSE)),"",VLOOKUP(($B33&amp;BN$13),'Dpt BDD'!$A:$D,5,FALSE))</f>
        <v/>
      </c>
      <c r="BO33" s="28" t="str">
        <f>IF(ISERROR(VLOOKUP(($B33&amp;BO$13),'Dpt BDD'!$A:$D,5,FALSE)),"",VLOOKUP(($B33&amp;BO$13),'Dpt BDD'!$A:$D,5,FALSE))</f>
        <v/>
      </c>
      <c r="BP33" s="28" t="str">
        <f>IF(ISERROR(VLOOKUP(($B33&amp;BP$13),'Dpt BDD'!$A:$D,5,FALSE)),"",VLOOKUP(($B33&amp;BP$13),'Dpt BDD'!$A:$D,5,FALSE))</f>
        <v/>
      </c>
      <c r="BQ33" s="28" t="str">
        <f>IF(ISERROR(VLOOKUP(($B33&amp;BQ$13),'Dpt BDD'!$A:$D,5,FALSE)),"",VLOOKUP(($B33&amp;BQ$13),'Dpt BDD'!$A:$D,5,FALSE))</f>
        <v/>
      </c>
      <c r="BR33" s="28" t="str">
        <f>IF(ISERROR(VLOOKUP(($B33&amp;BR$13),'Dpt BDD'!$A:$D,5,FALSE)),"",VLOOKUP(($B33&amp;BR$13),'Dpt BDD'!$A:$D,5,FALSE))</f>
        <v/>
      </c>
      <c r="BS33" s="28" t="str">
        <f>IF(ISERROR(VLOOKUP(($B33&amp;BS$13),'Dpt BDD'!$A:$D,5,FALSE)),"",VLOOKUP(($B33&amp;BS$13),'Dpt BDD'!$A:$D,5,FALSE))</f>
        <v/>
      </c>
      <c r="BT33" s="28" t="str">
        <f>IF(ISERROR(VLOOKUP(($B33&amp;BT$13),'Dpt BDD'!$A:$D,5,FALSE)),"",VLOOKUP(($B33&amp;BT$13),'Dpt BDD'!$A:$D,5,FALSE))</f>
        <v/>
      </c>
      <c r="BU33" s="28" t="str">
        <f>IF(ISERROR(VLOOKUP(($B33&amp;BU$13),'Dpt BDD'!$A:$D,5,FALSE)),"",VLOOKUP(($B33&amp;BU$13),'Dpt BDD'!$A:$D,5,FALSE))</f>
        <v/>
      </c>
      <c r="BV33" s="28" t="str">
        <f>IF(ISERROR(VLOOKUP(($B33&amp;BV$13),'Dpt BDD'!$A:$D,5,FALSE)),"",VLOOKUP(($B33&amp;BV$13),'Dpt BDD'!$A:$D,5,FALSE))</f>
        <v/>
      </c>
      <c r="BW33" s="28" t="str">
        <f>IF(ISERROR(VLOOKUP(($B33&amp;BW$13),'Dpt BDD'!$A:$D,5,FALSE)),"",VLOOKUP(($B33&amp;BW$13),'Dpt BDD'!$A:$D,5,FALSE))</f>
        <v/>
      </c>
      <c r="BX33" s="28" t="str">
        <f>IF(ISERROR(VLOOKUP(($B33&amp;BX$13),'Dpt BDD'!$A:$D,5,FALSE)),"",VLOOKUP(($B33&amp;BX$13),'Dpt BDD'!$A:$D,5,FALSE))</f>
        <v/>
      </c>
      <c r="BY33" s="28" t="str">
        <f>IF(ISERROR(VLOOKUP(($B33&amp;BY$13),'Dpt BDD'!$A:$D,5,FALSE)),"",VLOOKUP(($B33&amp;BY$13),'Dpt BDD'!$A:$D,5,FALSE))</f>
        <v/>
      </c>
      <c r="BZ33" s="28" t="str">
        <f>IF(ISERROR(VLOOKUP(($B33&amp;BZ$13),'Dpt BDD'!$A:$D,5,FALSE)),"",VLOOKUP(($B33&amp;BZ$13),'Dpt BDD'!$A:$D,5,FALSE))</f>
        <v/>
      </c>
      <c r="CA33" s="28" t="str">
        <f>IF(ISERROR(VLOOKUP(($B33&amp;CA$13),'Dpt BDD'!$A:$D,5,FALSE)),"",VLOOKUP(($B33&amp;CA$13),'Dpt BDD'!$A:$D,5,FALSE))</f>
        <v/>
      </c>
      <c r="CB33" s="28" t="str">
        <f>IF(ISERROR(VLOOKUP(($B33&amp;CB$13),'Dpt BDD'!$A:$D,5,FALSE)),"",VLOOKUP(($B33&amp;CB$13),'Dpt BDD'!$A:$D,5,FALSE))</f>
        <v/>
      </c>
      <c r="CC33" s="28" t="str">
        <f>IF(ISERROR(VLOOKUP(($B33&amp;CC$13),'Dpt BDD'!$A:$D,5,FALSE)),"",VLOOKUP(($B33&amp;CC$13),'Dpt BDD'!$A:$D,5,FALSE))</f>
        <v/>
      </c>
      <c r="CD33" s="28" t="str">
        <f>IF(ISERROR(VLOOKUP(($B33&amp;CD$13),'Dpt BDD'!$A:$D,5,FALSE)),"",VLOOKUP(($B33&amp;CD$13),'Dpt BDD'!$A:$D,5,FALSE))</f>
        <v/>
      </c>
      <c r="CE33" s="28" t="str">
        <f>IF(ISERROR(VLOOKUP(($B33&amp;CE$13),'Dpt BDD'!$A:$D,5,FALSE)),"",VLOOKUP(($B33&amp;CE$13),'Dpt BDD'!$A:$D,5,FALSE))</f>
        <v/>
      </c>
      <c r="CF33" s="28" t="str">
        <f>IF(ISERROR(VLOOKUP(($B33&amp;CF$13),'Dpt BDD'!$A:$D,5,FALSE)),"",VLOOKUP(($B33&amp;CF$13),'Dpt BDD'!$A:$D,5,FALSE))</f>
        <v/>
      </c>
      <c r="CG33" s="28" t="str">
        <f>IF(ISERROR(VLOOKUP(($B33&amp;CG$13),'Dpt BDD'!$A:$D,5,FALSE)),"",VLOOKUP(($B33&amp;CG$13),'Dpt BDD'!$A:$D,5,FALSE))</f>
        <v/>
      </c>
      <c r="CH33" s="28" t="str">
        <f>IF(ISERROR(VLOOKUP(($B33&amp;CH$13),'Dpt BDD'!$A:$D,5,FALSE)),"",VLOOKUP(($B33&amp;CH$13),'Dpt BDD'!$A:$D,5,FALSE))</f>
        <v/>
      </c>
      <c r="CI33" s="28" t="str">
        <f>IF(ISERROR(VLOOKUP(($B33&amp;CI$13),'Dpt BDD'!$A:$D,5,FALSE)),"",VLOOKUP(($B33&amp;CI$13),'Dpt BDD'!$A:$D,5,FALSE))</f>
        <v/>
      </c>
      <c r="CJ33" s="28" t="str">
        <f>IF(ISERROR(VLOOKUP(($B33&amp;CJ$13),'Dpt BDD'!$A:$D,5,FALSE)),"",VLOOKUP(($B33&amp;CJ$13),'Dpt BDD'!$A:$D,5,FALSE))</f>
        <v/>
      </c>
      <c r="CK33" s="28" t="str">
        <f>IF(ISERROR(VLOOKUP(($B33&amp;CK$13),'Dpt BDD'!$A:$D,5,FALSE)),"",VLOOKUP(($B33&amp;CK$13),'Dpt BDD'!$A:$D,5,FALSE))</f>
        <v/>
      </c>
      <c r="CL33" s="28" t="str">
        <f>IF(ISERROR(VLOOKUP(($B33&amp;CL$13),'Dpt BDD'!$A:$D,5,FALSE)),"",VLOOKUP(($B33&amp;CL$13),'Dpt BDD'!$A:$D,5,FALSE))</f>
        <v/>
      </c>
      <c r="CM33" s="28" t="str">
        <f>IF(ISERROR(VLOOKUP(($B33&amp;CM$13),'Dpt BDD'!$A:$D,5,FALSE)),"",VLOOKUP(($B33&amp;CM$13),'Dpt BDD'!$A:$D,5,FALSE))</f>
        <v/>
      </c>
      <c r="CN33" s="28" t="str">
        <f>IF(ISERROR(VLOOKUP(($B33&amp;CN$13),'Dpt BDD'!$A:$D,5,FALSE)),"",VLOOKUP(($B33&amp;CN$13),'Dpt BDD'!$A:$D,5,FALSE))</f>
        <v/>
      </c>
      <c r="CO33" s="28" t="str">
        <f>IF(ISERROR(VLOOKUP(($B33&amp;CO$13),'Dpt BDD'!$A:$D,5,FALSE)),"",VLOOKUP(($B33&amp;CO$13),'Dpt BDD'!$A:$D,5,FALSE))</f>
        <v/>
      </c>
      <c r="CP33" s="28" t="str">
        <f>IF(ISERROR(VLOOKUP(($B33&amp;CP$13),'Dpt BDD'!$A:$D,5,FALSE)),"",VLOOKUP(($B33&amp;CP$13),'Dpt BDD'!$A:$D,5,FALSE))</f>
        <v/>
      </c>
      <c r="CQ33" s="28" t="str">
        <f>IF(ISERROR(VLOOKUP(($B33&amp;CQ$13),'Dpt BDD'!$A:$D,5,FALSE)),"",VLOOKUP(($B33&amp;CQ$13),'Dpt BDD'!$A:$D,5,FALSE))</f>
        <v/>
      </c>
      <c r="CR33" s="28" t="str">
        <f>IF(ISERROR(VLOOKUP(($B33&amp;CR$13),'Dpt BDD'!$A:$D,5,FALSE)),"",VLOOKUP(($B33&amp;CR$13),'Dpt BDD'!$A:$D,5,FALSE))</f>
        <v/>
      </c>
      <c r="CS33" s="28" t="str">
        <f>IF(ISERROR(VLOOKUP(($B33&amp;CS$13),'Dpt BDD'!$A:$D,5,FALSE)),"",VLOOKUP(($B33&amp;CS$13),'Dpt BDD'!$A:$D,5,FALSE))</f>
        <v/>
      </c>
      <c r="CT33" s="28" t="str">
        <f>IF(ISERROR(VLOOKUP(($B33&amp;CT$13),'Dpt BDD'!$A:$D,5,FALSE)),"",VLOOKUP(($B33&amp;CT$13),'Dpt BDD'!$A:$D,5,FALSE))</f>
        <v/>
      </c>
      <c r="CU33" s="28" t="str">
        <f>IF(ISERROR(VLOOKUP(($B33&amp;CU$13),'Dpt BDD'!$A:$D,5,FALSE)),"",VLOOKUP(($B33&amp;CU$13),'Dpt BDD'!$A:$D,5,FALSE))</f>
        <v/>
      </c>
      <c r="CV33" s="28" t="str">
        <f>IF(ISERROR(VLOOKUP(($B33&amp;CV$13),'Dpt BDD'!$A:$D,5,FALSE)),"",VLOOKUP(($B33&amp;CV$13),'Dpt BDD'!$A:$D,5,FALSE))</f>
        <v/>
      </c>
      <c r="CW33" s="28" t="str">
        <f>IF(ISERROR(VLOOKUP(($B33&amp;CW$13),'Dpt BDD'!$A:$D,5,FALSE)),"",VLOOKUP(($B33&amp;CW$13),'Dpt BDD'!$A:$D,5,FALSE))</f>
        <v/>
      </c>
      <c r="CX33" s="28" t="str">
        <f>IF(ISERROR(VLOOKUP(($B33&amp;CX$13),'Dpt BDD'!$A:$D,5,FALSE)),"",VLOOKUP(($B33&amp;CX$13),'Dpt BDD'!$A:$D,5,FALSE))</f>
        <v/>
      </c>
      <c r="CY33" s="28" t="str">
        <f>IF(ISERROR(VLOOKUP(($B33&amp;CY$13),'Dpt BDD'!$A:$D,5,FALSE)),"",VLOOKUP(($B33&amp;CY$13),'Dpt BDD'!$A:$D,5,FALSE))</f>
        <v/>
      </c>
      <c r="CZ33" s="28" t="str">
        <f>IF(ISERROR(VLOOKUP(($B33&amp;CZ$13),'Dpt BDD'!$A:$D,5,FALSE)),"",VLOOKUP(($B33&amp;CZ$13),'Dpt BDD'!$A:$D,5,FALSE))</f>
        <v/>
      </c>
      <c r="DA33" s="28" t="str">
        <f>IF(ISERROR(VLOOKUP(($B33&amp;DA$13),'Dpt BDD'!$A:$D,5,FALSE)),"",VLOOKUP(($B33&amp;DA$13),'Dpt BDD'!$A:$D,5,FALSE))</f>
        <v/>
      </c>
      <c r="DB33" s="28" t="str">
        <f>IF(ISERROR(VLOOKUP(($B33&amp;DB$13),'Dpt BDD'!$A:$D,5,FALSE)),"",VLOOKUP(($B33&amp;DB$13),'Dpt BDD'!$A:$D,5,FALSE))</f>
        <v/>
      </c>
      <c r="DC33" s="28" t="str">
        <f>IF(ISERROR(VLOOKUP(($B33&amp;DC$13),'Dpt BDD'!$A:$D,5,FALSE)),"",VLOOKUP(($B33&amp;DC$13),'Dpt BDD'!$A:$D,5,FALSE))</f>
        <v/>
      </c>
      <c r="DD33" s="28" t="str">
        <f>IF(ISERROR(VLOOKUP(($B33&amp;DD$13),'Dpt BDD'!$A:$D,5,FALSE)),"",VLOOKUP(($B33&amp;DD$13),'Dpt BDD'!$A:$D,5,FALSE))</f>
        <v/>
      </c>
      <c r="DE33" s="28" t="str">
        <f>IF(ISERROR(VLOOKUP(($B33&amp;DE$13),'Dpt BDD'!$A:$D,5,FALSE)),"",VLOOKUP(($B33&amp;DE$13),'Dpt BDD'!$A:$D,5,FALSE))</f>
        <v/>
      </c>
      <c r="DF33" s="28" t="str">
        <f>IF(ISERROR(VLOOKUP(($B33&amp;DF$13),'Dpt BDD'!$A:$D,5,FALSE)),"",VLOOKUP(($B33&amp;DF$13),'Dpt BDD'!$A:$D,5,FALSE))</f>
        <v/>
      </c>
      <c r="DG33" s="28" t="str">
        <f>IF(ISERROR(VLOOKUP(($B33&amp;DG$13),'Dpt BDD'!$A:$D,5,FALSE)),"",VLOOKUP(($B33&amp;DG$13),'Dpt BDD'!$A:$D,5,FALSE))</f>
        <v/>
      </c>
      <c r="DH33" s="28" t="str">
        <f>IF(ISERROR(VLOOKUP(($B33&amp;DH$13),'Dpt BDD'!$A:$D,5,FALSE)),"",VLOOKUP(($B33&amp;DH$13),'Dpt BDD'!$A:$D,5,FALSE))</f>
        <v/>
      </c>
      <c r="DI33" s="28" t="str">
        <f>IF(ISERROR(VLOOKUP(($B33&amp;DI$13),'Dpt BDD'!$A:$D,5,FALSE)),"",VLOOKUP(($B33&amp;DI$13),'Dpt BDD'!$A:$D,5,FALSE))</f>
        <v/>
      </c>
      <c r="DJ33" s="28" t="str">
        <f>IF(ISERROR(VLOOKUP(($B33&amp;DJ$13),'Dpt BDD'!$A:$D,5,FALSE)),"",VLOOKUP(($B33&amp;DJ$13),'Dpt BDD'!$A:$D,5,FALSE))</f>
        <v/>
      </c>
      <c r="DK33" s="28" t="str">
        <f>IF(ISERROR(VLOOKUP(($B33&amp;DK$13),'Dpt BDD'!$A:$D,5,FALSE)),"",VLOOKUP(($B33&amp;DK$13),'Dpt BDD'!$A:$D,5,FALSE))</f>
        <v/>
      </c>
    </row>
    <row r="34" spans="2:216" x14ac:dyDescent="0.15">
      <c r="B34" s="2">
        <f t="shared" si="0"/>
        <v>43060</v>
      </c>
      <c r="C34" s="53">
        <f>IFERROR(RECHERCHEVA('Dpt BDD'!$A:$D,4,$B34,C$12),0)</f>
        <v>0</v>
      </c>
      <c r="D34" s="53">
        <f>IFERROR(RECHERCHEVA('Dpt BDD'!$A:$D,4,$B34,D$12),0)</f>
        <v>0</v>
      </c>
      <c r="E34" s="53">
        <f>IFERROR(RECHERCHEVA('Dpt BDD'!$A:$D,4,$B34,E$12),0)</f>
        <v>0</v>
      </c>
      <c r="F34" s="53">
        <f>IFERROR(RECHERCHEVA('Dpt BDD'!$A:$D,4,$B34,F$12),0)</f>
        <v>0</v>
      </c>
      <c r="G34" s="53">
        <f>IFERROR(RECHERCHEVA('Dpt BDD'!$A:$D,4,$B34,G$12),0)</f>
        <v>0</v>
      </c>
      <c r="H34" s="53">
        <f>IFERROR(RECHERCHEVA('Dpt BDD'!$A:$D,4,$B34,H$12),0)</f>
        <v>0</v>
      </c>
      <c r="I34" s="53">
        <f>IFERROR(RECHERCHEVA('Dpt BDD'!$A:$D,4,$B34,I$12),0)</f>
        <v>0</v>
      </c>
      <c r="J34" s="53">
        <f>IFERROR(RECHERCHEVA('Dpt BDD'!$A:$D,4,$B34,J$12),0)</f>
        <v>0</v>
      </c>
      <c r="K34" s="53">
        <f>IFERROR(RECHERCHEVA('Dpt BDD'!$A:$D,4,$B34,K$12),0)</f>
        <v>0</v>
      </c>
      <c r="L34" s="53">
        <f>IFERROR(RECHERCHEVA('Dpt BDD'!$A:$D,4,$B34,L$12),0)</f>
        <v>0</v>
      </c>
      <c r="M34" s="53">
        <f>IFERROR(RECHERCHEVA('Dpt BDD'!$A:$D,4,$B34,M$12),0)</f>
        <v>0</v>
      </c>
      <c r="N34" s="53">
        <f>IFERROR(RECHERCHEVA('Dpt BDD'!$A:$D,4,$B34,N$12),0)</f>
        <v>0</v>
      </c>
      <c r="O34" s="28" t="str">
        <f>IF(ISERROR(VLOOKUP(($B34&amp;O$13),'Dpt BDD'!$A:$D,5,FALSE)),"",VLOOKUP(($B34&amp;O$13),'Dpt BDD'!$A:$D,5,FALSE))</f>
        <v/>
      </c>
      <c r="P34" s="28" t="str">
        <f>IF(ISERROR(VLOOKUP(($B34&amp;P$13),'Dpt BDD'!$A:$D,5,FALSE)),"",VLOOKUP(($B34&amp;P$13),'Dpt BDD'!$A:$D,5,FALSE))</f>
        <v/>
      </c>
      <c r="Q34" s="28" t="str">
        <f>IF(ISERROR(VLOOKUP(($B34&amp;Q$13),'Dpt BDD'!$A:$D,5,FALSE)),"",VLOOKUP(($B34&amp;Q$13),'Dpt BDD'!$A:$D,5,FALSE))</f>
        <v/>
      </c>
      <c r="R34" s="28" t="str">
        <f>IF(ISERROR(VLOOKUP(($B34&amp;R$13),'Dpt BDD'!$A:$D,5,FALSE)),"",VLOOKUP(($B34&amp;R$13),'Dpt BDD'!$A:$D,5,FALSE))</f>
        <v/>
      </c>
      <c r="S34" s="28" t="str">
        <f>IF(ISERROR(VLOOKUP(($B34&amp;S$13),'Dpt BDD'!$A:$D,5,FALSE)),"",VLOOKUP(($B34&amp;S$13),'Dpt BDD'!$A:$D,5,FALSE))</f>
        <v/>
      </c>
      <c r="T34" s="28" t="str">
        <f>IF(ISERROR(VLOOKUP(($B34&amp;T$13),'Dpt BDD'!$A:$D,5,FALSE)),"",VLOOKUP(($B34&amp;T$13),'Dpt BDD'!$A:$D,5,FALSE))</f>
        <v/>
      </c>
      <c r="U34" s="28" t="str">
        <f>IF(ISERROR(VLOOKUP(($B34&amp;U$13),'Dpt BDD'!$A:$D,5,FALSE)),"",VLOOKUP(($B34&amp;U$13),'Dpt BDD'!$A:$D,5,FALSE))</f>
        <v/>
      </c>
      <c r="V34" s="28" t="str">
        <f>IF(ISERROR(VLOOKUP(($B34&amp;V$13),'Dpt BDD'!$A:$D,5,FALSE)),"",VLOOKUP(($B34&amp;V$13),'Dpt BDD'!$A:$D,5,FALSE))</f>
        <v/>
      </c>
      <c r="W34" s="28" t="str">
        <f>IF(ISERROR(VLOOKUP(($B34&amp;W$13),'Dpt BDD'!$A:$D,5,FALSE)),"",VLOOKUP(($B34&amp;W$13),'Dpt BDD'!$A:$D,5,FALSE))</f>
        <v/>
      </c>
      <c r="X34" s="28" t="str">
        <f>IF(ISERROR(VLOOKUP(($B34&amp;X$13),'Dpt BDD'!$A:$D,5,FALSE)),"",VLOOKUP(($B34&amp;X$13),'Dpt BDD'!$A:$D,5,FALSE))</f>
        <v/>
      </c>
      <c r="Y34" s="28" t="str">
        <f>IF(ISERROR(VLOOKUP(($B34&amp;Y$13),'Dpt BDD'!$A:$D,5,FALSE)),"",VLOOKUP(($B34&amp;Y$13),'Dpt BDD'!$A:$D,5,FALSE))</f>
        <v/>
      </c>
      <c r="Z34" s="28" t="str">
        <f>IF(ISERROR(VLOOKUP(($B34&amp;Z$13),'Dpt BDD'!$A:$D,5,FALSE)),"",VLOOKUP(($B34&amp;Z$13),'Dpt BDD'!$A:$D,5,FALSE))</f>
        <v/>
      </c>
      <c r="AA34" s="28" t="str">
        <f>IF(ISERROR(VLOOKUP(($B34&amp;AA$13),'Dpt BDD'!$A:$D,5,FALSE)),"",VLOOKUP(($B34&amp;AA$13),'Dpt BDD'!$A:$D,5,FALSE))</f>
        <v/>
      </c>
      <c r="AB34" s="28" t="str">
        <f>IF(ISERROR(VLOOKUP(($B34&amp;AB$13),'Dpt BDD'!$A:$D,5,FALSE)),"",VLOOKUP(($B34&amp;AB$13),'Dpt BDD'!$A:$D,5,FALSE))</f>
        <v/>
      </c>
      <c r="AC34" s="28" t="str">
        <f>IF(ISERROR(VLOOKUP(($B34&amp;AC$13),'Dpt BDD'!$A:$D,5,FALSE)),"",VLOOKUP(($B34&amp;AC$13),'Dpt BDD'!$A:$D,5,FALSE))</f>
        <v/>
      </c>
      <c r="AD34" s="28" t="str">
        <f>IF(ISERROR(VLOOKUP(($B34&amp;AD$13),'Dpt BDD'!$A:$D,5,FALSE)),"",VLOOKUP(($B34&amp;AD$13),'Dpt BDD'!$A:$D,5,FALSE))</f>
        <v/>
      </c>
      <c r="AE34" s="28" t="str">
        <f>IF(ISERROR(VLOOKUP(($B34&amp;AE$13),'Dpt BDD'!$A:$D,5,FALSE)),"",VLOOKUP(($B34&amp;AE$13),'Dpt BDD'!$A:$D,5,FALSE))</f>
        <v/>
      </c>
      <c r="AF34" s="28" t="str">
        <f>IF(ISERROR(VLOOKUP(($B34&amp;AF$13),'Dpt BDD'!$A:$D,5,FALSE)),"",VLOOKUP(($B34&amp;AF$13),'Dpt BDD'!$A:$D,5,FALSE))</f>
        <v/>
      </c>
      <c r="AG34" s="28" t="str">
        <f>IF(ISERROR(VLOOKUP(($B34&amp;AG$13),'Dpt BDD'!$A:$D,5,FALSE)),"",VLOOKUP(($B34&amp;AG$13),'Dpt BDD'!$A:$D,5,FALSE))</f>
        <v/>
      </c>
      <c r="AH34" s="28" t="str">
        <f>IF(ISERROR(VLOOKUP(($B34&amp;AH$13),'Dpt BDD'!$A:$D,5,FALSE)),"",VLOOKUP(($B34&amp;AH$13),'Dpt BDD'!$A:$D,5,FALSE))</f>
        <v/>
      </c>
      <c r="AI34" s="28" t="str">
        <f>IF(ISERROR(VLOOKUP(($B34&amp;AI$13),'Dpt BDD'!$A:$D,5,FALSE)),"",VLOOKUP(($B34&amp;AI$13),'Dpt BDD'!$A:$D,5,FALSE))</f>
        <v/>
      </c>
      <c r="AJ34" s="28" t="str">
        <f>IF(ISERROR(VLOOKUP(($B34&amp;AJ$13),'Dpt BDD'!$A:$D,5,FALSE)),"",VLOOKUP(($B34&amp;AJ$13),'Dpt BDD'!$A:$D,5,FALSE))</f>
        <v/>
      </c>
      <c r="AK34" s="28" t="str">
        <f>IF(ISERROR(VLOOKUP(($B34&amp;AK$13),'Dpt BDD'!$A:$D,5,FALSE)),"",VLOOKUP(($B34&amp;AK$13),'Dpt BDD'!$A:$D,5,FALSE))</f>
        <v/>
      </c>
      <c r="AL34" s="28" t="str">
        <f>IF(ISERROR(VLOOKUP(($B34&amp;AL$13),'Dpt BDD'!$A:$D,5,FALSE)),"",VLOOKUP(($B34&amp;AL$13),'Dpt BDD'!$A:$D,5,FALSE))</f>
        <v/>
      </c>
      <c r="AM34" s="28" t="str">
        <f>IF(ISERROR(VLOOKUP(($B34&amp;AM$13),'Dpt BDD'!$A:$D,5,FALSE)),"",VLOOKUP(($B34&amp;AM$13),'Dpt BDD'!$A:$D,5,FALSE))</f>
        <v/>
      </c>
      <c r="AN34" s="28" t="str">
        <f>IF(ISERROR(VLOOKUP(($B34&amp;AN$13),'Dpt BDD'!$A:$D,5,FALSE)),"",VLOOKUP(($B34&amp;AN$13),'Dpt BDD'!$A:$D,5,FALSE))</f>
        <v/>
      </c>
      <c r="AO34" s="28" t="str">
        <f>IF(ISERROR(VLOOKUP(($B34&amp;AO$13),'Dpt BDD'!$A:$D,5,FALSE)),"",VLOOKUP(($B34&amp;AO$13),'Dpt BDD'!$A:$D,5,FALSE))</f>
        <v/>
      </c>
      <c r="AP34" s="28" t="str">
        <f>IF(ISERROR(VLOOKUP(($B34&amp;AP$13),'Dpt BDD'!$A:$D,5,FALSE)),"",VLOOKUP(($B34&amp;AP$13),'Dpt BDD'!$A:$D,5,FALSE))</f>
        <v/>
      </c>
      <c r="AQ34" s="28" t="str">
        <f>IF(ISERROR(VLOOKUP(($B34&amp;AQ$13),'Dpt BDD'!$A:$D,5,FALSE)),"",VLOOKUP(($B34&amp;AQ$13),'Dpt BDD'!$A:$D,5,FALSE))</f>
        <v/>
      </c>
      <c r="AR34" s="28" t="str">
        <f>IF(ISERROR(VLOOKUP(($B34&amp;AR$13),'Dpt BDD'!$A:$D,5,FALSE)),"",VLOOKUP(($B34&amp;AR$13),'Dpt BDD'!$A:$D,5,FALSE))</f>
        <v/>
      </c>
      <c r="AS34" s="28" t="str">
        <f>IF(ISERROR(VLOOKUP(($B34&amp;AS$13),'Dpt BDD'!$A:$D,5,FALSE)),"",VLOOKUP(($B34&amp;AS$13),'Dpt BDD'!$A:$D,5,FALSE))</f>
        <v/>
      </c>
      <c r="AT34" s="28" t="str">
        <f>IF(ISERROR(VLOOKUP(($B34&amp;AT$13),'Dpt BDD'!$A:$D,5,FALSE)),"",VLOOKUP(($B34&amp;AT$13),'Dpt BDD'!$A:$D,5,FALSE))</f>
        <v/>
      </c>
      <c r="AU34" s="28" t="str">
        <f>IF(ISERROR(VLOOKUP(($B34&amp;AU$13),'Dpt BDD'!$A:$D,5,FALSE)),"",VLOOKUP(($B34&amp;AU$13),'Dpt BDD'!$A:$D,5,FALSE))</f>
        <v/>
      </c>
      <c r="AV34" s="28" t="str">
        <f>IF(ISERROR(VLOOKUP(($B34&amp;AV$13),'Dpt BDD'!$A:$D,5,FALSE)),"",VLOOKUP(($B34&amp;AV$13),'Dpt BDD'!$A:$D,5,FALSE))</f>
        <v/>
      </c>
      <c r="AW34" s="28" t="str">
        <f>IF(ISERROR(VLOOKUP(($B34&amp;AW$13),'Dpt BDD'!$A:$D,5,FALSE)),"",VLOOKUP(($B34&amp;AW$13),'Dpt BDD'!$A:$D,5,FALSE))</f>
        <v/>
      </c>
      <c r="AX34" s="28" t="str">
        <f>IF(ISERROR(VLOOKUP(($B34&amp;AX$13),'Dpt BDD'!$A:$D,5,FALSE)),"",VLOOKUP(($B34&amp;AX$13),'Dpt BDD'!$A:$D,5,FALSE))</f>
        <v/>
      </c>
      <c r="AY34" s="28" t="str">
        <f>IF(ISERROR(VLOOKUP(($B34&amp;AY$13),'Dpt BDD'!$A:$D,5,FALSE)),"",VLOOKUP(($B34&amp;AY$13),'Dpt BDD'!$A:$D,5,FALSE))</f>
        <v/>
      </c>
      <c r="AZ34" s="28" t="str">
        <f>IF(ISERROR(VLOOKUP(($B34&amp;AZ$13),'Dpt BDD'!$A:$D,5,FALSE)),"",VLOOKUP(($B34&amp;AZ$13),'Dpt BDD'!$A:$D,5,FALSE))</f>
        <v/>
      </c>
      <c r="BA34" s="28" t="str">
        <f>IF(ISERROR(VLOOKUP(($B34&amp;BA$13),'Dpt BDD'!$A:$D,5,FALSE)),"",VLOOKUP(($B34&amp;BA$13),'Dpt BDD'!$A:$D,5,FALSE))</f>
        <v/>
      </c>
      <c r="BB34" s="28" t="str">
        <f>IF(ISERROR(VLOOKUP(($B34&amp;BB$13),'Dpt BDD'!$A:$D,5,FALSE)),"",VLOOKUP(($B34&amp;BB$13),'Dpt BDD'!$A:$D,5,FALSE))</f>
        <v/>
      </c>
      <c r="BC34" s="28" t="str">
        <f>IF(ISERROR(VLOOKUP(($B34&amp;BC$13),'Dpt BDD'!$A:$D,5,FALSE)),"",VLOOKUP(($B34&amp;BC$13),'Dpt BDD'!$A:$D,5,FALSE))</f>
        <v/>
      </c>
      <c r="BD34" s="28" t="str">
        <f>IF(ISERROR(VLOOKUP(($B34&amp;BD$13),'Dpt BDD'!$A:$D,5,FALSE)),"",VLOOKUP(($B34&amp;BD$13),'Dpt BDD'!$A:$D,5,FALSE))</f>
        <v/>
      </c>
      <c r="BE34" s="28" t="str">
        <f>IF(ISERROR(VLOOKUP(($B34&amp;BE$13),'Dpt BDD'!$A:$D,5,FALSE)),"",VLOOKUP(($B34&amp;BE$13),'Dpt BDD'!$A:$D,5,FALSE))</f>
        <v/>
      </c>
      <c r="BF34" s="28" t="str">
        <f>IF(ISERROR(VLOOKUP(($B34&amp;BF$13),'Dpt BDD'!$A:$D,5,FALSE)),"",VLOOKUP(($B34&amp;BF$13),'Dpt BDD'!$A:$D,5,FALSE))</f>
        <v/>
      </c>
      <c r="BG34" s="28" t="str">
        <f>IF(ISERROR(VLOOKUP(($B34&amp;BG$13),'Dpt BDD'!$A:$D,5,FALSE)),"",VLOOKUP(($B34&amp;BG$13),'Dpt BDD'!$A:$D,5,FALSE))</f>
        <v/>
      </c>
      <c r="BH34" s="28" t="str">
        <f>IF(ISERROR(VLOOKUP(($B34&amp;BH$13),'Dpt BDD'!$A:$D,5,FALSE)),"",VLOOKUP(($B34&amp;BH$13),'Dpt BDD'!$A:$D,5,FALSE))</f>
        <v/>
      </c>
      <c r="BI34" s="28" t="str">
        <f>IF(ISERROR(VLOOKUP(($B34&amp;BI$13),'Dpt BDD'!$A:$D,5,FALSE)),"",VLOOKUP(($B34&amp;BI$13),'Dpt BDD'!$A:$D,5,FALSE))</f>
        <v/>
      </c>
      <c r="BJ34" s="28" t="str">
        <f>IF(ISERROR(VLOOKUP(($B34&amp;BJ$13),'Dpt BDD'!$A:$D,5,FALSE)),"",VLOOKUP(($B34&amp;BJ$13),'Dpt BDD'!$A:$D,5,FALSE))</f>
        <v/>
      </c>
      <c r="BK34" s="28" t="str">
        <f>IF(ISERROR(VLOOKUP(($B34&amp;BK$13),'Dpt BDD'!$A:$D,5,FALSE)),"",VLOOKUP(($B34&amp;BK$13),'Dpt BDD'!$A:$D,5,FALSE))</f>
        <v/>
      </c>
      <c r="BL34" s="28" t="str">
        <f>IF(ISERROR(VLOOKUP(($B34&amp;BL$13),'Dpt BDD'!$A:$D,5,FALSE)),"",VLOOKUP(($B34&amp;BL$13),'Dpt BDD'!$A:$D,5,FALSE))</f>
        <v/>
      </c>
      <c r="BM34" s="28" t="str">
        <f>IF(ISERROR(VLOOKUP(($B34&amp;BM$13),'Dpt BDD'!$A:$D,5,FALSE)),"",VLOOKUP(($B34&amp;BM$13),'Dpt BDD'!$A:$D,5,FALSE))</f>
        <v/>
      </c>
      <c r="BN34" s="28" t="str">
        <f>IF(ISERROR(VLOOKUP(($B34&amp;BN$13),'Dpt BDD'!$A:$D,5,FALSE)),"",VLOOKUP(($B34&amp;BN$13),'Dpt BDD'!$A:$D,5,FALSE))</f>
        <v/>
      </c>
      <c r="BO34" s="28" t="str">
        <f>IF(ISERROR(VLOOKUP(($B34&amp;BO$13),'Dpt BDD'!$A:$D,5,FALSE)),"",VLOOKUP(($B34&amp;BO$13),'Dpt BDD'!$A:$D,5,FALSE))</f>
        <v/>
      </c>
      <c r="BP34" s="28" t="str">
        <f>IF(ISERROR(VLOOKUP(($B34&amp;BP$13),'Dpt BDD'!$A:$D,5,FALSE)),"",VLOOKUP(($B34&amp;BP$13),'Dpt BDD'!$A:$D,5,FALSE))</f>
        <v/>
      </c>
      <c r="BQ34" s="28" t="str">
        <f>IF(ISERROR(VLOOKUP(($B34&amp;BQ$13),'Dpt BDD'!$A:$D,5,FALSE)),"",VLOOKUP(($B34&amp;BQ$13),'Dpt BDD'!$A:$D,5,FALSE))</f>
        <v/>
      </c>
      <c r="BR34" s="28" t="str">
        <f>IF(ISERROR(VLOOKUP(($B34&amp;BR$13),'Dpt BDD'!$A:$D,5,FALSE)),"",VLOOKUP(($B34&amp;BR$13),'Dpt BDD'!$A:$D,5,FALSE))</f>
        <v/>
      </c>
      <c r="BS34" s="28" t="str">
        <f>IF(ISERROR(VLOOKUP(($B34&amp;BS$13),'Dpt BDD'!$A:$D,5,FALSE)),"",VLOOKUP(($B34&amp;BS$13),'Dpt BDD'!$A:$D,5,FALSE))</f>
        <v/>
      </c>
      <c r="BT34" s="28" t="str">
        <f>IF(ISERROR(VLOOKUP(($B34&amp;BT$13),'Dpt BDD'!$A:$D,5,FALSE)),"",VLOOKUP(($B34&amp;BT$13),'Dpt BDD'!$A:$D,5,FALSE))</f>
        <v/>
      </c>
      <c r="BU34" s="28" t="str">
        <f>IF(ISERROR(VLOOKUP(($B34&amp;BU$13),'Dpt BDD'!$A:$D,5,FALSE)),"",VLOOKUP(($B34&amp;BU$13),'Dpt BDD'!$A:$D,5,FALSE))</f>
        <v/>
      </c>
      <c r="BV34" s="28" t="str">
        <f>IF(ISERROR(VLOOKUP(($B34&amp;BV$13),'Dpt BDD'!$A:$D,5,FALSE)),"",VLOOKUP(($B34&amp;BV$13),'Dpt BDD'!$A:$D,5,FALSE))</f>
        <v/>
      </c>
      <c r="BW34" s="28" t="str">
        <f>IF(ISERROR(VLOOKUP(($B34&amp;BW$13),'Dpt BDD'!$A:$D,5,FALSE)),"",VLOOKUP(($B34&amp;BW$13),'Dpt BDD'!$A:$D,5,FALSE))</f>
        <v/>
      </c>
      <c r="BX34" s="28" t="str">
        <f>IF(ISERROR(VLOOKUP(($B34&amp;BX$13),'Dpt BDD'!$A:$D,5,FALSE)),"",VLOOKUP(($B34&amp;BX$13),'Dpt BDD'!$A:$D,5,FALSE))</f>
        <v/>
      </c>
      <c r="BY34" s="28" t="str">
        <f>IF(ISERROR(VLOOKUP(($B34&amp;BY$13),'Dpt BDD'!$A:$D,5,FALSE)),"",VLOOKUP(($B34&amp;BY$13),'Dpt BDD'!$A:$D,5,FALSE))</f>
        <v/>
      </c>
      <c r="BZ34" s="28" t="str">
        <f>IF(ISERROR(VLOOKUP(($B34&amp;BZ$13),'Dpt BDD'!$A:$D,5,FALSE)),"",VLOOKUP(($B34&amp;BZ$13),'Dpt BDD'!$A:$D,5,FALSE))</f>
        <v/>
      </c>
      <c r="CA34" s="28" t="str">
        <f>IF(ISERROR(VLOOKUP(($B34&amp;CA$13),'Dpt BDD'!$A:$D,5,FALSE)),"",VLOOKUP(($B34&amp;CA$13),'Dpt BDD'!$A:$D,5,FALSE))</f>
        <v/>
      </c>
      <c r="CB34" s="28" t="str">
        <f>IF(ISERROR(VLOOKUP(($B34&amp;CB$13),'Dpt BDD'!$A:$D,5,FALSE)),"",VLOOKUP(($B34&amp;CB$13),'Dpt BDD'!$A:$D,5,FALSE))</f>
        <v/>
      </c>
      <c r="CC34" s="28" t="str">
        <f>IF(ISERROR(VLOOKUP(($B34&amp;CC$13),'Dpt BDD'!$A:$D,5,FALSE)),"",VLOOKUP(($B34&amp;CC$13),'Dpt BDD'!$A:$D,5,FALSE))</f>
        <v/>
      </c>
      <c r="CD34" s="28" t="str">
        <f>IF(ISERROR(VLOOKUP(($B34&amp;CD$13),'Dpt BDD'!$A:$D,5,FALSE)),"",VLOOKUP(($B34&amp;CD$13),'Dpt BDD'!$A:$D,5,FALSE))</f>
        <v/>
      </c>
      <c r="CE34" s="28" t="str">
        <f>IF(ISERROR(VLOOKUP(($B34&amp;CE$13),'Dpt BDD'!$A:$D,5,FALSE)),"",VLOOKUP(($B34&amp;CE$13),'Dpt BDD'!$A:$D,5,FALSE))</f>
        <v/>
      </c>
      <c r="CF34" s="28" t="str">
        <f>IF(ISERROR(VLOOKUP(($B34&amp;CF$13),'Dpt BDD'!$A:$D,5,FALSE)),"",VLOOKUP(($B34&amp;CF$13),'Dpt BDD'!$A:$D,5,FALSE))</f>
        <v/>
      </c>
      <c r="CG34" s="28" t="str">
        <f>IF(ISERROR(VLOOKUP(($B34&amp;CG$13),'Dpt BDD'!$A:$D,5,FALSE)),"",VLOOKUP(($B34&amp;CG$13),'Dpt BDD'!$A:$D,5,FALSE))</f>
        <v/>
      </c>
      <c r="CH34" s="28" t="str">
        <f>IF(ISERROR(VLOOKUP(($B34&amp;CH$13),'Dpt BDD'!$A:$D,5,FALSE)),"",VLOOKUP(($B34&amp;CH$13),'Dpt BDD'!$A:$D,5,FALSE))</f>
        <v/>
      </c>
      <c r="CI34" s="28" t="str">
        <f>IF(ISERROR(VLOOKUP(($B34&amp;CI$13),'Dpt BDD'!$A:$D,5,FALSE)),"",VLOOKUP(($B34&amp;CI$13),'Dpt BDD'!$A:$D,5,FALSE))</f>
        <v/>
      </c>
      <c r="CJ34" s="28" t="str">
        <f>IF(ISERROR(VLOOKUP(($B34&amp;CJ$13),'Dpt BDD'!$A:$D,5,FALSE)),"",VLOOKUP(($B34&amp;CJ$13),'Dpt BDD'!$A:$D,5,FALSE))</f>
        <v/>
      </c>
      <c r="CK34" s="28" t="str">
        <f>IF(ISERROR(VLOOKUP(($B34&amp;CK$13),'Dpt BDD'!$A:$D,5,FALSE)),"",VLOOKUP(($B34&amp;CK$13),'Dpt BDD'!$A:$D,5,FALSE))</f>
        <v/>
      </c>
      <c r="CL34" s="28" t="str">
        <f>IF(ISERROR(VLOOKUP(($B34&amp;CL$13),'Dpt BDD'!$A:$D,5,FALSE)),"",VLOOKUP(($B34&amp;CL$13),'Dpt BDD'!$A:$D,5,FALSE))</f>
        <v/>
      </c>
      <c r="CM34" s="28" t="str">
        <f>IF(ISERROR(VLOOKUP(($B34&amp;CM$13),'Dpt BDD'!$A:$D,5,FALSE)),"",VLOOKUP(($B34&amp;CM$13),'Dpt BDD'!$A:$D,5,FALSE))</f>
        <v/>
      </c>
      <c r="CN34" s="28" t="str">
        <f>IF(ISERROR(VLOOKUP(($B34&amp;CN$13),'Dpt BDD'!$A:$D,5,FALSE)),"",VLOOKUP(($B34&amp;CN$13),'Dpt BDD'!$A:$D,5,FALSE))</f>
        <v/>
      </c>
      <c r="CO34" s="28" t="str">
        <f>IF(ISERROR(VLOOKUP(($B34&amp;CO$13),'Dpt BDD'!$A:$D,5,FALSE)),"",VLOOKUP(($B34&amp;CO$13),'Dpt BDD'!$A:$D,5,FALSE))</f>
        <v/>
      </c>
      <c r="CP34" s="28" t="str">
        <f>IF(ISERROR(VLOOKUP(($B34&amp;CP$13),'Dpt BDD'!$A:$D,5,FALSE)),"",VLOOKUP(($B34&amp;CP$13),'Dpt BDD'!$A:$D,5,FALSE))</f>
        <v/>
      </c>
      <c r="CQ34" s="28" t="str">
        <f>IF(ISERROR(VLOOKUP(($B34&amp;CQ$13),'Dpt BDD'!$A:$D,5,FALSE)),"",VLOOKUP(($B34&amp;CQ$13),'Dpt BDD'!$A:$D,5,FALSE))</f>
        <v/>
      </c>
      <c r="CR34" s="28" t="str">
        <f>IF(ISERROR(VLOOKUP(($B34&amp;CR$13),'Dpt BDD'!$A:$D,5,FALSE)),"",VLOOKUP(($B34&amp;CR$13),'Dpt BDD'!$A:$D,5,FALSE))</f>
        <v/>
      </c>
      <c r="CS34" s="28" t="str">
        <f>IF(ISERROR(VLOOKUP(($B34&amp;CS$13),'Dpt BDD'!$A:$D,5,FALSE)),"",VLOOKUP(($B34&amp;CS$13),'Dpt BDD'!$A:$D,5,FALSE))</f>
        <v/>
      </c>
      <c r="CT34" s="28" t="str">
        <f>IF(ISERROR(VLOOKUP(($B34&amp;CT$13),'Dpt BDD'!$A:$D,5,FALSE)),"",VLOOKUP(($B34&amp;CT$13),'Dpt BDD'!$A:$D,5,FALSE))</f>
        <v/>
      </c>
      <c r="CU34" s="28" t="str">
        <f>IF(ISERROR(VLOOKUP(($B34&amp;CU$13),'Dpt BDD'!$A:$D,5,FALSE)),"",VLOOKUP(($B34&amp;CU$13),'Dpt BDD'!$A:$D,5,FALSE))</f>
        <v/>
      </c>
      <c r="CV34" s="28" t="str">
        <f>IF(ISERROR(VLOOKUP(($B34&amp;CV$13),'Dpt BDD'!$A:$D,5,FALSE)),"",VLOOKUP(($B34&amp;CV$13),'Dpt BDD'!$A:$D,5,FALSE))</f>
        <v/>
      </c>
      <c r="CW34" s="28" t="str">
        <f>IF(ISERROR(VLOOKUP(($B34&amp;CW$13),'Dpt BDD'!$A:$D,5,FALSE)),"",VLOOKUP(($B34&amp;CW$13),'Dpt BDD'!$A:$D,5,FALSE))</f>
        <v/>
      </c>
      <c r="CX34" s="28" t="str">
        <f>IF(ISERROR(VLOOKUP(($B34&amp;CX$13),'Dpt BDD'!$A:$D,5,FALSE)),"",VLOOKUP(($B34&amp;CX$13),'Dpt BDD'!$A:$D,5,FALSE))</f>
        <v/>
      </c>
      <c r="CY34" s="28" t="str">
        <f>IF(ISERROR(VLOOKUP(($B34&amp;CY$13),'Dpt BDD'!$A:$D,5,FALSE)),"",VLOOKUP(($B34&amp;CY$13),'Dpt BDD'!$A:$D,5,FALSE))</f>
        <v/>
      </c>
      <c r="CZ34" s="28" t="str">
        <f>IF(ISERROR(VLOOKUP(($B34&amp;CZ$13),'Dpt BDD'!$A:$D,5,FALSE)),"",VLOOKUP(($B34&amp;CZ$13),'Dpt BDD'!$A:$D,5,FALSE))</f>
        <v/>
      </c>
      <c r="DA34" s="28" t="str">
        <f>IF(ISERROR(VLOOKUP(($B34&amp;DA$13),'Dpt BDD'!$A:$D,5,FALSE)),"",VLOOKUP(($B34&amp;DA$13),'Dpt BDD'!$A:$D,5,FALSE))</f>
        <v/>
      </c>
      <c r="DB34" s="28" t="str">
        <f>IF(ISERROR(VLOOKUP(($B34&amp;DB$13),'Dpt BDD'!$A:$D,5,FALSE)),"",VLOOKUP(($B34&amp;DB$13),'Dpt BDD'!$A:$D,5,FALSE))</f>
        <v/>
      </c>
      <c r="DC34" s="28" t="str">
        <f>IF(ISERROR(VLOOKUP(($B34&amp;DC$13),'Dpt BDD'!$A:$D,5,FALSE)),"",VLOOKUP(($B34&amp;DC$13),'Dpt BDD'!$A:$D,5,FALSE))</f>
        <v/>
      </c>
      <c r="DD34" s="28" t="str">
        <f>IF(ISERROR(VLOOKUP(($B34&amp;DD$13),'Dpt BDD'!$A:$D,5,FALSE)),"",VLOOKUP(($B34&amp;DD$13),'Dpt BDD'!$A:$D,5,FALSE))</f>
        <v/>
      </c>
      <c r="DE34" s="28" t="str">
        <f>IF(ISERROR(VLOOKUP(($B34&amp;DE$13),'Dpt BDD'!$A:$D,5,FALSE)),"",VLOOKUP(($B34&amp;DE$13),'Dpt BDD'!$A:$D,5,FALSE))</f>
        <v/>
      </c>
      <c r="DF34" s="28" t="str">
        <f>IF(ISERROR(VLOOKUP(($B34&amp;DF$13),'Dpt BDD'!$A:$D,5,FALSE)),"",VLOOKUP(($B34&amp;DF$13),'Dpt BDD'!$A:$D,5,FALSE))</f>
        <v/>
      </c>
      <c r="DG34" s="28" t="str">
        <f>IF(ISERROR(VLOOKUP(($B34&amp;DG$13),'Dpt BDD'!$A:$D,5,FALSE)),"",VLOOKUP(($B34&amp;DG$13),'Dpt BDD'!$A:$D,5,FALSE))</f>
        <v/>
      </c>
      <c r="DH34" s="28" t="str">
        <f>IF(ISERROR(VLOOKUP(($B34&amp;DH$13),'Dpt BDD'!$A:$D,5,FALSE)),"",VLOOKUP(($B34&amp;DH$13),'Dpt BDD'!$A:$D,5,FALSE))</f>
        <v/>
      </c>
      <c r="DI34" s="28" t="str">
        <f>IF(ISERROR(VLOOKUP(($B34&amp;DI$13),'Dpt BDD'!$A:$D,5,FALSE)),"",VLOOKUP(($B34&amp;DI$13),'Dpt BDD'!$A:$D,5,FALSE))</f>
        <v/>
      </c>
      <c r="DJ34" s="28" t="str">
        <f>IF(ISERROR(VLOOKUP(($B34&amp;DJ$13),'Dpt BDD'!$A:$D,5,FALSE)),"",VLOOKUP(($B34&amp;DJ$13),'Dpt BDD'!$A:$D,5,FALSE))</f>
        <v/>
      </c>
      <c r="DK34" s="28" t="str">
        <f>IF(ISERROR(VLOOKUP(($B34&amp;DK$13),'Dpt BDD'!$A:$D,5,FALSE)),"",VLOOKUP(($B34&amp;DK$13),'Dpt BDD'!$A:$D,5,FALSE))</f>
        <v/>
      </c>
    </row>
    <row r="35" spans="2:216" x14ac:dyDescent="0.15">
      <c r="B35" s="2">
        <f t="shared" si="0"/>
        <v>43061</v>
      </c>
      <c r="C35" s="53">
        <f>IFERROR(RECHERCHEVA('Dpt BDD'!$A:$D,4,$B35,C$12),0)</f>
        <v>0</v>
      </c>
      <c r="D35" s="53">
        <f>IFERROR(RECHERCHEVA('Dpt BDD'!$A:$D,4,$B35,D$12),0)</f>
        <v>0</v>
      </c>
      <c r="E35" s="53">
        <f>IFERROR(RECHERCHEVA('Dpt BDD'!$A:$D,4,$B35,E$12),0)</f>
        <v>0</v>
      </c>
      <c r="F35" s="53">
        <f>IFERROR(RECHERCHEVA('Dpt BDD'!$A:$D,4,$B35,F$12),0)</f>
        <v>0</v>
      </c>
      <c r="G35" s="53">
        <f>IFERROR(RECHERCHEVA('Dpt BDD'!$A:$D,4,$B35,G$12),0)</f>
        <v>0</v>
      </c>
      <c r="H35" s="53">
        <f>IFERROR(RECHERCHEVA('Dpt BDD'!$A:$D,4,$B35,H$12),0)</f>
        <v>0</v>
      </c>
      <c r="I35" s="53">
        <f>IFERROR(RECHERCHEVA('Dpt BDD'!$A:$D,4,$B35,I$12),0)</f>
        <v>0</v>
      </c>
      <c r="J35" s="53">
        <f>IFERROR(RECHERCHEVA('Dpt BDD'!$A:$D,4,$B35,J$12),0)</f>
        <v>0</v>
      </c>
      <c r="K35" s="53">
        <f>IFERROR(RECHERCHEVA('Dpt BDD'!$A:$D,4,$B35,K$12),0)</f>
        <v>0</v>
      </c>
      <c r="L35" s="53">
        <f>IFERROR(RECHERCHEVA('Dpt BDD'!$A:$D,4,$B35,L$12),0)</f>
        <v>0</v>
      </c>
      <c r="M35" s="53">
        <f>IFERROR(RECHERCHEVA('Dpt BDD'!$A:$D,4,$B35,M$12),0)</f>
        <v>0</v>
      </c>
      <c r="N35" s="53">
        <f>IFERROR(RECHERCHEVA('Dpt BDD'!$A:$D,4,$B35,N$12),0)</f>
        <v>0</v>
      </c>
      <c r="O35" s="28" t="str">
        <f>IF(ISERROR(VLOOKUP(($B35&amp;O$13),'Dpt BDD'!$A:$D,5,FALSE)),"",VLOOKUP(($B35&amp;O$13),'Dpt BDD'!$A:$D,5,FALSE))</f>
        <v/>
      </c>
      <c r="P35" s="28" t="str">
        <f>IF(ISERROR(VLOOKUP(($B35&amp;P$13),'Dpt BDD'!$A:$D,5,FALSE)),"",VLOOKUP(($B35&amp;P$13),'Dpt BDD'!$A:$D,5,FALSE))</f>
        <v/>
      </c>
      <c r="Q35" s="28" t="str">
        <f>IF(ISERROR(VLOOKUP(($B35&amp;Q$13),'Dpt BDD'!$A:$D,5,FALSE)),"",VLOOKUP(($B35&amp;Q$13),'Dpt BDD'!$A:$D,5,FALSE))</f>
        <v/>
      </c>
      <c r="R35" s="28" t="str">
        <f>IF(ISERROR(VLOOKUP(($B35&amp;R$13),'Dpt BDD'!$A:$D,5,FALSE)),"",VLOOKUP(($B35&amp;R$13),'Dpt BDD'!$A:$D,5,FALSE))</f>
        <v/>
      </c>
      <c r="S35" s="28" t="str">
        <f>IF(ISERROR(VLOOKUP(($B35&amp;S$13),'Dpt BDD'!$A:$D,5,FALSE)),"",VLOOKUP(($B35&amp;S$13),'Dpt BDD'!$A:$D,5,FALSE))</f>
        <v/>
      </c>
      <c r="T35" s="28" t="str">
        <f>IF(ISERROR(VLOOKUP(($B35&amp;T$13),'Dpt BDD'!$A:$D,5,FALSE)),"",VLOOKUP(($B35&amp;T$13),'Dpt BDD'!$A:$D,5,FALSE))</f>
        <v/>
      </c>
      <c r="U35" s="28" t="str">
        <f>IF(ISERROR(VLOOKUP(($B35&amp;U$13),'Dpt BDD'!$A:$D,5,FALSE)),"",VLOOKUP(($B35&amp;U$13),'Dpt BDD'!$A:$D,5,FALSE))</f>
        <v/>
      </c>
      <c r="V35" s="28" t="str">
        <f>IF(ISERROR(VLOOKUP(($B35&amp;V$13),'Dpt BDD'!$A:$D,5,FALSE)),"",VLOOKUP(($B35&amp;V$13),'Dpt BDD'!$A:$D,5,FALSE))</f>
        <v/>
      </c>
      <c r="W35" s="28" t="str">
        <f>IF(ISERROR(VLOOKUP(($B35&amp;W$13),'Dpt BDD'!$A:$D,5,FALSE)),"",VLOOKUP(($B35&amp;W$13),'Dpt BDD'!$A:$D,5,FALSE))</f>
        <v/>
      </c>
      <c r="X35" s="28" t="str">
        <f>IF(ISERROR(VLOOKUP(($B35&amp;X$13),'Dpt BDD'!$A:$D,5,FALSE)),"",VLOOKUP(($B35&amp;X$13),'Dpt BDD'!$A:$D,5,FALSE))</f>
        <v/>
      </c>
      <c r="Y35" s="28" t="str">
        <f>IF(ISERROR(VLOOKUP(($B35&amp;Y$13),'Dpt BDD'!$A:$D,5,FALSE)),"",VLOOKUP(($B35&amp;Y$13),'Dpt BDD'!$A:$D,5,FALSE))</f>
        <v/>
      </c>
      <c r="Z35" s="28" t="str">
        <f>IF(ISERROR(VLOOKUP(($B35&amp;Z$13),'Dpt BDD'!$A:$D,5,FALSE)),"",VLOOKUP(($B35&amp;Z$13),'Dpt BDD'!$A:$D,5,FALSE))</f>
        <v/>
      </c>
      <c r="AA35" s="28" t="str">
        <f>IF(ISERROR(VLOOKUP(($B35&amp;AA$13),'Dpt BDD'!$A:$D,5,FALSE)),"",VLOOKUP(($B35&amp;AA$13),'Dpt BDD'!$A:$D,5,FALSE))</f>
        <v/>
      </c>
      <c r="AB35" s="28" t="str">
        <f>IF(ISERROR(VLOOKUP(($B35&amp;AB$13),'Dpt BDD'!$A:$D,5,FALSE)),"",VLOOKUP(($B35&amp;AB$13),'Dpt BDD'!$A:$D,5,FALSE))</f>
        <v/>
      </c>
      <c r="AC35" s="28" t="str">
        <f>IF(ISERROR(VLOOKUP(($B35&amp;AC$13),'Dpt BDD'!$A:$D,5,FALSE)),"",VLOOKUP(($B35&amp;AC$13),'Dpt BDD'!$A:$D,5,FALSE))</f>
        <v/>
      </c>
      <c r="AD35" s="28" t="str">
        <f>IF(ISERROR(VLOOKUP(($B35&amp;AD$13),'Dpt BDD'!$A:$D,5,FALSE)),"",VLOOKUP(($B35&amp;AD$13),'Dpt BDD'!$A:$D,5,FALSE))</f>
        <v/>
      </c>
      <c r="AE35" s="28" t="str">
        <f>IF(ISERROR(VLOOKUP(($B35&amp;AE$13),'Dpt BDD'!$A:$D,5,FALSE)),"",VLOOKUP(($B35&amp;AE$13),'Dpt BDD'!$A:$D,5,FALSE))</f>
        <v/>
      </c>
      <c r="AF35" s="28" t="str">
        <f>IF(ISERROR(VLOOKUP(($B35&amp;AF$13),'Dpt BDD'!$A:$D,5,FALSE)),"",VLOOKUP(($B35&amp;AF$13),'Dpt BDD'!$A:$D,5,FALSE))</f>
        <v/>
      </c>
      <c r="AG35" s="28" t="str">
        <f>IF(ISERROR(VLOOKUP(($B35&amp;AG$13),'Dpt BDD'!$A:$D,5,FALSE)),"",VLOOKUP(($B35&amp;AG$13),'Dpt BDD'!$A:$D,5,FALSE))</f>
        <v/>
      </c>
      <c r="AH35" s="28" t="str">
        <f>IF(ISERROR(VLOOKUP(($B35&amp;AH$13),'Dpt BDD'!$A:$D,5,FALSE)),"",VLOOKUP(($B35&amp;AH$13),'Dpt BDD'!$A:$D,5,FALSE))</f>
        <v/>
      </c>
      <c r="AI35" s="28" t="str">
        <f>IF(ISERROR(VLOOKUP(($B35&amp;AI$13),'Dpt BDD'!$A:$D,5,FALSE)),"",VLOOKUP(($B35&amp;AI$13),'Dpt BDD'!$A:$D,5,FALSE))</f>
        <v/>
      </c>
      <c r="AJ35" s="28" t="str">
        <f>IF(ISERROR(VLOOKUP(($B35&amp;AJ$13),'Dpt BDD'!$A:$D,5,FALSE)),"",VLOOKUP(($B35&amp;AJ$13),'Dpt BDD'!$A:$D,5,FALSE))</f>
        <v/>
      </c>
      <c r="AK35" s="28" t="str">
        <f>IF(ISERROR(VLOOKUP(($B35&amp;AK$13),'Dpt BDD'!$A:$D,5,FALSE)),"",VLOOKUP(($B35&amp;AK$13),'Dpt BDD'!$A:$D,5,FALSE))</f>
        <v/>
      </c>
      <c r="AL35" s="28" t="str">
        <f>IF(ISERROR(VLOOKUP(($B35&amp;AL$13),'Dpt BDD'!$A:$D,5,FALSE)),"",VLOOKUP(($B35&amp;AL$13),'Dpt BDD'!$A:$D,5,FALSE))</f>
        <v/>
      </c>
      <c r="AM35" s="28" t="str">
        <f>IF(ISERROR(VLOOKUP(($B35&amp;AM$13),'Dpt BDD'!$A:$D,5,FALSE)),"",VLOOKUP(($B35&amp;AM$13),'Dpt BDD'!$A:$D,5,FALSE))</f>
        <v/>
      </c>
      <c r="AN35" s="28" t="str">
        <f>IF(ISERROR(VLOOKUP(($B35&amp;AN$13),'Dpt BDD'!$A:$D,5,FALSE)),"",VLOOKUP(($B35&amp;AN$13),'Dpt BDD'!$A:$D,5,FALSE))</f>
        <v/>
      </c>
      <c r="AO35" s="28" t="str">
        <f>IF(ISERROR(VLOOKUP(($B35&amp;AO$13),'Dpt BDD'!$A:$D,5,FALSE)),"",VLOOKUP(($B35&amp;AO$13),'Dpt BDD'!$A:$D,5,FALSE))</f>
        <v/>
      </c>
      <c r="AP35" s="28" t="str">
        <f>IF(ISERROR(VLOOKUP(($B35&amp;AP$13),'Dpt BDD'!$A:$D,5,FALSE)),"",VLOOKUP(($B35&amp;AP$13),'Dpt BDD'!$A:$D,5,FALSE))</f>
        <v/>
      </c>
      <c r="AQ35" s="28" t="str">
        <f>IF(ISERROR(VLOOKUP(($B35&amp;AQ$13),'Dpt BDD'!$A:$D,5,FALSE)),"",VLOOKUP(($B35&amp;AQ$13),'Dpt BDD'!$A:$D,5,FALSE))</f>
        <v/>
      </c>
      <c r="AR35" s="28" t="str">
        <f>IF(ISERROR(VLOOKUP(($B35&amp;AR$13),'Dpt BDD'!$A:$D,5,FALSE)),"",VLOOKUP(($B35&amp;AR$13),'Dpt BDD'!$A:$D,5,FALSE))</f>
        <v/>
      </c>
      <c r="AS35" s="28" t="str">
        <f>IF(ISERROR(VLOOKUP(($B35&amp;AS$13),'Dpt BDD'!$A:$D,5,FALSE)),"",VLOOKUP(($B35&amp;AS$13),'Dpt BDD'!$A:$D,5,FALSE))</f>
        <v/>
      </c>
      <c r="AT35" s="28" t="str">
        <f>IF(ISERROR(VLOOKUP(($B35&amp;AT$13),'Dpt BDD'!$A:$D,5,FALSE)),"",VLOOKUP(($B35&amp;AT$13),'Dpt BDD'!$A:$D,5,FALSE))</f>
        <v/>
      </c>
      <c r="AU35" s="28" t="str">
        <f>IF(ISERROR(VLOOKUP(($B35&amp;AU$13),'Dpt BDD'!$A:$D,5,FALSE)),"",VLOOKUP(($B35&amp;AU$13),'Dpt BDD'!$A:$D,5,FALSE))</f>
        <v/>
      </c>
      <c r="AV35" s="28" t="str">
        <f>IF(ISERROR(VLOOKUP(($B35&amp;AV$13),'Dpt BDD'!$A:$D,5,FALSE)),"",VLOOKUP(($B35&amp;AV$13),'Dpt BDD'!$A:$D,5,FALSE))</f>
        <v/>
      </c>
      <c r="AW35" s="28" t="str">
        <f>IF(ISERROR(VLOOKUP(($B35&amp;AW$13),'Dpt BDD'!$A:$D,5,FALSE)),"",VLOOKUP(($B35&amp;AW$13),'Dpt BDD'!$A:$D,5,FALSE))</f>
        <v/>
      </c>
      <c r="AX35" s="28" t="str">
        <f>IF(ISERROR(VLOOKUP(($B35&amp;AX$13),'Dpt BDD'!$A:$D,5,FALSE)),"",VLOOKUP(($B35&amp;AX$13),'Dpt BDD'!$A:$D,5,FALSE))</f>
        <v/>
      </c>
      <c r="AY35" s="28" t="str">
        <f>IF(ISERROR(VLOOKUP(($B35&amp;AY$13),'Dpt BDD'!$A:$D,5,FALSE)),"",VLOOKUP(($B35&amp;AY$13),'Dpt BDD'!$A:$D,5,FALSE))</f>
        <v/>
      </c>
      <c r="AZ35" s="28" t="str">
        <f>IF(ISERROR(VLOOKUP(($B35&amp;AZ$13),'Dpt BDD'!$A:$D,5,FALSE)),"",VLOOKUP(($B35&amp;AZ$13),'Dpt BDD'!$A:$D,5,FALSE))</f>
        <v/>
      </c>
      <c r="BA35" s="28" t="str">
        <f>IF(ISERROR(VLOOKUP(($B35&amp;BA$13),'Dpt BDD'!$A:$D,5,FALSE)),"",VLOOKUP(($B35&amp;BA$13),'Dpt BDD'!$A:$D,5,FALSE))</f>
        <v/>
      </c>
      <c r="BB35" s="28" t="str">
        <f>IF(ISERROR(VLOOKUP(($B35&amp;BB$13),'Dpt BDD'!$A:$D,5,FALSE)),"",VLOOKUP(($B35&amp;BB$13),'Dpt BDD'!$A:$D,5,FALSE))</f>
        <v/>
      </c>
      <c r="BC35" s="28" t="str">
        <f>IF(ISERROR(VLOOKUP(($B35&amp;BC$13),'Dpt BDD'!$A:$D,5,FALSE)),"",VLOOKUP(($B35&amp;BC$13),'Dpt BDD'!$A:$D,5,FALSE))</f>
        <v/>
      </c>
      <c r="BD35" s="28" t="str">
        <f>IF(ISERROR(VLOOKUP(($B35&amp;BD$13),'Dpt BDD'!$A:$D,5,FALSE)),"",VLOOKUP(($B35&amp;BD$13),'Dpt BDD'!$A:$D,5,FALSE))</f>
        <v/>
      </c>
      <c r="BE35" s="28" t="str">
        <f>IF(ISERROR(VLOOKUP(($B35&amp;BE$13),'Dpt BDD'!$A:$D,5,FALSE)),"",VLOOKUP(($B35&amp;BE$13),'Dpt BDD'!$A:$D,5,FALSE))</f>
        <v/>
      </c>
      <c r="BF35" s="28" t="str">
        <f>IF(ISERROR(VLOOKUP(($B35&amp;BF$13),'Dpt BDD'!$A:$D,5,FALSE)),"",VLOOKUP(($B35&amp;BF$13),'Dpt BDD'!$A:$D,5,FALSE))</f>
        <v/>
      </c>
      <c r="BG35" s="28" t="str">
        <f>IF(ISERROR(VLOOKUP(($B35&amp;BG$13),'Dpt BDD'!$A:$D,5,FALSE)),"",VLOOKUP(($B35&amp;BG$13),'Dpt BDD'!$A:$D,5,FALSE))</f>
        <v/>
      </c>
      <c r="BH35" s="28" t="str">
        <f>IF(ISERROR(VLOOKUP(($B35&amp;BH$13),'Dpt BDD'!$A:$D,5,FALSE)),"",VLOOKUP(($B35&amp;BH$13),'Dpt BDD'!$A:$D,5,FALSE))</f>
        <v/>
      </c>
      <c r="BI35" s="28" t="str">
        <f>IF(ISERROR(VLOOKUP(($B35&amp;BI$13),'Dpt BDD'!$A:$D,5,FALSE)),"",VLOOKUP(($B35&amp;BI$13),'Dpt BDD'!$A:$D,5,FALSE))</f>
        <v/>
      </c>
      <c r="BJ35" s="28" t="str">
        <f>IF(ISERROR(VLOOKUP(($B35&amp;BJ$13),'Dpt BDD'!$A:$D,5,FALSE)),"",VLOOKUP(($B35&amp;BJ$13),'Dpt BDD'!$A:$D,5,FALSE))</f>
        <v/>
      </c>
      <c r="BK35" s="28" t="str">
        <f>IF(ISERROR(VLOOKUP(($B35&amp;BK$13),'Dpt BDD'!$A:$D,5,FALSE)),"",VLOOKUP(($B35&amp;BK$13),'Dpt BDD'!$A:$D,5,FALSE))</f>
        <v/>
      </c>
      <c r="BL35" s="28" t="str">
        <f>IF(ISERROR(VLOOKUP(($B35&amp;BL$13),'Dpt BDD'!$A:$D,5,FALSE)),"",VLOOKUP(($B35&amp;BL$13),'Dpt BDD'!$A:$D,5,FALSE))</f>
        <v/>
      </c>
      <c r="BM35" s="28" t="str">
        <f>IF(ISERROR(VLOOKUP(($B35&amp;BM$13),'Dpt BDD'!$A:$D,5,FALSE)),"",VLOOKUP(($B35&amp;BM$13),'Dpt BDD'!$A:$D,5,FALSE))</f>
        <v/>
      </c>
      <c r="BN35" s="28" t="str">
        <f>IF(ISERROR(VLOOKUP(($B35&amp;BN$13),'Dpt BDD'!$A:$D,5,FALSE)),"",VLOOKUP(($B35&amp;BN$13),'Dpt BDD'!$A:$D,5,FALSE))</f>
        <v/>
      </c>
      <c r="BO35" s="28" t="str">
        <f>IF(ISERROR(VLOOKUP(($B35&amp;BO$13),'Dpt BDD'!$A:$D,5,FALSE)),"",VLOOKUP(($B35&amp;BO$13),'Dpt BDD'!$A:$D,5,FALSE))</f>
        <v/>
      </c>
      <c r="BP35" s="28" t="str">
        <f>IF(ISERROR(VLOOKUP(($B35&amp;BP$13),'Dpt BDD'!$A:$D,5,FALSE)),"",VLOOKUP(($B35&amp;BP$13),'Dpt BDD'!$A:$D,5,FALSE))</f>
        <v/>
      </c>
      <c r="BQ35" s="28" t="str">
        <f>IF(ISERROR(VLOOKUP(($B35&amp;BQ$13),'Dpt BDD'!$A:$D,5,FALSE)),"",VLOOKUP(($B35&amp;BQ$13),'Dpt BDD'!$A:$D,5,FALSE))</f>
        <v/>
      </c>
      <c r="BR35" s="28" t="str">
        <f>IF(ISERROR(VLOOKUP(($B35&amp;BR$13),'Dpt BDD'!$A:$D,5,FALSE)),"",VLOOKUP(($B35&amp;BR$13),'Dpt BDD'!$A:$D,5,FALSE))</f>
        <v/>
      </c>
      <c r="BS35" s="28" t="str">
        <f>IF(ISERROR(VLOOKUP(($B35&amp;BS$13),'Dpt BDD'!$A:$D,5,FALSE)),"",VLOOKUP(($B35&amp;BS$13),'Dpt BDD'!$A:$D,5,FALSE))</f>
        <v/>
      </c>
      <c r="BT35" s="28" t="str">
        <f>IF(ISERROR(VLOOKUP(($B35&amp;BT$13),'Dpt BDD'!$A:$D,5,FALSE)),"",VLOOKUP(($B35&amp;BT$13),'Dpt BDD'!$A:$D,5,FALSE))</f>
        <v/>
      </c>
      <c r="BU35" s="28" t="str">
        <f>IF(ISERROR(VLOOKUP(($B35&amp;BU$13),'Dpt BDD'!$A:$D,5,FALSE)),"",VLOOKUP(($B35&amp;BU$13),'Dpt BDD'!$A:$D,5,FALSE))</f>
        <v/>
      </c>
      <c r="BV35" s="28" t="str">
        <f>IF(ISERROR(VLOOKUP(($B35&amp;BV$13),'Dpt BDD'!$A:$D,5,FALSE)),"",VLOOKUP(($B35&amp;BV$13),'Dpt BDD'!$A:$D,5,FALSE))</f>
        <v/>
      </c>
      <c r="BW35" s="28" t="str">
        <f>IF(ISERROR(VLOOKUP(($B35&amp;BW$13),'Dpt BDD'!$A:$D,5,FALSE)),"",VLOOKUP(($B35&amp;BW$13),'Dpt BDD'!$A:$D,5,FALSE))</f>
        <v/>
      </c>
      <c r="BX35" s="28" t="str">
        <f>IF(ISERROR(VLOOKUP(($B35&amp;BX$13),'Dpt BDD'!$A:$D,5,FALSE)),"",VLOOKUP(($B35&amp;BX$13),'Dpt BDD'!$A:$D,5,FALSE))</f>
        <v/>
      </c>
      <c r="BY35" s="28" t="str">
        <f>IF(ISERROR(VLOOKUP(($B35&amp;BY$13),'Dpt BDD'!$A:$D,5,FALSE)),"",VLOOKUP(($B35&amp;BY$13),'Dpt BDD'!$A:$D,5,FALSE))</f>
        <v/>
      </c>
      <c r="BZ35" s="28" t="str">
        <f>IF(ISERROR(VLOOKUP(($B35&amp;BZ$13),'Dpt BDD'!$A:$D,5,FALSE)),"",VLOOKUP(($B35&amp;BZ$13),'Dpt BDD'!$A:$D,5,FALSE))</f>
        <v/>
      </c>
      <c r="CA35" s="28" t="str">
        <f>IF(ISERROR(VLOOKUP(($B35&amp;CA$13),'Dpt BDD'!$A:$D,5,FALSE)),"",VLOOKUP(($B35&amp;CA$13),'Dpt BDD'!$A:$D,5,FALSE))</f>
        <v/>
      </c>
      <c r="CB35" s="28" t="str">
        <f>IF(ISERROR(VLOOKUP(($B35&amp;CB$13),'Dpt BDD'!$A:$D,5,FALSE)),"",VLOOKUP(($B35&amp;CB$13),'Dpt BDD'!$A:$D,5,FALSE))</f>
        <v/>
      </c>
      <c r="CC35" s="28" t="str">
        <f>IF(ISERROR(VLOOKUP(($B35&amp;CC$13),'Dpt BDD'!$A:$D,5,FALSE)),"",VLOOKUP(($B35&amp;CC$13),'Dpt BDD'!$A:$D,5,FALSE))</f>
        <v/>
      </c>
      <c r="CD35" s="28" t="str">
        <f>IF(ISERROR(VLOOKUP(($B35&amp;CD$13),'Dpt BDD'!$A:$D,5,FALSE)),"",VLOOKUP(($B35&amp;CD$13),'Dpt BDD'!$A:$D,5,FALSE))</f>
        <v/>
      </c>
      <c r="CE35" s="28" t="str">
        <f>IF(ISERROR(VLOOKUP(($B35&amp;CE$13),'Dpt BDD'!$A:$D,5,FALSE)),"",VLOOKUP(($B35&amp;CE$13),'Dpt BDD'!$A:$D,5,FALSE))</f>
        <v/>
      </c>
      <c r="CF35" s="28" t="str">
        <f>IF(ISERROR(VLOOKUP(($B35&amp;CF$13),'Dpt BDD'!$A:$D,5,FALSE)),"",VLOOKUP(($B35&amp;CF$13),'Dpt BDD'!$A:$D,5,FALSE))</f>
        <v/>
      </c>
      <c r="CG35" s="28" t="str">
        <f>IF(ISERROR(VLOOKUP(($B35&amp;CG$13),'Dpt BDD'!$A:$D,5,FALSE)),"",VLOOKUP(($B35&amp;CG$13),'Dpt BDD'!$A:$D,5,FALSE))</f>
        <v/>
      </c>
      <c r="CH35" s="28" t="str">
        <f>IF(ISERROR(VLOOKUP(($B35&amp;CH$13),'Dpt BDD'!$A:$D,5,FALSE)),"",VLOOKUP(($B35&amp;CH$13),'Dpt BDD'!$A:$D,5,FALSE))</f>
        <v/>
      </c>
      <c r="CI35" s="28" t="str">
        <f>IF(ISERROR(VLOOKUP(($B35&amp;CI$13),'Dpt BDD'!$A:$D,5,FALSE)),"",VLOOKUP(($B35&amp;CI$13),'Dpt BDD'!$A:$D,5,FALSE))</f>
        <v/>
      </c>
      <c r="CJ35" s="28" t="str">
        <f>IF(ISERROR(VLOOKUP(($B35&amp;CJ$13),'Dpt BDD'!$A:$D,5,FALSE)),"",VLOOKUP(($B35&amp;CJ$13),'Dpt BDD'!$A:$D,5,FALSE))</f>
        <v/>
      </c>
      <c r="CK35" s="28" t="str">
        <f>IF(ISERROR(VLOOKUP(($B35&amp;CK$13),'Dpt BDD'!$A:$D,5,FALSE)),"",VLOOKUP(($B35&amp;CK$13),'Dpt BDD'!$A:$D,5,FALSE))</f>
        <v/>
      </c>
      <c r="CL35" s="28" t="str">
        <f>IF(ISERROR(VLOOKUP(($B35&amp;CL$13),'Dpt BDD'!$A:$D,5,FALSE)),"",VLOOKUP(($B35&amp;CL$13),'Dpt BDD'!$A:$D,5,FALSE))</f>
        <v/>
      </c>
      <c r="CM35" s="28" t="str">
        <f>IF(ISERROR(VLOOKUP(($B35&amp;CM$13),'Dpt BDD'!$A:$D,5,FALSE)),"",VLOOKUP(($B35&amp;CM$13),'Dpt BDD'!$A:$D,5,FALSE))</f>
        <v/>
      </c>
      <c r="CN35" s="28" t="str">
        <f>IF(ISERROR(VLOOKUP(($B35&amp;CN$13),'Dpt BDD'!$A:$D,5,FALSE)),"",VLOOKUP(($B35&amp;CN$13),'Dpt BDD'!$A:$D,5,FALSE))</f>
        <v/>
      </c>
      <c r="CO35" s="28" t="str">
        <f>IF(ISERROR(VLOOKUP(($B35&amp;CO$13),'Dpt BDD'!$A:$D,5,FALSE)),"",VLOOKUP(($B35&amp;CO$13),'Dpt BDD'!$A:$D,5,FALSE))</f>
        <v/>
      </c>
      <c r="CP35" s="28" t="str">
        <f>IF(ISERROR(VLOOKUP(($B35&amp;CP$13),'Dpt BDD'!$A:$D,5,FALSE)),"",VLOOKUP(($B35&amp;CP$13),'Dpt BDD'!$A:$D,5,FALSE))</f>
        <v/>
      </c>
      <c r="CQ35" s="28" t="str">
        <f>IF(ISERROR(VLOOKUP(($B35&amp;CQ$13),'Dpt BDD'!$A:$D,5,FALSE)),"",VLOOKUP(($B35&amp;CQ$13),'Dpt BDD'!$A:$D,5,FALSE))</f>
        <v/>
      </c>
      <c r="CR35" s="28" t="str">
        <f>IF(ISERROR(VLOOKUP(($B35&amp;CR$13),'Dpt BDD'!$A:$D,5,FALSE)),"",VLOOKUP(($B35&amp;CR$13),'Dpt BDD'!$A:$D,5,FALSE))</f>
        <v/>
      </c>
      <c r="CS35" s="28" t="str">
        <f>IF(ISERROR(VLOOKUP(($B35&amp;CS$13),'Dpt BDD'!$A:$D,5,FALSE)),"",VLOOKUP(($B35&amp;CS$13),'Dpt BDD'!$A:$D,5,FALSE))</f>
        <v/>
      </c>
      <c r="CT35" s="28" t="str">
        <f>IF(ISERROR(VLOOKUP(($B35&amp;CT$13),'Dpt BDD'!$A:$D,5,FALSE)),"",VLOOKUP(($B35&amp;CT$13),'Dpt BDD'!$A:$D,5,FALSE))</f>
        <v/>
      </c>
      <c r="CU35" s="28" t="str">
        <f>IF(ISERROR(VLOOKUP(($B35&amp;CU$13),'Dpt BDD'!$A:$D,5,FALSE)),"",VLOOKUP(($B35&amp;CU$13),'Dpt BDD'!$A:$D,5,FALSE))</f>
        <v/>
      </c>
      <c r="CV35" s="28" t="str">
        <f>IF(ISERROR(VLOOKUP(($B35&amp;CV$13),'Dpt BDD'!$A:$D,5,FALSE)),"",VLOOKUP(($B35&amp;CV$13),'Dpt BDD'!$A:$D,5,FALSE))</f>
        <v/>
      </c>
      <c r="CW35" s="28" t="str">
        <f>IF(ISERROR(VLOOKUP(($B35&amp;CW$13),'Dpt BDD'!$A:$D,5,FALSE)),"",VLOOKUP(($B35&amp;CW$13),'Dpt BDD'!$A:$D,5,FALSE))</f>
        <v/>
      </c>
      <c r="CX35" s="28" t="str">
        <f>IF(ISERROR(VLOOKUP(($B35&amp;CX$13),'Dpt BDD'!$A:$D,5,FALSE)),"",VLOOKUP(($B35&amp;CX$13),'Dpt BDD'!$A:$D,5,FALSE))</f>
        <v/>
      </c>
      <c r="CY35" s="28" t="str">
        <f>IF(ISERROR(VLOOKUP(($B35&amp;CY$13),'Dpt BDD'!$A:$D,5,FALSE)),"",VLOOKUP(($B35&amp;CY$13),'Dpt BDD'!$A:$D,5,FALSE))</f>
        <v/>
      </c>
      <c r="CZ35" s="28" t="str">
        <f>IF(ISERROR(VLOOKUP(($B35&amp;CZ$13),'Dpt BDD'!$A:$D,5,FALSE)),"",VLOOKUP(($B35&amp;CZ$13),'Dpt BDD'!$A:$D,5,FALSE))</f>
        <v/>
      </c>
      <c r="DA35" s="28" t="str">
        <f>IF(ISERROR(VLOOKUP(($B35&amp;DA$13),'Dpt BDD'!$A:$D,5,FALSE)),"",VLOOKUP(($B35&amp;DA$13),'Dpt BDD'!$A:$D,5,FALSE))</f>
        <v/>
      </c>
      <c r="DB35" s="28" t="str">
        <f>IF(ISERROR(VLOOKUP(($B35&amp;DB$13),'Dpt BDD'!$A:$D,5,FALSE)),"",VLOOKUP(($B35&amp;DB$13),'Dpt BDD'!$A:$D,5,FALSE))</f>
        <v/>
      </c>
      <c r="DC35" s="28" t="str">
        <f>IF(ISERROR(VLOOKUP(($B35&amp;DC$13),'Dpt BDD'!$A:$D,5,FALSE)),"",VLOOKUP(($B35&amp;DC$13),'Dpt BDD'!$A:$D,5,FALSE))</f>
        <v/>
      </c>
      <c r="DD35" s="28" t="str">
        <f>IF(ISERROR(VLOOKUP(($B35&amp;DD$13),'Dpt BDD'!$A:$D,5,FALSE)),"",VLOOKUP(($B35&amp;DD$13),'Dpt BDD'!$A:$D,5,FALSE))</f>
        <v/>
      </c>
      <c r="DE35" s="28" t="str">
        <f>IF(ISERROR(VLOOKUP(($B35&amp;DE$13),'Dpt BDD'!$A:$D,5,FALSE)),"",VLOOKUP(($B35&amp;DE$13),'Dpt BDD'!$A:$D,5,FALSE))</f>
        <v/>
      </c>
      <c r="DF35" s="28" t="str">
        <f>IF(ISERROR(VLOOKUP(($B35&amp;DF$13),'Dpt BDD'!$A:$D,5,FALSE)),"",VLOOKUP(($B35&amp;DF$13),'Dpt BDD'!$A:$D,5,FALSE))</f>
        <v/>
      </c>
      <c r="DG35" s="28" t="str">
        <f>IF(ISERROR(VLOOKUP(($B35&amp;DG$13),'Dpt BDD'!$A:$D,5,FALSE)),"",VLOOKUP(($B35&amp;DG$13),'Dpt BDD'!$A:$D,5,FALSE))</f>
        <v/>
      </c>
      <c r="DH35" s="28" t="str">
        <f>IF(ISERROR(VLOOKUP(($B35&amp;DH$13),'Dpt BDD'!$A:$D,5,FALSE)),"",VLOOKUP(($B35&amp;DH$13),'Dpt BDD'!$A:$D,5,FALSE))</f>
        <v/>
      </c>
      <c r="DI35" s="28" t="str">
        <f>IF(ISERROR(VLOOKUP(($B35&amp;DI$13),'Dpt BDD'!$A:$D,5,FALSE)),"",VLOOKUP(($B35&amp;DI$13),'Dpt BDD'!$A:$D,5,FALSE))</f>
        <v/>
      </c>
      <c r="DJ35" s="28" t="str">
        <f>IF(ISERROR(VLOOKUP(($B35&amp;DJ$13),'Dpt BDD'!$A:$D,5,FALSE)),"",VLOOKUP(($B35&amp;DJ$13),'Dpt BDD'!$A:$D,5,FALSE))</f>
        <v/>
      </c>
      <c r="DK35" s="28" t="str">
        <f>IF(ISERROR(VLOOKUP(($B35&amp;DK$13),'Dpt BDD'!$A:$D,5,FALSE)),"",VLOOKUP(($B35&amp;DK$13),'Dpt BDD'!$A:$D,5,FALSE))</f>
        <v/>
      </c>
    </row>
    <row r="36" spans="2:216" x14ac:dyDescent="0.15">
      <c r="B36" s="2">
        <f t="shared" si="0"/>
        <v>43062</v>
      </c>
      <c r="C36" s="53">
        <f>IFERROR(RECHERCHEVA('Dpt BDD'!$A:$D,4,$B36,C$12),0)</f>
        <v>0</v>
      </c>
      <c r="D36" s="53">
        <f>IFERROR(RECHERCHEVA('Dpt BDD'!$A:$D,4,$B36,D$12),0)</f>
        <v>0</v>
      </c>
      <c r="E36" s="53">
        <f>IFERROR(RECHERCHEVA('Dpt BDD'!$A:$D,4,$B36,E$12),0)</f>
        <v>0</v>
      </c>
      <c r="F36" s="53">
        <f>IFERROR(RECHERCHEVA('Dpt BDD'!$A:$D,4,$B36,F$12),0)</f>
        <v>0</v>
      </c>
      <c r="G36" s="53">
        <f>IFERROR(RECHERCHEVA('Dpt BDD'!$A:$D,4,$B36,G$12),0)</f>
        <v>0</v>
      </c>
      <c r="H36" s="53">
        <f>IFERROR(RECHERCHEVA('Dpt BDD'!$A:$D,4,$B36,H$12),0)</f>
        <v>0</v>
      </c>
      <c r="I36" s="53">
        <f>IFERROR(RECHERCHEVA('Dpt BDD'!$A:$D,4,$B36,I$12),0)</f>
        <v>0</v>
      </c>
      <c r="J36" s="53">
        <f>IFERROR(RECHERCHEVA('Dpt BDD'!$A:$D,4,$B36,J$12),0)</f>
        <v>0</v>
      </c>
      <c r="K36" s="53">
        <f>IFERROR(RECHERCHEVA('Dpt BDD'!$A:$D,4,$B36,K$12),0)</f>
        <v>0</v>
      </c>
      <c r="L36" s="53">
        <f>IFERROR(RECHERCHEVA('Dpt BDD'!$A:$D,4,$B36,L$12),0)</f>
        <v>0</v>
      </c>
      <c r="M36" s="53">
        <f>IFERROR(RECHERCHEVA('Dpt BDD'!$A:$D,4,$B36,M$12),0)</f>
        <v>0</v>
      </c>
      <c r="N36" s="53">
        <f>IFERROR(RECHERCHEVA('Dpt BDD'!$A:$D,4,$B36,N$12),0)</f>
        <v>0</v>
      </c>
      <c r="O36" s="28" t="str">
        <f>IF(ISERROR(VLOOKUP(($B36&amp;O$13),'Dpt BDD'!$A:$D,5,FALSE)),"",VLOOKUP(($B36&amp;O$13),'Dpt BDD'!$A:$D,5,FALSE))</f>
        <v/>
      </c>
      <c r="P36" s="28" t="str">
        <f>IF(ISERROR(VLOOKUP(($B36&amp;P$13),'Dpt BDD'!$A:$D,5,FALSE)),"",VLOOKUP(($B36&amp;P$13),'Dpt BDD'!$A:$D,5,FALSE))</f>
        <v/>
      </c>
      <c r="Q36" s="28" t="str">
        <f>IF(ISERROR(VLOOKUP(($B36&amp;Q$13),'Dpt BDD'!$A:$D,5,FALSE)),"",VLOOKUP(($B36&amp;Q$13),'Dpt BDD'!$A:$D,5,FALSE))</f>
        <v/>
      </c>
      <c r="R36" s="28" t="str">
        <f>IF(ISERROR(VLOOKUP(($B36&amp;R$13),'Dpt BDD'!$A:$D,5,FALSE)),"",VLOOKUP(($B36&amp;R$13),'Dpt BDD'!$A:$D,5,FALSE))</f>
        <v/>
      </c>
      <c r="S36" s="28" t="str">
        <f>IF(ISERROR(VLOOKUP(($B36&amp;S$13),'Dpt BDD'!$A:$D,5,FALSE)),"",VLOOKUP(($B36&amp;S$13),'Dpt BDD'!$A:$D,5,FALSE))</f>
        <v/>
      </c>
      <c r="T36" s="28" t="str">
        <f>IF(ISERROR(VLOOKUP(($B36&amp;T$13),'Dpt BDD'!$A:$D,5,FALSE)),"",VLOOKUP(($B36&amp;T$13),'Dpt BDD'!$A:$D,5,FALSE))</f>
        <v/>
      </c>
      <c r="U36" s="28" t="str">
        <f>IF(ISERROR(VLOOKUP(($B36&amp;U$13),'Dpt BDD'!$A:$D,5,FALSE)),"",VLOOKUP(($B36&amp;U$13),'Dpt BDD'!$A:$D,5,FALSE))</f>
        <v/>
      </c>
      <c r="V36" s="28" t="str">
        <f>IF(ISERROR(VLOOKUP(($B36&amp;V$13),'Dpt BDD'!$A:$D,5,FALSE)),"",VLOOKUP(($B36&amp;V$13),'Dpt BDD'!$A:$D,5,FALSE))</f>
        <v/>
      </c>
      <c r="W36" s="28" t="str">
        <f>IF(ISERROR(VLOOKUP(($B36&amp;W$13),'Dpt BDD'!$A:$D,5,FALSE)),"",VLOOKUP(($B36&amp;W$13),'Dpt BDD'!$A:$D,5,FALSE))</f>
        <v/>
      </c>
      <c r="X36" s="28" t="str">
        <f>IF(ISERROR(VLOOKUP(($B36&amp;X$13),'Dpt BDD'!$A:$D,5,FALSE)),"",VLOOKUP(($B36&amp;X$13),'Dpt BDD'!$A:$D,5,FALSE))</f>
        <v/>
      </c>
      <c r="Y36" s="28" t="str">
        <f>IF(ISERROR(VLOOKUP(($B36&amp;Y$13),'Dpt BDD'!$A:$D,5,FALSE)),"",VLOOKUP(($B36&amp;Y$13),'Dpt BDD'!$A:$D,5,FALSE))</f>
        <v/>
      </c>
      <c r="Z36" s="28" t="str">
        <f>IF(ISERROR(VLOOKUP(($B36&amp;Z$13),'Dpt BDD'!$A:$D,5,FALSE)),"",VLOOKUP(($B36&amp;Z$13),'Dpt BDD'!$A:$D,5,FALSE))</f>
        <v/>
      </c>
      <c r="AA36" s="28" t="str">
        <f>IF(ISERROR(VLOOKUP(($B36&amp;AA$13),'Dpt BDD'!$A:$D,5,FALSE)),"",VLOOKUP(($B36&amp;AA$13),'Dpt BDD'!$A:$D,5,FALSE))</f>
        <v/>
      </c>
      <c r="AB36" s="28" t="str">
        <f>IF(ISERROR(VLOOKUP(($B36&amp;AB$13),'Dpt BDD'!$A:$D,5,FALSE)),"",VLOOKUP(($B36&amp;AB$13),'Dpt BDD'!$A:$D,5,FALSE))</f>
        <v/>
      </c>
      <c r="AC36" s="28" t="str">
        <f>IF(ISERROR(VLOOKUP(($B36&amp;AC$13),'Dpt BDD'!$A:$D,5,FALSE)),"",VLOOKUP(($B36&amp;AC$13),'Dpt BDD'!$A:$D,5,FALSE))</f>
        <v/>
      </c>
      <c r="AD36" s="28" t="str">
        <f>IF(ISERROR(VLOOKUP(($B36&amp;AD$13),'Dpt BDD'!$A:$D,5,FALSE)),"",VLOOKUP(($B36&amp;AD$13),'Dpt BDD'!$A:$D,5,FALSE))</f>
        <v/>
      </c>
      <c r="AE36" s="28" t="str">
        <f>IF(ISERROR(VLOOKUP(($B36&amp;AE$13),'Dpt BDD'!$A:$D,5,FALSE)),"",VLOOKUP(($B36&amp;AE$13),'Dpt BDD'!$A:$D,5,FALSE))</f>
        <v/>
      </c>
      <c r="AF36" s="28" t="str">
        <f>IF(ISERROR(VLOOKUP(($B36&amp;AF$13),'Dpt BDD'!$A:$D,5,FALSE)),"",VLOOKUP(($B36&amp;AF$13),'Dpt BDD'!$A:$D,5,FALSE))</f>
        <v/>
      </c>
      <c r="AG36" s="28" t="str">
        <f>IF(ISERROR(VLOOKUP(($B36&amp;AG$13),'Dpt BDD'!$A:$D,5,FALSE)),"",VLOOKUP(($B36&amp;AG$13),'Dpt BDD'!$A:$D,5,FALSE))</f>
        <v/>
      </c>
      <c r="AH36" s="28" t="str">
        <f>IF(ISERROR(VLOOKUP(($B36&amp;AH$13),'Dpt BDD'!$A:$D,5,FALSE)),"",VLOOKUP(($B36&amp;AH$13),'Dpt BDD'!$A:$D,5,FALSE))</f>
        <v/>
      </c>
      <c r="AI36" s="28" t="str">
        <f>IF(ISERROR(VLOOKUP(($B36&amp;AI$13),'Dpt BDD'!$A:$D,5,FALSE)),"",VLOOKUP(($B36&amp;AI$13),'Dpt BDD'!$A:$D,5,FALSE))</f>
        <v/>
      </c>
      <c r="AJ36" s="28" t="str">
        <f>IF(ISERROR(VLOOKUP(($B36&amp;AJ$13),'Dpt BDD'!$A:$D,5,FALSE)),"",VLOOKUP(($B36&amp;AJ$13),'Dpt BDD'!$A:$D,5,FALSE))</f>
        <v/>
      </c>
      <c r="AK36" s="28" t="str">
        <f>IF(ISERROR(VLOOKUP(($B36&amp;AK$13),'Dpt BDD'!$A:$D,5,FALSE)),"",VLOOKUP(($B36&amp;AK$13),'Dpt BDD'!$A:$D,5,FALSE))</f>
        <v/>
      </c>
      <c r="AL36" s="28" t="str">
        <f>IF(ISERROR(VLOOKUP(($B36&amp;AL$13),'Dpt BDD'!$A:$D,5,FALSE)),"",VLOOKUP(($B36&amp;AL$13),'Dpt BDD'!$A:$D,5,FALSE))</f>
        <v/>
      </c>
      <c r="AM36" s="28" t="str">
        <f>IF(ISERROR(VLOOKUP(($B36&amp;AM$13),'Dpt BDD'!$A:$D,5,FALSE)),"",VLOOKUP(($B36&amp;AM$13),'Dpt BDD'!$A:$D,5,FALSE))</f>
        <v/>
      </c>
      <c r="AN36" s="28" t="str">
        <f>IF(ISERROR(VLOOKUP(($B36&amp;AN$13),'Dpt BDD'!$A:$D,5,FALSE)),"",VLOOKUP(($B36&amp;AN$13),'Dpt BDD'!$A:$D,5,FALSE))</f>
        <v/>
      </c>
      <c r="AO36" s="28" t="str">
        <f>IF(ISERROR(VLOOKUP(($B36&amp;AO$13),'Dpt BDD'!$A:$D,5,FALSE)),"",VLOOKUP(($B36&amp;AO$13),'Dpt BDD'!$A:$D,5,FALSE))</f>
        <v/>
      </c>
      <c r="AP36" s="28" t="str">
        <f>IF(ISERROR(VLOOKUP(($B36&amp;AP$13),'Dpt BDD'!$A:$D,5,FALSE)),"",VLOOKUP(($B36&amp;AP$13),'Dpt BDD'!$A:$D,5,FALSE))</f>
        <v/>
      </c>
      <c r="AQ36" s="28" t="str">
        <f>IF(ISERROR(VLOOKUP(($B36&amp;AQ$13),'Dpt BDD'!$A:$D,5,FALSE)),"",VLOOKUP(($B36&amp;AQ$13),'Dpt BDD'!$A:$D,5,FALSE))</f>
        <v/>
      </c>
      <c r="AR36" s="28" t="str">
        <f>IF(ISERROR(VLOOKUP(($B36&amp;AR$13),'Dpt BDD'!$A:$D,5,FALSE)),"",VLOOKUP(($B36&amp;AR$13),'Dpt BDD'!$A:$D,5,FALSE))</f>
        <v/>
      </c>
      <c r="AS36" s="28" t="str">
        <f>IF(ISERROR(VLOOKUP(($B36&amp;AS$13),'Dpt BDD'!$A:$D,5,FALSE)),"",VLOOKUP(($B36&amp;AS$13),'Dpt BDD'!$A:$D,5,FALSE))</f>
        <v/>
      </c>
      <c r="AT36" s="28" t="str">
        <f>IF(ISERROR(VLOOKUP(($B36&amp;AT$13),'Dpt BDD'!$A:$D,5,FALSE)),"",VLOOKUP(($B36&amp;AT$13),'Dpt BDD'!$A:$D,5,FALSE))</f>
        <v/>
      </c>
      <c r="AU36" s="28" t="str">
        <f>IF(ISERROR(VLOOKUP(($B36&amp;AU$13),'Dpt BDD'!$A:$D,5,FALSE)),"",VLOOKUP(($B36&amp;AU$13),'Dpt BDD'!$A:$D,5,FALSE))</f>
        <v/>
      </c>
      <c r="AV36" s="28" t="str">
        <f>IF(ISERROR(VLOOKUP(($B36&amp;AV$13),'Dpt BDD'!$A:$D,5,FALSE)),"",VLOOKUP(($B36&amp;AV$13),'Dpt BDD'!$A:$D,5,FALSE))</f>
        <v/>
      </c>
      <c r="AW36" s="28" t="str">
        <f>IF(ISERROR(VLOOKUP(($B36&amp;AW$13),'Dpt BDD'!$A:$D,5,FALSE)),"",VLOOKUP(($B36&amp;AW$13),'Dpt BDD'!$A:$D,5,FALSE))</f>
        <v/>
      </c>
      <c r="AX36" s="28" t="str">
        <f>IF(ISERROR(VLOOKUP(($B36&amp;AX$13),'Dpt BDD'!$A:$D,5,FALSE)),"",VLOOKUP(($B36&amp;AX$13),'Dpt BDD'!$A:$D,5,FALSE))</f>
        <v/>
      </c>
      <c r="AY36" s="28" t="str">
        <f>IF(ISERROR(VLOOKUP(($B36&amp;AY$13),'Dpt BDD'!$A:$D,5,FALSE)),"",VLOOKUP(($B36&amp;AY$13),'Dpt BDD'!$A:$D,5,FALSE))</f>
        <v/>
      </c>
      <c r="AZ36" s="28" t="str">
        <f>IF(ISERROR(VLOOKUP(($B36&amp;AZ$13),'Dpt BDD'!$A:$D,5,FALSE)),"",VLOOKUP(($B36&amp;AZ$13),'Dpt BDD'!$A:$D,5,FALSE))</f>
        <v/>
      </c>
      <c r="BA36" s="28" t="str">
        <f>IF(ISERROR(VLOOKUP(($B36&amp;BA$13),'Dpt BDD'!$A:$D,5,FALSE)),"",VLOOKUP(($B36&amp;BA$13),'Dpt BDD'!$A:$D,5,FALSE))</f>
        <v/>
      </c>
      <c r="BB36" s="28" t="str">
        <f>IF(ISERROR(VLOOKUP(($B36&amp;BB$13),'Dpt BDD'!$A:$D,5,FALSE)),"",VLOOKUP(($B36&amp;BB$13),'Dpt BDD'!$A:$D,5,FALSE))</f>
        <v/>
      </c>
      <c r="BC36" s="28" t="str">
        <f>IF(ISERROR(VLOOKUP(($B36&amp;BC$13),'Dpt BDD'!$A:$D,5,FALSE)),"",VLOOKUP(($B36&amp;BC$13),'Dpt BDD'!$A:$D,5,FALSE))</f>
        <v/>
      </c>
      <c r="BD36" s="28" t="str">
        <f>IF(ISERROR(VLOOKUP(($B36&amp;BD$13),'Dpt BDD'!$A:$D,5,FALSE)),"",VLOOKUP(($B36&amp;BD$13),'Dpt BDD'!$A:$D,5,FALSE))</f>
        <v/>
      </c>
      <c r="BE36" s="28" t="str">
        <f>IF(ISERROR(VLOOKUP(($B36&amp;BE$13),'Dpt BDD'!$A:$D,5,FALSE)),"",VLOOKUP(($B36&amp;BE$13),'Dpt BDD'!$A:$D,5,FALSE))</f>
        <v/>
      </c>
      <c r="BF36" s="28" t="str">
        <f>IF(ISERROR(VLOOKUP(($B36&amp;BF$13),'Dpt BDD'!$A:$D,5,FALSE)),"",VLOOKUP(($B36&amp;BF$13),'Dpt BDD'!$A:$D,5,FALSE))</f>
        <v/>
      </c>
      <c r="BG36" s="28" t="str">
        <f>IF(ISERROR(VLOOKUP(($B36&amp;BG$13),'Dpt BDD'!$A:$D,5,FALSE)),"",VLOOKUP(($B36&amp;BG$13),'Dpt BDD'!$A:$D,5,FALSE))</f>
        <v/>
      </c>
      <c r="BH36" s="28" t="str">
        <f>IF(ISERROR(VLOOKUP(($B36&amp;BH$13),'Dpt BDD'!$A:$D,5,FALSE)),"",VLOOKUP(($B36&amp;BH$13),'Dpt BDD'!$A:$D,5,FALSE))</f>
        <v/>
      </c>
      <c r="BI36" s="28" t="str">
        <f>IF(ISERROR(VLOOKUP(($B36&amp;BI$13),'Dpt BDD'!$A:$D,5,FALSE)),"",VLOOKUP(($B36&amp;BI$13),'Dpt BDD'!$A:$D,5,FALSE))</f>
        <v/>
      </c>
      <c r="BJ36" s="28" t="str">
        <f>IF(ISERROR(VLOOKUP(($B36&amp;BJ$13),'Dpt BDD'!$A:$D,5,FALSE)),"",VLOOKUP(($B36&amp;BJ$13),'Dpt BDD'!$A:$D,5,FALSE))</f>
        <v/>
      </c>
      <c r="BK36" s="28" t="str">
        <f>IF(ISERROR(VLOOKUP(($B36&amp;BK$13),'Dpt BDD'!$A:$D,5,FALSE)),"",VLOOKUP(($B36&amp;BK$13),'Dpt BDD'!$A:$D,5,FALSE))</f>
        <v/>
      </c>
      <c r="BL36" s="28" t="str">
        <f>IF(ISERROR(VLOOKUP(($B36&amp;BL$13),'Dpt BDD'!$A:$D,5,FALSE)),"",VLOOKUP(($B36&amp;BL$13),'Dpt BDD'!$A:$D,5,FALSE))</f>
        <v/>
      </c>
      <c r="BM36" s="28" t="str">
        <f>IF(ISERROR(VLOOKUP(($B36&amp;BM$13),'Dpt BDD'!$A:$D,5,FALSE)),"",VLOOKUP(($B36&amp;BM$13),'Dpt BDD'!$A:$D,5,FALSE))</f>
        <v/>
      </c>
      <c r="BN36" s="28" t="str">
        <f>IF(ISERROR(VLOOKUP(($B36&amp;BN$13),'Dpt BDD'!$A:$D,5,FALSE)),"",VLOOKUP(($B36&amp;BN$13),'Dpt BDD'!$A:$D,5,FALSE))</f>
        <v/>
      </c>
      <c r="BO36" s="28" t="str">
        <f>IF(ISERROR(VLOOKUP(($B36&amp;BO$13),'Dpt BDD'!$A:$D,5,FALSE)),"",VLOOKUP(($B36&amp;BO$13),'Dpt BDD'!$A:$D,5,FALSE))</f>
        <v/>
      </c>
      <c r="BP36" s="28" t="str">
        <f>IF(ISERROR(VLOOKUP(($B36&amp;BP$13),'Dpt BDD'!$A:$D,5,FALSE)),"",VLOOKUP(($B36&amp;BP$13),'Dpt BDD'!$A:$D,5,FALSE))</f>
        <v/>
      </c>
      <c r="BQ36" s="28" t="str">
        <f>IF(ISERROR(VLOOKUP(($B36&amp;BQ$13),'Dpt BDD'!$A:$D,5,FALSE)),"",VLOOKUP(($B36&amp;BQ$13),'Dpt BDD'!$A:$D,5,FALSE))</f>
        <v/>
      </c>
      <c r="BR36" s="28" t="str">
        <f>IF(ISERROR(VLOOKUP(($B36&amp;BR$13),'Dpt BDD'!$A:$D,5,FALSE)),"",VLOOKUP(($B36&amp;BR$13),'Dpt BDD'!$A:$D,5,FALSE))</f>
        <v/>
      </c>
      <c r="BS36" s="28" t="str">
        <f>IF(ISERROR(VLOOKUP(($B36&amp;BS$13),'Dpt BDD'!$A:$D,5,FALSE)),"",VLOOKUP(($B36&amp;BS$13),'Dpt BDD'!$A:$D,5,FALSE))</f>
        <v/>
      </c>
      <c r="BT36" s="28" t="str">
        <f>IF(ISERROR(VLOOKUP(($B36&amp;BT$13),'Dpt BDD'!$A:$D,5,FALSE)),"",VLOOKUP(($B36&amp;BT$13),'Dpt BDD'!$A:$D,5,FALSE))</f>
        <v/>
      </c>
      <c r="BU36" s="28" t="str">
        <f>IF(ISERROR(VLOOKUP(($B36&amp;BU$13),'Dpt BDD'!$A:$D,5,FALSE)),"",VLOOKUP(($B36&amp;BU$13),'Dpt BDD'!$A:$D,5,FALSE))</f>
        <v/>
      </c>
      <c r="BV36" s="28" t="str">
        <f>IF(ISERROR(VLOOKUP(($B36&amp;BV$13),'Dpt BDD'!$A:$D,5,FALSE)),"",VLOOKUP(($B36&amp;BV$13),'Dpt BDD'!$A:$D,5,FALSE))</f>
        <v/>
      </c>
      <c r="BW36" s="28" t="str">
        <f>IF(ISERROR(VLOOKUP(($B36&amp;BW$13),'Dpt BDD'!$A:$D,5,FALSE)),"",VLOOKUP(($B36&amp;BW$13),'Dpt BDD'!$A:$D,5,FALSE))</f>
        <v/>
      </c>
      <c r="BX36" s="28" t="str">
        <f>IF(ISERROR(VLOOKUP(($B36&amp;BX$13),'Dpt BDD'!$A:$D,5,FALSE)),"",VLOOKUP(($B36&amp;BX$13),'Dpt BDD'!$A:$D,5,FALSE))</f>
        <v/>
      </c>
      <c r="BY36" s="28" t="str">
        <f>IF(ISERROR(VLOOKUP(($B36&amp;BY$13),'Dpt BDD'!$A:$D,5,FALSE)),"",VLOOKUP(($B36&amp;BY$13),'Dpt BDD'!$A:$D,5,FALSE))</f>
        <v/>
      </c>
      <c r="BZ36" s="28" t="str">
        <f>IF(ISERROR(VLOOKUP(($B36&amp;BZ$13),'Dpt BDD'!$A:$D,5,FALSE)),"",VLOOKUP(($B36&amp;BZ$13),'Dpt BDD'!$A:$D,5,FALSE))</f>
        <v/>
      </c>
      <c r="CA36" s="28" t="str">
        <f>IF(ISERROR(VLOOKUP(($B36&amp;CA$13),'Dpt BDD'!$A:$D,5,FALSE)),"",VLOOKUP(($B36&amp;CA$13),'Dpt BDD'!$A:$D,5,FALSE))</f>
        <v/>
      </c>
      <c r="CB36" s="28" t="str">
        <f>IF(ISERROR(VLOOKUP(($B36&amp;CB$13),'Dpt BDD'!$A:$D,5,FALSE)),"",VLOOKUP(($B36&amp;CB$13),'Dpt BDD'!$A:$D,5,FALSE))</f>
        <v/>
      </c>
      <c r="CC36" s="28" t="str">
        <f>IF(ISERROR(VLOOKUP(($B36&amp;CC$13),'Dpt BDD'!$A:$D,5,FALSE)),"",VLOOKUP(($B36&amp;CC$13),'Dpt BDD'!$A:$D,5,FALSE))</f>
        <v/>
      </c>
      <c r="CD36" s="28" t="str">
        <f>IF(ISERROR(VLOOKUP(($B36&amp;CD$13),'Dpt BDD'!$A:$D,5,FALSE)),"",VLOOKUP(($B36&amp;CD$13),'Dpt BDD'!$A:$D,5,FALSE))</f>
        <v/>
      </c>
      <c r="CE36" s="28" t="str">
        <f>IF(ISERROR(VLOOKUP(($B36&amp;CE$13),'Dpt BDD'!$A:$D,5,FALSE)),"",VLOOKUP(($B36&amp;CE$13),'Dpt BDD'!$A:$D,5,FALSE))</f>
        <v/>
      </c>
      <c r="CF36" s="28" t="str">
        <f>IF(ISERROR(VLOOKUP(($B36&amp;CF$13),'Dpt BDD'!$A:$D,5,FALSE)),"",VLOOKUP(($B36&amp;CF$13),'Dpt BDD'!$A:$D,5,FALSE))</f>
        <v/>
      </c>
      <c r="CG36" s="28" t="str">
        <f>IF(ISERROR(VLOOKUP(($B36&amp;CG$13),'Dpt BDD'!$A:$D,5,FALSE)),"",VLOOKUP(($B36&amp;CG$13),'Dpt BDD'!$A:$D,5,FALSE))</f>
        <v/>
      </c>
      <c r="CH36" s="28" t="str">
        <f>IF(ISERROR(VLOOKUP(($B36&amp;CH$13),'Dpt BDD'!$A:$D,5,FALSE)),"",VLOOKUP(($B36&amp;CH$13),'Dpt BDD'!$A:$D,5,FALSE))</f>
        <v/>
      </c>
      <c r="CI36" s="28" t="str">
        <f>IF(ISERROR(VLOOKUP(($B36&amp;CI$13),'Dpt BDD'!$A:$D,5,FALSE)),"",VLOOKUP(($B36&amp;CI$13),'Dpt BDD'!$A:$D,5,FALSE))</f>
        <v/>
      </c>
      <c r="CJ36" s="28" t="str">
        <f>IF(ISERROR(VLOOKUP(($B36&amp;CJ$13),'Dpt BDD'!$A:$D,5,FALSE)),"",VLOOKUP(($B36&amp;CJ$13),'Dpt BDD'!$A:$D,5,FALSE))</f>
        <v/>
      </c>
      <c r="CK36" s="28" t="str">
        <f>IF(ISERROR(VLOOKUP(($B36&amp;CK$13),'Dpt BDD'!$A:$D,5,FALSE)),"",VLOOKUP(($B36&amp;CK$13),'Dpt BDD'!$A:$D,5,FALSE))</f>
        <v/>
      </c>
      <c r="CL36" s="28" t="str">
        <f>IF(ISERROR(VLOOKUP(($B36&amp;CL$13),'Dpt BDD'!$A:$D,5,FALSE)),"",VLOOKUP(($B36&amp;CL$13),'Dpt BDD'!$A:$D,5,FALSE))</f>
        <v/>
      </c>
      <c r="CM36" s="28" t="str">
        <f>IF(ISERROR(VLOOKUP(($B36&amp;CM$13),'Dpt BDD'!$A:$D,5,FALSE)),"",VLOOKUP(($B36&amp;CM$13),'Dpt BDD'!$A:$D,5,FALSE))</f>
        <v/>
      </c>
      <c r="CN36" s="28" t="str">
        <f>IF(ISERROR(VLOOKUP(($B36&amp;CN$13),'Dpt BDD'!$A:$D,5,FALSE)),"",VLOOKUP(($B36&amp;CN$13),'Dpt BDD'!$A:$D,5,FALSE))</f>
        <v/>
      </c>
      <c r="CO36" s="28" t="str">
        <f>IF(ISERROR(VLOOKUP(($B36&amp;CO$13),'Dpt BDD'!$A:$D,5,FALSE)),"",VLOOKUP(($B36&amp;CO$13),'Dpt BDD'!$A:$D,5,FALSE))</f>
        <v/>
      </c>
      <c r="CP36" s="28" t="str">
        <f>IF(ISERROR(VLOOKUP(($B36&amp;CP$13),'Dpt BDD'!$A:$D,5,FALSE)),"",VLOOKUP(($B36&amp;CP$13),'Dpt BDD'!$A:$D,5,FALSE))</f>
        <v/>
      </c>
      <c r="CQ36" s="28" t="str">
        <f>IF(ISERROR(VLOOKUP(($B36&amp;CQ$13),'Dpt BDD'!$A:$D,5,FALSE)),"",VLOOKUP(($B36&amp;CQ$13),'Dpt BDD'!$A:$D,5,FALSE))</f>
        <v/>
      </c>
      <c r="CR36" s="28" t="str">
        <f>IF(ISERROR(VLOOKUP(($B36&amp;CR$13),'Dpt BDD'!$A:$D,5,FALSE)),"",VLOOKUP(($B36&amp;CR$13),'Dpt BDD'!$A:$D,5,FALSE))</f>
        <v/>
      </c>
      <c r="CS36" s="28" t="str">
        <f>IF(ISERROR(VLOOKUP(($B36&amp;CS$13),'Dpt BDD'!$A:$D,5,FALSE)),"",VLOOKUP(($B36&amp;CS$13),'Dpt BDD'!$A:$D,5,FALSE))</f>
        <v/>
      </c>
      <c r="CT36" s="28" t="str">
        <f>IF(ISERROR(VLOOKUP(($B36&amp;CT$13),'Dpt BDD'!$A:$D,5,FALSE)),"",VLOOKUP(($B36&amp;CT$13),'Dpt BDD'!$A:$D,5,FALSE))</f>
        <v/>
      </c>
      <c r="CU36" s="28" t="str">
        <f>IF(ISERROR(VLOOKUP(($B36&amp;CU$13),'Dpt BDD'!$A:$D,5,FALSE)),"",VLOOKUP(($B36&amp;CU$13),'Dpt BDD'!$A:$D,5,FALSE))</f>
        <v/>
      </c>
      <c r="CV36" s="28" t="str">
        <f>IF(ISERROR(VLOOKUP(($B36&amp;CV$13),'Dpt BDD'!$A:$D,5,FALSE)),"",VLOOKUP(($B36&amp;CV$13),'Dpt BDD'!$A:$D,5,FALSE))</f>
        <v/>
      </c>
      <c r="CW36" s="28" t="str">
        <f>IF(ISERROR(VLOOKUP(($B36&amp;CW$13),'Dpt BDD'!$A:$D,5,FALSE)),"",VLOOKUP(($B36&amp;CW$13),'Dpt BDD'!$A:$D,5,FALSE))</f>
        <v/>
      </c>
      <c r="CX36" s="28" t="str">
        <f>IF(ISERROR(VLOOKUP(($B36&amp;CX$13),'Dpt BDD'!$A:$D,5,FALSE)),"",VLOOKUP(($B36&amp;CX$13),'Dpt BDD'!$A:$D,5,FALSE))</f>
        <v/>
      </c>
      <c r="CY36" s="28" t="str">
        <f>IF(ISERROR(VLOOKUP(($B36&amp;CY$13),'Dpt BDD'!$A:$D,5,FALSE)),"",VLOOKUP(($B36&amp;CY$13),'Dpt BDD'!$A:$D,5,FALSE))</f>
        <v/>
      </c>
      <c r="CZ36" s="28" t="str">
        <f>IF(ISERROR(VLOOKUP(($B36&amp;CZ$13),'Dpt BDD'!$A:$D,5,FALSE)),"",VLOOKUP(($B36&amp;CZ$13),'Dpt BDD'!$A:$D,5,FALSE))</f>
        <v/>
      </c>
      <c r="DA36" s="28" t="str">
        <f>IF(ISERROR(VLOOKUP(($B36&amp;DA$13),'Dpt BDD'!$A:$D,5,FALSE)),"",VLOOKUP(($B36&amp;DA$13),'Dpt BDD'!$A:$D,5,FALSE))</f>
        <v/>
      </c>
      <c r="DB36" s="28" t="str">
        <f>IF(ISERROR(VLOOKUP(($B36&amp;DB$13),'Dpt BDD'!$A:$D,5,FALSE)),"",VLOOKUP(($B36&amp;DB$13),'Dpt BDD'!$A:$D,5,FALSE))</f>
        <v/>
      </c>
      <c r="DC36" s="28" t="str">
        <f>IF(ISERROR(VLOOKUP(($B36&amp;DC$13),'Dpt BDD'!$A:$D,5,FALSE)),"",VLOOKUP(($B36&amp;DC$13),'Dpt BDD'!$A:$D,5,FALSE))</f>
        <v/>
      </c>
      <c r="DD36" s="28" t="str">
        <f>IF(ISERROR(VLOOKUP(($B36&amp;DD$13),'Dpt BDD'!$A:$D,5,FALSE)),"",VLOOKUP(($B36&amp;DD$13),'Dpt BDD'!$A:$D,5,FALSE))</f>
        <v/>
      </c>
      <c r="DE36" s="28" t="str">
        <f>IF(ISERROR(VLOOKUP(($B36&amp;DE$13),'Dpt BDD'!$A:$D,5,FALSE)),"",VLOOKUP(($B36&amp;DE$13),'Dpt BDD'!$A:$D,5,FALSE))</f>
        <v/>
      </c>
      <c r="DF36" s="28" t="str">
        <f>IF(ISERROR(VLOOKUP(($B36&amp;DF$13),'Dpt BDD'!$A:$D,5,FALSE)),"",VLOOKUP(($B36&amp;DF$13),'Dpt BDD'!$A:$D,5,FALSE))</f>
        <v/>
      </c>
      <c r="DG36" s="28" t="str">
        <f>IF(ISERROR(VLOOKUP(($B36&amp;DG$13),'Dpt BDD'!$A:$D,5,FALSE)),"",VLOOKUP(($B36&amp;DG$13),'Dpt BDD'!$A:$D,5,FALSE))</f>
        <v/>
      </c>
      <c r="DH36" s="28" t="str">
        <f>IF(ISERROR(VLOOKUP(($B36&amp;DH$13),'Dpt BDD'!$A:$D,5,FALSE)),"",VLOOKUP(($B36&amp;DH$13),'Dpt BDD'!$A:$D,5,FALSE))</f>
        <v/>
      </c>
      <c r="DI36" s="28" t="str">
        <f>IF(ISERROR(VLOOKUP(($B36&amp;DI$13),'Dpt BDD'!$A:$D,5,FALSE)),"",VLOOKUP(($B36&amp;DI$13),'Dpt BDD'!$A:$D,5,FALSE))</f>
        <v/>
      </c>
      <c r="DJ36" s="28" t="str">
        <f>IF(ISERROR(VLOOKUP(($B36&amp;DJ$13),'Dpt BDD'!$A:$D,5,FALSE)),"",VLOOKUP(($B36&amp;DJ$13),'Dpt BDD'!$A:$D,5,FALSE))</f>
        <v/>
      </c>
      <c r="DK36" s="28" t="str">
        <f>IF(ISERROR(VLOOKUP(($B36&amp;DK$13),'Dpt BDD'!$A:$D,5,FALSE)),"",VLOOKUP(($B36&amp;DK$13),'Dpt BDD'!$A:$D,5,FALSE))</f>
        <v/>
      </c>
    </row>
    <row r="37" spans="2:216" x14ac:dyDescent="0.15">
      <c r="B37" s="2">
        <f t="shared" si="0"/>
        <v>43063</v>
      </c>
      <c r="C37" s="53">
        <f>IFERROR(RECHERCHEVA('Dpt BDD'!$A:$D,4,$B37,C$12),0)</f>
        <v>0</v>
      </c>
      <c r="D37" s="53">
        <f>IFERROR(RECHERCHEVA('Dpt BDD'!$A:$D,4,$B37,D$12),0)</f>
        <v>0</v>
      </c>
      <c r="E37" s="53">
        <f>IFERROR(RECHERCHEVA('Dpt BDD'!$A:$D,4,$B37,E$12),0)</f>
        <v>0</v>
      </c>
      <c r="F37" s="53">
        <f>IFERROR(RECHERCHEVA('Dpt BDD'!$A:$D,4,$B37,F$12),0)</f>
        <v>0</v>
      </c>
      <c r="G37" s="53">
        <f>IFERROR(RECHERCHEVA('Dpt BDD'!$A:$D,4,$B37,G$12),0)</f>
        <v>0</v>
      </c>
      <c r="H37" s="53">
        <f>IFERROR(RECHERCHEVA('Dpt BDD'!$A:$D,4,$B37,H$12),0)</f>
        <v>0</v>
      </c>
      <c r="I37" s="53">
        <f>IFERROR(RECHERCHEVA('Dpt BDD'!$A:$D,4,$B37,I$12),0)</f>
        <v>0</v>
      </c>
      <c r="J37" s="53">
        <f>IFERROR(RECHERCHEVA('Dpt BDD'!$A:$D,4,$B37,J$12),0)</f>
        <v>0</v>
      </c>
      <c r="K37" s="53">
        <f>IFERROR(RECHERCHEVA('Dpt BDD'!$A:$D,4,$B37,K$12),0)</f>
        <v>0</v>
      </c>
      <c r="L37" s="53">
        <f>IFERROR(RECHERCHEVA('Dpt BDD'!$A:$D,4,$B37,L$12),0)</f>
        <v>0</v>
      </c>
      <c r="M37" s="53">
        <f>IFERROR(RECHERCHEVA('Dpt BDD'!$A:$D,4,$B37,M$12),0)</f>
        <v>0</v>
      </c>
      <c r="N37" s="53">
        <f>IFERROR(RECHERCHEVA('Dpt BDD'!$A:$D,4,$B37,N$12),0)</f>
        <v>0</v>
      </c>
      <c r="O37" s="28" t="str">
        <f>IF(ISERROR(VLOOKUP(($B37&amp;O$13),'Dpt BDD'!$A:$D,5,FALSE)),"",VLOOKUP(($B37&amp;O$13),'Dpt BDD'!$A:$D,5,FALSE))</f>
        <v/>
      </c>
      <c r="P37" s="28" t="str">
        <f>IF(ISERROR(VLOOKUP(($B37&amp;P$13),'Dpt BDD'!$A:$D,5,FALSE)),"",VLOOKUP(($B37&amp;P$13),'Dpt BDD'!$A:$D,5,FALSE))</f>
        <v/>
      </c>
      <c r="Q37" s="28" t="str">
        <f>IF(ISERROR(VLOOKUP(($B37&amp;Q$13),'Dpt BDD'!$A:$D,5,FALSE)),"",VLOOKUP(($B37&amp;Q$13),'Dpt BDD'!$A:$D,5,FALSE))</f>
        <v/>
      </c>
      <c r="R37" s="28" t="str">
        <f>IF(ISERROR(VLOOKUP(($B37&amp;R$13),'Dpt BDD'!$A:$D,5,FALSE)),"",VLOOKUP(($B37&amp;R$13),'Dpt BDD'!$A:$D,5,FALSE))</f>
        <v/>
      </c>
      <c r="S37" s="28" t="str">
        <f>IF(ISERROR(VLOOKUP(($B37&amp;S$13),'Dpt BDD'!$A:$D,5,FALSE)),"",VLOOKUP(($B37&amp;S$13),'Dpt BDD'!$A:$D,5,FALSE))</f>
        <v/>
      </c>
      <c r="T37" s="28" t="str">
        <f>IF(ISERROR(VLOOKUP(($B37&amp;T$13),'Dpt BDD'!$A:$D,5,FALSE)),"",VLOOKUP(($B37&amp;T$13),'Dpt BDD'!$A:$D,5,FALSE))</f>
        <v/>
      </c>
      <c r="U37" s="28" t="str">
        <f>IF(ISERROR(VLOOKUP(($B37&amp;U$13),'Dpt BDD'!$A:$D,5,FALSE)),"",VLOOKUP(($B37&amp;U$13),'Dpt BDD'!$A:$D,5,FALSE))</f>
        <v/>
      </c>
      <c r="V37" s="28" t="str">
        <f>IF(ISERROR(VLOOKUP(($B37&amp;V$13),'Dpt BDD'!$A:$D,5,FALSE)),"",VLOOKUP(($B37&amp;V$13),'Dpt BDD'!$A:$D,5,FALSE))</f>
        <v/>
      </c>
      <c r="W37" s="28" t="str">
        <f>IF(ISERROR(VLOOKUP(($B37&amp;W$13),'Dpt BDD'!$A:$D,5,FALSE)),"",VLOOKUP(($B37&amp;W$13),'Dpt BDD'!$A:$D,5,FALSE))</f>
        <v/>
      </c>
      <c r="X37" s="28" t="str">
        <f>IF(ISERROR(VLOOKUP(($B37&amp;X$13),'Dpt BDD'!$A:$D,5,FALSE)),"",VLOOKUP(($B37&amp;X$13),'Dpt BDD'!$A:$D,5,FALSE))</f>
        <v/>
      </c>
      <c r="Y37" s="28" t="str">
        <f>IF(ISERROR(VLOOKUP(($B37&amp;Y$13),'Dpt BDD'!$A:$D,5,FALSE)),"",VLOOKUP(($B37&amp;Y$13),'Dpt BDD'!$A:$D,5,FALSE))</f>
        <v/>
      </c>
      <c r="Z37" s="28" t="str">
        <f>IF(ISERROR(VLOOKUP(($B37&amp;Z$13),'Dpt BDD'!$A:$D,5,FALSE)),"",VLOOKUP(($B37&amp;Z$13),'Dpt BDD'!$A:$D,5,FALSE))</f>
        <v/>
      </c>
      <c r="AA37" s="28" t="str">
        <f>IF(ISERROR(VLOOKUP(($B37&amp;AA$13),'Dpt BDD'!$A:$D,5,FALSE)),"",VLOOKUP(($B37&amp;AA$13),'Dpt BDD'!$A:$D,5,FALSE))</f>
        <v/>
      </c>
      <c r="AB37" s="28" t="str">
        <f>IF(ISERROR(VLOOKUP(($B37&amp;AB$13),'Dpt BDD'!$A:$D,5,FALSE)),"",VLOOKUP(($B37&amp;AB$13),'Dpt BDD'!$A:$D,5,FALSE))</f>
        <v/>
      </c>
      <c r="AC37" s="28" t="str">
        <f>IF(ISERROR(VLOOKUP(($B37&amp;AC$13),'Dpt BDD'!$A:$D,5,FALSE)),"",VLOOKUP(($B37&amp;AC$13),'Dpt BDD'!$A:$D,5,FALSE))</f>
        <v/>
      </c>
      <c r="AD37" s="28" t="str">
        <f>IF(ISERROR(VLOOKUP(($B37&amp;AD$13),'Dpt BDD'!$A:$D,5,FALSE)),"",VLOOKUP(($B37&amp;AD$13),'Dpt BDD'!$A:$D,5,FALSE))</f>
        <v/>
      </c>
      <c r="AE37" s="28" t="str">
        <f>IF(ISERROR(VLOOKUP(($B37&amp;AE$13),'Dpt BDD'!$A:$D,5,FALSE)),"",VLOOKUP(($B37&amp;AE$13),'Dpt BDD'!$A:$D,5,FALSE))</f>
        <v/>
      </c>
      <c r="AF37" s="28" t="str">
        <f>IF(ISERROR(VLOOKUP(($B37&amp;AF$13),'Dpt BDD'!$A:$D,5,FALSE)),"",VLOOKUP(($B37&amp;AF$13),'Dpt BDD'!$A:$D,5,FALSE))</f>
        <v/>
      </c>
      <c r="AG37" s="28" t="str">
        <f>IF(ISERROR(VLOOKUP(($B37&amp;AG$13),'Dpt BDD'!$A:$D,5,FALSE)),"",VLOOKUP(($B37&amp;AG$13),'Dpt BDD'!$A:$D,5,FALSE))</f>
        <v/>
      </c>
      <c r="AH37" s="28" t="str">
        <f>IF(ISERROR(VLOOKUP(($B37&amp;AH$13),'Dpt BDD'!$A:$D,5,FALSE)),"",VLOOKUP(($B37&amp;AH$13),'Dpt BDD'!$A:$D,5,FALSE))</f>
        <v/>
      </c>
      <c r="AI37" s="28" t="str">
        <f>IF(ISERROR(VLOOKUP(($B37&amp;AI$13),'Dpt BDD'!$A:$D,5,FALSE)),"",VLOOKUP(($B37&amp;AI$13),'Dpt BDD'!$A:$D,5,FALSE))</f>
        <v/>
      </c>
      <c r="AJ37" s="28" t="str">
        <f>IF(ISERROR(VLOOKUP(($B37&amp;AJ$13),'Dpt BDD'!$A:$D,5,FALSE)),"",VLOOKUP(($B37&amp;AJ$13),'Dpt BDD'!$A:$D,5,FALSE))</f>
        <v/>
      </c>
      <c r="AK37" s="28" t="str">
        <f>IF(ISERROR(VLOOKUP(($B37&amp;AK$13),'Dpt BDD'!$A:$D,5,FALSE)),"",VLOOKUP(($B37&amp;AK$13),'Dpt BDD'!$A:$D,5,FALSE))</f>
        <v/>
      </c>
      <c r="AL37" s="28" t="str">
        <f>IF(ISERROR(VLOOKUP(($B37&amp;AL$13),'Dpt BDD'!$A:$D,5,FALSE)),"",VLOOKUP(($B37&amp;AL$13),'Dpt BDD'!$A:$D,5,FALSE))</f>
        <v/>
      </c>
      <c r="AM37" s="28" t="str">
        <f>IF(ISERROR(VLOOKUP(($B37&amp;AM$13),'Dpt BDD'!$A:$D,5,FALSE)),"",VLOOKUP(($B37&amp;AM$13),'Dpt BDD'!$A:$D,5,FALSE))</f>
        <v/>
      </c>
      <c r="AN37" s="28" t="str">
        <f>IF(ISERROR(VLOOKUP(($B37&amp;AN$13),'Dpt BDD'!$A:$D,5,FALSE)),"",VLOOKUP(($B37&amp;AN$13),'Dpt BDD'!$A:$D,5,FALSE))</f>
        <v/>
      </c>
      <c r="AO37" s="28" t="str">
        <f>IF(ISERROR(VLOOKUP(($B37&amp;AO$13),'Dpt BDD'!$A:$D,5,FALSE)),"",VLOOKUP(($B37&amp;AO$13),'Dpt BDD'!$A:$D,5,FALSE))</f>
        <v/>
      </c>
      <c r="AP37" s="28" t="str">
        <f>IF(ISERROR(VLOOKUP(($B37&amp;AP$13),'Dpt BDD'!$A:$D,5,FALSE)),"",VLOOKUP(($B37&amp;AP$13),'Dpt BDD'!$A:$D,5,FALSE))</f>
        <v/>
      </c>
      <c r="AQ37" s="28" t="str">
        <f>IF(ISERROR(VLOOKUP(($B37&amp;AQ$13),'Dpt BDD'!$A:$D,5,FALSE)),"",VLOOKUP(($B37&amp;AQ$13),'Dpt BDD'!$A:$D,5,FALSE))</f>
        <v/>
      </c>
      <c r="AR37" s="28" t="str">
        <f>IF(ISERROR(VLOOKUP(($B37&amp;AR$13),'Dpt BDD'!$A:$D,5,FALSE)),"",VLOOKUP(($B37&amp;AR$13),'Dpt BDD'!$A:$D,5,FALSE))</f>
        <v/>
      </c>
      <c r="AS37" s="28" t="str">
        <f>IF(ISERROR(VLOOKUP(($B37&amp;AS$13),'Dpt BDD'!$A:$D,5,FALSE)),"",VLOOKUP(($B37&amp;AS$13),'Dpt BDD'!$A:$D,5,FALSE))</f>
        <v/>
      </c>
      <c r="AT37" s="28" t="str">
        <f>IF(ISERROR(VLOOKUP(($B37&amp;AT$13),'Dpt BDD'!$A:$D,5,FALSE)),"",VLOOKUP(($B37&amp;AT$13),'Dpt BDD'!$A:$D,5,FALSE))</f>
        <v/>
      </c>
      <c r="AU37" s="28" t="str">
        <f>IF(ISERROR(VLOOKUP(($B37&amp;AU$13),'Dpt BDD'!$A:$D,5,FALSE)),"",VLOOKUP(($B37&amp;AU$13),'Dpt BDD'!$A:$D,5,FALSE))</f>
        <v/>
      </c>
      <c r="AV37" s="28" t="str">
        <f>IF(ISERROR(VLOOKUP(($B37&amp;AV$13),'Dpt BDD'!$A:$D,5,FALSE)),"",VLOOKUP(($B37&amp;AV$13),'Dpt BDD'!$A:$D,5,FALSE))</f>
        <v/>
      </c>
      <c r="AW37" s="28" t="str">
        <f>IF(ISERROR(VLOOKUP(($B37&amp;AW$13),'Dpt BDD'!$A:$D,5,FALSE)),"",VLOOKUP(($B37&amp;AW$13),'Dpt BDD'!$A:$D,5,FALSE))</f>
        <v/>
      </c>
      <c r="AX37" s="28" t="str">
        <f>IF(ISERROR(VLOOKUP(($B37&amp;AX$13),'Dpt BDD'!$A:$D,5,FALSE)),"",VLOOKUP(($B37&amp;AX$13),'Dpt BDD'!$A:$D,5,FALSE))</f>
        <v/>
      </c>
      <c r="AY37" s="28" t="str">
        <f>IF(ISERROR(VLOOKUP(($B37&amp;AY$13),'Dpt BDD'!$A:$D,5,FALSE)),"",VLOOKUP(($B37&amp;AY$13),'Dpt BDD'!$A:$D,5,FALSE))</f>
        <v/>
      </c>
      <c r="AZ37" s="28" t="str">
        <f>IF(ISERROR(VLOOKUP(($B37&amp;AZ$13),'Dpt BDD'!$A:$D,5,FALSE)),"",VLOOKUP(($B37&amp;AZ$13),'Dpt BDD'!$A:$D,5,FALSE))</f>
        <v/>
      </c>
      <c r="BA37" s="28" t="str">
        <f>IF(ISERROR(VLOOKUP(($B37&amp;BA$13),'Dpt BDD'!$A:$D,5,FALSE)),"",VLOOKUP(($B37&amp;BA$13),'Dpt BDD'!$A:$D,5,FALSE))</f>
        <v/>
      </c>
      <c r="BB37" s="28" t="str">
        <f>IF(ISERROR(VLOOKUP(($B37&amp;BB$13),'Dpt BDD'!$A:$D,5,FALSE)),"",VLOOKUP(($B37&amp;BB$13),'Dpt BDD'!$A:$D,5,FALSE))</f>
        <v/>
      </c>
      <c r="BC37" s="28" t="str">
        <f>IF(ISERROR(VLOOKUP(($B37&amp;BC$13),'Dpt BDD'!$A:$D,5,FALSE)),"",VLOOKUP(($B37&amp;BC$13),'Dpt BDD'!$A:$D,5,FALSE))</f>
        <v/>
      </c>
      <c r="BD37" s="28" t="str">
        <f>IF(ISERROR(VLOOKUP(($B37&amp;BD$13),'Dpt BDD'!$A:$D,5,FALSE)),"",VLOOKUP(($B37&amp;BD$13),'Dpt BDD'!$A:$D,5,FALSE))</f>
        <v/>
      </c>
      <c r="BE37" s="28" t="str">
        <f>IF(ISERROR(VLOOKUP(($B37&amp;BE$13),'Dpt BDD'!$A:$D,5,FALSE)),"",VLOOKUP(($B37&amp;BE$13),'Dpt BDD'!$A:$D,5,FALSE))</f>
        <v/>
      </c>
      <c r="BF37" s="28" t="str">
        <f>IF(ISERROR(VLOOKUP(($B37&amp;BF$13),'Dpt BDD'!$A:$D,5,FALSE)),"",VLOOKUP(($B37&amp;BF$13),'Dpt BDD'!$A:$D,5,FALSE))</f>
        <v/>
      </c>
      <c r="BG37" s="28" t="str">
        <f>IF(ISERROR(VLOOKUP(($B37&amp;BG$13),'Dpt BDD'!$A:$D,5,FALSE)),"",VLOOKUP(($B37&amp;BG$13),'Dpt BDD'!$A:$D,5,FALSE))</f>
        <v/>
      </c>
      <c r="BH37" s="28" t="str">
        <f>IF(ISERROR(VLOOKUP(($B37&amp;BH$13),'Dpt BDD'!$A:$D,5,FALSE)),"",VLOOKUP(($B37&amp;BH$13),'Dpt BDD'!$A:$D,5,FALSE))</f>
        <v/>
      </c>
      <c r="BI37" s="28" t="str">
        <f>IF(ISERROR(VLOOKUP(($B37&amp;BI$13),'Dpt BDD'!$A:$D,5,FALSE)),"",VLOOKUP(($B37&amp;BI$13),'Dpt BDD'!$A:$D,5,FALSE))</f>
        <v/>
      </c>
      <c r="BJ37" s="28" t="str">
        <f>IF(ISERROR(VLOOKUP(($B37&amp;BJ$13),'Dpt BDD'!$A:$D,5,FALSE)),"",VLOOKUP(($B37&amp;BJ$13),'Dpt BDD'!$A:$D,5,FALSE))</f>
        <v/>
      </c>
      <c r="BK37" s="28" t="str">
        <f>IF(ISERROR(VLOOKUP(($B37&amp;BK$13),'Dpt BDD'!$A:$D,5,FALSE)),"",VLOOKUP(($B37&amp;BK$13),'Dpt BDD'!$A:$D,5,FALSE))</f>
        <v/>
      </c>
      <c r="BL37" s="28" t="str">
        <f>IF(ISERROR(VLOOKUP(($B37&amp;BL$13),'Dpt BDD'!$A:$D,5,FALSE)),"",VLOOKUP(($B37&amp;BL$13),'Dpt BDD'!$A:$D,5,FALSE))</f>
        <v/>
      </c>
      <c r="BM37" s="28" t="str">
        <f>IF(ISERROR(VLOOKUP(($B37&amp;BM$13),'Dpt BDD'!$A:$D,5,FALSE)),"",VLOOKUP(($B37&amp;BM$13),'Dpt BDD'!$A:$D,5,FALSE))</f>
        <v/>
      </c>
      <c r="BN37" s="28" t="str">
        <f>IF(ISERROR(VLOOKUP(($B37&amp;BN$13),'Dpt BDD'!$A:$D,5,FALSE)),"",VLOOKUP(($B37&amp;BN$13),'Dpt BDD'!$A:$D,5,FALSE))</f>
        <v/>
      </c>
      <c r="BO37" s="28" t="str">
        <f>IF(ISERROR(VLOOKUP(($B37&amp;BO$13),'Dpt BDD'!$A:$D,5,FALSE)),"",VLOOKUP(($B37&amp;BO$13),'Dpt BDD'!$A:$D,5,FALSE))</f>
        <v/>
      </c>
      <c r="BP37" s="28" t="str">
        <f>IF(ISERROR(VLOOKUP(($B37&amp;BP$13),'Dpt BDD'!$A:$D,5,FALSE)),"",VLOOKUP(($B37&amp;BP$13),'Dpt BDD'!$A:$D,5,FALSE))</f>
        <v/>
      </c>
      <c r="BQ37" s="28" t="str">
        <f>IF(ISERROR(VLOOKUP(($B37&amp;BQ$13),'Dpt BDD'!$A:$D,5,FALSE)),"",VLOOKUP(($B37&amp;BQ$13),'Dpt BDD'!$A:$D,5,FALSE))</f>
        <v/>
      </c>
      <c r="BR37" s="28" t="str">
        <f>IF(ISERROR(VLOOKUP(($B37&amp;BR$13),'Dpt BDD'!$A:$D,5,FALSE)),"",VLOOKUP(($B37&amp;BR$13),'Dpt BDD'!$A:$D,5,FALSE))</f>
        <v/>
      </c>
      <c r="BS37" s="28" t="str">
        <f>IF(ISERROR(VLOOKUP(($B37&amp;BS$13),'Dpt BDD'!$A:$D,5,FALSE)),"",VLOOKUP(($B37&amp;BS$13),'Dpt BDD'!$A:$D,5,FALSE))</f>
        <v/>
      </c>
      <c r="BT37" s="28" t="str">
        <f>IF(ISERROR(VLOOKUP(($B37&amp;BT$13),'Dpt BDD'!$A:$D,5,FALSE)),"",VLOOKUP(($B37&amp;BT$13),'Dpt BDD'!$A:$D,5,FALSE))</f>
        <v/>
      </c>
      <c r="BU37" s="28" t="str">
        <f>IF(ISERROR(VLOOKUP(($B37&amp;BU$13),'Dpt BDD'!$A:$D,5,FALSE)),"",VLOOKUP(($B37&amp;BU$13),'Dpt BDD'!$A:$D,5,FALSE))</f>
        <v/>
      </c>
      <c r="BV37" s="28" t="str">
        <f>IF(ISERROR(VLOOKUP(($B37&amp;BV$13),'Dpt BDD'!$A:$D,5,FALSE)),"",VLOOKUP(($B37&amp;BV$13),'Dpt BDD'!$A:$D,5,FALSE))</f>
        <v/>
      </c>
      <c r="BW37" s="28" t="str">
        <f>IF(ISERROR(VLOOKUP(($B37&amp;BW$13),'Dpt BDD'!$A:$D,5,FALSE)),"",VLOOKUP(($B37&amp;BW$13),'Dpt BDD'!$A:$D,5,FALSE))</f>
        <v/>
      </c>
      <c r="BX37" s="28" t="str">
        <f>IF(ISERROR(VLOOKUP(($B37&amp;BX$13),'Dpt BDD'!$A:$D,5,FALSE)),"",VLOOKUP(($B37&amp;BX$13),'Dpt BDD'!$A:$D,5,FALSE))</f>
        <v/>
      </c>
      <c r="BY37" s="28" t="str">
        <f>IF(ISERROR(VLOOKUP(($B37&amp;BY$13),'Dpt BDD'!$A:$D,5,FALSE)),"",VLOOKUP(($B37&amp;BY$13),'Dpt BDD'!$A:$D,5,FALSE))</f>
        <v/>
      </c>
      <c r="BZ37" s="28" t="str">
        <f>IF(ISERROR(VLOOKUP(($B37&amp;BZ$13),'Dpt BDD'!$A:$D,5,FALSE)),"",VLOOKUP(($B37&amp;BZ$13),'Dpt BDD'!$A:$D,5,FALSE))</f>
        <v/>
      </c>
      <c r="CA37" s="28" t="str">
        <f>IF(ISERROR(VLOOKUP(($B37&amp;CA$13),'Dpt BDD'!$A:$D,5,FALSE)),"",VLOOKUP(($B37&amp;CA$13),'Dpt BDD'!$A:$D,5,FALSE))</f>
        <v/>
      </c>
      <c r="CB37" s="28" t="str">
        <f>IF(ISERROR(VLOOKUP(($B37&amp;CB$13),'Dpt BDD'!$A:$D,5,FALSE)),"",VLOOKUP(($B37&amp;CB$13),'Dpt BDD'!$A:$D,5,FALSE))</f>
        <v/>
      </c>
      <c r="CC37" s="28" t="str">
        <f>IF(ISERROR(VLOOKUP(($B37&amp;CC$13),'Dpt BDD'!$A:$D,5,FALSE)),"",VLOOKUP(($B37&amp;CC$13),'Dpt BDD'!$A:$D,5,FALSE))</f>
        <v/>
      </c>
      <c r="CD37" s="28" t="str">
        <f>IF(ISERROR(VLOOKUP(($B37&amp;CD$13),'Dpt BDD'!$A:$D,5,FALSE)),"",VLOOKUP(($B37&amp;CD$13),'Dpt BDD'!$A:$D,5,FALSE))</f>
        <v/>
      </c>
      <c r="CE37" s="28" t="str">
        <f>IF(ISERROR(VLOOKUP(($B37&amp;CE$13),'Dpt BDD'!$A:$D,5,FALSE)),"",VLOOKUP(($B37&amp;CE$13),'Dpt BDD'!$A:$D,5,FALSE))</f>
        <v/>
      </c>
      <c r="CF37" s="28" t="str">
        <f>IF(ISERROR(VLOOKUP(($B37&amp;CF$13),'Dpt BDD'!$A:$D,5,FALSE)),"",VLOOKUP(($B37&amp;CF$13),'Dpt BDD'!$A:$D,5,FALSE))</f>
        <v/>
      </c>
      <c r="CG37" s="28" t="str">
        <f>IF(ISERROR(VLOOKUP(($B37&amp;CG$13),'Dpt BDD'!$A:$D,5,FALSE)),"",VLOOKUP(($B37&amp;CG$13),'Dpt BDD'!$A:$D,5,FALSE))</f>
        <v/>
      </c>
      <c r="CH37" s="28" t="str">
        <f>IF(ISERROR(VLOOKUP(($B37&amp;CH$13),'Dpt BDD'!$A:$D,5,FALSE)),"",VLOOKUP(($B37&amp;CH$13),'Dpt BDD'!$A:$D,5,FALSE))</f>
        <v/>
      </c>
      <c r="CI37" s="28" t="str">
        <f>IF(ISERROR(VLOOKUP(($B37&amp;CI$13),'Dpt BDD'!$A:$D,5,FALSE)),"",VLOOKUP(($B37&amp;CI$13),'Dpt BDD'!$A:$D,5,FALSE))</f>
        <v/>
      </c>
      <c r="CJ37" s="28" t="str">
        <f>IF(ISERROR(VLOOKUP(($B37&amp;CJ$13),'Dpt BDD'!$A:$D,5,FALSE)),"",VLOOKUP(($B37&amp;CJ$13),'Dpt BDD'!$A:$D,5,FALSE))</f>
        <v/>
      </c>
      <c r="CK37" s="28" t="str">
        <f>IF(ISERROR(VLOOKUP(($B37&amp;CK$13),'Dpt BDD'!$A:$D,5,FALSE)),"",VLOOKUP(($B37&amp;CK$13),'Dpt BDD'!$A:$D,5,FALSE))</f>
        <v/>
      </c>
      <c r="CL37" s="28" t="str">
        <f>IF(ISERROR(VLOOKUP(($B37&amp;CL$13),'Dpt BDD'!$A:$D,5,FALSE)),"",VLOOKUP(($B37&amp;CL$13),'Dpt BDD'!$A:$D,5,FALSE))</f>
        <v/>
      </c>
      <c r="CM37" s="28" t="str">
        <f>IF(ISERROR(VLOOKUP(($B37&amp;CM$13),'Dpt BDD'!$A:$D,5,FALSE)),"",VLOOKUP(($B37&amp;CM$13),'Dpt BDD'!$A:$D,5,FALSE))</f>
        <v/>
      </c>
      <c r="CN37" s="28" t="str">
        <f>IF(ISERROR(VLOOKUP(($B37&amp;CN$13),'Dpt BDD'!$A:$D,5,FALSE)),"",VLOOKUP(($B37&amp;CN$13),'Dpt BDD'!$A:$D,5,FALSE))</f>
        <v/>
      </c>
      <c r="CO37" s="28" t="str">
        <f>IF(ISERROR(VLOOKUP(($B37&amp;CO$13),'Dpt BDD'!$A:$D,5,FALSE)),"",VLOOKUP(($B37&amp;CO$13),'Dpt BDD'!$A:$D,5,FALSE))</f>
        <v/>
      </c>
      <c r="CP37" s="28" t="str">
        <f>IF(ISERROR(VLOOKUP(($B37&amp;CP$13),'Dpt BDD'!$A:$D,5,FALSE)),"",VLOOKUP(($B37&amp;CP$13),'Dpt BDD'!$A:$D,5,FALSE))</f>
        <v/>
      </c>
      <c r="CQ37" s="28" t="str">
        <f>IF(ISERROR(VLOOKUP(($B37&amp;CQ$13),'Dpt BDD'!$A:$D,5,FALSE)),"",VLOOKUP(($B37&amp;CQ$13),'Dpt BDD'!$A:$D,5,FALSE))</f>
        <v/>
      </c>
      <c r="CR37" s="28" t="str">
        <f>IF(ISERROR(VLOOKUP(($B37&amp;CR$13),'Dpt BDD'!$A:$D,5,FALSE)),"",VLOOKUP(($B37&amp;CR$13),'Dpt BDD'!$A:$D,5,FALSE))</f>
        <v/>
      </c>
      <c r="CS37" s="28" t="str">
        <f>IF(ISERROR(VLOOKUP(($B37&amp;CS$13),'Dpt BDD'!$A:$D,5,FALSE)),"",VLOOKUP(($B37&amp;CS$13),'Dpt BDD'!$A:$D,5,FALSE))</f>
        <v/>
      </c>
      <c r="CT37" s="28" t="str">
        <f>IF(ISERROR(VLOOKUP(($B37&amp;CT$13),'Dpt BDD'!$A:$D,5,FALSE)),"",VLOOKUP(($B37&amp;CT$13),'Dpt BDD'!$A:$D,5,FALSE))</f>
        <v/>
      </c>
      <c r="CU37" s="28" t="str">
        <f>IF(ISERROR(VLOOKUP(($B37&amp;CU$13),'Dpt BDD'!$A:$D,5,FALSE)),"",VLOOKUP(($B37&amp;CU$13),'Dpt BDD'!$A:$D,5,FALSE))</f>
        <v/>
      </c>
      <c r="CV37" s="28" t="str">
        <f>IF(ISERROR(VLOOKUP(($B37&amp;CV$13),'Dpt BDD'!$A:$D,5,FALSE)),"",VLOOKUP(($B37&amp;CV$13),'Dpt BDD'!$A:$D,5,FALSE))</f>
        <v/>
      </c>
      <c r="CW37" s="28" t="str">
        <f>IF(ISERROR(VLOOKUP(($B37&amp;CW$13),'Dpt BDD'!$A:$D,5,FALSE)),"",VLOOKUP(($B37&amp;CW$13),'Dpt BDD'!$A:$D,5,FALSE))</f>
        <v/>
      </c>
      <c r="CX37" s="28" t="str">
        <f>IF(ISERROR(VLOOKUP(($B37&amp;CX$13),'Dpt BDD'!$A:$D,5,FALSE)),"",VLOOKUP(($B37&amp;CX$13),'Dpt BDD'!$A:$D,5,FALSE))</f>
        <v/>
      </c>
      <c r="CY37" s="28" t="str">
        <f>IF(ISERROR(VLOOKUP(($B37&amp;CY$13),'Dpt BDD'!$A:$D,5,FALSE)),"",VLOOKUP(($B37&amp;CY$13),'Dpt BDD'!$A:$D,5,FALSE))</f>
        <v/>
      </c>
      <c r="CZ37" s="28" t="str">
        <f>IF(ISERROR(VLOOKUP(($B37&amp;CZ$13),'Dpt BDD'!$A:$D,5,FALSE)),"",VLOOKUP(($B37&amp;CZ$13),'Dpt BDD'!$A:$D,5,FALSE))</f>
        <v/>
      </c>
      <c r="DA37" s="28" t="str">
        <f>IF(ISERROR(VLOOKUP(($B37&amp;DA$13),'Dpt BDD'!$A:$D,5,FALSE)),"",VLOOKUP(($B37&amp;DA$13),'Dpt BDD'!$A:$D,5,FALSE))</f>
        <v/>
      </c>
      <c r="DB37" s="28" t="str">
        <f>IF(ISERROR(VLOOKUP(($B37&amp;DB$13),'Dpt BDD'!$A:$D,5,FALSE)),"",VLOOKUP(($B37&amp;DB$13),'Dpt BDD'!$A:$D,5,FALSE))</f>
        <v/>
      </c>
      <c r="DC37" s="28" t="str">
        <f>IF(ISERROR(VLOOKUP(($B37&amp;DC$13),'Dpt BDD'!$A:$D,5,FALSE)),"",VLOOKUP(($B37&amp;DC$13),'Dpt BDD'!$A:$D,5,FALSE))</f>
        <v/>
      </c>
      <c r="DD37" s="28" t="str">
        <f>IF(ISERROR(VLOOKUP(($B37&amp;DD$13),'Dpt BDD'!$A:$D,5,FALSE)),"",VLOOKUP(($B37&amp;DD$13),'Dpt BDD'!$A:$D,5,FALSE))</f>
        <v/>
      </c>
      <c r="DE37" s="28" t="str">
        <f>IF(ISERROR(VLOOKUP(($B37&amp;DE$13),'Dpt BDD'!$A:$D,5,FALSE)),"",VLOOKUP(($B37&amp;DE$13),'Dpt BDD'!$A:$D,5,FALSE))</f>
        <v/>
      </c>
      <c r="DF37" s="28" t="str">
        <f>IF(ISERROR(VLOOKUP(($B37&amp;DF$13),'Dpt BDD'!$A:$D,5,FALSE)),"",VLOOKUP(($B37&amp;DF$13),'Dpt BDD'!$A:$D,5,FALSE))</f>
        <v/>
      </c>
      <c r="DG37" s="28" t="str">
        <f>IF(ISERROR(VLOOKUP(($B37&amp;DG$13),'Dpt BDD'!$A:$D,5,FALSE)),"",VLOOKUP(($B37&amp;DG$13),'Dpt BDD'!$A:$D,5,FALSE))</f>
        <v/>
      </c>
      <c r="DH37" s="28" t="str">
        <f>IF(ISERROR(VLOOKUP(($B37&amp;DH$13),'Dpt BDD'!$A:$D,5,FALSE)),"",VLOOKUP(($B37&amp;DH$13),'Dpt BDD'!$A:$D,5,FALSE))</f>
        <v/>
      </c>
      <c r="DI37" s="28" t="str">
        <f>IF(ISERROR(VLOOKUP(($B37&amp;DI$13),'Dpt BDD'!$A:$D,5,FALSE)),"",VLOOKUP(($B37&amp;DI$13),'Dpt BDD'!$A:$D,5,FALSE))</f>
        <v/>
      </c>
      <c r="DJ37" s="28" t="str">
        <f>IF(ISERROR(VLOOKUP(($B37&amp;DJ$13),'Dpt BDD'!$A:$D,5,FALSE)),"",VLOOKUP(($B37&amp;DJ$13),'Dpt BDD'!$A:$D,5,FALSE))</f>
        <v/>
      </c>
      <c r="DK37" s="28" t="str">
        <f>IF(ISERROR(VLOOKUP(($B37&amp;DK$13),'Dpt BDD'!$A:$D,5,FALSE)),"",VLOOKUP(($B37&amp;DK$13),'Dpt BDD'!$A:$D,5,FALSE))</f>
        <v/>
      </c>
    </row>
    <row r="38" spans="2:216" x14ac:dyDescent="0.15">
      <c r="B38" s="2">
        <f t="shared" si="0"/>
        <v>43064</v>
      </c>
      <c r="C38" s="53">
        <f>IFERROR(RECHERCHEVA('Dpt BDD'!$A:$D,4,$B38,C$12),0)</f>
        <v>0</v>
      </c>
      <c r="D38" s="53">
        <f>IFERROR(RECHERCHEVA('Dpt BDD'!$A:$D,4,$B38,D$12),0)</f>
        <v>0</v>
      </c>
      <c r="E38" s="53">
        <f>IFERROR(RECHERCHEVA('Dpt BDD'!$A:$D,4,$B38,E$12),0)</f>
        <v>0</v>
      </c>
      <c r="F38" s="53">
        <f>IFERROR(RECHERCHEVA('Dpt BDD'!$A:$D,4,$B38,F$12),0)</f>
        <v>0</v>
      </c>
      <c r="G38" s="53">
        <f>IFERROR(RECHERCHEVA('Dpt BDD'!$A:$D,4,$B38,G$12),0)</f>
        <v>0</v>
      </c>
      <c r="H38" s="53">
        <f>IFERROR(RECHERCHEVA('Dpt BDD'!$A:$D,4,$B38,H$12),0)</f>
        <v>0</v>
      </c>
      <c r="I38" s="53">
        <f>IFERROR(RECHERCHEVA('Dpt BDD'!$A:$D,4,$B38,I$12),0)</f>
        <v>0</v>
      </c>
      <c r="J38" s="53">
        <f>IFERROR(RECHERCHEVA('Dpt BDD'!$A:$D,4,$B38,J$12),0)</f>
        <v>0</v>
      </c>
      <c r="K38" s="53">
        <f>IFERROR(RECHERCHEVA('Dpt BDD'!$A:$D,4,$B38,K$12),0)</f>
        <v>0</v>
      </c>
      <c r="L38" s="53">
        <f>IFERROR(RECHERCHEVA('Dpt BDD'!$A:$D,4,$B38,L$12),0)</f>
        <v>0</v>
      </c>
      <c r="M38" s="53">
        <f>IFERROR(RECHERCHEVA('Dpt BDD'!$A:$D,4,$B38,M$12),0)</f>
        <v>0</v>
      </c>
      <c r="N38" s="53">
        <f>IFERROR(RECHERCHEVA('Dpt BDD'!$A:$D,4,$B38,N$12),0)</f>
        <v>0</v>
      </c>
      <c r="O38" s="28" t="str">
        <f>IF(ISERROR(VLOOKUP(($B38&amp;O$13),'Dpt BDD'!$A:$D,5,FALSE)),"",VLOOKUP(($B38&amp;O$13),'Dpt BDD'!$A:$D,5,FALSE))</f>
        <v/>
      </c>
      <c r="P38" s="28" t="str">
        <f>IF(ISERROR(VLOOKUP(($B38&amp;P$13),'Dpt BDD'!$A:$D,5,FALSE)),"",VLOOKUP(($B38&amp;P$13),'Dpt BDD'!$A:$D,5,FALSE))</f>
        <v/>
      </c>
      <c r="Q38" s="28" t="str">
        <f>IF(ISERROR(VLOOKUP(($B38&amp;Q$13),'Dpt BDD'!$A:$D,5,FALSE)),"",VLOOKUP(($B38&amp;Q$13),'Dpt BDD'!$A:$D,5,FALSE))</f>
        <v/>
      </c>
      <c r="R38" s="28" t="str">
        <f>IF(ISERROR(VLOOKUP(($B38&amp;R$13),'Dpt BDD'!$A:$D,5,FALSE)),"",VLOOKUP(($B38&amp;R$13),'Dpt BDD'!$A:$D,5,FALSE))</f>
        <v/>
      </c>
      <c r="S38" s="28" t="str">
        <f>IF(ISERROR(VLOOKUP(($B38&amp;S$13),'Dpt BDD'!$A:$D,5,FALSE)),"",VLOOKUP(($B38&amp;S$13),'Dpt BDD'!$A:$D,5,FALSE))</f>
        <v/>
      </c>
      <c r="T38" s="28" t="str">
        <f>IF(ISERROR(VLOOKUP(($B38&amp;T$13),'Dpt BDD'!$A:$D,5,FALSE)),"",VLOOKUP(($B38&amp;T$13),'Dpt BDD'!$A:$D,5,FALSE))</f>
        <v/>
      </c>
      <c r="U38" s="28" t="str">
        <f>IF(ISERROR(VLOOKUP(($B38&amp;U$13),'Dpt BDD'!$A:$D,5,FALSE)),"",VLOOKUP(($B38&amp;U$13),'Dpt BDD'!$A:$D,5,FALSE))</f>
        <v/>
      </c>
      <c r="V38" s="28" t="str">
        <f>IF(ISERROR(VLOOKUP(($B38&amp;V$13),'Dpt BDD'!$A:$D,5,FALSE)),"",VLOOKUP(($B38&amp;V$13),'Dpt BDD'!$A:$D,5,FALSE))</f>
        <v/>
      </c>
      <c r="W38" s="28" t="str">
        <f>IF(ISERROR(VLOOKUP(($B38&amp;W$13),'Dpt BDD'!$A:$D,5,FALSE)),"",VLOOKUP(($B38&amp;W$13),'Dpt BDD'!$A:$D,5,FALSE))</f>
        <v/>
      </c>
      <c r="X38" s="28" t="str">
        <f>IF(ISERROR(VLOOKUP(($B38&amp;X$13),'Dpt BDD'!$A:$D,5,FALSE)),"",VLOOKUP(($B38&amp;X$13),'Dpt BDD'!$A:$D,5,FALSE))</f>
        <v/>
      </c>
      <c r="Y38" s="28" t="str">
        <f>IF(ISERROR(VLOOKUP(($B38&amp;Y$13),'Dpt BDD'!$A:$D,5,FALSE)),"",VLOOKUP(($B38&amp;Y$13),'Dpt BDD'!$A:$D,5,FALSE))</f>
        <v/>
      </c>
      <c r="Z38" s="28" t="str">
        <f>IF(ISERROR(VLOOKUP(($B38&amp;Z$13),'Dpt BDD'!$A:$D,5,FALSE)),"",VLOOKUP(($B38&amp;Z$13),'Dpt BDD'!$A:$D,5,FALSE))</f>
        <v/>
      </c>
      <c r="AA38" s="28" t="str">
        <f>IF(ISERROR(VLOOKUP(($B38&amp;AA$13),'Dpt BDD'!$A:$D,5,FALSE)),"",VLOOKUP(($B38&amp;AA$13),'Dpt BDD'!$A:$D,5,FALSE))</f>
        <v/>
      </c>
      <c r="AB38" s="28" t="str">
        <f>IF(ISERROR(VLOOKUP(($B38&amp;AB$13),'Dpt BDD'!$A:$D,5,FALSE)),"",VLOOKUP(($B38&amp;AB$13),'Dpt BDD'!$A:$D,5,FALSE))</f>
        <v/>
      </c>
      <c r="AC38" s="28" t="str">
        <f>IF(ISERROR(VLOOKUP(($B38&amp;AC$13),'Dpt BDD'!$A:$D,5,FALSE)),"",VLOOKUP(($B38&amp;AC$13),'Dpt BDD'!$A:$D,5,FALSE))</f>
        <v/>
      </c>
      <c r="AD38" s="28" t="str">
        <f>IF(ISERROR(VLOOKUP(($B38&amp;AD$13),'Dpt BDD'!$A:$D,5,FALSE)),"",VLOOKUP(($B38&amp;AD$13),'Dpt BDD'!$A:$D,5,FALSE))</f>
        <v/>
      </c>
      <c r="AE38" s="28" t="str">
        <f>IF(ISERROR(VLOOKUP(($B38&amp;AE$13),'Dpt BDD'!$A:$D,5,FALSE)),"",VLOOKUP(($B38&amp;AE$13),'Dpt BDD'!$A:$D,5,FALSE))</f>
        <v/>
      </c>
      <c r="AF38" s="28" t="str">
        <f>IF(ISERROR(VLOOKUP(($B38&amp;AF$13),'Dpt BDD'!$A:$D,5,FALSE)),"",VLOOKUP(($B38&amp;AF$13),'Dpt BDD'!$A:$D,5,FALSE))</f>
        <v/>
      </c>
      <c r="AG38" s="28" t="str">
        <f>IF(ISERROR(VLOOKUP(($B38&amp;AG$13),'Dpt BDD'!$A:$D,5,FALSE)),"",VLOOKUP(($B38&amp;AG$13),'Dpt BDD'!$A:$D,5,FALSE))</f>
        <v/>
      </c>
      <c r="AH38" s="28" t="str">
        <f>IF(ISERROR(VLOOKUP(($B38&amp;AH$13),'Dpt BDD'!$A:$D,5,FALSE)),"",VLOOKUP(($B38&amp;AH$13),'Dpt BDD'!$A:$D,5,FALSE))</f>
        <v/>
      </c>
      <c r="AI38" s="28" t="str">
        <f>IF(ISERROR(VLOOKUP(($B38&amp;AI$13),'Dpt BDD'!$A:$D,5,FALSE)),"",VLOOKUP(($B38&amp;AI$13),'Dpt BDD'!$A:$D,5,FALSE))</f>
        <v/>
      </c>
      <c r="AJ38" s="28" t="str">
        <f>IF(ISERROR(VLOOKUP(($B38&amp;AJ$13),'Dpt BDD'!$A:$D,5,FALSE)),"",VLOOKUP(($B38&amp;AJ$13),'Dpt BDD'!$A:$D,5,FALSE))</f>
        <v/>
      </c>
      <c r="AK38" s="28" t="str">
        <f>IF(ISERROR(VLOOKUP(($B38&amp;AK$13),'Dpt BDD'!$A:$D,5,FALSE)),"",VLOOKUP(($B38&amp;AK$13),'Dpt BDD'!$A:$D,5,FALSE))</f>
        <v/>
      </c>
      <c r="AL38" s="28" t="str">
        <f>IF(ISERROR(VLOOKUP(($B38&amp;AL$13),'Dpt BDD'!$A:$D,5,FALSE)),"",VLOOKUP(($B38&amp;AL$13),'Dpt BDD'!$A:$D,5,FALSE))</f>
        <v/>
      </c>
      <c r="AM38" s="28" t="str">
        <f>IF(ISERROR(VLOOKUP(($B38&amp;AM$13),'Dpt BDD'!$A:$D,5,FALSE)),"",VLOOKUP(($B38&amp;AM$13),'Dpt BDD'!$A:$D,5,FALSE))</f>
        <v/>
      </c>
      <c r="AN38" s="28" t="str">
        <f>IF(ISERROR(VLOOKUP(($B38&amp;AN$13),'Dpt BDD'!$A:$D,5,FALSE)),"",VLOOKUP(($B38&amp;AN$13),'Dpt BDD'!$A:$D,5,FALSE))</f>
        <v/>
      </c>
      <c r="AO38" s="28" t="str">
        <f>IF(ISERROR(VLOOKUP(($B38&amp;AO$13),'Dpt BDD'!$A:$D,5,FALSE)),"",VLOOKUP(($B38&amp;AO$13),'Dpt BDD'!$A:$D,5,FALSE))</f>
        <v/>
      </c>
      <c r="AP38" s="28" t="str">
        <f>IF(ISERROR(VLOOKUP(($B38&amp;AP$13),'Dpt BDD'!$A:$D,5,FALSE)),"",VLOOKUP(($B38&amp;AP$13),'Dpt BDD'!$A:$D,5,FALSE))</f>
        <v/>
      </c>
      <c r="AQ38" s="28" t="str">
        <f>IF(ISERROR(VLOOKUP(($B38&amp;AQ$13),'Dpt BDD'!$A:$D,5,FALSE)),"",VLOOKUP(($B38&amp;AQ$13),'Dpt BDD'!$A:$D,5,FALSE))</f>
        <v/>
      </c>
      <c r="AR38" s="28" t="str">
        <f>IF(ISERROR(VLOOKUP(($B38&amp;AR$13),'Dpt BDD'!$A:$D,5,FALSE)),"",VLOOKUP(($B38&amp;AR$13),'Dpt BDD'!$A:$D,5,FALSE))</f>
        <v/>
      </c>
      <c r="AS38" s="28" t="str">
        <f>IF(ISERROR(VLOOKUP(($B38&amp;AS$13),'Dpt BDD'!$A:$D,5,FALSE)),"",VLOOKUP(($B38&amp;AS$13),'Dpt BDD'!$A:$D,5,FALSE))</f>
        <v/>
      </c>
      <c r="AT38" s="28" t="str">
        <f>IF(ISERROR(VLOOKUP(($B38&amp;AT$13),'Dpt BDD'!$A:$D,5,FALSE)),"",VLOOKUP(($B38&amp;AT$13),'Dpt BDD'!$A:$D,5,FALSE))</f>
        <v/>
      </c>
      <c r="AU38" s="28" t="str">
        <f>IF(ISERROR(VLOOKUP(($B38&amp;AU$13),'Dpt BDD'!$A:$D,5,FALSE)),"",VLOOKUP(($B38&amp;AU$13),'Dpt BDD'!$A:$D,5,FALSE))</f>
        <v/>
      </c>
      <c r="AV38" s="28" t="str">
        <f>IF(ISERROR(VLOOKUP(($B38&amp;AV$13),'Dpt BDD'!$A:$D,5,FALSE)),"",VLOOKUP(($B38&amp;AV$13),'Dpt BDD'!$A:$D,5,FALSE))</f>
        <v/>
      </c>
      <c r="AW38" s="28" t="str">
        <f>IF(ISERROR(VLOOKUP(($B38&amp;AW$13),'Dpt BDD'!$A:$D,5,FALSE)),"",VLOOKUP(($B38&amp;AW$13),'Dpt BDD'!$A:$D,5,FALSE))</f>
        <v/>
      </c>
      <c r="AX38" s="28" t="str">
        <f>IF(ISERROR(VLOOKUP(($B38&amp;AX$13),'Dpt BDD'!$A:$D,5,FALSE)),"",VLOOKUP(($B38&amp;AX$13),'Dpt BDD'!$A:$D,5,FALSE))</f>
        <v/>
      </c>
      <c r="AY38" s="28" t="str">
        <f>IF(ISERROR(VLOOKUP(($B38&amp;AY$13),'Dpt BDD'!$A:$D,5,FALSE)),"",VLOOKUP(($B38&amp;AY$13),'Dpt BDD'!$A:$D,5,FALSE))</f>
        <v/>
      </c>
      <c r="AZ38" s="28" t="str">
        <f>IF(ISERROR(VLOOKUP(($B38&amp;AZ$13),'Dpt BDD'!$A:$D,5,FALSE)),"",VLOOKUP(($B38&amp;AZ$13),'Dpt BDD'!$A:$D,5,FALSE))</f>
        <v/>
      </c>
      <c r="BA38" s="28" t="str">
        <f>IF(ISERROR(VLOOKUP(($B38&amp;BA$13),'Dpt BDD'!$A:$D,5,FALSE)),"",VLOOKUP(($B38&amp;BA$13),'Dpt BDD'!$A:$D,5,FALSE))</f>
        <v/>
      </c>
      <c r="BB38" s="28" t="str">
        <f>IF(ISERROR(VLOOKUP(($B38&amp;BB$13),'Dpt BDD'!$A:$D,5,FALSE)),"",VLOOKUP(($B38&amp;BB$13),'Dpt BDD'!$A:$D,5,FALSE))</f>
        <v/>
      </c>
      <c r="BC38" s="28" t="str">
        <f>IF(ISERROR(VLOOKUP(($B38&amp;BC$13),'Dpt BDD'!$A:$D,5,FALSE)),"",VLOOKUP(($B38&amp;BC$13),'Dpt BDD'!$A:$D,5,FALSE))</f>
        <v/>
      </c>
      <c r="BD38" s="28" t="str">
        <f>IF(ISERROR(VLOOKUP(($B38&amp;BD$13),'Dpt BDD'!$A:$D,5,FALSE)),"",VLOOKUP(($B38&amp;BD$13),'Dpt BDD'!$A:$D,5,FALSE))</f>
        <v/>
      </c>
      <c r="BE38" s="28" t="str">
        <f>IF(ISERROR(VLOOKUP(($B38&amp;BE$13),'Dpt BDD'!$A:$D,5,FALSE)),"",VLOOKUP(($B38&amp;BE$13),'Dpt BDD'!$A:$D,5,FALSE))</f>
        <v/>
      </c>
      <c r="BF38" s="28" t="str">
        <f>IF(ISERROR(VLOOKUP(($B38&amp;BF$13),'Dpt BDD'!$A:$D,5,FALSE)),"",VLOOKUP(($B38&amp;BF$13),'Dpt BDD'!$A:$D,5,FALSE))</f>
        <v/>
      </c>
      <c r="BG38" s="28" t="str">
        <f>IF(ISERROR(VLOOKUP(($B38&amp;BG$13),'Dpt BDD'!$A:$D,5,FALSE)),"",VLOOKUP(($B38&amp;BG$13),'Dpt BDD'!$A:$D,5,FALSE))</f>
        <v/>
      </c>
      <c r="BH38" s="28" t="str">
        <f>IF(ISERROR(VLOOKUP(($B38&amp;BH$13),'Dpt BDD'!$A:$D,5,FALSE)),"",VLOOKUP(($B38&amp;BH$13),'Dpt BDD'!$A:$D,5,FALSE))</f>
        <v/>
      </c>
      <c r="BI38" s="28" t="str">
        <f>IF(ISERROR(VLOOKUP(($B38&amp;BI$13),'Dpt BDD'!$A:$D,5,FALSE)),"",VLOOKUP(($B38&amp;BI$13),'Dpt BDD'!$A:$D,5,FALSE))</f>
        <v/>
      </c>
      <c r="BJ38" s="28" t="str">
        <f>IF(ISERROR(VLOOKUP(($B38&amp;BJ$13),'Dpt BDD'!$A:$D,5,FALSE)),"",VLOOKUP(($B38&amp;BJ$13),'Dpt BDD'!$A:$D,5,FALSE))</f>
        <v/>
      </c>
      <c r="BK38" s="28" t="str">
        <f>IF(ISERROR(VLOOKUP(($B38&amp;BK$13),'Dpt BDD'!$A:$D,5,FALSE)),"",VLOOKUP(($B38&amp;BK$13),'Dpt BDD'!$A:$D,5,FALSE))</f>
        <v/>
      </c>
      <c r="BL38" s="28" t="str">
        <f>IF(ISERROR(VLOOKUP(($B38&amp;BL$13),'Dpt BDD'!$A:$D,5,FALSE)),"",VLOOKUP(($B38&amp;BL$13),'Dpt BDD'!$A:$D,5,FALSE))</f>
        <v/>
      </c>
      <c r="BM38" s="28" t="str">
        <f>IF(ISERROR(VLOOKUP(($B38&amp;BM$13),'Dpt BDD'!$A:$D,5,FALSE)),"",VLOOKUP(($B38&amp;BM$13),'Dpt BDD'!$A:$D,5,FALSE))</f>
        <v/>
      </c>
      <c r="BN38" s="28" t="str">
        <f>IF(ISERROR(VLOOKUP(($B38&amp;BN$13),'Dpt BDD'!$A:$D,5,FALSE)),"",VLOOKUP(($B38&amp;BN$13),'Dpt BDD'!$A:$D,5,FALSE))</f>
        <v/>
      </c>
      <c r="BO38" s="28" t="str">
        <f>IF(ISERROR(VLOOKUP(($B38&amp;BO$13),'Dpt BDD'!$A:$D,5,FALSE)),"",VLOOKUP(($B38&amp;BO$13),'Dpt BDD'!$A:$D,5,FALSE))</f>
        <v/>
      </c>
      <c r="BP38" s="28" t="str">
        <f>IF(ISERROR(VLOOKUP(($B38&amp;BP$13),'Dpt BDD'!$A:$D,5,FALSE)),"",VLOOKUP(($B38&amp;BP$13),'Dpt BDD'!$A:$D,5,FALSE))</f>
        <v/>
      </c>
      <c r="BQ38" s="28" t="str">
        <f>IF(ISERROR(VLOOKUP(($B38&amp;BQ$13),'Dpt BDD'!$A:$D,5,FALSE)),"",VLOOKUP(($B38&amp;BQ$13),'Dpt BDD'!$A:$D,5,FALSE))</f>
        <v/>
      </c>
      <c r="BR38" s="28" t="str">
        <f>IF(ISERROR(VLOOKUP(($B38&amp;BR$13),'Dpt BDD'!$A:$D,5,FALSE)),"",VLOOKUP(($B38&amp;BR$13),'Dpt BDD'!$A:$D,5,FALSE))</f>
        <v/>
      </c>
      <c r="BS38" s="28" t="str">
        <f>IF(ISERROR(VLOOKUP(($B38&amp;BS$13),'Dpt BDD'!$A:$D,5,FALSE)),"",VLOOKUP(($B38&amp;BS$13),'Dpt BDD'!$A:$D,5,FALSE))</f>
        <v/>
      </c>
      <c r="BT38" s="28" t="str">
        <f>IF(ISERROR(VLOOKUP(($B38&amp;BT$13),'Dpt BDD'!$A:$D,5,FALSE)),"",VLOOKUP(($B38&amp;BT$13),'Dpt BDD'!$A:$D,5,FALSE))</f>
        <v/>
      </c>
      <c r="BU38" s="28" t="str">
        <f>IF(ISERROR(VLOOKUP(($B38&amp;BU$13),'Dpt BDD'!$A:$D,5,FALSE)),"",VLOOKUP(($B38&amp;BU$13),'Dpt BDD'!$A:$D,5,FALSE))</f>
        <v/>
      </c>
      <c r="BV38" s="28" t="str">
        <f>IF(ISERROR(VLOOKUP(($B38&amp;BV$13),'Dpt BDD'!$A:$D,5,FALSE)),"",VLOOKUP(($B38&amp;BV$13),'Dpt BDD'!$A:$D,5,FALSE))</f>
        <v/>
      </c>
      <c r="BW38" s="28" t="str">
        <f>IF(ISERROR(VLOOKUP(($B38&amp;BW$13),'Dpt BDD'!$A:$D,5,FALSE)),"",VLOOKUP(($B38&amp;BW$13),'Dpt BDD'!$A:$D,5,FALSE))</f>
        <v/>
      </c>
      <c r="BX38" s="28" t="str">
        <f>IF(ISERROR(VLOOKUP(($B38&amp;BX$13),'Dpt BDD'!$A:$D,5,FALSE)),"",VLOOKUP(($B38&amp;BX$13),'Dpt BDD'!$A:$D,5,FALSE))</f>
        <v/>
      </c>
      <c r="BY38" s="28" t="str">
        <f>IF(ISERROR(VLOOKUP(($B38&amp;BY$13),'Dpt BDD'!$A:$D,5,FALSE)),"",VLOOKUP(($B38&amp;BY$13),'Dpt BDD'!$A:$D,5,FALSE))</f>
        <v/>
      </c>
      <c r="BZ38" s="28" t="str">
        <f>IF(ISERROR(VLOOKUP(($B38&amp;BZ$13),'Dpt BDD'!$A:$D,5,FALSE)),"",VLOOKUP(($B38&amp;BZ$13),'Dpt BDD'!$A:$D,5,FALSE))</f>
        <v/>
      </c>
      <c r="CA38" s="28" t="str">
        <f>IF(ISERROR(VLOOKUP(($B38&amp;CA$13),'Dpt BDD'!$A:$D,5,FALSE)),"",VLOOKUP(($B38&amp;CA$13),'Dpt BDD'!$A:$D,5,FALSE))</f>
        <v/>
      </c>
      <c r="CB38" s="28" t="str">
        <f>IF(ISERROR(VLOOKUP(($B38&amp;CB$13),'Dpt BDD'!$A:$D,5,FALSE)),"",VLOOKUP(($B38&amp;CB$13),'Dpt BDD'!$A:$D,5,FALSE))</f>
        <v/>
      </c>
      <c r="CC38" s="28" t="str">
        <f>IF(ISERROR(VLOOKUP(($B38&amp;CC$13),'Dpt BDD'!$A:$D,5,FALSE)),"",VLOOKUP(($B38&amp;CC$13),'Dpt BDD'!$A:$D,5,FALSE))</f>
        <v/>
      </c>
      <c r="CD38" s="28" t="str">
        <f>IF(ISERROR(VLOOKUP(($B38&amp;CD$13),'Dpt BDD'!$A:$D,5,FALSE)),"",VLOOKUP(($B38&amp;CD$13),'Dpt BDD'!$A:$D,5,FALSE))</f>
        <v/>
      </c>
      <c r="CE38" s="28" t="str">
        <f>IF(ISERROR(VLOOKUP(($B38&amp;CE$13),'Dpt BDD'!$A:$D,5,FALSE)),"",VLOOKUP(($B38&amp;CE$13),'Dpt BDD'!$A:$D,5,FALSE))</f>
        <v/>
      </c>
      <c r="CF38" s="28" t="str">
        <f>IF(ISERROR(VLOOKUP(($B38&amp;CF$13),'Dpt BDD'!$A:$D,5,FALSE)),"",VLOOKUP(($B38&amp;CF$13),'Dpt BDD'!$A:$D,5,FALSE))</f>
        <v/>
      </c>
      <c r="CG38" s="28" t="str">
        <f>IF(ISERROR(VLOOKUP(($B38&amp;CG$13),'Dpt BDD'!$A:$D,5,FALSE)),"",VLOOKUP(($B38&amp;CG$13),'Dpt BDD'!$A:$D,5,FALSE))</f>
        <v/>
      </c>
      <c r="CH38" s="28" t="str">
        <f>IF(ISERROR(VLOOKUP(($B38&amp;CH$13),'Dpt BDD'!$A:$D,5,FALSE)),"",VLOOKUP(($B38&amp;CH$13),'Dpt BDD'!$A:$D,5,FALSE))</f>
        <v/>
      </c>
      <c r="CI38" s="28" t="str">
        <f>IF(ISERROR(VLOOKUP(($B38&amp;CI$13),'Dpt BDD'!$A:$D,5,FALSE)),"",VLOOKUP(($B38&amp;CI$13),'Dpt BDD'!$A:$D,5,FALSE))</f>
        <v/>
      </c>
      <c r="CJ38" s="28" t="str">
        <f>IF(ISERROR(VLOOKUP(($B38&amp;CJ$13),'Dpt BDD'!$A:$D,5,FALSE)),"",VLOOKUP(($B38&amp;CJ$13),'Dpt BDD'!$A:$D,5,FALSE))</f>
        <v/>
      </c>
      <c r="CK38" s="28" t="str">
        <f>IF(ISERROR(VLOOKUP(($B38&amp;CK$13),'Dpt BDD'!$A:$D,5,FALSE)),"",VLOOKUP(($B38&amp;CK$13),'Dpt BDD'!$A:$D,5,FALSE))</f>
        <v/>
      </c>
      <c r="CL38" s="28" t="str">
        <f>IF(ISERROR(VLOOKUP(($B38&amp;CL$13),'Dpt BDD'!$A:$D,5,FALSE)),"",VLOOKUP(($B38&amp;CL$13),'Dpt BDD'!$A:$D,5,FALSE))</f>
        <v/>
      </c>
      <c r="CM38" s="28" t="str">
        <f>IF(ISERROR(VLOOKUP(($B38&amp;CM$13),'Dpt BDD'!$A:$D,5,FALSE)),"",VLOOKUP(($B38&amp;CM$13),'Dpt BDD'!$A:$D,5,FALSE))</f>
        <v/>
      </c>
      <c r="CN38" s="28" t="str">
        <f>IF(ISERROR(VLOOKUP(($B38&amp;CN$13),'Dpt BDD'!$A:$D,5,FALSE)),"",VLOOKUP(($B38&amp;CN$13),'Dpt BDD'!$A:$D,5,FALSE))</f>
        <v/>
      </c>
      <c r="CO38" s="28" t="str">
        <f>IF(ISERROR(VLOOKUP(($B38&amp;CO$13),'Dpt BDD'!$A:$D,5,FALSE)),"",VLOOKUP(($B38&amp;CO$13),'Dpt BDD'!$A:$D,5,FALSE))</f>
        <v/>
      </c>
      <c r="CP38" s="28" t="str">
        <f>IF(ISERROR(VLOOKUP(($B38&amp;CP$13),'Dpt BDD'!$A:$D,5,FALSE)),"",VLOOKUP(($B38&amp;CP$13),'Dpt BDD'!$A:$D,5,FALSE))</f>
        <v/>
      </c>
      <c r="CQ38" s="28" t="str">
        <f>IF(ISERROR(VLOOKUP(($B38&amp;CQ$13),'Dpt BDD'!$A:$D,5,FALSE)),"",VLOOKUP(($B38&amp;CQ$13),'Dpt BDD'!$A:$D,5,FALSE))</f>
        <v/>
      </c>
      <c r="CR38" s="28" t="str">
        <f>IF(ISERROR(VLOOKUP(($B38&amp;CR$13),'Dpt BDD'!$A:$D,5,FALSE)),"",VLOOKUP(($B38&amp;CR$13),'Dpt BDD'!$A:$D,5,FALSE))</f>
        <v/>
      </c>
      <c r="CS38" s="28" t="str">
        <f>IF(ISERROR(VLOOKUP(($B38&amp;CS$13),'Dpt BDD'!$A:$D,5,FALSE)),"",VLOOKUP(($B38&amp;CS$13),'Dpt BDD'!$A:$D,5,FALSE))</f>
        <v/>
      </c>
      <c r="CT38" s="28" t="str">
        <f>IF(ISERROR(VLOOKUP(($B38&amp;CT$13),'Dpt BDD'!$A:$D,5,FALSE)),"",VLOOKUP(($B38&amp;CT$13),'Dpt BDD'!$A:$D,5,FALSE))</f>
        <v/>
      </c>
      <c r="CU38" s="28" t="str">
        <f>IF(ISERROR(VLOOKUP(($B38&amp;CU$13),'Dpt BDD'!$A:$D,5,FALSE)),"",VLOOKUP(($B38&amp;CU$13),'Dpt BDD'!$A:$D,5,FALSE))</f>
        <v/>
      </c>
      <c r="CV38" s="28" t="str">
        <f>IF(ISERROR(VLOOKUP(($B38&amp;CV$13),'Dpt BDD'!$A:$D,5,FALSE)),"",VLOOKUP(($B38&amp;CV$13),'Dpt BDD'!$A:$D,5,FALSE))</f>
        <v/>
      </c>
      <c r="CW38" s="28" t="str">
        <f>IF(ISERROR(VLOOKUP(($B38&amp;CW$13),'Dpt BDD'!$A:$D,5,FALSE)),"",VLOOKUP(($B38&amp;CW$13),'Dpt BDD'!$A:$D,5,FALSE))</f>
        <v/>
      </c>
      <c r="CX38" s="28" t="str">
        <f>IF(ISERROR(VLOOKUP(($B38&amp;CX$13),'Dpt BDD'!$A:$D,5,FALSE)),"",VLOOKUP(($B38&amp;CX$13),'Dpt BDD'!$A:$D,5,FALSE))</f>
        <v/>
      </c>
      <c r="CY38" s="28" t="str">
        <f>IF(ISERROR(VLOOKUP(($B38&amp;CY$13),'Dpt BDD'!$A:$D,5,FALSE)),"",VLOOKUP(($B38&amp;CY$13),'Dpt BDD'!$A:$D,5,FALSE))</f>
        <v/>
      </c>
      <c r="CZ38" s="28" t="str">
        <f>IF(ISERROR(VLOOKUP(($B38&amp;CZ$13),'Dpt BDD'!$A:$D,5,FALSE)),"",VLOOKUP(($B38&amp;CZ$13),'Dpt BDD'!$A:$D,5,FALSE))</f>
        <v/>
      </c>
      <c r="DA38" s="28" t="str">
        <f>IF(ISERROR(VLOOKUP(($B38&amp;DA$13),'Dpt BDD'!$A:$D,5,FALSE)),"",VLOOKUP(($B38&amp;DA$13),'Dpt BDD'!$A:$D,5,FALSE))</f>
        <v/>
      </c>
      <c r="DB38" s="28" t="str">
        <f>IF(ISERROR(VLOOKUP(($B38&amp;DB$13),'Dpt BDD'!$A:$D,5,FALSE)),"",VLOOKUP(($B38&amp;DB$13),'Dpt BDD'!$A:$D,5,FALSE))</f>
        <v/>
      </c>
      <c r="DC38" s="28" t="str">
        <f>IF(ISERROR(VLOOKUP(($B38&amp;DC$13),'Dpt BDD'!$A:$D,5,FALSE)),"",VLOOKUP(($B38&amp;DC$13),'Dpt BDD'!$A:$D,5,FALSE))</f>
        <v/>
      </c>
      <c r="DD38" s="28" t="str">
        <f>IF(ISERROR(VLOOKUP(($B38&amp;DD$13),'Dpt BDD'!$A:$D,5,FALSE)),"",VLOOKUP(($B38&amp;DD$13),'Dpt BDD'!$A:$D,5,FALSE))</f>
        <v/>
      </c>
      <c r="DE38" s="28" t="str">
        <f>IF(ISERROR(VLOOKUP(($B38&amp;DE$13),'Dpt BDD'!$A:$D,5,FALSE)),"",VLOOKUP(($B38&amp;DE$13),'Dpt BDD'!$A:$D,5,FALSE))</f>
        <v/>
      </c>
      <c r="DF38" s="28" t="str">
        <f>IF(ISERROR(VLOOKUP(($B38&amp;DF$13),'Dpt BDD'!$A:$D,5,FALSE)),"",VLOOKUP(($B38&amp;DF$13),'Dpt BDD'!$A:$D,5,FALSE))</f>
        <v/>
      </c>
      <c r="DG38" s="28" t="str">
        <f>IF(ISERROR(VLOOKUP(($B38&amp;DG$13),'Dpt BDD'!$A:$D,5,FALSE)),"",VLOOKUP(($B38&amp;DG$13),'Dpt BDD'!$A:$D,5,FALSE))</f>
        <v/>
      </c>
      <c r="DH38" s="28" t="str">
        <f>IF(ISERROR(VLOOKUP(($B38&amp;DH$13),'Dpt BDD'!$A:$D,5,FALSE)),"",VLOOKUP(($B38&amp;DH$13),'Dpt BDD'!$A:$D,5,FALSE))</f>
        <v/>
      </c>
      <c r="DI38" s="28" t="str">
        <f>IF(ISERROR(VLOOKUP(($B38&amp;DI$13),'Dpt BDD'!$A:$D,5,FALSE)),"",VLOOKUP(($B38&amp;DI$13),'Dpt BDD'!$A:$D,5,FALSE))</f>
        <v/>
      </c>
      <c r="DJ38" s="28" t="str">
        <f>IF(ISERROR(VLOOKUP(($B38&amp;DJ$13),'Dpt BDD'!$A:$D,5,FALSE)),"",VLOOKUP(($B38&amp;DJ$13),'Dpt BDD'!$A:$D,5,FALSE))</f>
        <v/>
      </c>
      <c r="DK38" s="28" t="str">
        <f>IF(ISERROR(VLOOKUP(($B38&amp;DK$13),'Dpt BDD'!$A:$D,5,FALSE)),"",VLOOKUP(($B38&amp;DK$13),'Dpt BDD'!$A:$D,5,FALSE))</f>
        <v/>
      </c>
    </row>
    <row r="39" spans="2:216" x14ac:dyDescent="0.15">
      <c r="B39" s="2">
        <f t="shared" si="0"/>
        <v>43065</v>
      </c>
      <c r="C39" s="53">
        <f>IFERROR(RECHERCHEVA('Dpt BDD'!$A:$D,4,$B39,C$12),0)</f>
        <v>0</v>
      </c>
      <c r="D39" s="53">
        <f>IFERROR(RECHERCHEVA('Dpt BDD'!$A:$D,4,$B39,D$12),0)</f>
        <v>0</v>
      </c>
      <c r="E39" s="53">
        <f>IFERROR(RECHERCHEVA('Dpt BDD'!$A:$D,4,$B39,E$12),0)</f>
        <v>0</v>
      </c>
      <c r="F39" s="53">
        <f>IFERROR(RECHERCHEVA('Dpt BDD'!$A:$D,4,$B39,F$12),0)</f>
        <v>0</v>
      </c>
      <c r="G39" s="53">
        <f>IFERROR(RECHERCHEVA('Dpt BDD'!$A:$D,4,$B39,G$12),0)</f>
        <v>0</v>
      </c>
      <c r="H39" s="53">
        <f>IFERROR(RECHERCHEVA('Dpt BDD'!$A:$D,4,$B39,H$12),0)</f>
        <v>0</v>
      </c>
      <c r="I39" s="53">
        <f>IFERROR(RECHERCHEVA('Dpt BDD'!$A:$D,4,$B39,I$12),0)</f>
        <v>0</v>
      </c>
      <c r="J39" s="53">
        <f>IFERROR(RECHERCHEVA('Dpt BDD'!$A:$D,4,$B39,J$12),0)</f>
        <v>0</v>
      </c>
      <c r="K39" s="53">
        <f>IFERROR(RECHERCHEVA('Dpt BDD'!$A:$D,4,$B39,K$12),0)</f>
        <v>0</v>
      </c>
      <c r="L39" s="53">
        <f>IFERROR(RECHERCHEVA('Dpt BDD'!$A:$D,4,$B39,L$12),0)</f>
        <v>0</v>
      </c>
      <c r="M39" s="53">
        <f>IFERROR(RECHERCHEVA('Dpt BDD'!$A:$D,4,$B39,M$12),0)</f>
        <v>0</v>
      </c>
      <c r="N39" s="53">
        <f>IFERROR(RECHERCHEVA('Dpt BDD'!$A:$D,4,$B39,N$12),0)</f>
        <v>0</v>
      </c>
      <c r="O39" s="28" t="str">
        <f>IF(ISERROR(VLOOKUP(($B39&amp;O$13),'Dpt BDD'!$A:$D,5,FALSE)),"",VLOOKUP(($B39&amp;O$13),'Dpt BDD'!$A:$D,5,FALSE))</f>
        <v/>
      </c>
      <c r="P39" s="28" t="str">
        <f>IF(ISERROR(VLOOKUP(($B39&amp;P$13),'Dpt BDD'!$A:$D,5,FALSE)),"",VLOOKUP(($B39&amp;P$13),'Dpt BDD'!$A:$D,5,FALSE))</f>
        <v/>
      </c>
      <c r="Q39" s="28" t="str">
        <f>IF(ISERROR(VLOOKUP(($B39&amp;Q$13),'Dpt BDD'!$A:$D,5,FALSE)),"",VLOOKUP(($B39&amp;Q$13),'Dpt BDD'!$A:$D,5,FALSE))</f>
        <v/>
      </c>
      <c r="R39" s="28" t="str">
        <f>IF(ISERROR(VLOOKUP(($B39&amp;R$13),'Dpt BDD'!$A:$D,5,FALSE)),"",VLOOKUP(($B39&amp;R$13),'Dpt BDD'!$A:$D,5,FALSE))</f>
        <v/>
      </c>
      <c r="S39" s="28" t="str">
        <f>IF(ISERROR(VLOOKUP(($B39&amp;S$13),'Dpt BDD'!$A:$D,5,FALSE)),"",VLOOKUP(($B39&amp;S$13),'Dpt BDD'!$A:$D,5,FALSE))</f>
        <v/>
      </c>
      <c r="T39" s="28" t="str">
        <f>IF(ISERROR(VLOOKUP(($B39&amp;T$13),'Dpt BDD'!$A:$D,5,FALSE)),"",VLOOKUP(($B39&amp;T$13),'Dpt BDD'!$A:$D,5,FALSE))</f>
        <v/>
      </c>
      <c r="U39" s="28" t="str">
        <f>IF(ISERROR(VLOOKUP(($B39&amp;U$13),'Dpt BDD'!$A:$D,5,FALSE)),"",VLOOKUP(($B39&amp;U$13),'Dpt BDD'!$A:$D,5,FALSE))</f>
        <v/>
      </c>
      <c r="V39" s="28" t="str">
        <f>IF(ISERROR(VLOOKUP(($B39&amp;V$13),'Dpt BDD'!$A:$D,5,FALSE)),"",VLOOKUP(($B39&amp;V$13),'Dpt BDD'!$A:$D,5,FALSE))</f>
        <v/>
      </c>
      <c r="W39" s="28" t="str">
        <f>IF(ISERROR(VLOOKUP(($B39&amp;W$13),'Dpt BDD'!$A:$D,5,FALSE)),"",VLOOKUP(($B39&amp;W$13),'Dpt BDD'!$A:$D,5,FALSE))</f>
        <v/>
      </c>
      <c r="X39" s="28" t="str">
        <f>IF(ISERROR(VLOOKUP(($B39&amp;X$13),'Dpt BDD'!$A:$D,5,FALSE)),"",VLOOKUP(($B39&amp;X$13),'Dpt BDD'!$A:$D,5,FALSE))</f>
        <v/>
      </c>
      <c r="Y39" s="28" t="str">
        <f>IF(ISERROR(VLOOKUP(($B39&amp;Y$13),'Dpt BDD'!$A:$D,5,FALSE)),"",VLOOKUP(($B39&amp;Y$13),'Dpt BDD'!$A:$D,5,FALSE))</f>
        <v/>
      </c>
      <c r="Z39" s="28" t="str">
        <f>IF(ISERROR(VLOOKUP(($B39&amp;Z$13),'Dpt BDD'!$A:$D,5,FALSE)),"",VLOOKUP(($B39&amp;Z$13),'Dpt BDD'!$A:$D,5,FALSE))</f>
        <v/>
      </c>
      <c r="AA39" s="28" t="str">
        <f>IF(ISERROR(VLOOKUP(($B39&amp;AA$13),'Dpt BDD'!$A:$D,5,FALSE)),"",VLOOKUP(($B39&amp;AA$13),'Dpt BDD'!$A:$D,5,FALSE))</f>
        <v/>
      </c>
      <c r="AB39" s="28" t="str">
        <f>IF(ISERROR(VLOOKUP(($B39&amp;AB$13),'Dpt BDD'!$A:$D,5,FALSE)),"",VLOOKUP(($B39&amp;AB$13),'Dpt BDD'!$A:$D,5,FALSE))</f>
        <v/>
      </c>
      <c r="AC39" s="28" t="str">
        <f>IF(ISERROR(VLOOKUP(($B39&amp;AC$13),'Dpt BDD'!$A:$D,5,FALSE)),"",VLOOKUP(($B39&amp;AC$13),'Dpt BDD'!$A:$D,5,FALSE))</f>
        <v/>
      </c>
      <c r="AD39" s="28" t="str">
        <f>IF(ISERROR(VLOOKUP(($B39&amp;AD$13),'Dpt BDD'!$A:$D,5,FALSE)),"",VLOOKUP(($B39&amp;AD$13),'Dpt BDD'!$A:$D,5,FALSE))</f>
        <v/>
      </c>
      <c r="AE39" s="28" t="str">
        <f>IF(ISERROR(VLOOKUP(($B39&amp;AE$13),'Dpt BDD'!$A:$D,5,FALSE)),"",VLOOKUP(($B39&amp;AE$13),'Dpt BDD'!$A:$D,5,FALSE))</f>
        <v/>
      </c>
      <c r="AF39" s="28" t="str">
        <f>IF(ISERROR(VLOOKUP(($B39&amp;AF$13),'Dpt BDD'!$A:$D,5,FALSE)),"",VLOOKUP(($B39&amp;AF$13),'Dpt BDD'!$A:$D,5,FALSE))</f>
        <v/>
      </c>
      <c r="AG39" s="28" t="str">
        <f>IF(ISERROR(VLOOKUP(($B39&amp;AG$13),'Dpt BDD'!$A:$D,5,FALSE)),"",VLOOKUP(($B39&amp;AG$13),'Dpt BDD'!$A:$D,5,FALSE))</f>
        <v/>
      </c>
      <c r="AH39" s="28" t="str">
        <f>IF(ISERROR(VLOOKUP(($B39&amp;AH$13),'Dpt BDD'!$A:$D,5,FALSE)),"",VLOOKUP(($B39&amp;AH$13),'Dpt BDD'!$A:$D,5,FALSE))</f>
        <v/>
      </c>
      <c r="AI39" s="28" t="str">
        <f>IF(ISERROR(VLOOKUP(($B39&amp;AI$13),'Dpt BDD'!$A:$D,5,FALSE)),"",VLOOKUP(($B39&amp;AI$13),'Dpt BDD'!$A:$D,5,FALSE))</f>
        <v/>
      </c>
      <c r="AJ39" s="28" t="str">
        <f>IF(ISERROR(VLOOKUP(($B39&amp;AJ$13),'Dpt BDD'!$A:$D,5,FALSE)),"",VLOOKUP(($B39&amp;AJ$13),'Dpt BDD'!$A:$D,5,FALSE))</f>
        <v/>
      </c>
      <c r="AK39" s="28" t="str">
        <f>IF(ISERROR(VLOOKUP(($B39&amp;AK$13),'Dpt BDD'!$A:$D,5,FALSE)),"",VLOOKUP(($B39&amp;AK$13),'Dpt BDD'!$A:$D,5,FALSE))</f>
        <v/>
      </c>
      <c r="AL39" s="28" t="str">
        <f>IF(ISERROR(VLOOKUP(($B39&amp;AL$13),'Dpt BDD'!$A:$D,5,FALSE)),"",VLOOKUP(($B39&amp;AL$13),'Dpt BDD'!$A:$D,5,FALSE))</f>
        <v/>
      </c>
      <c r="AM39" s="28" t="str">
        <f>IF(ISERROR(VLOOKUP(($B39&amp;AM$13),'Dpt BDD'!$A:$D,5,FALSE)),"",VLOOKUP(($B39&amp;AM$13),'Dpt BDD'!$A:$D,5,FALSE))</f>
        <v/>
      </c>
      <c r="AN39" s="28" t="str">
        <f>IF(ISERROR(VLOOKUP(($B39&amp;AN$13),'Dpt BDD'!$A:$D,5,FALSE)),"",VLOOKUP(($B39&amp;AN$13),'Dpt BDD'!$A:$D,5,FALSE))</f>
        <v/>
      </c>
      <c r="AO39" s="28" t="str">
        <f>IF(ISERROR(VLOOKUP(($B39&amp;AO$13),'Dpt BDD'!$A:$D,5,FALSE)),"",VLOOKUP(($B39&amp;AO$13),'Dpt BDD'!$A:$D,5,FALSE))</f>
        <v/>
      </c>
      <c r="AP39" s="28" t="str">
        <f>IF(ISERROR(VLOOKUP(($B39&amp;AP$13),'Dpt BDD'!$A:$D,5,FALSE)),"",VLOOKUP(($B39&amp;AP$13),'Dpt BDD'!$A:$D,5,FALSE))</f>
        <v/>
      </c>
      <c r="AQ39" s="28" t="str">
        <f>IF(ISERROR(VLOOKUP(($B39&amp;AQ$13),'Dpt BDD'!$A:$D,5,FALSE)),"",VLOOKUP(($B39&amp;AQ$13),'Dpt BDD'!$A:$D,5,FALSE))</f>
        <v/>
      </c>
      <c r="AR39" s="28" t="str">
        <f>IF(ISERROR(VLOOKUP(($B39&amp;AR$13),'Dpt BDD'!$A:$D,5,FALSE)),"",VLOOKUP(($B39&amp;AR$13),'Dpt BDD'!$A:$D,5,FALSE))</f>
        <v/>
      </c>
      <c r="AS39" s="28" t="str">
        <f>IF(ISERROR(VLOOKUP(($B39&amp;AS$13),'Dpt BDD'!$A:$D,5,FALSE)),"",VLOOKUP(($B39&amp;AS$13),'Dpt BDD'!$A:$D,5,FALSE))</f>
        <v/>
      </c>
      <c r="AT39" s="28" t="str">
        <f>IF(ISERROR(VLOOKUP(($B39&amp;AT$13),'Dpt BDD'!$A:$D,5,FALSE)),"",VLOOKUP(($B39&amp;AT$13),'Dpt BDD'!$A:$D,5,FALSE))</f>
        <v/>
      </c>
      <c r="AU39" s="28" t="str">
        <f>IF(ISERROR(VLOOKUP(($B39&amp;AU$13),'Dpt BDD'!$A:$D,5,FALSE)),"",VLOOKUP(($B39&amp;AU$13),'Dpt BDD'!$A:$D,5,FALSE))</f>
        <v/>
      </c>
      <c r="AV39" s="28" t="str">
        <f>IF(ISERROR(VLOOKUP(($B39&amp;AV$13),'Dpt BDD'!$A:$D,5,FALSE)),"",VLOOKUP(($B39&amp;AV$13),'Dpt BDD'!$A:$D,5,FALSE))</f>
        <v/>
      </c>
      <c r="AW39" s="28" t="str">
        <f>IF(ISERROR(VLOOKUP(($B39&amp;AW$13),'Dpt BDD'!$A:$D,5,FALSE)),"",VLOOKUP(($B39&amp;AW$13),'Dpt BDD'!$A:$D,5,FALSE))</f>
        <v/>
      </c>
      <c r="AX39" s="28" t="str">
        <f>IF(ISERROR(VLOOKUP(($B39&amp;AX$13),'Dpt BDD'!$A:$D,5,FALSE)),"",VLOOKUP(($B39&amp;AX$13),'Dpt BDD'!$A:$D,5,FALSE))</f>
        <v/>
      </c>
      <c r="AY39" s="28" t="str">
        <f>IF(ISERROR(VLOOKUP(($B39&amp;AY$13),'Dpt BDD'!$A:$D,5,FALSE)),"",VLOOKUP(($B39&amp;AY$13),'Dpt BDD'!$A:$D,5,FALSE))</f>
        <v/>
      </c>
      <c r="AZ39" s="28" t="str">
        <f>IF(ISERROR(VLOOKUP(($B39&amp;AZ$13),'Dpt BDD'!$A:$D,5,FALSE)),"",VLOOKUP(($B39&amp;AZ$13),'Dpt BDD'!$A:$D,5,FALSE))</f>
        <v/>
      </c>
      <c r="BA39" s="28" t="str">
        <f>IF(ISERROR(VLOOKUP(($B39&amp;BA$13),'Dpt BDD'!$A:$D,5,FALSE)),"",VLOOKUP(($B39&amp;BA$13),'Dpt BDD'!$A:$D,5,FALSE))</f>
        <v/>
      </c>
      <c r="BB39" s="28" t="str">
        <f>IF(ISERROR(VLOOKUP(($B39&amp;BB$13),'Dpt BDD'!$A:$D,5,FALSE)),"",VLOOKUP(($B39&amp;BB$13),'Dpt BDD'!$A:$D,5,FALSE))</f>
        <v/>
      </c>
      <c r="BC39" s="28" t="str">
        <f>IF(ISERROR(VLOOKUP(($B39&amp;BC$13),'Dpt BDD'!$A:$D,5,FALSE)),"",VLOOKUP(($B39&amp;BC$13),'Dpt BDD'!$A:$D,5,FALSE))</f>
        <v/>
      </c>
      <c r="BD39" s="28" t="str">
        <f>IF(ISERROR(VLOOKUP(($B39&amp;BD$13),'Dpt BDD'!$A:$D,5,FALSE)),"",VLOOKUP(($B39&amp;BD$13),'Dpt BDD'!$A:$D,5,FALSE))</f>
        <v/>
      </c>
      <c r="BE39" s="28" t="str">
        <f>IF(ISERROR(VLOOKUP(($B39&amp;BE$13),'Dpt BDD'!$A:$D,5,FALSE)),"",VLOOKUP(($B39&amp;BE$13),'Dpt BDD'!$A:$D,5,FALSE))</f>
        <v/>
      </c>
      <c r="BF39" s="28" t="str">
        <f>IF(ISERROR(VLOOKUP(($B39&amp;BF$13),'Dpt BDD'!$A:$D,5,FALSE)),"",VLOOKUP(($B39&amp;BF$13),'Dpt BDD'!$A:$D,5,FALSE))</f>
        <v/>
      </c>
      <c r="BG39" s="28" t="str">
        <f>IF(ISERROR(VLOOKUP(($B39&amp;BG$13),'Dpt BDD'!$A:$D,5,FALSE)),"",VLOOKUP(($B39&amp;BG$13),'Dpt BDD'!$A:$D,5,FALSE))</f>
        <v/>
      </c>
      <c r="BH39" s="28" t="str">
        <f>IF(ISERROR(VLOOKUP(($B39&amp;BH$13),'Dpt BDD'!$A:$D,5,FALSE)),"",VLOOKUP(($B39&amp;BH$13),'Dpt BDD'!$A:$D,5,FALSE))</f>
        <v/>
      </c>
      <c r="BI39" s="28" t="str">
        <f>IF(ISERROR(VLOOKUP(($B39&amp;BI$13),'Dpt BDD'!$A:$D,5,FALSE)),"",VLOOKUP(($B39&amp;BI$13),'Dpt BDD'!$A:$D,5,FALSE))</f>
        <v/>
      </c>
      <c r="BJ39" s="28" t="str">
        <f>IF(ISERROR(VLOOKUP(($B39&amp;BJ$13),'Dpt BDD'!$A:$D,5,FALSE)),"",VLOOKUP(($B39&amp;BJ$13),'Dpt BDD'!$A:$D,5,FALSE))</f>
        <v/>
      </c>
      <c r="BK39" s="28" t="str">
        <f>IF(ISERROR(VLOOKUP(($B39&amp;BK$13),'Dpt BDD'!$A:$D,5,FALSE)),"",VLOOKUP(($B39&amp;BK$13),'Dpt BDD'!$A:$D,5,FALSE))</f>
        <v/>
      </c>
      <c r="BL39" s="28" t="str">
        <f>IF(ISERROR(VLOOKUP(($B39&amp;BL$13),'Dpt BDD'!$A:$D,5,FALSE)),"",VLOOKUP(($B39&amp;BL$13),'Dpt BDD'!$A:$D,5,FALSE))</f>
        <v/>
      </c>
      <c r="BM39" s="28" t="str">
        <f>IF(ISERROR(VLOOKUP(($B39&amp;BM$13),'Dpt BDD'!$A:$D,5,FALSE)),"",VLOOKUP(($B39&amp;BM$13),'Dpt BDD'!$A:$D,5,FALSE))</f>
        <v/>
      </c>
      <c r="BN39" s="28" t="str">
        <f>IF(ISERROR(VLOOKUP(($B39&amp;BN$13),'Dpt BDD'!$A:$D,5,FALSE)),"",VLOOKUP(($B39&amp;BN$13),'Dpt BDD'!$A:$D,5,FALSE))</f>
        <v/>
      </c>
      <c r="BO39" s="28" t="str">
        <f>IF(ISERROR(VLOOKUP(($B39&amp;BO$13),'Dpt BDD'!$A:$D,5,FALSE)),"",VLOOKUP(($B39&amp;BO$13),'Dpt BDD'!$A:$D,5,FALSE))</f>
        <v/>
      </c>
      <c r="BP39" s="28" t="str">
        <f>IF(ISERROR(VLOOKUP(($B39&amp;BP$13),'Dpt BDD'!$A:$D,5,FALSE)),"",VLOOKUP(($B39&amp;BP$13),'Dpt BDD'!$A:$D,5,FALSE))</f>
        <v/>
      </c>
      <c r="BQ39" s="28" t="str">
        <f>IF(ISERROR(VLOOKUP(($B39&amp;BQ$13),'Dpt BDD'!$A:$D,5,FALSE)),"",VLOOKUP(($B39&amp;BQ$13),'Dpt BDD'!$A:$D,5,FALSE))</f>
        <v/>
      </c>
      <c r="BR39" s="28" t="str">
        <f>IF(ISERROR(VLOOKUP(($B39&amp;BR$13),'Dpt BDD'!$A:$D,5,FALSE)),"",VLOOKUP(($B39&amp;BR$13),'Dpt BDD'!$A:$D,5,FALSE))</f>
        <v/>
      </c>
      <c r="BS39" s="28" t="str">
        <f>IF(ISERROR(VLOOKUP(($B39&amp;BS$13),'Dpt BDD'!$A:$D,5,FALSE)),"",VLOOKUP(($B39&amp;BS$13),'Dpt BDD'!$A:$D,5,FALSE))</f>
        <v/>
      </c>
      <c r="BT39" s="28" t="str">
        <f>IF(ISERROR(VLOOKUP(($B39&amp;BT$13),'Dpt BDD'!$A:$D,5,FALSE)),"",VLOOKUP(($B39&amp;BT$13),'Dpt BDD'!$A:$D,5,FALSE))</f>
        <v/>
      </c>
      <c r="BU39" s="28" t="str">
        <f>IF(ISERROR(VLOOKUP(($B39&amp;BU$13),'Dpt BDD'!$A:$D,5,FALSE)),"",VLOOKUP(($B39&amp;BU$13),'Dpt BDD'!$A:$D,5,FALSE))</f>
        <v/>
      </c>
      <c r="BV39" s="28" t="str">
        <f>IF(ISERROR(VLOOKUP(($B39&amp;BV$13),'Dpt BDD'!$A:$D,5,FALSE)),"",VLOOKUP(($B39&amp;BV$13),'Dpt BDD'!$A:$D,5,FALSE))</f>
        <v/>
      </c>
      <c r="BW39" s="28" t="str">
        <f>IF(ISERROR(VLOOKUP(($B39&amp;BW$13),'Dpt BDD'!$A:$D,5,FALSE)),"",VLOOKUP(($B39&amp;BW$13),'Dpt BDD'!$A:$D,5,FALSE))</f>
        <v/>
      </c>
      <c r="BX39" s="28" t="str">
        <f>IF(ISERROR(VLOOKUP(($B39&amp;BX$13),'Dpt BDD'!$A:$D,5,FALSE)),"",VLOOKUP(($B39&amp;BX$13),'Dpt BDD'!$A:$D,5,FALSE))</f>
        <v/>
      </c>
      <c r="BY39" s="28" t="str">
        <f>IF(ISERROR(VLOOKUP(($B39&amp;BY$13),'Dpt BDD'!$A:$D,5,FALSE)),"",VLOOKUP(($B39&amp;BY$13),'Dpt BDD'!$A:$D,5,FALSE))</f>
        <v/>
      </c>
      <c r="BZ39" s="28" t="str">
        <f>IF(ISERROR(VLOOKUP(($B39&amp;BZ$13),'Dpt BDD'!$A:$D,5,FALSE)),"",VLOOKUP(($B39&amp;BZ$13),'Dpt BDD'!$A:$D,5,FALSE))</f>
        <v/>
      </c>
      <c r="CA39" s="28" t="str">
        <f>IF(ISERROR(VLOOKUP(($B39&amp;CA$13),'Dpt BDD'!$A:$D,5,FALSE)),"",VLOOKUP(($B39&amp;CA$13),'Dpt BDD'!$A:$D,5,FALSE))</f>
        <v/>
      </c>
      <c r="CB39" s="28" t="str">
        <f>IF(ISERROR(VLOOKUP(($B39&amp;CB$13),'Dpt BDD'!$A:$D,5,FALSE)),"",VLOOKUP(($B39&amp;CB$13),'Dpt BDD'!$A:$D,5,FALSE))</f>
        <v/>
      </c>
      <c r="CC39" s="28" t="str">
        <f>IF(ISERROR(VLOOKUP(($B39&amp;CC$13),'Dpt BDD'!$A:$D,5,FALSE)),"",VLOOKUP(($B39&amp;CC$13),'Dpt BDD'!$A:$D,5,FALSE))</f>
        <v/>
      </c>
      <c r="CD39" s="28" t="str">
        <f>IF(ISERROR(VLOOKUP(($B39&amp;CD$13),'Dpt BDD'!$A:$D,5,FALSE)),"",VLOOKUP(($B39&amp;CD$13),'Dpt BDD'!$A:$D,5,FALSE))</f>
        <v/>
      </c>
      <c r="CE39" s="28" t="str">
        <f>IF(ISERROR(VLOOKUP(($B39&amp;CE$13),'Dpt BDD'!$A:$D,5,FALSE)),"",VLOOKUP(($B39&amp;CE$13),'Dpt BDD'!$A:$D,5,FALSE))</f>
        <v/>
      </c>
      <c r="CF39" s="28" t="str">
        <f>IF(ISERROR(VLOOKUP(($B39&amp;CF$13),'Dpt BDD'!$A:$D,5,FALSE)),"",VLOOKUP(($B39&amp;CF$13),'Dpt BDD'!$A:$D,5,FALSE))</f>
        <v/>
      </c>
      <c r="CG39" s="28" t="str">
        <f>IF(ISERROR(VLOOKUP(($B39&amp;CG$13),'Dpt BDD'!$A:$D,5,FALSE)),"",VLOOKUP(($B39&amp;CG$13),'Dpt BDD'!$A:$D,5,FALSE))</f>
        <v/>
      </c>
      <c r="CH39" s="28" t="str">
        <f>IF(ISERROR(VLOOKUP(($B39&amp;CH$13),'Dpt BDD'!$A:$D,5,FALSE)),"",VLOOKUP(($B39&amp;CH$13),'Dpt BDD'!$A:$D,5,FALSE))</f>
        <v/>
      </c>
      <c r="CI39" s="28" t="str">
        <f>IF(ISERROR(VLOOKUP(($B39&amp;CI$13),'Dpt BDD'!$A:$D,5,FALSE)),"",VLOOKUP(($B39&amp;CI$13),'Dpt BDD'!$A:$D,5,FALSE))</f>
        <v/>
      </c>
      <c r="CJ39" s="28" t="str">
        <f>IF(ISERROR(VLOOKUP(($B39&amp;CJ$13),'Dpt BDD'!$A:$D,5,FALSE)),"",VLOOKUP(($B39&amp;CJ$13),'Dpt BDD'!$A:$D,5,FALSE))</f>
        <v/>
      </c>
      <c r="CK39" s="28" t="str">
        <f>IF(ISERROR(VLOOKUP(($B39&amp;CK$13),'Dpt BDD'!$A:$D,5,FALSE)),"",VLOOKUP(($B39&amp;CK$13),'Dpt BDD'!$A:$D,5,FALSE))</f>
        <v/>
      </c>
      <c r="CL39" s="28" t="str">
        <f>IF(ISERROR(VLOOKUP(($B39&amp;CL$13),'Dpt BDD'!$A:$D,5,FALSE)),"",VLOOKUP(($B39&amp;CL$13),'Dpt BDD'!$A:$D,5,FALSE))</f>
        <v/>
      </c>
      <c r="CM39" s="28" t="str">
        <f>IF(ISERROR(VLOOKUP(($B39&amp;CM$13),'Dpt BDD'!$A:$D,5,FALSE)),"",VLOOKUP(($B39&amp;CM$13),'Dpt BDD'!$A:$D,5,FALSE))</f>
        <v/>
      </c>
      <c r="CN39" s="28" t="str">
        <f>IF(ISERROR(VLOOKUP(($B39&amp;CN$13),'Dpt BDD'!$A:$D,5,FALSE)),"",VLOOKUP(($B39&amp;CN$13),'Dpt BDD'!$A:$D,5,FALSE))</f>
        <v/>
      </c>
      <c r="CO39" s="28" t="str">
        <f>IF(ISERROR(VLOOKUP(($B39&amp;CO$13),'Dpt BDD'!$A:$D,5,FALSE)),"",VLOOKUP(($B39&amp;CO$13),'Dpt BDD'!$A:$D,5,FALSE))</f>
        <v/>
      </c>
      <c r="CP39" s="28" t="str">
        <f>IF(ISERROR(VLOOKUP(($B39&amp;CP$13),'Dpt BDD'!$A:$D,5,FALSE)),"",VLOOKUP(($B39&amp;CP$13),'Dpt BDD'!$A:$D,5,FALSE))</f>
        <v/>
      </c>
      <c r="CQ39" s="28" t="str">
        <f>IF(ISERROR(VLOOKUP(($B39&amp;CQ$13),'Dpt BDD'!$A:$D,5,FALSE)),"",VLOOKUP(($B39&amp;CQ$13),'Dpt BDD'!$A:$D,5,FALSE))</f>
        <v/>
      </c>
      <c r="CR39" s="28" t="str">
        <f>IF(ISERROR(VLOOKUP(($B39&amp;CR$13),'Dpt BDD'!$A:$D,5,FALSE)),"",VLOOKUP(($B39&amp;CR$13),'Dpt BDD'!$A:$D,5,FALSE))</f>
        <v/>
      </c>
      <c r="CS39" s="28" t="str">
        <f>IF(ISERROR(VLOOKUP(($B39&amp;CS$13),'Dpt BDD'!$A:$D,5,FALSE)),"",VLOOKUP(($B39&amp;CS$13),'Dpt BDD'!$A:$D,5,FALSE))</f>
        <v/>
      </c>
      <c r="CT39" s="28" t="str">
        <f>IF(ISERROR(VLOOKUP(($B39&amp;CT$13),'Dpt BDD'!$A:$D,5,FALSE)),"",VLOOKUP(($B39&amp;CT$13),'Dpt BDD'!$A:$D,5,FALSE))</f>
        <v/>
      </c>
      <c r="CU39" s="28" t="str">
        <f>IF(ISERROR(VLOOKUP(($B39&amp;CU$13),'Dpt BDD'!$A:$D,5,FALSE)),"",VLOOKUP(($B39&amp;CU$13),'Dpt BDD'!$A:$D,5,FALSE))</f>
        <v/>
      </c>
      <c r="CV39" s="28" t="str">
        <f>IF(ISERROR(VLOOKUP(($B39&amp;CV$13),'Dpt BDD'!$A:$D,5,FALSE)),"",VLOOKUP(($B39&amp;CV$13),'Dpt BDD'!$A:$D,5,FALSE))</f>
        <v/>
      </c>
      <c r="CW39" s="28" t="str">
        <f>IF(ISERROR(VLOOKUP(($B39&amp;CW$13),'Dpt BDD'!$A:$D,5,FALSE)),"",VLOOKUP(($B39&amp;CW$13),'Dpt BDD'!$A:$D,5,FALSE))</f>
        <v/>
      </c>
      <c r="CX39" s="28" t="str">
        <f>IF(ISERROR(VLOOKUP(($B39&amp;CX$13),'Dpt BDD'!$A:$D,5,FALSE)),"",VLOOKUP(($B39&amp;CX$13),'Dpt BDD'!$A:$D,5,FALSE))</f>
        <v/>
      </c>
      <c r="CY39" s="28" t="str">
        <f>IF(ISERROR(VLOOKUP(($B39&amp;CY$13),'Dpt BDD'!$A:$D,5,FALSE)),"",VLOOKUP(($B39&amp;CY$13),'Dpt BDD'!$A:$D,5,FALSE))</f>
        <v/>
      </c>
      <c r="CZ39" s="28" t="str">
        <f>IF(ISERROR(VLOOKUP(($B39&amp;CZ$13),'Dpt BDD'!$A:$D,5,FALSE)),"",VLOOKUP(($B39&amp;CZ$13),'Dpt BDD'!$A:$D,5,FALSE))</f>
        <v/>
      </c>
      <c r="DA39" s="28" t="str">
        <f>IF(ISERROR(VLOOKUP(($B39&amp;DA$13),'Dpt BDD'!$A:$D,5,FALSE)),"",VLOOKUP(($B39&amp;DA$13),'Dpt BDD'!$A:$D,5,FALSE))</f>
        <v/>
      </c>
      <c r="DB39" s="28" t="str">
        <f>IF(ISERROR(VLOOKUP(($B39&amp;DB$13),'Dpt BDD'!$A:$D,5,FALSE)),"",VLOOKUP(($B39&amp;DB$13),'Dpt BDD'!$A:$D,5,FALSE))</f>
        <v/>
      </c>
      <c r="DC39" s="28" t="str">
        <f>IF(ISERROR(VLOOKUP(($B39&amp;DC$13),'Dpt BDD'!$A:$D,5,FALSE)),"",VLOOKUP(($B39&amp;DC$13),'Dpt BDD'!$A:$D,5,FALSE))</f>
        <v/>
      </c>
      <c r="DD39" s="28" t="str">
        <f>IF(ISERROR(VLOOKUP(($B39&amp;DD$13),'Dpt BDD'!$A:$D,5,FALSE)),"",VLOOKUP(($B39&amp;DD$13),'Dpt BDD'!$A:$D,5,FALSE))</f>
        <v/>
      </c>
      <c r="DE39" s="28" t="str">
        <f>IF(ISERROR(VLOOKUP(($B39&amp;DE$13),'Dpt BDD'!$A:$D,5,FALSE)),"",VLOOKUP(($B39&amp;DE$13),'Dpt BDD'!$A:$D,5,FALSE))</f>
        <v/>
      </c>
      <c r="DF39" s="28" t="str">
        <f>IF(ISERROR(VLOOKUP(($B39&amp;DF$13),'Dpt BDD'!$A:$D,5,FALSE)),"",VLOOKUP(($B39&amp;DF$13),'Dpt BDD'!$A:$D,5,FALSE))</f>
        <v/>
      </c>
      <c r="DG39" s="28" t="str">
        <f>IF(ISERROR(VLOOKUP(($B39&amp;DG$13),'Dpt BDD'!$A:$D,5,FALSE)),"",VLOOKUP(($B39&amp;DG$13),'Dpt BDD'!$A:$D,5,FALSE))</f>
        <v/>
      </c>
      <c r="DH39" s="28" t="str">
        <f>IF(ISERROR(VLOOKUP(($B39&amp;DH$13),'Dpt BDD'!$A:$D,5,FALSE)),"",VLOOKUP(($B39&amp;DH$13),'Dpt BDD'!$A:$D,5,FALSE))</f>
        <v/>
      </c>
      <c r="DI39" s="28" t="str">
        <f>IF(ISERROR(VLOOKUP(($B39&amp;DI$13),'Dpt BDD'!$A:$D,5,FALSE)),"",VLOOKUP(($B39&amp;DI$13),'Dpt BDD'!$A:$D,5,FALSE))</f>
        <v/>
      </c>
      <c r="DJ39" s="28" t="str">
        <f>IF(ISERROR(VLOOKUP(($B39&amp;DJ$13),'Dpt BDD'!$A:$D,5,FALSE)),"",VLOOKUP(($B39&amp;DJ$13),'Dpt BDD'!$A:$D,5,FALSE))</f>
        <v/>
      </c>
      <c r="DK39" s="28" t="str">
        <f>IF(ISERROR(VLOOKUP(($B39&amp;DK$13),'Dpt BDD'!$A:$D,5,FALSE)),"",VLOOKUP(($B39&amp;DK$13),'Dpt BDD'!$A:$D,5,FALSE))</f>
        <v/>
      </c>
    </row>
    <row r="40" spans="2:216" x14ac:dyDescent="0.15">
      <c r="B40" s="2">
        <f t="shared" si="0"/>
        <v>43066</v>
      </c>
      <c r="C40" s="53">
        <f>IFERROR(RECHERCHEVA('Dpt BDD'!$A:$D,4,$B40,C$12),0)</f>
        <v>0</v>
      </c>
      <c r="D40" s="53">
        <f>IFERROR(RECHERCHEVA('Dpt BDD'!$A:$D,4,$B40,D$12),0)</f>
        <v>0</v>
      </c>
      <c r="E40" s="53">
        <f>IFERROR(RECHERCHEVA('Dpt BDD'!$A:$D,4,$B40,E$12),0)</f>
        <v>0</v>
      </c>
      <c r="F40" s="53">
        <f>IFERROR(RECHERCHEVA('Dpt BDD'!$A:$D,4,$B40,F$12),0)</f>
        <v>0</v>
      </c>
      <c r="G40" s="53">
        <f>IFERROR(RECHERCHEVA('Dpt BDD'!$A:$D,4,$B40,G$12),0)</f>
        <v>0</v>
      </c>
      <c r="H40" s="53">
        <f>IFERROR(RECHERCHEVA('Dpt BDD'!$A:$D,4,$B40,H$12),0)</f>
        <v>0</v>
      </c>
      <c r="I40" s="53">
        <f>IFERROR(RECHERCHEVA('Dpt BDD'!$A:$D,4,$B40,I$12),0)</f>
        <v>0</v>
      </c>
      <c r="J40" s="53">
        <f>IFERROR(RECHERCHEVA('Dpt BDD'!$A:$D,4,$B40,J$12),0)</f>
        <v>0</v>
      </c>
      <c r="K40" s="53">
        <f>IFERROR(RECHERCHEVA('Dpt BDD'!$A:$D,4,$B40,K$12),0)</f>
        <v>0</v>
      </c>
      <c r="L40" s="53">
        <f>IFERROR(RECHERCHEVA('Dpt BDD'!$A:$D,4,$B40,L$12),0)</f>
        <v>0</v>
      </c>
      <c r="M40" s="53">
        <f>IFERROR(RECHERCHEVA('Dpt BDD'!$A:$D,4,$B40,M$12),0)</f>
        <v>0</v>
      </c>
      <c r="N40" s="53">
        <f>IFERROR(RECHERCHEVA('Dpt BDD'!$A:$D,4,$B40,N$12),0)</f>
        <v>0</v>
      </c>
      <c r="O40" s="28" t="str">
        <f>IF(ISERROR(VLOOKUP(($B40&amp;O$13),'Dpt BDD'!$A:$D,5,FALSE)),"",VLOOKUP(($B40&amp;O$13),'Dpt BDD'!$A:$D,5,FALSE))</f>
        <v/>
      </c>
      <c r="P40" s="28" t="str">
        <f>IF(ISERROR(VLOOKUP(($B40&amp;P$13),'Dpt BDD'!$A:$D,5,FALSE)),"",VLOOKUP(($B40&amp;P$13),'Dpt BDD'!$A:$D,5,FALSE))</f>
        <v/>
      </c>
      <c r="Q40" s="28" t="str">
        <f>IF(ISERROR(VLOOKUP(($B40&amp;Q$13),'Dpt BDD'!$A:$D,5,FALSE)),"",VLOOKUP(($B40&amp;Q$13),'Dpt BDD'!$A:$D,5,FALSE))</f>
        <v/>
      </c>
      <c r="R40" s="28" t="str">
        <f>IF(ISERROR(VLOOKUP(($B40&amp;R$13),'Dpt BDD'!$A:$D,5,FALSE)),"",VLOOKUP(($B40&amp;R$13),'Dpt BDD'!$A:$D,5,FALSE))</f>
        <v/>
      </c>
      <c r="S40" s="28" t="str">
        <f>IF(ISERROR(VLOOKUP(($B40&amp;S$13),'Dpt BDD'!$A:$D,5,FALSE)),"",VLOOKUP(($B40&amp;S$13),'Dpt BDD'!$A:$D,5,FALSE))</f>
        <v/>
      </c>
      <c r="T40" s="28" t="str">
        <f>IF(ISERROR(VLOOKUP(($B40&amp;T$13),'Dpt BDD'!$A:$D,5,FALSE)),"",VLOOKUP(($B40&amp;T$13),'Dpt BDD'!$A:$D,5,FALSE))</f>
        <v/>
      </c>
      <c r="U40" s="28" t="str">
        <f>IF(ISERROR(VLOOKUP(($B40&amp;U$13),'Dpt BDD'!$A:$D,5,FALSE)),"",VLOOKUP(($B40&amp;U$13),'Dpt BDD'!$A:$D,5,FALSE))</f>
        <v/>
      </c>
      <c r="V40" s="28" t="str">
        <f>IF(ISERROR(VLOOKUP(($B40&amp;V$13),'Dpt BDD'!$A:$D,5,FALSE)),"",VLOOKUP(($B40&amp;V$13),'Dpt BDD'!$A:$D,5,FALSE))</f>
        <v/>
      </c>
      <c r="W40" s="28" t="str">
        <f>IF(ISERROR(VLOOKUP(($B40&amp;W$13),'Dpt BDD'!$A:$D,5,FALSE)),"",VLOOKUP(($B40&amp;W$13),'Dpt BDD'!$A:$D,5,FALSE))</f>
        <v/>
      </c>
      <c r="X40" s="28" t="str">
        <f>IF(ISERROR(VLOOKUP(($B40&amp;X$13),'Dpt BDD'!$A:$D,5,FALSE)),"",VLOOKUP(($B40&amp;X$13),'Dpt BDD'!$A:$D,5,FALSE))</f>
        <v/>
      </c>
      <c r="Y40" s="28" t="str">
        <f>IF(ISERROR(VLOOKUP(($B40&amp;Y$13),'Dpt BDD'!$A:$D,5,FALSE)),"",VLOOKUP(($B40&amp;Y$13),'Dpt BDD'!$A:$D,5,FALSE))</f>
        <v/>
      </c>
      <c r="Z40" s="28" t="str">
        <f>IF(ISERROR(VLOOKUP(($B40&amp;Z$13),'Dpt BDD'!$A:$D,5,FALSE)),"",VLOOKUP(($B40&amp;Z$13),'Dpt BDD'!$A:$D,5,FALSE))</f>
        <v/>
      </c>
      <c r="AA40" s="28" t="str">
        <f>IF(ISERROR(VLOOKUP(($B40&amp;AA$13),'Dpt BDD'!$A:$D,5,FALSE)),"",VLOOKUP(($B40&amp;AA$13),'Dpt BDD'!$A:$D,5,FALSE))</f>
        <v/>
      </c>
      <c r="AB40" s="28" t="str">
        <f>IF(ISERROR(VLOOKUP(($B40&amp;AB$13),'Dpt BDD'!$A:$D,5,FALSE)),"",VLOOKUP(($B40&amp;AB$13),'Dpt BDD'!$A:$D,5,FALSE))</f>
        <v/>
      </c>
      <c r="AC40" s="28" t="str">
        <f>IF(ISERROR(VLOOKUP(($B40&amp;AC$13),'Dpt BDD'!$A:$D,5,FALSE)),"",VLOOKUP(($B40&amp;AC$13),'Dpt BDD'!$A:$D,5,FALSE))</f>
        <v/>
      </c>
      <c r="AD40" s="28" t="str">
        <f>IF(ISERROR(VLOOKUP(($B40&amp;AD$13),'Dpt BDD'!$A:$D,5,FALSE)),"",VLOOKUP(($B40&amp;AD$13),'Dpt BDD'!$A:$D,5,FALSE))</f>
        <v/>
      </c>
      <c r="AE40" s="28" t="str">
        <f>IF(ISERROR(VLOOKUP(($B40&amp;AE$13),'Dpt BDD'!$A:$D,5,FALSE)),"",VLOOKUP(($B40&amp;AE$13),'Dpt BDD'!$A:$D,5,FALSE))</f>
        <v/>
      </c>
      <c r="AF40" s="28" t="str">
        <f>IF(ISERROR(VLOOKUP(($B40&amp;AF$13),'Dpt BDD'!$A:$D,5,FALSE)),"",VLOOKUP(($B40&amp;AF$13),'Dpt BDD'!$A:$D,5,FALSE))</f>
        <v/>
      </c>
      <c r="AG40" s="28" t="str">
        <f>IF(ISERROR(VLOOKUP(($B40&amp;AG$13),'Dpt BDD'!$A:$D,5,FALSE)),"",VLOOKUP(($B40&amp;AG$13),'Dpt BDD'!$A:$D,5,FALSE))</f>
        <v/>
      </c>
      <c r="AH40" s="28" t="str">
        <f>IF(ISERROR(VLOOKUP(($B40&amp;AH$13),'Dpt BDD'!$A:$D,5,FALSE)),"",VLOOKUP(($B40&amp;AH$13),'Dpt BDD'!$A:$D,5,FALSE))</f>
        <v/>
      </c>
      <c r="AI40" s="28" t="str">
        <f>IF(ISERROR(VLOOKUP(($B40&amp;AI$13),'Dpt BDD'!$A:$D,5,FALSE)),"",VLOOKUP(($B40&amp;AI$13),'Dpt BDD'!$A:$D,5,FALSE))</f>
        <v/>
      </c>
      <c r="AJ40" s="28" t="str">
        <f>IF(ISERROR(VLOOKUP(($B40&amp;AJ$13),'Dpt BDD'!$A:$D,5,FALSE)),"",VLOOKUP(($B40&amp;AJ$13),'Dpt BDD'!$A:$D,5,FALSE))</f>
        <v/>
      </c>
      <c r="AK40" s="28" t="str">
        <f>IF(ISERROR(VLOOKUP(($B40&amp;AK$13),'Dpt BDD'!$A:$D,5,FALSE)),"",VLOOKUP(($B40&amp;AK$13),'Dpt BDD'!$A:$D,5,FALSE))</f>
        <v/>
      </c>
      <c r="AL40" s="28" t="str">
        <f>IF(ISERROR(VLOOKUP(($B40&amp;AL$13),'Dpt BDD'!$A:$D,5,FALSE)),"",VLOOKUP(($B40&amp;AL$13),'Dpt BDD'!$A:$D,5,FALSE))</f>
        <v/>
      </c>
      <c r="AM40" s="28" t="str">
        <f>IF(ISERROR(VLOOKUP(($B40&amp;AM$13),'Dpt BDD'!$A:$D,5,FALSE)),"",VLOOKUP(($B40&amp;AM$13),'Dpt BDD'!$A:$D,5,FALSE))</f>
        <v/>
      </c>
      <c r="AN40" s="28" t="str">
        <f>IF(ISERROR(VLOOKUP(($B40&amp;AN$13),'Dpt BDD'!$A:$D,5,FALSE)),"",VLOOKUP(($B40&amp;AN$13),'Dpt BDD'!$A:$D,5,FALSE))</f>
        <v/>
      </c>
      <c r="AO40" s="28" t="str">
        <f>IF(ISERROR(VLOOKUP(($B40&amp;AO$13),'Dpt BDD'!$A:$D,5,FALSE)),"",VLOOKUP(($B40&amp;AO$13),'Dpt BDD'!$A:$D,5,FALSE))</f>
        <v/>
      </c>
      <c r="AP40" s="28" t="str">
        <f>IF(ISERROR(VLOOKUP(($B40&amp;AP$13),'Dpt BDD'!$A:$D,5,FALSE)),"",VLOOKUP(($B40&amp;AP$13),'Dpt BDD'!$A:$D,5,FALSE))</f>
        <v/>
      </c>
      <c r="AQ40" s="28" t="str">
        <f>IF(ISERROR(VLOOKUP(($B40&amp;AQ$13),'Dpt BDD'!$A:$D,5,FALSE)),"",VLOOKUP(($B40&amp;AQ$13),'Dpt BDD'!$A:$D,5,FALSE))</f>
        <v/>
      </c>
      <c r="AR40" s="28" t="str">
        <f>IF(ISERROR(VLOOKUP(($B40&amp;AR$13),'Dpt BDD'!$A:$D,5,FALSE)),"",VLOOKUP(($B40&amp;AR$13),'Dpt BDD'!$A:$D,5,FALSE))</f>
        <v/>
      </c>
      <c r="AS40" s="28" t="str">
        <f>IF(ISERROR(VLOOKUP(($B40&amp;AS$13),'Dpt BDD'!$A:$D,5,FALSE)),"",VLOOKUP(($B40&amp;AS$13),'Dpt BDD'!$A:$D,5,FALSE))</f>
        <v/>
      </c>
      <c r="AT40" s="28" t="str">
        <f>IF(ISERROR(VLOOKUP(($B40&amp;AT$13),'Dpt BDD'!$A:$D,5,FALSE)),"",VLOOKUP(($B40&amp;AT$13),'Dpt BDD'!$A:$D,5,FALSE))</f>
        <v/>
      </c>
      <c r="AU40" s="28" t="str">
        <f>IF(ISERROR(VLOOKUP(($B40&amp;AU$13),'Dpt BDD'!$A:$D,5,FALSE)),"",VLOOKUP(($B40&amp;AU$13),'Dpt BDD'!$A:$D,5,FALSE))</f>
        <v/>
      </c>
      <c r="AV40" s="28" t="str">
        <f>IF(ISERROR(VLOOKUP(($B40&amp;AV$13),'Dpt BDD'!$A:$D,5,FALSE)),"",VLOOKUP(($B40&amp;AV$13),'Dpt BDD'!$A:$D,5,FALSE))</f>
        <v/>
      </c>
      <c r="AW40" s="28" t="str">
        <f>IF(ISERROR(VLOOKUP(($B40&amp;AW$13),'Dpt BDD'!$A:$D,5,FALSE)),"",VLOOKUP(($B40&amp;AW$13),'Dpt BDD'!$A:$D,5,FALSE))</f>
        <v/>
      </c>
      <c r="AX40" s="28" t="str">
        <f>IF(ISERROR(VLOOKUP(($B40&amp;AX$13),'Dpt BDD'!$A:$D,5,FALSE)),"",VLOOKUP(($B40&amp;AX$13),'Dpt BDD'!$A:$D,5,FALSE))</f>
        <v/>
      </c>
      <c r="AY40" s="28" t="str">
        <f>IF(ISERROR(VLOOKUP(($B40&amp;AY$13),'Dpt BDD'!$A:$D,5,FALSE)),"",VLOOKUP(($B40&amp;AY$13),'Dpt BDD'!$A:$D,5,FALSE))</f>
        <v/>
      </c>
      <c r="AZ40" s="28" t="str">
        <f>IF(ISERROR(VLOOKUP(($B40&amp;AZ$13),'Dpt BDD'!$A:$D,5,FALSE)),"",VLOOKUP(($B40&amp;AZ$13),'Dpt BDD'!$A:$D,5,FALSE))</f>
        <v/>
      </c>
      <c r="BA40" s="28" t="str">
        <f>IF(ISERROR(VLOOKUP(($B40&amp;BA$13),'Dpt BDD'!$A:$D,5,FALSE)),"",VLOOKUP(($B40&amp;BA$13),'Dpt BDD'!$A:$D,5,FALSE))</f>
        <v/>
      </c>
      <c r="BB40" s="28" t="str">
        <f>IF(ISERROR(VLOOKUP(($B40&amp;BB$13),'Dpt BDD'!$A:$D,5,FALSE)),"",VLOOKUP(($B40&amp;BB$13),'Dpt BDD'!$A:$D,5,FALSE))</f>
        <v/>
      </c>
      <c r="BC40" s="28" t="str">
        <f>IF(ISERROR(VLOOKUP(($B40&amp;BC$13),'Dpt BDD'!$A:$D,5,FALSE)),"",VLOOKUP(($B40&amp;BC$13),'Dpt BDD'!$A:$D,5,FALSE))</f>
        <v/>
      </c>
      <c r="BD40" s="28" t="str">
        <f>IF(ISERROR(VLOOKUP(($B40&amp;BD$13),'Dpt BDD'!$A:$D,5,FALSE)),"",VLOOKUP(($B40&amp;BD$13),'Dpt BDD'!$A:$D,5,FALSE))</f>
        <v/>
      </c>
      <c r="BE40" s="28" t="str">
        <f>IF(ISERROR(VLOOKUP(($B40&amp;BE$13),'Dpt BDD'!$A:$D,5,FALSE)),"",VLOOKUP(($B40&amp;BE$13),'Dpt BDD'!$A:$D,5,FALSE))</f>
        <v/>
      </c>
      <c r="BF40" s="28" t="str">
        <f>IF(ISERROR(VLOOKUP(($B40&amp;BF$13),'Dpt BDD'!$A:$D,5,FALSE)),"",VLOOKUP(($B40&amp;BF$13),'Dpt BDD'!$A:$D,5,FALSE))</f>
        <v/>
      </c>
      <c r="BG40" s="28" t="str">
        <f>IF(ISERROR(VLOOKUP(($B40&amp;BG$13),'Dpt BDD'!$A:$D,5,FALSE)),"",VLOOKUP(($B40&amp;BG$13),'Dpt BDD'!$A:$D,5,FALSE))</f>
        <v/>
      </c>
      <c r="BH40" s="28" t="str">
        <f>IF(ISERROR(VLOOKUP(($B40&amp;BH$13),'Dpt BDD'!$A:$D,5,FALSE)),"",VLOOKUP(($B40&amp;BH$13),'Dpt BDD'!$A:$D,5,FALSE))</f>
        <v/>
      </c>
      <c r="BI40" s="28" t="str">
        <f>IF(ISERROR(VLOOKUP(($B40&amp;BI$13),'Dpt BDD'!$A:$D,5,FALSE)),"",VLOOKUP(($B40&amp;BI$13),'Dpt BDD'!$A:$D,5,FALSE))</f>
        <v/>
      </c>
      <c r="BJ40" s="28" t="str">
        <f>IF(ISERROR(VLOOKUP(($B40&amp;BJ$13),'Dpt BDD'!$A:$D,5,FALSE)),"",VLOOKUP(($B40&amp;BJ$13),'Dpt BDD'!$A:$D,5,FALSE))</f>
        <v/>
      </c>
      <c r="BK40" s="28" t="str">
        <f>IF(ISERROR(VLOOKUP(($B40&amp;BK$13),'Dpt BDD'!$A:$D,5,FALSE)),"",VLOOKUP(($B40&amp;BK$13),'Dpt BDD'!$A:$D,5,FALSE))</f>
        <v/>
      </c>
      <c r="BL40" s="28" t="str">
        <f>IF(ISERROR(VLOOKUP(($B40&amp;BL$13),'Dpt BDD'!$A:$D,5,FALSE)),"",VLOOKUP(($B40&amp;BL$13),'Dpt BDD'!$A:$D,5,FALSE))</f>
        <v/>
      </c>
      <c r="BM40" s="28" t="str">
        <f>IF(ISERROR(VLOOKUP(($B40&amp;BM$13),'Dpt BDD'!$A:$D,5,FALSE)),"",VLOOKUP(($B40&amp;BM$13),'Dpt BDD'!$A:$D,5,FALSE))</f>
        <v/>
      </c>
      <c r="BN40" s="28" t="str">
        <f>IF(ISERROR(VLOOKUP(($B40&amp;BN$13),'Dpt BDD'!$A:$D,5,FALSE)),"",VLOOKUP(($B40&amp;BN$13),'Dpt BDD'!$A:$D,5,FALSE))</f>
        <v/>
      </c>
      <c r="BO40" s="28" t="str">
        <f>IF(ISERROR(VLOOKUP(($B40&amp;BO$13),'Dpt BDD'!$A:$D,5,FALSE)),"",VLOOKUP(($B40&amp;BO$13),'Dpt BDD'!$A:$D,5,FALSE))</f>
        <v/>
      </c>
      <c r="BP40" s="28" t="str">
        <f>IF(ISERROR(VLOOKUP(($B40&amp;BP$13),'Dpt BDD'!$A:$D,5,FALSE)),"",VLOOKUP(($B40&amp;BP$13),'Dpt BDD'!$A:$D,5,FALSE))</f>
        <v/>
      </c>
      <c r="BQ40" s="28" t="str">
        <f>IF(ISERROR(VLOOKUP(($B40&amp;BQ$13),'Dpt BDD'!$A:$D,5,FALSE)),"",VLOOKUP(($B40&amp;BQ$13),'Dpt BDD'!$A:$D,5,FALSE))</f>
        <v/>
      </c>
      <c r="BR40" s="28" t="str">
        <f>IF(ISERROR(VLOOKUP(($B40&amp;BR$13),'Dpt BDD'!$A:$D,5,FALSE)),"",VLOOKUP(($B40&amp;BR$13),'Dpt BDD'!$A:$D,5,FALSE))</f>
        <v/>
      </c>
      <c r="BS40" s="28" t="str">
        <f>IF(ISERROR(VLOOKUP(($B40&amp;BS$13),'Dpt BDD'!$A:$D,5,FALSE)),"",VLOOKUP(($B40&amp;BS$13),'Dpt BDD'!$A:$D,5,FALSE))</f>
        <v/>
      </c>
      <c r="BT40" s="28" t="str">
        <f>IF(ISERROR(VLOOKUP(($B40&amp;BT$13),'Dpt BDD'!$A:$D,5,FALSE)),"",VLOOKUP(($B40&amp;BT$13),'Dpt BDD'!$A:$D,5,FALSE))</f>
        <v/>
      </c>
      <c r="BU40" s="28" t="str">
        <f>IF(ISERROR(VLOOKUP(($B40&amp;BU$13),'Dpt BDD'!$A:$D,5,FALSE)),"",VLOOKUP(($B40&amp;BU$13),'Dpt BDD'!$A:$D,5,FALSE))</f>
        <v/>
      </c>
      <c r="BV40" s="28" t="str">
        <f>IF(ISERROR(VLOOKUP(($B40&amp;BV$13),'Dpt BDD'!$A:$D,5,FALSE)),"",VLOOKUP(($B40&amp;BV$13),'Dpt BDD'!$A:$D,5,FALSE))</f>
        <v/>
      </c>
      <c r="BW40" s="28" t="str">
        <f>IF(ISERROR(VLOOKUP(($B40&amp;BW$13),'Dpt BDD'!$A:$D,5,FALSE)),"",VLOOKUP(($B40&amp;BW$13),'Dpt BDD'!$A:$D,5,FALSE))</f>
        <v/>
      </c>
      <c r="BX40" s="28" t="str">
        <f>IF(ISERROR(VLOOKUP(($B40&amp;BX$13),'Dpt BDD'!$A:$D,5,FALSE)),"",VLOOKUP(($B40&amp;BX$13),'Dpt BDD'!$A:$D,5,FALSE))</f>
        <v/>
      </c>
      <c r="BY40" s="28" t="str">
        <f>IF(ISERROR(VLOOKUP(($B40&amp;BY$13),'Dpt BDD'!$A:$D,5,FALSE)),"",VLOOKUP(($B40&amp;BY$13),'Dpt BDD'!$A:$D,5,FALSE))</f>
        <v/>
      </c>
      <c r="BZ40" s="28" t="str">
        <f>IF(ISERROR(VLOOKUP(($B40&amp;BZ$13),'Dpt BDD'!$A:$D,5,FALSE)),"",VLOOKUP(($B40&amp;BZ$13),'Dpt BDD'!$A:$D,5,FALSE))</f>
        <v/>
      </c>
      <c r="CA40" s="28" t="str">
        <f>IF(ISERROR(VLOOKUP(($B40&amp;CA$13),'Dpt BDD'!$A:$D,5,FALSE)),"",VLOOKUP(($B40&amp;CA$13),'Dpt BDD'!$A:$D,5,FALSE))</f>
        <v/>
      </c>
      <c r="CB40" s="28" t="str">
        <f>IF(ISERROR(VLOOKUP(($B40&amp;CB$13),'Dpt BDD'!$A:$D,5,FALSE)),"",VLOOKUP(($B40&amp;CB$13),'Dpt BDD'!$A:$D,5,FALSE))</f>
        <v/>
      </c>
      <c r="CC40" s="28" t="str">
        <f>IF(ISERROR(VLOOKUP(($B40&amp;CC$13),'Dpt BDD'!$A:$D,5,FALSE)),"",VLOOKUP(($B40&amp;CC$13),'Dpt BDD'!$A:$D,5,FALSE))</f>
        <v/>
      </c>
      <c r="CD40" s="28" t="str">
        <f>IF(ISERROR(VLOOKUP(($B40&amp;CD$13),'Dpt BDD'!$A:$D,5,FALSE)),"",VLOOKUP(($B40&amp;CD$13),'Dpt BDD'!$A:$D,5,FALSE))</f>
        <v/>
      </c>
      <c r="CE40" s="28" t="str">
        <f>IF(ISERROR(VLOOKUP(($B40&amp;CE$13),'Dpt BDD'!$A:$D,5,FALSE)),"",VLOOKUP(($B40&amp;CE$13),'Dpt BDD'!$A:$D,5,FALSE))</f>
        <v/>
      </c>
      <c r="CF40" s="28" t="str">
        <f>IF(ISERROR(VLOOKUP(($B40&amp;CF$13),'Dpt BDD'!$A:$D,5,FALSE)),"",VLOOKUP(($B40&amp;CF$13),'Dpt BDD'!$A:$D,5,FALSE))</f>
        <v/>
      </c>
      <c r="CG40" s="28" t="str">
        <f>IF(ISERROR(VLOOKUP(($B40&amp;CG$13),'Dpt BDD'!$A:$D,5,FALSE)),"",VLOOKUP(($B40&amp;CG$13),'Dpt BDD'!$A:$D,5,FALSE))</f>
        <v/>
      </c>
      <c r="CH40" s="28" t="str">
        <f>IF(ISERROR(VLOOKUP(($B40&amp;CH$13),'Dpt BDD'!$A:$D,5,FALSE)),"",VLOOKUP(($B40&amp;CH$13),'Dpt BDD'!$A:$D,5,FALSE))</f>
        <v/>
      </c>
      <c r="CI40" s="28" t="str">
        <f>IF(ISERROR(VLOOKUP(($B40&amp;CI$13),'Dpt BDD'!$A:$D,5,FALSE)),"",VLOOKUP(($B40&amp;CI$13),'Dpt BDD'!$A:$D,5,FALSE))</f>
        <v/>
      </c>
      <c r="CJ40" s="28" t="str">
        <f>IF(ISERROR(VLOOKUP(($B40&amp;CJ$13),'Dpt BDD'!$A:$D,5,FALSE)),"",VLOOKUP(($B40&amp;CJ$13),'Dpt BDD'!$A:$D,5,FALSE))</f>
        <v/>
      </c>
      <c r="CK40" s="28" t="str">
        <f>IF(ISERROR(VLOOKUP(($B40&amp;CK$13),'Dpt BDD'!$A:$D,5,FALSE)),"",VLOOKUP(($B40&amp;CK$13),'Dpt BDD'!$A:$D,5,FALSE))</f>
        <v/>
      </c>
      <c r="CL40" s="28" t="str">
        <f>IF(ISERROR(VLOOKUP(($B40&amp;CL$13),'Dpt BDD'!$A:$D,5,FALSE)),"",VLOOKUP(($B40&amp;CL$13),'Dpt BDD'!$A:$D,5,FALSE))</f>
        <v/>
      </c>
      <c r="CM40" s="28" t="str">
        <f>IF(ISERROR(VLOOKUP(($B40&amp;CM$13),'Dpt BDD'!$A:$D,5,FALSE)),"",VLOOKUP(($B40&amp;CM$13),'Dpt BDD'!$A:$D,5,FALSE))</f>
        <v/>
      </c>
      <c r="CN40" s="28" t="str">
        <f>IF(ISERROR(VLOOKUP(($B40&amp;CN$13),'Dpt BDD'!$A:$D,5,FALSE)),"",VLOOKUP(($B40&amp;CN$13),'Dpt BDD'!$A:$D,5,FALSE))</f>
        <v/>
      </c>
      <c r="CO40" s="28" t="str">
        <f>IF(ISERROR(VLOOKUP(($B40&amp;CO$13),'Dpt BDD'!$A:$D,5,FALSE)),"",VLOOKUP(($B40&amp;CO$13),'Dpt BDD'!$A:$D,5,FALSE))</f>
        <v/>
      </c>
      <c r="CP40" s="28" t="str">
        <f>IF(ISERROR(VLOOKUP(($B40&amp;CP$13),'Dpt BDD'!$A:$D,5,FALSE)),"",VLOOKUP(($B40&amp;CP$13),'Dpt BDD'!$A:$D,5,FALSE))</f>
        <v/>
      </c>
      <c r="CQ40" s="28" t="str">
        <f>IF(ISERROR(VLOOKUP(($B40&amp;CQ$13),'Dpt BDD'!$A:$D,5,FALSE)),"",VLOOKUP(($B40&amp;CQ$13),'Dpt BDD'!$A:$D,5,FALSE))</f>
        <v/>
      </c>
      <c r="CR40" s="28" t="str">
        <f>IF(ISERROR(VLOOKUP(($B40&amp;CR$13),'Dpt BDD'!$A:$D,5,FALSE)),"",VLOOKUP(($B40&amp;CR$13),'Dpt BDD'!$A:$D,5,FALSE))</f>
        <v/>
      </c>
      <c r="CS40" s="28" t="str">
        <f>IF(ISERROR(VLOOKUP(($B40&amp;CS$13),'Dpt BDD'!$A:$D,5,FALSE)),"",VLOOKUP(($B40&amp;CS$13),'Dpt BDD'!$A:$D,5,FALSE))</f>
        <v/>
      </c>
      <c r="CT40" s="28" t="str">
        <f>IF(ISERROR(VLOOKUP(($B40&amp;CT$13),'Dpt BDD'!$A:$D,5,FALSE)),"",VLOOKUP(($B40&amp;CT$13),'Dpt BDD'!$A:$D,5,FALSE))</f>
        <v/>
      </c>
      <c r="CU40" s="28" t="str">
        <f>IF(ISERROR(VLOOKUP(($B40&amp;CU$13),'Dpt BDD'!$A:$D,5,FALSE)),"",VLOOKUP(($B40&amp;CU$13),'Dpt BDD'!$A:$D,5,FALSE))</f>
        <v/>
      </c>
      <c r="CV40" s="28" t="str">
        <f>IF(ISERROR(VLOOKUP(($B40&amp;CV$13),'Dpt BDD'!$A:$D,5,FALSE)),"",VLOOKUP(($B40&amp;CV$13),'Dpt BDD'!$A:$D,5,FALSE))</f>
        <v/>
      </c>
      <c r="CW40" s="28" t="str">
        <f>IF(ISERROR(VLOOKUP(($B40&amp;CW$13),'Dpt BDD'!$A:$D,5,FALSE)),"",VLOOKUP(($B40&amp;CW$13),'Dpt BDD'!$A:$D,5,FALSE))</f>
        <v/>
      </c>
      <c r="CX40" s="28" t="str">
        <f>IF(ISERROR(VLOOKUP(($B40&amp;CX$13),'Dpt BDD'!$A:$D,5,FALSE)),"",VLOOKUP(($B40&amp;CX$13),'Dpt BDD'!$A:$D,5,FALSE))</f>
        <v/>
      </c>
      <c r="CY40" s="28" t="str">
        <f>IF(ISERROR(VLOOKUP(($B40&amp;CY$13),'Dpt BDD'!$A:$D,5,FALSE)),"",VLOOKUP(($B40&amp;CY$13),'Dpt BDD'!$A:$D,5,FALSE))</f>
        <v/>
      </c>
      <c r="CZ40" s="28" t="str">
        <f>IF(ISERROR(VLOOKUP(($B40&amp;CZ$13),'Dpt BDD'!$A:$D,5,FALSE)),"",VLOOKUP(($B40&amp;CZ$13),'Dpt BDD'!$A:$D,5,FALSE))</f>
        <v/>
      </c>
      <c r="DA40" s="28" t="str">
        <f>IF(ISERROR(VLOOKUP(($B40&amp;DA$13),'Dpt BDD'!$A:$D,5,FALSE)),"",VLOOKUP(($B40&amp;DA$13),'Dpt BDD'!$A:$D,5,FALSE))</f>
        <v/>
      </c>
      <c r="DB40" s="28" t="str">
        <f>IF(ISERROR(VLOOKUP(($B40&amp;DB$13),'Dpt BDD'!$A:$D,5,FALSE)),"",VLOOKUP(($B40&amp;DB$13),'Dpt BDD'!$A:$D,5,FALSE))</f>
        <v/>
      </c>
      <c r="DC40" s="28" t="str">
        <f>IF(ISERROR(VLOOKUP(($B40&amp;DC$13),'Dpt BDD'!$A:$D,5,FALSE)),"",VLOOKUP(($B40&amp;DC$13),'Dpt BDD'!$A:$D,5,FALSE))</f>
        <v/>
      </c>
      <c r="DD40" s="28" t="str">
        <f>IF(ISERROR(VLOOKUP(($B40&amp;DD$13),'Dpt BDD'!$A:$D,5,FALSE)),"",VLOOKUP(($B40&amp;DD$13),'Dpt BDD'!$A:$D,5,FALSE))</f>
        <v/>
      </c>
      <c r="DE40" s="28" t="str">
        <f>IF(ISERROR(VLOOKUP(($B40&amp;DE$13),'Dpt BDD'!$A:$D,5,FALSE)),"",VLOOKUP(($B40&amp;DE$13),'Dpt BDD'!$A:$D,5,FALSE))</f>
        <v/>
      </c>
      <c r="DF40" s="28" t="str">
        <f>IF(ISERROR(VLOOKUP(($B40&amp;DF$13),'Dpt BDD'!$A:$D,5,FALSE)),"",VLOOKUP(($B40&amp;DF$13),'Dpt BDD'!$A:$D,5,FALSE))</f>
        <v/>
      </c>
      <c r="DG40" s="28" t="str">
        <f>IF(ISERROR(VLOOKUP(($B40&amp;DG$13),'Dpt BDD'!$A:$D,5,FALSE)),"",VLOOKUP(($B40&amp;DG$13),'Dpt BDD'!$A:$D,5,FALSE))</f>
        <v/>
      </c>
      <c r="DH40" s="28" t="str">
        <f>IF(ISERROR(VLOOKUP(($B40&amp;DH$13),'Dpt BDD'!$A:$D,5,FALSE)),"",VLOOKUP(($B40&amp;DH$13),'Dpt BDD'!$A:$D,5,FALSE))</f>
        <v/>
      </c>
      <c r="DI40" s="28" t="str">
        <f>IF(ISERROR(VLOOKUP(($B40&amp;DI$13),'Dpt BDD'!$A:$D,5,FALSE)),"",VLOOKUP(($B40&amp;DI$13),'Dpt BDD'!$A:$D,5,FALSE))</f>
        <v/>
      </c>
      <c r="DJ40" s="28" t="str">
        <f>IF(ISERROR(VLOOKUP(($B40&amp;DJ$13),'Dpt BDD'!$A:$D,5,FALSE)),"",VLOOKUP(($B40&amp;DJ$13),'Dpt BDD'!$A:$D,5,FALSE))</f>
        <v/>
      </c>
      <c r="DK40" s="28" t="str">
        <f>IF(ISERROR(VLOOKUP(($B40&amp;DK$13),'Dpt BDD'!$A:$D,5,FALSE)),"",VLOOKUP(($B40&amp;DK$13),'Dpt BDD'!$A:$D,5,FALSE))</f>
        <v/>
      </c>
    </row>
    <row r="41" spans="2:216" x14ac:dyDescent="0.15">
      <c r="B41" s="2">
        <f t="shared" si="0"/>
        <v>43067</v>
      </c>
      <c r="C41" s="53">
        <f>IFERROR(RECHERCHEVA('Dpt BDD'!$A:$D,4,$B41,C$12),0)</f>
        <v>0</v>
      </c>
      <c r="D41" s="53">
        <f>IFERROR(RECHERCHEVA('Dpt BDD'!$A:$D,4,$B41,D$12),0)</f>
        <v>0</v>
      </c>
      <c r="E41" s="53">
        <f>IFERROR(RECHERCHEVA('Dpt BDD'!$A:$D,4,$B41,E$12),0)</f>
        <v>7</v>
      </c>
      <c r="F41" s="53">
        <f>IFERROR(RECHERCHEVA('Dpt BDD'!$A:$D,4,$B41,F$12),0)</f>
        <v>0</v>
      </c>
      <c r="G41" s="53">
        <f>IFERROR(RECHERCHEVA('Dpt BDD'!$A:$D,4,$B41,G$12),0)</f>
        <v>0</v>
      </c>
      <c r="H41" s="53">
        <f>IFERROR(RECHERCHEVA('Dpt BDD'!$A:$D,4,$B41,H$12),0)</f>
        <v>0</v>
      </c>
      <c r="I41" s="53">
        <f>IFERROR(RECHERCHEVA('Dpt BDD'!$A:$D,4,$B41,I$12),0)</f>
        <v>0</v>
      </c>
      <c r="J41" s="53">
        <f>IFERROR(RECHERCHEVA('Dpt BDD'!$A:$D,4,$B41,J$12),0)</f>
        <v>0</v>
      </c>
      <c r="K41" s="53">
        <f>IFERROR(RECHERCHEVA('Dpt BDD'!$A:$D,4,$B41,K$12),0)</f>
        <v>0</v>
      </c>
      <c r="L41" s="53">
        <f>IFERROR(RECHERCHEVA('Dpt BDD'!$A:$D,4,$B41,L$12),0)</f>
        <v>0</v>
      </c>
      <c r="M41" s="53">
        <f>IFERROR(RECHERCHEVA('Dpt BDD'!$A:$D,4,$B41,M$12),0)</f>
        <v>0</v>
      </c>
      <c r="N41" s="53">
        <f>IFERROR(RECHERCHEVA('Dpt BDD'!$A:$D,4,$B41,N$12),0)</f>
        <v>0</v>
      </c>
      <c r="O41" s="28" t="str">
        <f>IF(ISERROR(VLOOKUP(($B41&amp;O$13),'Dpt BDD'!$A:$D,5,FALSE)),"",VLOOKUP(($B41&amp;O$13),'Dpt BDD'!$A:$D,5,FALSE))</f>
        <v/>
      </c>
      <c r="P41" s="28" t="str">
        <f>IF(ISERROR(VLOOKUP(($B41&amp;P$13),'Dpt BDD'!$A:$D,5,FALSE)),"",VLOOKUP(($B41&amp;P$13),'Dpt BDD'!$A:$D,5,FALSE))</f>
        <v/>
      </c>
      <c r="Q41" s="28" t="str">
        <f>IF(ISERROR(VLOOKUP(($B41&amp;Q$13),'Dpt BDD'!$A:$D,5,FALSE)),"",VLOOKUP(($B41&amp;Q$13),'Dpt BDD'!$A:$D,5,FALSE))</f>
        <v/>
      </c>
      <c r="R41" s="28" t="str">
        <f>IF(ISERROR(VLOOKUP(($B41&amp;R$13),'Dpt BDD'!$A:$D,5,FALSE)),"",VLOOKUP(($B41&amp;R$13),'Dpt BDD'!$A:$D,5,FALSE))</f>
        <v/>
      </c>
      <c r="S41" s="28" t="str">
        <f>IF(ISERROR(VLOOKUP(($B41&amp;S$13),'Dpt BDD'!$A:$D,5,FALSE)),"",VLOOKUP(($B41&amp;S$13),'Dpt BDD'!$A:$D,5,FALSE))</f>
        <v/>
      </c>
      <c r="T41" s="28" t="str">
        <f>IF(ISERROR(VLOOKUP(($B41&amp;T$13),'Dpt BDD'!$A:$D,5,FALSE)),"",VLOOKUP(($B41&amp;T$13),'Dpt BDD'!$A:$D,5,FALSE))</f>
        <v/>
      </c>
      <c r="U41" s="28" t="str">
        <f>IF(ISERROR(VLOOKUP(($B41&amp;U$13),'Dpt BDD'!$A:$D,5,FALSE)),"",VLOOKUP(($B41&amp;U$13),'Dpt BDD'!$A:$D,5,FALSE))</f>
        <v/>
      </c>
      <c r="V41" s="28" t="str">
        <f>IF(ISERROR(VLOOKUP(($B41&amp;V$13),'Dpt BDD'!$A:$D,5,FALSE)),"",VLOOKUP(($B41&amp;V$13),'Dpt BDD'!$A:$D,5,FALSE))</f>
        <v/>
      </c>
      <c r="W41" s="28" t="str">
        <f>IF(ISERROR(VLOOKUP(($B41&amp;W$13),'Dpt BDD'!$A:$D,5,FALSE)),"",VLOOKUP(($B41&amp;W$13),'Dpt BDD'!$A:$D,5,FALSE))</f>
        <v/>
      </c>
      <c r="X41" s="28" t="str">
        <f>IF(ISERROR(VLOOKUP(($B41&amp;X$13),'Dpt BDD'!$A:$D,5,FALSE)),"",VLOOKUP(($B41&amp;X$13),'Dpt BDD'!$A:$D,5,FALSE))</f>
        <v/>
      </c>
      <c r="Y41" s="28" t="str">
        <f>IF(ISERROR(VLOOKUP(($B41&amp;Y$13),'Dpt BDD'!$A:$D,5,FALSE)),"",VLOOKUP(($B41&amp;Y$13),'Dpt BDD'!$A:$D,5,FALSE))</f>
        <v/>
      </c>
      <c r="Z41" s="28" t="str">
        <f>IF(ISERROR(VLOOKUP(($B41&amp;Z$13),'Dpt BDD'!$A:$D,5,FALSE)),"",VLOOKUP(($B41&amp;Z$13),'Dpt BDD'!$A:$D,5,FALSE))</f>
        <v/>
      </c>
      <c r="AA41" s="28" t="str">
        <f>IF(ISERROR(VLOOKUP(($B41&amp;AA$13),'Dpt BDD'!$A:$D,5,FALSE)),"",VLOOKUP(($B41&amp;AA$13),'Dpt BDD'!$A:$D,5,FALSE))</f>
        <v/>
      </c>
      <c r="AB41" s="28" t="str">
        <f>IF(ISERROR(VLOOKUP(($B41&amp;AB$13),'Dpt BDD'!$A:$D,5,FALSE)),"",VLOOKUP(($B41&amp;AB$13),'Dpt BDD'!$A:$D,5,FALSE))</f>
        <v/>
      </c>
      <c r="AC41" s="28" t="str">
        <f>IF(ISERROR(VLOOKUP(($B41&amp;AC$13),'Dpt BDD'!$A:$D,5,FALSE)),"",VLOOKUP(($B41&amp;AC$13),'Dpt BDD'!$A:$D,5,FALSE))</f>
        <v/>
      </c>
      <c r="AD41" s="28" t="str">
        <f>IF(ISERROR(VLOOKUP(($B41&amp;AD$13),'Dpt BDD'!$A:$D,5,FALSE)),"",VLOOKUP(($B41&amp;AD$13),'Dpt BDD'!$A:$D,5,FALSE))</f>
        <v/>
      </c>
      <c r="AE41" s="28" t="str">
        <f>IF(ISERROR(VLOOKUP(($B41&amp;AE$13),'Dpt BDD'!$A:$D,5,FALSE)),"",VLOOKUP(($B41&amp;AE$13),'Dpt BDD'!$A:$D,5,FALSE))</f>
        <v/>
      </c>
      <c r="AF41" s="28" t="str">
        <f>IF(ISERROR(VLOOKUP(($B41&amp;AF$13),'Dpt BDD'!$A:$D,5,FALSE)),"",VLOOKUP(($B41&amp;AF$13),'Dpt BDD'!$A:$D,5,FALSE))</f>
        <v/>
      </c>
      <c r="AG41" s="28" t="str">
        <f>IF(ISERROR(VLOOKUP(($B41&amp;AG$13),'Dpt BDD'!$A:$D,5,FALSE)),"",VLOOKUP(($B41&amp;AG$13),'Dpt BDD'!$A:$D,5,FALSE))</f>
        <v/>
      </c>
      <c r="AH41" s="28" t="str">
        <f>IF(ISERROR(VLOOKUP(($B41&amp;AH$13),'Dpt BDD'!$A:$D,5,FALSE)),"",VLOOKUP(($B41&amp;AH$13),'Dpt BDD'!$A:$D,5,FALSE))</f>
        <v/>
      </c>
      <c r="AI41" s="28" t="str">
        <f>IF(ISERROR(VLOOKUP(($B41&amp;AI$13),'Dpt BDD'!$A:$D,5,FALSE)),"",VLOOKUP(($B41&amp;AI$13),'Dpt BDD'!$A:$D,5,FALSE))</f>
        <v/>
      </c>
      <c r="AJ41" s="28" t="str">
        <f>IF(ISERROR(VLOOKUP(($B41&amp;AJ$13),'Dpt BDD'!$A:$D,5,FALSE)),"",VLOOKUP(($B41&amp;AJ$13),'Dpt BDD'!$A:$D,5,FALSE))</f>
        <v/>
      </c>
      <c r="AK41" s="28" t="str">
        <f>IF(ISERROR(VLOOKUP(($B41&amp;AK$13),'Dpt BDD'!$A:$D,5,FALSE)),"",VLOOKUP(($B41&amp;AK$13),'Dpt BDD'!$A:$D,5,FALSE))</f>
        <v/>
      </c>
      <c r="AL41" s="28" t="str">
        <f>IF(ISERROR(VLOOKUP(($B41&amp;AL$13),'Dpt BDD'!$A:$D,5,FALSE)),"",VLOOKUP(($B41&amp;AL$13),'Dpt BDD'!$A:$D,5,FALSE))</f>
        <v/>
      </c>
      <c r="AM41" s="28" t="str">
        <f>IF(ISERROR(VLOOKUP(($B41&amp;AM$13),'Dpt BDD'!$A:$D,5,FALSE)),"",VLOOKUP(($B41&amp;AM$13),'Dpt BDD'!$A:$D,5,FALSE))</f>
        <v/>
      </c>
      <c r="AN41" s="28" t="str">
        <f>IF(ISERROR(VLOOKUP(($B41&amp;AN$13),'Dpt BDD'!$A:$D,5,FALSE)),"",VLOOKUP(($B41&amp;AN$13),'Dpt BDD'!$A:$D,5,FALSE))</f>
        <v/>
      </c>
      <c r="AO41" s="28" t="str">
        <f>IF(ISERROR(VLOOKUP(($B41&amp;AO$13),'Dpt BDD'!$A:$D,5,FALSE)),"",VLOOKUP(($B41&amp;AO$13),'Dpt BDD'!$A:$D,5,FALSE))</f>
        <v/>
      </c>
      <c r="AP41" s="28" t="str">
        <f>IF(ISERROR(VLOOKUP(($B41&amp;AP$13),'Dpt BDD'!$A:$D,5,FALSE)),"",VLOOKUP(($B41&amp;AP$13),'Dpt BDD'!$A:$D,5,FALSE))</f>
        <v/>
      </c>
      <c r="AQ41" s="28" t="str">
        <f>IF(ISERROR(VLOOKUP(($B41&amp;AQ$13),'Dpt BDD'!$A:$D,5,FALSE)),"",VLOOKUP(($B41&amp;AQ$13),'Dpt BDD'!$A:$D,5,FALSE))</f>
        <v/>
      </c>
      <c r="AR41" s="28" t="str">
        <f>IF(ISERROR(VLOOKUP(($B41&amp;AR$13),'Dpt BDD'!$A:$D,5,FALSE)),"",VLOOKUP(($B41&amp;AR$13),'Dpt BDD'!$A:$D,5,FALSE))</f>
        <v/>
      </c>
      <c r="AS41" s="28" t="str">
        <f>IF(ISERROR(VLOOKUP(($B41&amp;AS$13),'Dpt BDD'!$A:$D,5,FALSE)),"",VLOOKUP(($B41&amp;AS$13),'Dpt BDD'!$A:$D,5,FALSE))</f>
        <v/>
      </c>
      <c r="AT41" s="28" t="str">
        <f>IF(ISERROR(VLOOKUP(($B41&amp;AT$13),'Dpt BDD'!$A:$D,5,FALSE)),"",VLOOKUP(($B41&amp;AT$13),'Dpt BDD'!$A:$D,5,FALSE))</f>
        <v/>
      </c>
      <c r="AU41" s="28" t="str">
        <f>IF(ISERROR(VLOOKUP(($B41&amp;AU$13),'Dpt BDD'!$A:$D,5,FALSE)),"",VLOOKUP(($B41&amp;AU$13),'Dpt BDD'!$A:$D,5,FALSE))</f>
        <v/>
      </c>
      <c r="AV41" s="28" t="str">
        <f>IF(ISERROR(VLOOKUP(($B41&amp;AV$13),'Dpt BDD'!$A:$D,5,FALSE)),"",VLOOKUP(($B41&amp;AV$13),'Dpt BDD'!$A:$D,5,FALSE))</f>
        <v/>
      </c>
      <c r="AW41" s="28" t="str">
        <f>IF(ISERROR(VLOOKUP(($B41&amp;AW$13),'Dpt BDD'!$A:$D,5,FALSE)),"",VLOOKUP(($B41&amp;AW$13),'Dpt BDD'!$A:$D,5,FALSE))</f>
        <v/>
      </c>
      <c r="AX41" s="28" t="str">
        <f>IF(ISERROR(VLOOKUP(($B41&amp;AX$13),'Dpt BDD'!$A:$D,5,FALSE)),"",VLOOKUP(($B41&amp;AX$13),'Dpt BDD'!$A:$D,5,FALSE))</f>
        <v/>
      </c>
      <c r="AY41" s="28" t="str">
        <f>IF(ISERROR(VLOOKUP(($B41&amp;AY$13),'Dpt BDD'!$A:$D,5,FALSE)),"",VLOOKUP(($B41&amp;AY$13),'Dpt BDD'!$A:$D,5,FALSE))</f>
        <v/>
      </c>
      <c r="AZ41" s="28" t="str">
        <f>IF(ISERROR(VLOOKUP(($B41&amp;AZ$13),'Dpt BDD'!$A:$D,5,FALSE)),"",VLOOKUP(($B41&amp;AZ$13),'Dpt BDD'!$A:$D,5,FALSE))</f>
        <v/>
      </c>
      <c r="BA41" s="28" t="str">
        <f>IF(ISERROR(VLOOKUP(($B41&amp;BA$13),'Dpt BDD'!$A:$D,5,FALSE)),"",VLOOKUP(($B41&amp;BA$13),'Dpt BDD'!$A:$D,5,FALSE))</f>
        <v/>
      </c>
      <c r="BB41" s="28" t="str">
        <f>IF(ISERROR(VLOOKUP(($B41&amp;BB$13),'Dpt BDD'!$A:$D,5,FALSE)),"",VLOOKUP(($B41&amp;BB$13),'Dpt BDD'!$A:$D,5,FALSE))</f>
        <v/>
      </c>
      <c r="BC41" s="28" t="str">
        <f>IF(ISERROR(VLOOKUP(($B41&amp;BC$13),'Dpt BDD'!$A:$D,5,FALSE)),"",VLOOKUP(($B41&amp;BC$13),'Dpt BDD'!$A:$D,5,FALSE))</f>
        <v/>
      </c>
      <c r="BD41" s="28" t="str">
        <f>IF(ISERROR(VLOOKUP(($B41&amp;BD$13),'Dpt BDD'!$A:$D,5,FALSE)),"",VLOOKUP(($B41&amp;BD$13),'Dpt BDD'!$A:$D,5,FALSE))</f>
        <v/>
      </c>
      <c r="BE41" s="28" t="str">
        <f>IF(ISERROR(VLOOKUP(($B41&amp;BE$13),'Dpt BDD'!$A:$D,5,FALSE)),"",VLOOKUP(($B41&amp;BE$13),'Dpt BDD'!$A:$D,5,FALSE))</f>
        <v/>
      </c>
      <c r="BF41" s="28" t="str">
        <f>IF(ISERROR(VLOOKUP(($B41&amp;BF$13),'Dpt BDD'!$A:$D,5,FALSE)),"",VLOOKUP(($B41&amp;BF$13),'Dpt BDD'!$A:$D,5,FALSE))</f>
        <v/>
      </c>
      <c r="BG41" s="28" t="str">
        <f>IF(ISERROR(VLOOKUP(($B41&amp;BG$13),'Dpt BDD'!$A:$D,5,FALSE)),"",VLOOKUP(($B41&amp;BG$13),'Dpt BDD'!$A:$D,5,FALSE))</f>
        <v/>
      </c>
      <c r="BH41" s="28" t="str">
        <f>IF(ISERROR(VLOOKUP(($B41&amp;BH$13),'Dpt BDD'!$A:$D,5,FALSE)),"",VLOOKUP(($B41&amp;BH$13),'Dpt BDD'!$A:$D,5,FALSE))</f>
        <v/>
      </c>
      <c r="BI41" s="28" t="str">
        <f>IF(ISERROR(VLOOKUP(($B41&amp;BI$13),'Dpt BDD'!$A:$D,5,FALSE)),"",VLOOKUP(($B41&amp;BI$13),'Dpt BDD'!$A:$D,5,FALSE))</f>
        <v/>
      </c>
      <c r="BJ41" s="28" t="str">
        <f>IF(ISERROR(VLOOKUP(($B41&amp;BJ$13),'Dpt BDD'!$A:$D,5,FALSE)),"",VLOOKUP(($B41&amp;BJ$13),'Dpt BDD'!$A:$D,5,FALSE))</f>
        <v/>
      </c>
      <c r="BK41" s="28" t="str">
        <f>IF(ISERROR(VLOOKUP(($B41&amp;BK$13),'Dpt BDD'!$A:$D,5,FALSE)),"",VLOOKUP(($B41&amp;BK$13),'Dpt BDD'!$A:$D,5,FALSE))</f>
        <v/>
      </c>
      <c r="BL41" s="28" t="str">
        <f>IF(ISERROR(VLOOKUP(($B41&amp;BL$13),'Dpt BDD'!$A:$D,5,FALSE)),"",VLOOKUP(($B41&amp;BL$13),'Dpt BDD'!$A:$D,5,FALSE))</f>
        <v/>
      </c>
      <c r="BM41" s="28" t="str">
        <f>IF(ISERROR(VLOOKUP(($B41&amp;BM$13),'Dpt BDD'!$A:$D,5,FALSE)),"",VLOOKUP(($B41&amp;BM$13),'Dpt BDD'!$A:$D,5,FALSE))</f>
        <v/>
      </c>
      <c r="BN41" s="28" t="str">
        <f>IF(ISERROR(VLOOKUP(($B41&amp;BN$13),'Dpt BDD'!$A:$D,5,FALSE)),"",VLOOKUP(($B41&amp;BN$13),'Dpt BDD'!$A:$D,5,FALSE))</f>
        <v/>
      </c>
      <c r="BO41" s="28" t="str">
        <f>IF(ISERROR(VLOOKUP(($B41&amp;BO$13),'Dpt BDD'!$A:$D,5,FALSE)),"",VLOOKUP(($B41&amp;BO$13),'Dpt BDD'!$A:$D,5,FALSE))</f>
        <v/>
      </c>
      <c r="BP41" s="28" t="str">
        <f>IF(ISERROR(VLOOKUP(($B41&amp;BP$13),'Dpt BDD'!$A:$D,5,FALSE)),"",VLOOKUP(($B41&amp;BP$13),'Dpt BDD'!$A:$D,5,FALSE))</f>
        <v/>
      </c>
      <c r="BQ41" s="28" t="str">
        <f>IF(ISERROR(VLOOKUP(($B41&amp;BQ$13),'Dpt BDD'!$A:$D,5,FALSE)),"",VLOOKUP(($B41&amp;BQ$13),'Dpt BDD'!$A:$D,5,FALSE))</f>
        <v/>
      </c>
      <c r="BR41" s="28" t="str">
        <f>IF(ISERROR(VLOOKUP(($B41&amp;BR$13),'Dpt BDD'!$A:$D,5,FALSE)),"",VLOOKUP(($B41&amp;BR$13),'Dpt BDD'!$A:$D,5,FALSE))</f>
        <v/>
      </c>
      <c r="BS41" s="28" t="str">
        <f>IF(ISERROR(VLOOKUP(($B41&amp;BS$13),'Dpt BDD'!$A:$D,5,FALSE)),"",VLOOKUP(($B41&amp;BS$13),'Dpt BDD'!$A:$D,5,FALSE))</f>
        <v/>
      </c>
      <c r="BT41" s="28" t="str">
        <f>IF(ISERROR(VLOOKUP(($B41&amp;BT$13),'Dpt BDD'!$A:$D,5,FALSE)),"",VLOOKUP(($B41&amp;BT$13),'Dpt BDD'!$A:$D,5,FALSE))</f>
        <v/>
      </c>
      <c r="BU41" s="28" t="str">
        <f>IF(ISERROR(VLOOKUP(($B41&amp;BU$13),'Dpt BDD'!$A:$D,5,FALSE)),"",VLOOKUP(($B41&amp;BU$13),'Dpt BDD'!$A:$D,5,FALSE))</f>
        <v/>
      </c>
      <c r="BV41" s="28" t="str">
        <f>IF(ISERROR(VLOOKUP(($B41&amp;BV$13),'Dpt BDD'!$A:$D,5,FALSE)),"",VLOOKUP(($B41&amp;BV$13),'Dpt BDD'!$A:$D,5,FALSE))</f>
        <v/>
      </c>
      <c r="BW41" s="28" t="str">
        <f>IF(ISERROR(VLOOKUP(($B41&amp;BW$13),'Dpt BDD'!$A:$D,5,FALSE)),"",VLOOKUP(($B41&amp;BW$13),'Dpt BDD'!$A:$D,5,FALSE))</f>
        <v/>
      </c>
      <c r="BX41" s="28" t="str">
        <f>IF(ISERROR(VLOOKUP(($B41&amp;BX$13),'Dpt BDD'!$A:$D,5,FALSE)),"",VLOOKUP(($B41&amp;BX$13),'Dpt BDD'!$A:$D,5,FALSE))</f>
        <v/>
      </c>
      <c r="BY41" s="28" t="str">
        <f>IF(ISERROR(VLOOKUP(($B41&amp;BY$13),'Dpt BDD'!$A:$D,5,FALSE)),"",VLOOKUP(($B41&amp;BY$13),'Dpt BDD'!$A:$D,5,FALSE))</f>
        <v/>
      </c>
      <c r="BZ41" s="28" t="str">
        <f>IF(ISERROR(VLOOKUP(($B41&amp;BZ$13),'Dpt BDD'!$A:$D,5,FALSE)),"",VLOOKUP(($B41&amp;BZ$13),'Dpt BDD'!$A:$D,5,FALSE))</f>
        <v/>
      </c>
      <c r="CA41" s="28" t="str">
        <f>IF(ISERROR(VLOOKUP(($B41&amp;CA$13),'Dpt BDD'!$A:$D,5,FALSE)),"",VLOOKUP(($B41&amp;CA$13),'Dpt BDD'!$A:$D,5,FALSE))</f>
        <v/>
      </c>
      <c r="CB41" s="28" t="str">
        <f>IF(ISERROR(VLOOKUP(($B41&amp;CB$13),'Dpt BDD'!$A:$D,5,FALSE)),"",VLOOKUP(($B41&amp;CB$13),'Dpt BDD'!$A:$D,5,FALSE))</f>
        <v/>
      </c>
      <c r="CC41" s="28" t="str">
        <f>IF(ISERROR(VLOOKUP(($B41&amp;CC$13),'Dpt BDD'!$A:$D,5,FALSE)),"",VLOOKUP(($B41&amp;CC$13),'Dpt BDD'!$A:$D,5,FALSE))</f>
        <v/>
      </c>
      <c r="CD41" s="28" t="str">
        <f>IF(ISERROR(VLOOKUP(($B41&amp;CD$13),'Dpt BDD'!$A:$D,5,FALSE)),"",VLOOKUP(($B41&amp;CD$13),'Dpt BDD'!$A:$D,5,FALSE))</f>
        <v/>
      </c>
      <c r="CE41" s="28" t="str">
        <f>IF(ISERROR(VLOOKUP(($B41&amp;CE$13),'Dpt BDD'!$A:$D,5,FALSE)),"",VLOOKUP(($B41&amp;CE$13),'Dpt BDD'!$A:$D,5,FALSE))</f>
        <v/>
      </c>
      <c r="CF41" s="28" t="str">
        <f>IF(ISERROR(VLOOKUP(($B41&amp;CF$13),'Dpt BDD'!$A:$D,5,FALSE)),"",VLOOKUP(($B41&amp;CF$13),'Dpt BDD'!$A:$D,5,FALSE))</f>
        <v/>
      </c>
      <c r="CG41" s="28" t="str">
        <f>IF(ISERROR(VLOOKUP(($B41&amp;CG$13),'Dpt BDD'!$A:$D,5,FALSE)),"",VLOOKUP(($B41&amp;CG$13),'Dpt BDD'!$A:$D,5,FALSE))</f>
        <v/>
      </c>
      <c r="CH41" s="28" t="str">
        <f>IF(ISERROR(VLOOKUP(($B41&amp;CH$13),'Dpt BDD'!$A:$D,5,FALSE)),"",VLOOKUP(($B41&amp;CH$13),'Dpt BDD'!$A:$D,5,FALSE))</f>
        <v/>
      </c>
      <c r="CI41" s="28" t="str">
        <f>IF(ISERROR(VLOOKUP(($B41&amp;CI$13),'Dpt BDD'!$A:$D,5,FALSE)),"",VLOOKUP(($B41&amp;CI$13),'Dpt BDD'!$A:$D,5,FALSE))</f>
        <v/>
      </c>
      <c r="CJ41" s="28" t="str">
        <f>IF(ISERROR(VLOOKUP(($B41&amp;CJ$13),'Dpt BDD'!$A:$D,5,FALSE)),"",VLOOKUP(($B41&amp;CJ$13),'Dpt BDD'!$A:$D,5,FALSE))</f>
        <v/>
      </c>
      <c r="CK41" s="28" t="str">
        <f>IF(ISERROR(VLOOKUP(($B41&amp;CK$13),'Dpt BDD'!$A:$D,5,FALSE)),"",VLOOKUP(($B41&amp;CK$13),'Dpt BDD'!$A:$D,5,FALSE))</f>
        <v/>
      </c>
      <c r="CL41" s="28" t="str">
        <f>IF(ISERROR(VLOOKUP(($B41&amp;CL$13),'Dpt BDD'!$A:$D,5,FALSE)),"",VLOOKUP(($B41&amp;CL$13),'Dpt BDD'!$A:$D,5,FALSE))</f>
        <v/>
      </c>
      <c r="CM41" s="28" t="str">
        <f>IF(ISERROR(VLOOKUP(($B41&amp;CM$13),'Dpt BDD'!$A:$D,5,FALSE)),"",VLOOKUP(($B41&amp;CM$13),'Dpt BDD'!$A:$D,5,FALSE))</f>
        <v/>
      </c>
      <c r="CN41" s="28" t="str">
        <f>IF(ISERROR(VLOOKUP(($B41&amp;CN$13),'Dpt BDD'!$A:$D,5,FALSE)),"",VLOOKUP(($B41&amp;CN$13),'Dpt BDD'!$A:$D,5,FALSE))</f>
        <v/>
      </c>
      <c r="CO41" s="28" t="str">
        <f>IF(ISERROR(VLOOKUP(($B41&amp;CO$13),'Dpt BDD'!$A:$D,5,FALSE)),"",VLOOKUP(($B41&amp;CO$13),'Dpt BDD'!$A:$D,5,FALSE))</f>
        <v/>
      </c>
      <c r="CP41" s="28" t="str">
        <f>IF(ISERROR(VLOOKUP(($B41&amp;CP$13),'Dpt BDD'!$A:$D,5,FALSE)),"",VLOOKUP(($B41&amp;CP$13),'Dpt BDD'!$A:$D,5,FALSE))</f>
        <v/>
      </c>
      <c r="CQ41" s="28" t="str">
        <f>IF(ISERROR(VLOOKUP(($B41&amp;CQ$13),'Dpt BDD'!$A:$D,5,FALSE)),"",VLOOKUP(($B41&amp;CQ$13),'Dpt BDD'!$A:$D,5,FALSE))</f>
        <v/>
      </c>
      <c r="CR41" s="28" t="str">
        <f>IF(ISERROR(VLOOKUP(($B41&amp;CR$13),'Dpt BDD'!$A:$D,5,FALSE)),"",VLOOKUP(($B41&amp;CR$13),'Dpt BDD'!$A:$D,5,FALSE))</f>
        <v/>
      </c>
      <c r="CS41" s="28" t="str">
        <f>IF(ISERROR(VLOOKUP(($B41&amp;CS$13),'Dpt BDD'!$A:$D,5,FALSE)),"",VLOOKUP(($B41&amp;CS$13),'Dpt BDD'!$A:$D,5,FALSE))</f>
        <v/>
      </c>
      <c r="CT41" s="28" t="str">
        <f>IF(ISERROR(VLOOKUP(($B41&amp;CT$13),'Dpt BDD'!$A:$D,5,FALSE)),"",VLOOKUP(($B41&amp;CT$13),'Dpt BDD'!$A:$D,5,FALSE))</f>
        <v/>
      </c>
      <c r="CU41" s="28" t="str">
        <f>IF(ISERROR(VLOOKUP(($B41&amp;CU$13),'Dpt BDD'!$A:$D,5,FALSE)),"",VLOOKUP(($B41&amp;CU$13),'Dpt BDD'!$A:$D,5,FALSE))</f>
        <v/>
      </c>
      <c r="CV41" s="28" t="str">
        <f>IF(ISERROR(VLOOKUP(($B41&amp;CV$13),'Dpt BDD'!$A:$D,5,FALSE)),"",VLOOKUP(($B41&amp;CV$13),'Dpt BDD'!$A:$D,5,FALSE))</f>
        <v/>
      </c>
      <c r="CW41" s="28" t="str">
        <f>IF(ISERROR(VLOOKUP(($B41&amp;CW$13),'Dpt BDD'!$A:$D,5,FALSE)),"",VLOOKUP(($B41&amp;CW$13),'Dpt BDD'!$A:$D,5,FALSE))</f>
        <v/>
      </c>
      <c r="CX41" s="28" t="str">
        <f>IF(ISERROR(VLOOKUP(($B41&amp;CX$13),'Dpt BDD'!$A:$D,5,FALSE)),"",VLOOKUP(($B41&amp;CX$13),'Dpt BDD'!$A:$D,5,FALSE))</f>
        <v/>
      </c>
      <c r="CY41" s="28" t="str">
        <f>IF(ISERROR(VLOOKUP(($B41&amp;CY$13),'Dpt BDD'!$A:$D,5,FALSE)),"",VLOOKUP(($B41&amp;CY$13),'Dpt BDD'!$A:$D,5,FALSE))</f>
        <v/>
      </c>
      <c r="CZ41" s="28" t="str">
        <f>IF(ISERROR(VLOOKUP(($B41&amp;CZ$13),'Dpt BDD'!$A:$D,5,FALSE)),"",VLOOKUP(($B41&amp;CZ$13),'Dpt BDD'!$A:$D,5,FALSE))</f>
        <v/>
      </c>
      <c r="DA41" s="28" t="str">
        <f>IF(ISERROR(VLOOKUP(($B41&amp;DA$13),'Dpt BDD'!$A:$D,5,FALSE)),"",VLOOKUP(($B41&amp;DA$13),'Dpt BDD'!$A:$D,5,FALSE))</f>
        <v/>
      </c>
      <c r="DB41" s="28" t="str">
        <f>IF(ISERROR(VLOOKUP(($B41&amp;DB$13),'Dpt BDD'!$A:$D,5,FALSE)),"",VLOOKUP(($B41&amp;DB$13),'Dpt BDD'!$A:$D,5,FALSE))</f>
        <v/>
      </c>
      <c r="DC41" s="28" t="str">
        <f>IF(ISERROR(VLOOKUP(($B41&amp;DC$13),'Dpt BDD'!$A:$D,5,FALSE)),"",VLOOKUP(($B41&amp;DC$13),'Dpt BDD'!$A:$D,5,FALSE))</f>
        <v/>
      </c>
      <c r="DD41" s="28" t="str">
        <f>IF(ISERROR(VLOOKUP(($B41&amp;DD$13),'Dpt BDD'!$A:$D,5,FALSE)),"",VLOOKUP(($B41&amp;DD$13),'Dpt BDD'!$A:$D,5,FALSE))</f>
        <v/>
      </c>
      <c r="DE41" s="28" t="str">
        <f>IF(ISERROR(VLOOKUP(($B41&amp;DE$13),'Dpt BDD'!$A:$D,5,FALSE)),"",VLOOKUP(($B41&amp;DE$13),'Dpt BDD'!$A:$D,5,FALSE))</f>
        <v/>
      </c>
      <c r="DF41" s="28" t="str">
        <f>IF(ISERROR(VLOOKUP(($B41&amp;DF$13),'Dpt BDD'!$A:$D,5,FALSE)),"",VLOOKUP(($B41&amp;DF$13),'Dpt BDD'!$A:$D,5,FALSE))</f>
        <v/>
      </c>
      <c r="DG41" s="28" t="str">
        <f>IF(ISERROR(VLOOKUP(($B41&amp;DG$13),'Dpt BDD'!$A:$D,5,FALSE)),"",VLOOKUP(($B41&amp;DG$13),'Dpt BDD'!$A:$D,5,FALSE))</f>
        <v/>
      </c>
      <c r="DH41" s="28" t="str">
        <f>IF(ISERROR(VLOOKUP(($B41&amp;DH$13),'Dpt BDD'!$A:$D,5,FALSE)),"",VLOOKUP(($B41&amp;DH$13),'Dpt BDD'!$A:$D,5,FALSE))</f>
        <v/>
      </c>
      <c r="DI41" s="28" t="str">
        <f>IF(ISERROR(VLOOKUP(($B41&amp;DI$13),'Dpt BDD'!$A:$D,5,FALSE)),"",VLOOKUP(($B41&amp;DI$13),'Dpt BDD'!$A:$D,5,FALSE))</f>
        <v/>
      </c>
      <c r="DJ41" s="28" t="str">
        <f>IF(ISERROR(VLOOKUP(($B41&amp;DJ$13),'Dpt BDD'!$A:$D,5,FALSE)),"",VLOOKUP(($B41&amp;DJ$13),'Dpt BDD'!$A:$D,5,FALSE))</f>
        <v/>
      </c>
      <c r="DK41" s="28" t="str">
        <f>IF(ISERROR(VLOOKUP(($B41&amp;DK$13),'Dpt BDD'!$A:$D,5,FALSE)),"",VLOOKUP(($B41&amp;DK$13),'Dpt BDD'!$A:$D,5,FALSE))</f>
        <v/>
      </c>
    </row>
    <row r="42" spans="2:216" x14ac:dyDescent="0.15">
      <c r="B42" s="2">
        <f t="shared" si="0"/>
        <v>43068</v>
      </c>
      <c r="C42" s="53">
        <f>IFERROR(RECHERCHEVA('Dpt BDD'!$A:$D,4,$B42,C$12),0)</f>
        <v>0</v>
      </c>
      <c r="D42" s="53">
        <f>IFERROR(RECHERCHEVA('Dpt BDD'!$A:$D,4,$B42,D$12),0)</f>
        <v>0</v>
      </c>
      <c r="E42" s="53">
        <f>IFERROR(RECHERCHEVA('Dpt BDD'!$A:$D,4,$B42,E$12),0)</f>
        <v>0</v>
      </c>
      <c r="F42" s="53">
        <f>IFERROR(RECHERCHEVA('Dpt BDD'!$A:$D,4,$B42,F$12),0)</f>
        <v>0</v>
      </c>
      <c r="G42" s="53">
        <f>IFERROR(RECHERCHEVA('Dpt BDD'!$A:$D,4,$B42,G$12),0)</f>
        <v>0</v>
      </c>
      <c r="H42" s="53">
        <f>IFERROR(RECHERCHEVA('Dpt BDD'!$A:$D,4,$B42,H$12),0)</f>
        <v>0</v>
      </c>
      <c r="I42" s="53">
        <f>IFERROR(RECHERCHEVA('Dpt BDD'!$A:$D,4,$B42,I$12),0)</f>
        <v>0</v>
      </c>
      <c r="J42" s="53">
        <f>IFERROR(RECHERCHEVA('Dpt BDD'!$A:$D,4,$B42,J$12),0)</f>
        <v>0</v>
      </c>
      <c r="K42" s="53">
        <f>IFERROR(RECHERCHEVA('Dpt BDD'!$A:$D,4,$B42,K$12),0)</f>
        <v>0</v>
      </c>
      <c r="L42" s="53">
        <f>IFERROR(RECHERCHEVA('Dpt BDD'!$A:$D,4,$B42,L$12),0)</f>
        <v>0</v>
      </c>
      <c r="M42" s="53">
        <f>IFERROR(RECHERCHEVA('Dpt BDD'!$A:$D,4,$B42,M$12),0)</f>
        <v>0</v>
      </c>
      <c r="N42" s="53">
        <f>IFERROR(RECHERCHEVA('Dpt BDD'!$A:$D,4,$B42,N$12),0)</f>
        <v>0</v>
      </c>
      <c r="O42" s="28" t="str">
        <f>IF(ISERROR(VLOOKUP(($B42&amp;O$13),'Dpt BDD'!$A:$D,5,FALSE)),"",VLOOKUP(($B42&amp;O$13),'Dpt BDD'!$A:$D,5,FALSE))</f>
        <v/>
      </c>
      <c r="P42" s="28" t="str">
        <f>IF(ISERROR(VLOOKUP(($B42&amp;P$13),'Dpt BDD'!$A:$D,5,FALSE)),"",VLOOKUP(($B42&amp;P$13),'Dpt BDD'!$A:$D,5,FALSE))</f>
        <v/>
      </c>
      <c r="Q42" s="28" t="str">
        <f>IF(ISERROR(VLOOKUP(($B42&amp;Q$13),'Dpt BDD'!$A:$D,5,FALSE)),"",VLOOKUP(($B42&amp;Q$13),'Dpt BDD'!$A:$D,5,FALSE))</f>
        <v/>
      </c>
      <c r="R42" s="28" t="str">
        <f>IF(ISERROR(VLOOKUP(($B42&amp;R$13),'Dpt BDD'!$A:$D,5,FALSE)),"",VLOOKUP(($B42&amp;R$13),'Dpt BDD'!$A:$D,5,FALSE))</f>
        <v/>
      </c>
      <c r="S42" s="28" t="str">
        <f>IF(ISERROR(VLOOKUP(($B42&amp;S$13),'Dpt BDD'!$A:$D,5,FALSE)),"",VLOOKUP(($B42&amp;S$13),'Dpt BDD'!$A:$D,5,FALSE))</f>
        <v/>
      </c>
      <c r="T42" s="28" t="str">
        <f>IF(ISERROR(VLOOKUP(($B42&amp;T$13),'Dpt BDD'!$A:$D,5,FALSE)),"",VLOOKUP(($B42&amp;T$13),'Dpt BDD'!$A:$D,5,FALSE))</f>
        <v/>
      </c>
      <c r="U42" s="28" t="str">
        <f>IF(ISERROR(VLOOKUP(($B42&amp;U$13),'Dpt BDD'!$A:$D,5,FALSE)),"",VLOOKUP(($B42&amp;U$13),'Dpt BDD'!$A:$D,5,FALSE))</f>
        <v/>
      </c>
      <c r="V42" s="28" t="str">
        <f>IF(ISERROR(VLOOKUP(($B42&amp;V$13),'Dpt BDD'!$A:$D,5,FALSE)),"",VLOOKUP(($B42&amp;V$13),'Dpt BDD'!$A:$D,5,FALSE))</f>
        <v/>
      </c>
      <c r="W42" s="28" t="str">
        <f>IF(ISERROR(VLOOKUP(($B42&amp;W$13),'Dpt BDD'!$A:$D,5,FALSE)),"",VLOOKUP(($B42&amp;W$13),'Dpt BDD'!$A:$D,5,FALSE))</f>
        <v/>
      </c>
      <c r="X42" s="28" t="str">
        <f>IF(ISERROR(VLOOKUP(($B42&amp;X$13),'Dpt BDD'!$A:$D,5,FALSE)),"",VLOOKUP(($B42&amp;X$13),'Dpt BDD'!$A:$D,5,FALSE))</f>
        <v/>
      </c>
      <c r="Y42" s="28" t="str">
        <f>IF(ISERROR(VLOOKUP(($B42&amp;Y$13),'Dpt BDD'!$A:$D,5,FALSE)),"",VLOOKUP(($B42&amp;Y$13),'Dpt BDD'!$A:$D,5,FALSE))</f>
        <v/>
      </c>
      <c r="Z42" s="28" t="str">
        <f>IF(ISERROR(VLOOKUP(($B42&amp;Z$13),'Dpt BDD'!$A:$D,5,FALSE)),"",VLOOKUP(($B42&amp;Z$13),'Dpt BDD'!$A:$D,5,FALSE))</f>
        <v/>
      </c>
      <c r="AA42" s="28" t="str">
        <f>IF(ISERROR(VLOOKUP(($B42&amp;AA$13),'Dpt BDD'!$A:$D,5,FALSE)),"",VLOOKUP(($B42&amp;AA$13),'Dpt BDD'!$A:$D,5,FALSE))</f>
        <v/>
      </c>
      <c r="AB42" s="28" t="str">
        <f>IF(ISERROR(VLOOKUP(($B42&amp;AB$13),'Dpt BDD'!$A:$D,5,FALSE)),"",VLOOKUP(($B42&amp;AB$13),'Dpt BDD'!$A:$D,5,FALSE))</f>
        <v/>
      </c>
      <c r="AC42" s="28" t="str">
        <f>IF(ISERROR(VLOOKUP(($B42&amp;AC$13),'Dpt BDD'!$A:$D,5,FALSE)),"",VLOOKUP(($B42&amp;AC$13),'Dpt BDD'!$A:$D,5,FALSE))</f>
        <v/>
      </c>
      <c r="AD42" s="28" t="str">
        <f>IF(ISERROR(VLOOKUP(($B42&amp;AD$13),'Dpt BDD'!$A:$D,5,FALSE)),"",VLOOKUP(($B42&amp;AD$13),'Dpt BDD'!$A:$D,5,FALSE))</f>
        <v/>
      </c>
      <c r="AE42" s="28" t="str">
        <f>IF(ISERROR(VLOOKUP(($B42&amp;AE$13),'Dpt BDD'!$A:$D,5,FALSE)),"",VLOOKUP(($B42&amp;AE$13),'Dpt BDD'!$A:$D,5,FALSE))</f>
        <v/>
      </c>
      <c r="AF42" s="28" t="str">
        <f>IF(ISERROR(VLOOKUP(($B42&amp;AF$13),'Dpt BDD'!$A:$D,5,FALSE)),"",VLOOKUP(($B42&amp;AF$13),'Dpt BDD'!$A:$D,5,FALSE))</f>
        <v/>
      </c>
      <c r="AG42" s="28" t="str">
        <f>IF(ISERROR(VLOOKUP(($B42&amp;AG$13),'Dpt BDD'!$A:$D,5,FALSE)),"",VLOOKUP(($B42&amp;AG$13),'Dpt BDD'!$A:$D,5,FALSE))</f>
        <v/>
      </c>
      <c r="AH42" s="28" t="str">
        <f>IF(ISERROR(VLOOKUP(($B42&amp;AH$13),'Dpt BDD'!$A:$D,5,FALSE)),"",VLOOKUP(($B42&amp;AH$13),'Dpt BDD'!$A:$D,5,FALSE))</f>
        <v/>
      </c>
      <c r="AI42" s="28" t="str">
        <f>IF(ISERROR(VLOOKUP(($B42&amp;AI$13),'Dpt BDD'!$A:$D,5,FALSE)),"",VLOOKUP(($B42&amp;AI$13),'Dpt BDD'!$A:$D,5,FALSE))</f>
        <v/>
      </c>
      <c r="AJ42" s="28" t="str">
        <f>IF(ISERROR(VLOOKUP(($B42&amp;AJ$13),'Dpt BDD'!$A:$D,5,FALSE)),"",VLOOKUP(($B42&amp;AJ$13),'Dpt BDD'!$A:$D,5,FALSE))</f>
        <v/>
      </c>
      <c r="AK42" s="28" t="str">
        <f>IF(ISERROR(VLOOKUP(($B42&amp;AK$13),'Dpt BDD'!$A:$D,5,FALSE)),"",VLOOKUP(($B42&amp;AK$13),'Dpt BDD'!$A:$D,5,FALSE))</f>
        <v/>
      </c>
      <c r="AL42" s="28" t="str">
        <f>IF(ISERROR(VLOOKUP(($B42&amp;AL$13),'Dpt BDD'!$A:$D,5,FALSE)),"",VLOOKUP(($B42&amp;AL$13),'Dpt BDD'!$A:$D,5,FALSE))</f>
        <v/>
      </c>
      <c r="AM42" s="28" t="str">
        <f>IF(ISERROR(VLOOKUP(($B42&amp;AM$13),'Dpt BDD'!$A:$D,5,FALSE)),"",VLOOKUP(($B42&amp;AM$13),'Dpt BDD'!$A:$D,5,FALSE))</f>
        <v/>
      </c>
      <c r="AN42" s="28" t="str">
        <f>IF(ISERROR(VLOOKUP(($B42&amp;AN$13),'Dpt BDD'!$A:$D,5,FALSE)),"",VLOOKUP(($B42&amp;AN$13),'Dpt BDD'!$A:$D,5,FALSE))</f>
        <v/>
      </c>
      <c r="AO42" s="28" t="str">
        <f>IF(ISERROR(VLOOKUP(($B42&amp;AO$13),'Dpt BDD'!$A:$D,5,FALSE)),"",VLOOKUP(($B42&amp;AO$13),'Dpt BDD'!$A:$D,5,FALSE))</f>
        <v/>
      </c>
      <c r="AP42" s="28" t="str">
        <f>IF(ISERROR(VLOOKUP(($B42&amp;AP$13),'Dpt BDD'!$A:$D,5,FALSE)),"",VLOOKUP(($B42&amp;AP$13),'Dpt BDD'!$A:$D,5,FALSE))</f>
        <v/>
      </c>
      <c r="AQ42" s="28" t="str">
        <f>IF(ISERROR(VLOOKUP(($B42&amp;AQ$13),'Dpt BDD'!$A:$D,5,FALSE)),"",VLOOKUP(($B42&amp;AQ$13),'Dpt BDD'!$A:$D,5,FALSE))</f>
        <v/>
      </c>
      <c r="AR42" s="28" t="str">
        <f>IF(ISERROR(VLOOKUP(($B42&amp;AR$13),'Dpt BDD'!$A:$D,5,FALSE)),"",VLOOKUP(($B42&amp;AR$13),'Dpt BDD'!$A:$D,5,FALSE))</f>
        <v/>
      </c>
      <c r="AS42" s="28" t="str">
        <f>IF(ISERROR(VLOOKUP(($B42&amp;AS$13),'Dpt BDD'!$A:$D,5,FALSE)),"",VLOOKUP(($B42&amp;AS$13),'Dpt BDD'!$A:$D,5,FALSE))</f>
        <v/>
      </c>
      <c r="AT42" s="28" t="str">
        <f>IF(ISERROR(VLOOKUP(($B42&amp;AT$13),'Dpt BDD'!$A:$D,5,FALSE)),"",VLOOKUP(($B42&amp;AT$13),'Dpt BDD'!$A:$D,5,FALSE))</f>
        <v/>
      </c>
      <c r="AU42" s="28" t="str">
        <f>IF(ISERROR(VLOOKUP(($B42&amp;AU$13),'Dpt BDD'!$A:$D,5,FALSE)),"",VLOOKUP(($B42&amp;AU$13),'Dpt BDD'!$A:$D,5,FALSE))</f>
        <v/>
      </c>
      <c r="AV42" s="28" t="str">
        <f>IF(ISERROR(VLOOKUP(($B42&amp;AV$13),'Dpt BDD'!$A:$D,5,FALSE)),"",VLOOKUP(($B42&amp;AV$13),'Dpt BDD'!$A:$D,5,FALSE))</f>
        <v/>
      </c>
      <c r="AW42" s="28" t="str">
        <f>IF(ISERROR(VLOOKUP(($B42&amp;AW$13),'Dpt BDD'!$A:$D,5,FALSE)),"",VLOOKUP(($B42&amp;AW$13),'Dpt BDD'!$A:$D,5,FALSE))</f>
        <v/>
      </c>
      <c r="AX42" s="28" t="str">
        <f>IF(ISERROR(VLOOKUP(($B42&amp;AX$13),'Dpt BDD'!$A:$D,5,FALSE)),"",VLOOKUP(($B42&amp;AX$13),'Dpt BDD'!$A:$D,5,FALSE))</f>
        <v/>
      </c>
      <c r="AY42" s="28" t="str">
        <f>IF(ISERROR(VLOOKUP(($B42&amp;AY$13),'Dpt BDD'!$A:$D,5,FALSE)),"",VLOOKUP(($B42&amp;AY$13),'Dpt BDD'!$A:$D,5,FALSE))</f>
        <v/>
      </c>
      <c r="AZ42" s="28" t="str">
        <f>IF(ISERROR(VLOOKUP(($B42&amp;AZ$13),'Dpt BDD'!$A:$D,5,FALSE)),"",VLOOKUP(($B42&amp;AZ$13),'Dpt BDD'!$A:$D,5,FALSE))</f>
        <v/>
      </c>
      <c r="BA42" s="28" t="str">
        <f>IF(ISERROR(VLOOKUP(($B42&amp;BA$13),'Dpt BDD'!$A:$D,5,FALSE)),"",VLOOKUP(($B42&amp;BA$13),'Dpt BDD'!$A:$D,5,FALSE))</f>
        <v/>
      </c>
      <c r="BB42" s="28" t="str">
        <f>IF(ISERROR(VLOOKUP(($B42&amp;BB$13),'Dpt BDD'!$A:$D,5,FALSE)),"",VLOOKUP(($B42&amp;BB$13),'Dpt BDD'!$A:$D,5,FALSE))</f>
        <v/>
      </c>
      <c r="BC42" s="28" t="str">
        <f>IF(ISERROR(VLOOKUP(($B42&amp;BC$13),'Dpt BDD'!$A:$D,5,FALSE)),"",VLOOKUP(($B42&amp;BC$13),'Dpt BDD'!$A:$D,5,FALSE))</f>
        <v/>
      </c>
      <c r="BD42" s="28" t="str">
        <f>IF(ISERROR(VLOOKUP(($B42&amp;BD$13),'Dpt BDD'!$A:$D,5,FALSE)),"",VLOOKUP(($B42&amp;BD$13),'Dpt BDD'!$A:$D,5,FALSE))</f>
        <v/>
      </c>
      <c r="BE42" s="28" t="str">
        <f>IF(ISERROR(VLOOKUP(($B42&amp;BE$13),'Dpt BDD'!$A:$D,5,FALSE)),"",VLOOKUP(($B42&amp;BE$13),'Dpt BDD'!$A:$D,5,FALSE))</f>
        <v/>
      </c>
      <c r="BF42" s="28" t="str">
        <f>IF(ISERROR(VLOOKUP(($B42&amp;BF$13),'Dpt BDD'!$A:$D,5,FALSE)),"",VLOOKUP(($B42&amp;BF$13),'Dpt BDD'!$A:$D,5,FALSE))</f>
        <v/>
      </c>
      <c r="BG42" s="28" t="str">
        <f>IF(ISERROR(VLOOKUP(($B42&amp;BG$13),'Dpt BDD'!$A:$D,5,FALSE)),"",VLOOKUP(($B42&amp;BG$13),'Dpt BDD'!$A:$D,5,FALSE))</f>
        <v/>
      </c>
      <c r="BH42" s="28" t="str">
        <f>IF(ISERROR(VLOOKUP(($B42&amp;BH$13),'Dpt BDD'!$A:$D,5,FALSE)),"",VLOOKUP(($B42&amp;BH$13),'Dpt BDD'!$A:$D,5,FALSE))</f>
        <v/>
      </c>
      <c r="BI42" s="28" t="str">
        <f>IF(ISERROR(VLOOKUP(($B42&amp;BI$13),'Dpt BDD'!$A:$D,5,FALSE)),"",VLOOKUP(($B42&amp;BI$13),'Dpt BDD'!$A:$D,5,FALSE))</f>
        <v/>
      </c>
      <c r="BJ42" s="28" t="str">
        <f>IF(ISERROR(VLOOKUP(($B42&amp;BJ$13),'Dpt BDD'!$A:$D,5,FALSE)),"",VLOOKUP(($B42&amp;BJ$13),'Dpt BDD'!$A:$D,5,FALSE))</f>
        <v/>
      </c>
      <c r="BK42" s="28" t="str">
        <f>IF(ISERROR(VLOOKUP(($B42&amp;BK$13),'Dpt BDD'!$A:$D,5,FALSE)),"",VLOOKUP(($B42&amp;BK$13),'Dpt BDD'!$A:$D,5,FALSE))</f>
        <v/>
      </c>
      <c r="BL42" s="28" t="str">
        <f>IF(ISERROR(VLOOKUP(($B42&amp;BL$13),'Dpt BDD'!$A:$D,5,FALSE)),"",VLOOKUP(($B42&amp;BL$13),'Dpt BDD'!$A:$D,5,FALSE))</f>
        <v/>
      </c>
      <c r="BM42" s="28" t="str">
        <f>IF(ISERROR(VLOOKUP(($B42&amp;BM$13),'Dpt BDD'!$A:$D,5,FALSE)),"",VLOOKUP(($B42&amp;BM$13),'Dpt BDD'!$A:$D,5,FALSE))</f>
        <v/>
      </c>
      <c r="BN42" s="28" t="str">
        <f>IF(ISERROR(VLOOKUP(($B42&amp;BN$13),'Dpt BDD'!$A:$D,5,FALSE)),"",VLOOKUP(($B42&amp;BN$13),'Dpt BDD'!$A:$D,5,FALSE))</f>
        <v/>
      </c>
      <c r="BO42" s="28" t="str">
        <f>IF(ISERROR(VLOOKUP(($B42&amp;BO$13),'Dpt BDD'!$A:$D,5,FALSE)),"",VLOOKUP(($B42&amp;BO$13),'Dpt BDD'!$A:$D,5,FALSE))</f>
        <v/>
      </c>
      <c r="BP42" s="28" t="str">
        <f>IF(ISERROR(VLOOKUP(($B42&amp;BP$13),'Dpt BDD'!$A:$D,5,FALSE)),"",VLOOKUP(($B42&amp;BP$13),'Dpt BDD'!$A:$D,5,FALSE))</f>
        <v/>
      </c>
      <c r="BQ42" s="28" t="str">
        <f>IF(ISERROR(VLOOKUP(($B42&amp;BQ$13),'Dpt BDD'!$A:$D,5,FALSE)),"",VLOOKUP(($B42&amp;BQ$13),'Dpt BDD'!$A:$D,5,FALSE))</f>
        <v/>
      </c>
      <c r="BR42" s="28" t="str">
        <f>IF(ISERROR(VLOOKUP(($B42&amp;BR$13),'Dpt BDD'!$A:$D,5,FALSE)),"",VLOOKUP(($B42&amp;BR$13),'Dpt BDD'!$A:$D,5,FALSE))</f>
        <v/>
      </c>
      <c r="BS42" s="28" t="str">
        <f>IF(ISERROR(VLOOKUP(($B42&amp;BS$13),'Dpt BDD'!$A:$D,5,FALSE)),"",VLOOKUP(($B42&amp;BS$13),'Dpt BDD'!$A:$D,5,FALSE))</f>
        <v/>
      </c>
      <c r="BT42" s="28" t="str">
        <f>IF(ISERROR(VLOOKUP(($B42&amp;BT$13),'Dpt BDD'!$A:$D,5,FALSE)),"",VLOOKUP(($B42&amp;BT$13),'Dpt BDD'!$A:$D,5,FALSE))</f>
        <v/>
      </c>
      <c r="BU42" s="28" t="str">
        <f>IF(ISERROR(VLOOKUP(($B42&amp;BU$13),'Dpt BDD'!$A:$D,5,FALSE)),"",VLOOKUP(($B42&amp;BU$13),'Dpt BDD'!$A:$D,5,FALSE))</f>
        <v/>
      </c>
      <c r="BV42" s="28" t="str">
        <f>IF(ISERROR(VLOOKUP(($B42&amp;BV$13),'Dpt BDD'!$A:$D,5,FALSE)),"",VLOOKUP(($B42&amp;BV$13),'Dpt BDD'!$A:$D,5,FALSE))</f>
        <v/>
      </c>
      <c r="BW42" s="28" t="str">
        <f>IF(ISERROR(VLOOKUP(($B42&amp;BW$13),'Dpt BDD'!$A:$D,5,FALSE)),"",VLOOKUP(($B42&amp;BW$13),'Dpt BDD'!$A:$D,5,FALSE))</f>
        <v/>
      </c>
      <c r="BX42" s="28" t="str">
        <f>IF(ISERROR(VLOOKUP(($B42&amp;BX$13),'Dpt BDD'!$A:$D,5,FALSE)),"",VLOOKUP(($B42&amp;BX$13),'Dpt BDD'!$A:$D,5,FALSE))</f>
        <v/>
      </c>
      <c r="BY42" s="28" t="str">
        <f>IF(ISERROR(VLOOKUP(($B42&amp;BY$13),'Dpt BDD'!$A:$D,5,FALSE)),"",VLOOKUP(($B42&amp;BY$13),'Dpt BDD'!$A:$D,5,FALSE))</f>
        <v/>
      </c>
      <c r="BZ42" s="28" t="str">
        <f>IF(ISERROR(VLOOKUP(($B42&amp;BZ$13),'Dpt BDD'!$A:$D,5,FALSE)),"",VLOOKUP(($B42&amp;BZ$13),'Dpt BDD'!$A:$D,5,FALSE))</f>
        <v/>
      </c>
      <c r="CA42" s="28" t="str">
        <f>IF(ISERROR(VLOOKUP(($B42&amp;CA$13),'Dpt BDD'!$A:$D,5,FALSE)),"",VLOOKUP(($B42&amp;CA$13),'Dpt BDD'!$A:$D,5,FALSE))</f>
        <v/>
      </c>
      <c r="CB42" s="28" t="str">
        <f>IF(ISERROR(VLOOKUP(($B42&amp;CB$13),'Dpt BDD'!$A:$D,5,FALSE)),"",VLOOKUP(($B42&amp;CB$13),'Dpt BDD'!$A:$D,5,FALSE))</f>
        <v/>
      </c>
      <c r="CC42" s="28" t="str">
        <f>IF(ISERROR(VLOOKUP(($B42&amp;CC$13),'Dpt BDD'!$A:$D,5,FALSE)),"",VLOOKUP(($B42&amp;CC$13),'Dpt BDD'!$A:$D,5,FALSE))</f>
        <v/>
      </c>
      <c r="CD42" s="28" t="str">
        <f>IF(ISERROR(VLOOKUP(($B42&amp;CD$13),'Dpt BDD'!$A:$D,5,FALSE)),"",VLOOKUP(($B42&amp;CD$13),'Dpt BDD'!$A:$D,5,FALSE))</f>
        <v/>
      </c>
      <c r="CE42" s="28" t="str">
        <f>IF(ISERROR(VLOOKUP(($B42&amp;CE$13),'Dpt BDD'!$A:$D,5,FALSE)),"",VLOOKUP(($B42&amp;CE$13),'Dpt BDD'!$A:$D,5,FALSE))</f>
        <v/>
      </c>
      <c r="CF42" s="28" t="str">
        <f>IF(ISERROR(VLOOKUP(($B42&amp;CF$13),'Dpt BDD'!$A:$D,5,FALSE)),"",VLOOKUP(($B42&amp;CF$13),'Dpt BDD'!$A:$D,5,FALSE))</f>
        <v/>
      </c>
      <c r="CG42" s="28" t="str">
        <f>IF(ISERROR(VLOOKUP(($B42&amp;CG$13),'Dpt BDD'!$A:$D,5,FALSE)),"",VLOOKUP(($B42&amp;CG$13),'Dpt BDD'!$A:$D,5,FALSE))</f>
        <v/>
      </c>
      <c r="CH42" s="28" t="str">
        <f>IF(ISERROR(VLOOKUP(($B42&amp;CH$13),'Dpt BDD'!$A:$D,5,FALSE)),"",VLOOKUP(($B42&amp;CH$13),'Dpt BDD'!$A:$D,5,FALSE))</f>
        <v/>
      </c>
      <c r="CI42" s="28" t="str">
        <f>IF(ISERROR(VLOOKUP(($B42&amp;CI$13),'Dpt BDD'!$A:$D,5,FALSE)),"",VLOOKUP(($B42&amp;CI$13),'Dpt BDD'!$A:$D,5,FALSE))</f>
        <v/>
      </c>
      <c r="CJ42" s="28" t="str">
        <f>IF(ISERROR(VLOOKUP(($B42&amp;CJ$13),'Dpt BDD'!$A:$D,5,FALSE)),"",VLOOKUP(($B42&amp;CJ$13),'Dpt BDD'!$A:$D,5,FALSE))</f>
        <v/>
      </c>
      <c r="CK42" s="28" t="str">
        <f>IF(ISERROR(VLOOKUP(($B42&amp;CK$13),'Dpt BDD'!$A:$D,5,FALSE)),"",VLOOKUP(($B42&amp;CK$13),'Dpt BDD'!$A:$D,5,FALSE))</f>
        <v/>
      </c>
      <c r="CL42" s="28" t="str">
        <f>IF(ISERROR(VLOOKUP(($B42&amp;CL$13),'Dpt BDD'!$A:$D,5,FALSE)),"",VLOOKUP(($B42&amp;CL$13),'Dpt BDD'!$A:$D,5,FALSE))</f>
        <v/>
      </c>
      <c r="CM42" s="28" t="str">
        <f>IF(ISERROR(VLOOKUP(($B42&amp;CM$13),'Dpt BDD'!$A:$D,5,FALSE)),"",VLOOKUP(($B42&amp;CM$13),'Dpt BDD'!$A:$D,5,FALSE))</f>
        <v/>
      </c>
      <c r="CN42" s="28" t="str">
        <f>IF(ISERROR(VLOOKUP(($B42&amp;CN$13),'Dpt BDD'!$A:$D,5,FALSE)),"",VLOOKUP(($B42&amp;CN$13),'Dpt BDD'!$A:$D,5,FALSE))</f>
        <v/>
      </c>
      <c r="CO42" s="28" t="str">
        <f>IF(ISERROR(VLOOKUP(($B42&amp;CO$13),'Dpt BDD'!$A:$D,5,FALSE)),"",VLOOKUP(($B42&amp;CO$13),'Dpt BDD'!$A:$D,5,FALSE))</f>
        <v/>
      </c>
      <c r="CP42" s="28" t="str">
        <f>IF(ISERROR(VLOOKUP(($B42&amp;CP$13),'Dpt BDD'!$A:$D,5,FALSE)),"",VLOOKUP(($B42&amp;CP$13),'Dpt BDD'!$A:$D,5,FALSE))</f>
        <v/>
      </c>
      <c r="CQ42" s="28" t="str">
        <f>IF(ISERROR(VLOOKUP(($B42&amp;CQ$13),'Dpt BDD'!$A:$D,5,FALSE)),"",VLOOKUP(($B42&amp;CQ$13),'Dpt BDD'!$A:$D,5,FALSE))</f>
        <v/>
      </c>
      <c r="CR42" s="28" t="str">
        <f>IF(ISERROR(VLOOKUP(($B42&amp;CR$13),'Dpt BDD'!$A:$D,5,FALSE)),"",VLOOKUP(($B42&amp;CR$13),'Dpt BDD'!$A:$D,5,FALSE))</f>
        <v/>
      </c>
      <c r="CS42" s="28" t="str">
        <f>IF(ISERROR(VLOOKUP(($B42&amp;CS$13),'Dpt BDD'!$A:$D,5,FALSE)),"",VLOOKUP(($B42&amp;CS$13),'Dpt BDD'!$A:$D,5,FALSE))</f>
        <v/>
      </c>
      <c r="CT42" s="28" t="str">
        <f>IF(ISERROR(VLOOKUP(($B42&amp;CT$13),'Dpt BDD'!$A:$D,5,FALSE)),"",VLOOKUP(($B42&amp;CT$13),'Dpt BDD'!$A:$D,5,FALSE))</f>
        <v/>
      </c>
      <c r="CU42" s="28" t="str">
        <f>IF(ISERROR(VLOOKUP(($B42&amp;CU$13),'Dpt BDD'!$A:$D,5,FALSE)),"",VLOOKUP(($B42&amp;CU$13),'Dpt BDD'!$A:$D,5,FALSE))</f>
        <v/>
      </c>
      <c r="CV42" s="28" t="str">
        <f>IF(ISERROR(VLOOKUP(($B42&amp;CV$13),'Dpt BDD'!$A:$D,5,FALSE)),"",VLOOKUP(($B42&amp;CV$13),'Dpt BDD'!$A:$D,5,FALSE))</f>
        <v/>
      </c>
      <c r="CW42" s="28" t="str">
        <f>IF(ISERROR(VLOOKUP(($B42&amp;CW$13),'Dpt BDD'!$A:$D,5,FALSE)),"",VLOOKUP(($B42&amp;CW$13),'Dpt BDD'!$A:$D,5,FALSE))</f>
        <v/>
      </c>
      <c r="CX42" s="28" t="str">
        <f>IF(ISERROR(VLOOKUP(($B42&amp;CX$13),'Dpt BDD'!$A:$D,5,FALSE)),"",VLOOKUP(($B42&amp;CX$13),'Dpt BDD'!$A:$D,5,FALSE))</f>
        <v/>
      </c>
      <c r="CY42" s="28" t="str">
        <f>IF(ISERROR(VLOOKUP(($B42&amp;CY$13),'Dpt BDD'!$A:$D,5,FALSE)),"",VLOOKUP(($B42&amp;CY$13),'Dpt BDD'!$A:$D,5,FALSE))</f>
        <v/>
      </c>
      <c r="CZ42" s="28" t="str">
        <f>IF(ISERROR(VLOOKUP(($B42&amp;CZ$13),'Dpt BDD'!$A:$D,5,FALSE)),"",VLOOKUP(($B42&amp;CZ$13),'Dpt BDD'!$A:$D,5,FALSE))</f>
        <v/>
      </c>
      <c r="DA42" s="28" t="str">
        <f>IF(ISERROR(VLOOKUP(($B42&amp;DA$13),'Dpt BDD'!$A:$D,5,FALSE)),"",VLOOKUP(($B42&amp;DA$13),'Dpt BDD'!$A:$D,5,FALSE))</f>
        <v/>
      </c>
      <c r="DB42" s="28" t="str">
        <f>IF(ISERROR(VLOOKUP(($B42&amp;DB$13),'Dpt BDD'!$A:$D,5,FALSE)),"",VLOOKUP(($B42&amp;DB$13),'Dpt BDD'!$A:$D,5,FALSE))</f>
        <v/>
      </c>
      <c r="DC42" s="28" t="str">
        <f>IF(ISERROR(VLOOKUP(($B42&amp;DC$13),'Dpt BDD'!$A:$D,5,FALSE)),"",VLOOKUP(($B42&amp;DC$13),'Dpt BDD'!$A:$D,5,FALSE))</f>
        <v/>
      </c>
      <c r="DD42" s="28" t="str">
        <f>IF(ISERROR(VLOOKUP(($B42&amp;DD$13),'Dpt BDD'!$A:$D,5,FALSE)),"",VLOOKUP(($B42&amp;DD$13),'Dpt BDD'!$A:$D,5,FALSE))</f>
        <v/>
      </c>
      <c r="DE42" s="28" t="str">
        <f>IF(ISERROR(VLOOKUP(($B42&amp;DE$13),'Dpt BDD'!$A:$D,5,FALSE)),"",VLOOKUP(($B42&amp;DE$13),'Dpt BDD'!$A:$D,5,FALSE))</f>
        <v/>
      </c>
      <c r="DF42" s="28" t="str">
        <f>IF(ISERROR(VLOOKUP(($B42&amp;DF$13),'Dpt BDD'!$A:$D,5,FALSE)),"",VLOOKUP(($B42&amp;DF$13),'Dpt BDD'!$A:$D,5,FALSE))</f>
        <v/>
      </c>
      <c r="DG42" s="28" t="str">
        <f>IF(ISERROR(VLOOKUP(($B42&amp;DG$13),'Dpt BDD'!$A:$D,5,FALSE)),"",VLOOKUP(($B42&amp;DG$13),'Dpt BDD'!$A:$D,5,FALSE))</f>
        <v/>
      </c>
      <c r="DH42" s="28" t="str">
        <f>IF(ISERROR(VLOOKUP(($B42&amp;DH$13),'Dpt BDD'!$A:$D,5,FALSE)),"",VLOOKUP(($B42&amp;DH$13),'Dpt BDD'!$A:$D,5,FALSE))</f>
        <v/>
      </c>
      <c r="DI42" s="28" t="str">
        <f>IF(ISERROR(VLOOKUP(($B42&amp;DI$13),'Dpt BDD'!$A:$D,5,FALSE)),"",VLOOKUP(($B42&amp;DI$13),'Dpt BDD'!$A:$D,5,FALSE))</f>
        <v/>
      </c>
      <c r="DJ42" s="28" t="str">
        <f>IF(ISERROR(VLOOKUP(($B42&amp;DJ$13),'Dpt BDD'!$A:$D,5,FALSE)),"",VLOOKUP(($B42&amp;DJ$13),'Dpt BDD'!$A:$D,5,FALSE))</f>
        <v/>
      </c>
      <c r="DK42" s="28" t="str">
        <f>IF(ISERROR(VLOOKUP(($B42&amp;DK$13),'Dpt BDD'!$A:$D,5,FALSE)),"",VLOOKUP(($B42&amp;DK$13),'Dpt BDD'!$A:$D,5,FALSE))</f>
        <v/>
      </c>
    </row>
    <row r="43" spans="2:216" x14ac:dyDescent="0.15">
      <c r="B43" s="2">
        <f t="shared" si="0"/>
        <v>43069</v>
      </c>
      <c r="C43" s="53">
        <f>IFERROR(RECHERCHEVA('Dpt BDD'!$A:$D,4,$B43,C$12),0)</f>
        <v>0</v>
      </c>
      <c r="D43" s="53">
        <f>IFERROR(RECHERCHEVA('Dpt BDD'!$A:$D,4,$B43,D$12),0)</f>
        <v>0</v>
      </c>
      <c r="E43" s="53">
        <f>IFERROR(RECHERCHEVA('Dpt BDD'!$A:$D,4,$B43,E$12),0)</f>
        <v>0</v>
      </c>
      <c r="F43" s="53">
        <f>IFERROR(RECHERCHEVA('Dpt BDD'!$A:$D,4,$B43,F$12),0)</f>
        <v>0</v>
      </c>
      <c r="G43" s="53">
        <f>IFERROR(RECHERCHEVA('Dpt BDD'!$A:$D,4,$B43,G$12),0)</f>
        <v>0</v>
      </c>
      <c r="H43" s="53">
        <f>IFERROR(RECHERCHEVA('Dpt BDD'!$A:$D,4,$B43,H$12),0)</f>
        <v>0</v>
      </c>
      <c r="I43" s="53">
        <f>IFERROR(RECHERCHEVA('Dpt BDD'!$A:$D,4,$B43,I$12),0)</f>
        <v>0</v>
      </c>
      <c r="J43" s="53">
        <f>IFERROR(RECHERCHEVA('Dpt BDD'!$A:$D,4,$B43,J$12),0)</f>
        <v>0</v>
      </c>
      <c r="K43" s="53">
        <f>IFERROR(RECHERCHEVA('Dpt BDD'!$A:$D,4,$B43,K$12),0)</f>
        <v>0</v>
      </c>
      <c r="L43" s="53">
        <f>IFERROR(RECHERCHEVA('Dpt BDD'!$A:$D,4,$B43,L$12),0)</f>
        <v>0</v>
      </c>
      <c r="M43" s="53">
        <f>IFERROR(RECHERCHEVA('Dpt BDD'!$A:$D,4,$B43,M$12),0)</f>
        <v>0</v>
      </c>
      <c r="N43" s="53">
        <f>IFERROR(RECHERCHEVA('Dpt BDD'!$A:$D,4,$B43,N$12),0)</f>
        <v>0</v>
      </c>
      <c r="O43" s="28" t="str">
        <f>IF(ISERROR(VLOOKUP(($B43&amp;O$13),'Dpt BDD'!$A:$D,5,FALSE)),"",VLOOKUP(($B43&amp;O$13),'Dpt BDD'!$A:$D,5,FALSE))</f>
        <v/>
      </c>
      <c r="P43" s="28" t="str">
        <f>IF(ISERROR(VLOOKUP(($B43&amp;P$13),'Dpt BDD'!$A:$D,5,FALSE)),"",VLOOKUP(($B43&amp;P$13),'Dpt BDD'!$A:$D,5,FALSE))</f>
        <v/>
      </c>
      <c r="Q43" s="28" t="str">
        <f>IF(ISERROR(VLOOKUP(($B43&amp;Q$13),'Dpt BDD'!$A:$D,5,FALSE)),"",VLOOKUP(($B43&amp;Q$13),'Dpt BDD'!$A:$D,5,FALSE))</f>
        <v/>
      </c>
      <c r="R43" s="28" t="str">
        <f>IF(ISERROR(VLOOKUP(($B43&amp;R$13),'Dpt BDD'!$A:$D,5,FALSE)),"",VLOOKUP(($B43&amp;R$13),'Dpt BDD'!$A:$D,5,FALSE))</f>
        <v/>
      </c>
      <c r="S43" s="28" t="str">
        <f>IF(ISERROR(VLOOKUP(($B43&amp;S$13),'Dpt BDD'!$A:$D,5,FALSE)),"",VLOOKUP(($B43&amp;S$13),'Dpt BDD'!$A:$D,5,FALSE))</f>
        <v/>
      </c>
      <c r="T43" s="28" t="str">
        <f>IF(ISERROR(VLOOKUP(($B43&amp;T$13),'Dpt BDD'!$A:$D,5,FALSE)),"",VLOOKUP(($B43&amp;T$13),'Dpt BDD'!$A:$D,5,FALSE))</f>
        <v/>
      </c>
      <c r="U43" s="28" t="str">
        <f>IF(ISERROR(VLOOKUP(($B43&amp;U$13),'Dpt BDD'!$A:$D,5,FALSE)),"",VLOOKUP(($B43&amp;U$13),'Dpt BDD'!$A:$D,5,FALSE))</f>
        <v/>
      </c>
      <c r="V43" s="28" t="str">
        <f>IF(ISERROR(VLOOKUP(($B43&amp;V$13),'Dpt BDD'!$A:$D,5,FALSE)),"",VLOOKUP(($B43&amp;V$13),'Dpt BDD'!$A:$D,5,FALSE))</f>
        <v/>
      </c>
      <c r="W43" s="28" t="str">
        <f>IF(ISERROR(VLOOKUP(($B43&amp;W$13),'Dpt BDD'!$A:$D,5,FALSE)),"",VLOOKUP(($B43&amp;W$13),'Dpt BDD'!$A:$D,5,FALSE))</f>
        <v/>
      </c>
      <c r="X43" s="28" t="str">
        <f>IF(ISERROR(VLOOKUP(($B43&amp;X$13),'Dpt BDD'!$A:$D,5,FALSE)),"",VLOOKUP(($B43&amp;X$13),'Dpt BDD'!$A:$D,5,FALSE))</f>
        <v/>
      </c>
      <c r="Y43" s="28" t="str">
        <f>IF(ISERROR(VLOOKUP(($B43&amp;Y$13),'Dpt BDD'!$A:$D,5,FALSE)),"",VLOOKUP(($B43&amp;Y$13),'Dpt BDD'!$A:$D,5,FALSE))</f>
        <v/>
      </c>
      <c r="Z43" s="28" t="str">
        <f>IF(ISERROR(VLOOKUP(($B43&amp;Z$13),'Dpt BDD'!$A:$D,5,FALSE)),"",VLOOKUP(($B43&amp;Z$13),'Dpt BDD'!$A:$D,5,FALSE))</f>
        <v/>
      </c>
      <c r="AA43" s="28" t="str">
        <f>IF(ISERROR(VLOOKUP(($B43&amp;AA$13),'Dpt BDD'!$A:$D,5,FALSE)),"",VLOOKUP(($B43&amp;AA$13),'Dpt BDD'!$A:$D,5,FALSE))</f>
        <v/>
      </c>
      <c r="AB43" s="28" t="str">
        <f>IF(ISERROR(VLOOKUP(($B43&amp;AB$13),'Dpt BDD'!$A:$D,5,FALSE)),"",VLOOKUP(($B43&amp;AB$13),'Dpt BDD'!$A:$D,5,FALSE))</f>
        <v/>
      </c>
      <c r="AC43" s="28" t="str">
        <f>IF(ISERROR(VLOOKUP(($B43&amp;AC$13),'Dpt BDD'!$A:$D,5,FALSE)),"",VLOOKUP(($B43&amp;AC$13),'Dpt BDD'!$A:$D,5,FALSE))</f>
        <v/>
      </c>
      <c r="AD43" s="28" t="str">
        <f>IF(ISERROR(VLOOKUP(($B43&amp;AD$13),'Dpt BDD'!$A:$D,5,FALSE)),"",VLOOKUP(($B43&amp;AD$13),'Dpt BDD'!$A:$D,5,FALSE))</f>
        <v/>
      </c>
      <c r="AE43" s="28" t="str">
        <f>IF(ISERROR(VLOOKUP(($B43&amp;AE$13),'Dpt BDD'!$A:$D,5,FALSE)),"",VLOOKUP(($B43&amp;AE$13),'Dpt BDD'!$A:$D,5,FALSE))</f>
        <v/>
      </c>
      <c r="AF43" s="28" t="str">
        <f>IF(ISERROR(VLOOKUP(($B43&amp;AF$13),'Dpt BDD'!$A:$D,5,FALSE)),"",VLOOKUP(($B43&amp;AF$13),'Dpt BDD'!$A:$D,5,FALSE))</f>
        <v/>
      </c>
      <c r="AG43" s="28" t="str">
        <f>IF(ISERROR(VLOOKUP(($B43&amp;AG$13),'Dpt BDD'!$A:$D,5,FALSE)),"",VLOOKUP(($B43&amp;AG$13),'Dpt BDD'!$A:$D,5,FALSE))</f>
        <v/>
      </c>
      <c r="AH43" s="28" t="str">
        <f>IF(ISERROR(VLOOKUP(($B43&amp;AH$13),'Dpt BDD'!$A:$D,5,FALSE)),"",VLOOKUP(($B43&amp;AH$13),'Dpt BDD'!$A:$D,5,FALSE))</f>
        <v/>
      </c>
      <c r="AI43" s="28" t="str">
        <f>IF(ISERROR(VLOOKUP(($B43&amp;AI$13),'Dpt BDD'!$A:$D,5,FALSE)),"",VLOOKUP(($B43&amp;AI$13),'Dpt BDD'!$A:$D,5,FALSE))</f>
        <v/>
      </c>
      <c r="AJ43" s="28" t="str">
        <f>IF(ISERROR(VLOOKUP(($B43&amp;AJ$13),'Dpt BDD'!$A:$D,5,FALSE)),"",VLOOKUP(($B43&amp;AJ$13),'Dpt BDD'!$A:$D,5,FALSE))</f>
        <v/>
      </c>
      <c r="AK43" s="28" t="str">
        <f>IF(ISERROR(VLOOKUP(($B43&amp;AK$13),'Dpt BDD'!$A:$D,5,FALSE)),"",VLOOKUP(($B43&amp;AK$13),'Dpt BDD'!$A:$D,5,FALSE))</f>
        <v/>
      </c>
      <c r="AL43" s="28" t="str">
        <f>IF(ISERROR(VLOOKUP(($B43&amp;AL$13),'Dpt BDD'!$A:$D,5,FALSE)),"",VLOOKUP(($B43&amp;AL$13),'Dpt BDD'!$A:$D,5,FALSE))</f>
        <v/>
      </c>
      <c r="AM43" s="28" t="str">
        <f>IF(ISERROR(VLOOKUP(($B43&amp;AM$13),'Dpt BDD'!$A:$D,5,FALSE)),"",VLOOKUP(($B43&amp;AM$13),'Dpt BDD'!$A:$D,5,FALSE))</f>
        <v/>
      </c>
      <c r="AN43" s="28" t="str">
        <f>IF(ISERROR(VLOOKUP(($B43&amp;AN$13),'Dpt BDD'!$A:$D,5,FALSE)),"",VLOOKUP(($B43&amp;AN$13),'Dpt BDD'!$A:$D,5,FALSE))</f>
        <v/>
      </c>
      <c r="AO43" s="28" t="str">
        <f>IF(ISERROR(VLOOKUP(($B43&amp;AO$13),'Dpt BDD'!$A:$D,5,FALSE)),"",VLOOKUP(($B43&amp;AO$13),'Dpt BDD'!$A:$D,5,FALSE))</f>
        <v/>
      </c>
      <c r="AP43" s="28" t="str">
        <f>IF(ISERROR(VLOOKUP(($B43&amp;AP$13),'Dpt BDD'!$A:$D,5,FALSE)),"",VLOOKUP(($B43&amp;AP$13),'Dpt BDD'!$A:$D,5,FALSE))</f>
        <v/>
      </c>
      <c r="AQ43" s="28" t="str">
        <f>IF(ISERROR(VLOOKUP(($B43&amp;AQ$13),'Dpt BDD'!$A:$D,5,FALSE)),"",VLOOKUP(($B43&amp;AQ$13),'Dpt BDD'!$A:$D,5,FALSE))</f>
        <v/>
      </c>
      <c r="AR43" s="28" t="str">
        <f>IF(ISERROR(VLOOKUP(($B43&amp;AR$13),'Dpt BDD'!$A:$D,5,FALSE)),"",VLOOKUP(($B43&amp;AR$13),'Dpt BDD'!$A:$D,5,FALSE))</f>
        <v/>
      </c>
      <c r="AS43" s="28" t="str">
        <f>IF(ISERROR(VLOOKUP(($B43&amp;AS$13),'Dpt BDD'!$A:$D,5,FALSE)),"",VLOOKUP(($B43&amp;AS$13),'Dpt BDD'!$A:$D,5,FALSE))</f>
        <v/>
      </c>
      <c r="AT43" s="28" t="str">
        <f>IF(ISERROR(VLOOKUP(($B43&amp;AT$13),'Dpt BDD'!$A:$D,5,FALSE)),"",VLOOKUP(($B43&amp;AT$13),'Dpt BDD'!$A:$D,5,FALSE))</f>
        <v/>
      </c>
      <c r="AU43" s="28" t="str">
        <f>IF(ISERROR(VLOOKUP(($B43&amp;AU$13),'Dpt BDD'!$A:$D,5,FALSE)),"",VLOOKUP(($B43&amp;AU$13),'Dpt BDD'!$A:$D,5,FALSE))</f>
        <v/>
      </c>
      <c r="AV43" s="28" t="str">
        <f>IF(ISERROR(VLOOKUP(($B43&amp;AV$13),'Dpt BDD'!$A:$D,5,FALSE)),"",VLOOKUP(($B43&amp;AV$13),'Dpt BDD'!$A:$D,5,FALSE))</f>
        <v/>
      </c>
      <c r="AW43" s="28" t="str">
        <f>IF(ISERROR(VLOOKUP(($B43&amp;AW$13),'Dpt BDD'!$A:$D,5,FALSE)),"",VLOOKUP(($B43&amp;AW$13),'Dpt BDD'!$A:$D,5,FALSE))</f>
        <v/>
      </c>
      <c r="AX43" s="28" t="str">
        <f>IF(ISERROR(VLOOKUP(($B43&amp;AX$13),'Dpt BDD'!$A:$D,5,FALSE)),"",VLOOKUP(($B43&amp;AX$13),'Dpt BDD'!$A:$D,5,FALSE))</f>
        <v/>
      </c>
      <c r="AY43" s="28" t="str">
        <f>IF(ISERROR(VLOOKUP(($B43&amp;AY$13),'Dpt BDD'!$A:$D,5,FALSE)),"",VLOOKUP(($B43&amp;AY$13),'Dpt BDD'!$A:$D,5,FALSE))</f>
        <v/>
      </c>
      <c r="AZ43" s="28" t="str">
        <f>IF(ISERROR(VLOOKUP(($B43&amp;AZ$13),'Dpt BDD'!$A:$D,5,FALSE)),"",VLOOKUP(($B43&amp;AZ$13),'Dpt BDD'!$A:$D,5,FALSE))</f>
        <v/>
      </c>
      <c r="BA43" s="28" t="str">
        <f>IF(ISERROR(VLOOKUP(($B43&amp;BA$13),'Dpt BDD'!$A:$D,5,FALSE)),"",VLOOKUP(($B43&amp;BA$13),'Dpt BDD'!$A:$D,5,FALSE))</f>
        <v/>
      </c>
      <c r="BB43" s="28" t="str">
        <f>IF(ISERROR(VLOOKUP(($B43&amp;BB$13),'Dpt BDD'!$A:$D,5,FALSE)),"",VLOOKUP(($B43&amp;BB$13),'Dpt BDD'!$A:$D,5,FALSE))</f>
        <v/>
      </c>
      <c r="BC43" s="28" t="str">
        <f>IF(ISERROR(VLOOKUP(($B43&amp;BC$13),'Dpt BDD'!$A:$D,5,FALSE)),"",VLOOKUP(($B43&amp;BC$13),'Dpt BDD'!$A:$D,5,FALSE))</f>
        <v/>
      </c>
      <c r="BD43" s="28" t="str">
        <f>IF(ISERROR(VLOOKUP(($B43&amp;BD$13),'Dpt BDD'!$A:$D,5,FALSE)),"",VLOOKUP(($B43&amp;BD$13),'Dpt BDD'!$A:$D,5,FALSE))</f>
        <v/>
      </c>
      <c r="BE43" s="28" t="str">
        <f>IF(ISERROR(VLOOKUP(($B43&amp;BE$13),'Dpt BDD'!$A:$D,5,FALSE)),"",VLOOKUP(($B43&amp;BE$13),'Dpt BDD'!$A:$D,5,FALSE))</f>
        <v/>
      </c>
      <c r="BF43" s="28" t="str">
        <f>IF(ISERROR(VLOOKUP(($B43&amp;BF$13),'Dpt BDD'!$A:$D,5,FALSE)),"",VLOOKUP(($B43&amp;BF$13),'Dpt BDD'!$A:$D,5,FALSE))</f>
        <v/>
      </c>
      <c r="BG43" s="28" t="str">
        <f>IF(ISERROR(VLOOKUP(($B43&amp;BG$13),'Dpt BDD'!$A:$D,5,FALSE)),"",VLOOKUP(($B43&amp;BG$13),'Dpt BDD'!$A:$D,5,FALSE))</f>
        <v/>
      </c>
      <c r="BH43" s="28" t="str">
        <f>IF(ISERROR(VLOOKUP(($B43&amp;BH$13),'Dpt BDD'!$A:$D,5,FALSE)),"",VLOOKUP(($B43&amp;BH$13),'Dpt BDD'!$A:$D,5,FALSE))</f>
        <v/>
      </c>
      <c r="BI43" s="28" t="str">
        <f>IF(ISERROR(VLOOKUP(($B43&amp;BI$13),'Dpt BDD'!$A:$D,5,FALSE)),"",VLOOKUP(($B43&amp;BI$13),'Dpt BDD'!$A:$D,5,FALSE))</f>
        <v/>
      </c>
      <c r="BJ43" s="28" t="str">
        <f>IF(ISERROR(VLOOKUP(($B43&amp;BJ$13),'Dpt BDD'!$A:$D,5,FALSE)),"",VLOOKUP(($B43&amp;BJ$13),'Dpt BDD'!$A:$D,5,FALSE))</f>
        <v/>
      </c>
      <c r="BK43" s="28" t="str">
        <f>IF(ISERROR(VLOOKUP(($B43&amp;BK$13),'Dpt BDD'!$A:$D,5,FALSE)),"",VLOOKUP(($B43&amp;BK$13),'Dpt BDD'!$A:$D,5,FALSE))</f>
        <v/>
      </c>
      <c r="BL43" s="28" t="str">
        <f>IF(ISERROR(VLOOKUP(($B43&amp;BL$13),'Dpt BDD'!$A:$D,5,FALSE)),"",VLOOKUP(($B43&amp;BL$13),'Dpt BDD'!$A:$D,5,FALSE))</f>
        <v/>
      </c>
      <c r="BM43" s="28" t="str">
        <f>IF(ISERROR(VLOOKUP(($B43&amp;BM$13),'Dpt BDD'!$A:$D,5,FALSE)),"",VLOOKUP(($B43&amp;BM$13),'Dpt BDD'!$A:$D,5,FALSE))</f>
        <v/>
      </c>
      <c r="BN43" s="28" t="str">
        <f>IF(ISERROR(VLOOKUP(($B43&amp;BN$13),'Dpt BDD'!$A:$D,5,FALSE)),"",VLOOKUP(($B43&amp;BN$13),'Dpt BDD'!$A:$D,5,FALSE))</f>
        <v/>
      </c>
      <c r="BO43" s="28" t="str">
        <f>IF(ISERROR(VLOOKUP(($B43&amp;BO$13),'Dpt BDD'!$A:$D,5,FALSE)),"",VLOOKUP(($B43&amp;BO$13),'Dpt BDD'!$A:$D,5,FALSE))</f>
        <v/>
      </c>
      <c r="BP43" s="28" t="str">
        <f>IF(ISERROR(VLOOKUP(($B43&amp;BP$13),'Dpt BDD'!$A:$D,5,FALSE)),"",VLOOKUP(($B43&amp;BP$13),'Dpt BDD'!$A:$D,5,FALSE))</f>
        <v/>
      </c>
      <c r="BQ43" s="28" t="str">
        <f>IF(ISERROR(VLOOKUP(($B43&amp;BQ$13),'Dpt BDD'!$A:$D,5,FALSE)),"",VLOOKUP(($B43&amp;BQ$13),'Dpt BDD'!$A:$D,5,FALSE))</f>
        <v/>
      </c>
      <c r="BR43" s="28" t="str">
        <f>IF(ISERROR(VLOOKUP(($B43&amp;BR$13),'Dpt BDD'!$A:$D,5,FALSE)),"",VLOOKUP(($B43&amp;BR$13),'Dpt BDD'!$A:$D,5,FALSE))</f>
        <v/>
      </c>
      <c r="BS43" s="28" t="str">
        <f>IF(ISERROR(VLOOKUP(($B43&amp;BS$13),'Dpt BDD'!$A:$D,5,FALSE)),"",VLOOKUP(($B43&amp;BS$13),'Dpt BDD'!$A:$D,5,FALSE))</f>
        <v/>
      </c>
      <c r="BT43" s="28" t="str">
        <f>IF(ISERROR(VLOOKUP(($B43&amp;BT$13),'Dpt BDD'!$A:$D,5,FALSE)),"",VLOOKUP(($B43&amp;BT$13),'Dpt BDD'!$A:$D,5,FALSE))</f>
        <v/>
      </c>
      <c r="BU43" s="28" t="str">
        <f>IF(ISERROR(VLOOKUP(($B43&amp;BU$13),'Dpt BDD'!$A:$D,5,FALSE)),"",VLOOKUP(($B43&amp;BU$13),'Dpt BDD'!$A:$D,5,FALSE))</f>
        <v/>
      </c>
      <c r="BV43" s="28" t="str">
        <f>IF(ISERROR(VLOOKUP(($B43&amp;BV$13),'Dpt BDD'!$A:$D,5,FALSE)),"",VLOOKUP(($B43&amp;BV$13),'Dpt BDD'!$A:$D,5,FALSE))</f>
        <v/>
      </c>
      <c r="BW43" s="28" t="str">
        <f>IF(ISERROR(VLOOKUP(($B43&amp;BW$13),'Dpt BDD'!$A:$D,5,FALSE)),"",VLOOKUP(($B43&amp;BW$13),'Dpt BDD'!$A:$D,5,FALSE))</f>
        <v/>
      </c>
      <c r="BX43" s="28" t="str">
        <f>IF(ISERROR(VLOOKUP(($B43&amp;BX$13),'Dpt BDD'!$A:$D,5,FALSE)),"",VLOOKUP(($B43&amp;BX$13),'Dpt BDD'!$A:$D,5,FALSE))</f>
        <v/>
      </c>
      <c r="BY43" s="28" t="str">
        <f>IF(ISERROR(VLOOKUP(($B43&amp;BY$13),'Dpt BDD'!$A:$D,5,FALSE)),"",VLOOKUP(($B43&amp;BY$13),'Dpt BDD'!$A:$D,5,FALSE))</f>
        <v/>
      </c>
      <c r="BZ43" s="28" t="str">
        <f>IF(ISERROR(VLOOKUP(($B43&amp;BZ$13),'Dpt BDD'!$A:$D,5,FALSE)),"",VLOOKUP(($B43&amp;BZ$13),'Dpt BDD'!$A:$D,5,FALSE))</f>
        <v/>
      </c>
      <c r="CA43" s="28" t="str">
        <f>IF(ISERROR(VLOOKUP(($B43&amp;CA$13),'Dpt BDD'!$A:$D,5,FALSE)),"",VLOOKUP(($B43&amp;CA$13),'Dpt BDD'!$A:$D,5,FALSE))</f>
        <v/>
      </c>
      <c r="CB43" s="28" t="str">
        <f>IF(ISERROR(VLOOKUP(($B43&amp;CB$13),'Dpt BDD'!$A:$D,5,FALSE)),"",VLOOKUP(($B43&amp;CB$13),'Dpt BDD'!$A:$D,5,FALSE))</f>
        <v/>
      </c>
      <c r="CC43" s="28" t="str">
        <f>IF(ISERROR(VLOOKUP(($B43&amp;CC$13),'Dpt BDD'!$A:$D,5,FALSE)),"",VLOOKUP(($B43&amp;CC$13),'Dpt BDD'!$A:$D,5,FALSE))</f>
        <v/>
      </c>
      <c r="CD43" s="28" t="str">
        <f>IF(ISERROR(VLOOKUP(($B43&amp;CD$13),'Dpt BDD'!$A:$D,5,FALSE)),"",VLOOKUP(($B43&amp;CD$13),'Dpt BDD'!$A:$D,5,FALSE))</f>
        <v/>
      </c>
      <c r="CE43" s="28" t="str">
        <f>IF(ISERROR(VLOOKUP(($B43&amp;CE$13),'Dpt BDD'!$A:$D,5,FALSE)),"",VLOOKUP(($B43&amp;CE$13),'Dpt BDD'!$A:$D,5,FALSE))</f>
        <v/>
      </c>
      <c r="CF43" s="28" t="str">
        <f>IF(ISERROR(VLOOKUP(($B43&amp;CF$13),'Dpt BDD'!$A:$D,5,FALSE)),"",VLOOKUP(($B43&amp;CF$13),'Dpt BDD'!$A:$D,5,FALSE))</f>
        <v/>
      </c>
      <c r="CG43" s="28" t="str">
        <f>IF(ISERROR(VLOOKUP(($B43&amp;CG$13),'Dpt BDD'!$A:$D,5,FALSE)),"",VLOOKUP(($B43&amp;CG$13),'Dpt BDD'!$A:$D,5,FALSE))</f>
        <v/>
      </c>
      <c r="CH43" s="28" t="str">
        <f>IF(ISERROR(VLOOKUP(($B43&amp;CH$13),'Dpt BDD'!$A:$D,5,FALSE)),"",VLOOKUP(($B43&amp;CH$13),'Dpt BDD'!$A:$D,5,FALSE))</f>
        <v/>
      </c>
      <c r="CI43" s="28" t="str">
        <f>IF(ISERROR(VLOOKUP(($B43&amp;CI$13),'Dpt BDD'!$A:$D,5,FALSE)),"",VLOOKUP(($B43&amp;CI$13),'Dpt BDD'!$A:$D,5,FALSE))</f>
        <v/>
      </c>
      <c r="CJ43" s="28" t="str">
        <f>IF(ISERROR(VLOOKUP(($B43&amp;CJ$13),'Dpt BDD'!$A:$D,5,FALSE)),"",VLOOKUP(($B43&amp;CJ$13),'Dpt BDD'!$A:$D,5,FALSE))</f>
        <v/>
      </c>
      <c r="CK43" s="28" t="str">
        <f>IF(ISERROR(VLOOKUP(($B43&amp;CK$13),'Dpt BDD'!$A:$D,5,FALSE)),"",VLOOKUP(($B43&amp;CK$13),'Dpt BDD'!$A:$D,5,FALSE))</f>
        <v/>
      </c>
      <c r="CL43" s="28" t="str">
        <f>IF(ISERROR(VLOOKUP(($B43&amp;CL$13),'Dpt BDD'!$A:$D,5,FALSE)),"",VLOOKUP(($B43&amp;CL$13),'Dpt BDD'!$A:$D,5,FALSE))</f>
        <v/>
      </c>
      <c r="CM43" s="28" t="str">
        <f>IF(ISERROR(VLOOKUP(($B43&amp;CM$13),'Dpt BDD'!$A:$D,5,FALSE)),"",VLOOKUP(($B43&amp;CM$13),'Dpt BDD'!$A:$D,5,FALSE))</f>
        <v/>
      </c>
      <c r="CN43" s="28" t="str">
        <f>IF(ISERROR(VLOOKUP(($B43&amp;CN$13),'Dpt BDD'!$A:$D,5,FALSE)),"",VLOOKUP(($B43&amp;CN$13),'Dpt BDD'!$A:$D,5,FALSE))</f>
        <v/>
      </c>
      <c r="CO43" s="28" t="str">
        <f>IF(ISERROR(VLOOKUP(($B43&amp;CO$13),'Dpt BDD'!$A:$D,5,FALSE)),"",VLOOKUP(($B43&amp;CO$13),'Dpt BDD'!$A:$D,5,FALSE))</f>
        <v/>
      </c>
      <c r="CP43" s="28" t="str">
        <f>IF(ISERROR(VLOOKUP(($B43&amp;CP$13),'Dpt BDD'!$A:$D,5,FALSE)),"",VLOOKUP(($B43&amp;CP$13),'Dpt BDD'!$A:$D,5,FALSE))</f>
        <v/>
      </c>
      <c r="CQ43" s="28" t="str">
        <f>IF(ISERROR(VLOOKUP(($B43&amp;CQ$13),'Dpt BDD'!$A:$D,5,FALSE)),"",VLOOKUP(($B43&amp;CQ$13),'Dpt BDD'!$A:$D,5,FALSE))</f>
        <v/>
      </c>
      <c r="CR43" s="28" t="str">
        <f>IF(ISERROR(VLOOKUP(($B43&amp;CR$13),'Dpt BDD'!$A:$D,5,FALSE)),"",VLOOKUP(($B43&amp;CR$13),'Dpt BDD'!$A:$D,5,FALSE))</f>
        <v/>
      </c>
      <c r="CS43" s="28" t="str">
        <f>IF(ISERROR(VLOOKUP(($B43&amp;CS$13),'Dpt BDD'!$A:$D,5,FALSE)),"",VLOOKUP(($B43&amp;CS$13),'Dpt BDD'!$A:$D,5,FALSE))</f>
        <v/>
      </c>
      <c r="CT43" s="28" t="str">
        <f>IF(ISERROR(VLOOKUP(($B43&amp;CT$13),'Dpt BDD'!$A:$D,5,FALSE)),"",VLOOKUP(($B43&amp;CT$13),'Dpt BDD'!$A:$D,5,FALSE))</f>
        <v/>
      </c>
      <c r="CU43" s="28" t="str">
        <f>IF(ISERROR(VLOOKUP(($B43&amp;CU$13),'Dpt BDD'!$A:$D,5,FALSE)),"",VLOOKUP(($B43&amp;CU$13),'Dpt BDD'!$A:$D,5,FALSE))</f>
        <v/>
      </c>
      <c r="CV43" s="28" t="str">
        <f>IF(ISERROR(VLOOKUP(($B43&amp;CV$13),'Dpt BDD'!$A:$D,5,FALSE)),"",VLOOKUP(($B43&amp;CV$13),'Dpt BDD'!$A:$D,5,FALSE))</f>
        <v/>
      </c>
      <c r="CW43" s="28" t="str">
        <f>IF(ISERROR(VLOOKUP(($B43&amp;CW$13),'Dpt BDD'!$A:$D,5,FALSE)),"",VLOOKUP(($B43&amp;CW$13),'Dpt BDD'!$A:$D,5,FALSE))</f>
        <v/>
      </c>
      <c r="CX43" s="28" t="str">
        <f>IF(ISERROR(VLOOKUP(($B43&amp;CX$13),'Dpt BDD'!$A:$D,5,FALSE)),"",VLOOKUP(($B43&amp;CX$13),'Dpt BDD'!$A:$D,5,FALSE))</f>
        <v/>
      </c>
      <c r="CY43" s="28" t="str">
        <f>IF(ISERROR(VLOOKUP(($B43&amp;CY$13),'Dpt BDD'!$A:$D,5,FALSE)),"",VLOOKUP(($B43&amp;CY$13),'Dpt BDD'!$A:$D,5,FALSE))</f>
        <v/>
      </c>
      <c r="CZ43" s="28" t="str">
        <f>IF(ISERROR(VLOOKUP(($B43&amp;CZ$13),'Dpt BDD'!$A:$D,5,FALSE)),"",VLOOKUP(($B43&amp;CZ$13),'Dpt BDD'!$A:$D,5,FALSE))</f>
        <v/>
      </c>
      <c r="DA43" s="28" t="str">
        <f>IF(ISERROR(VLOOKUP(($B43&amp;DA$13),'Dpt BDD'!$A:$D,5,FALSE)),"",VLOOKUP(($B43&amp;DA$13),'Dpt BDD'!$A:$D,5,FALSE))</f>
        <v/>
      </c>
      <c r="DB43" s="28" t="str">
        <f>IF(ISERROR(VLOOKUP(($B43&amp;DB$13),'Dpt BDD'!$A:$D,5,FALSE)),"",VLOOKUP(($B43&amp;DB$13),'Dpt BDD'!$A:$D,5,FALSE))</f>
        <v/>
      </c>
      <c r="DC43" s="28" t="str">
        <f>IF(ISERROR(VLOOKUP(($B43&amp;DC$13),'Dpt BDD'!$A:$D,5,FALSE)),"",VLOOKUP(($B43&amp;DC$13),'Dpt BDD'!$A:$D,5,FALSE))</f>
        <v/>
      </c>
      <c r="DD43" s="28" t="str">
        <f>IF(ISERROR(VLOOKUP(($B43&amp;DD$13),'Dpt BDD'!$A:$D,5,FALSE)),"",VLOOKUP(($B43&amp;DD$13),'Dpt BDD'!$A:$D,5,FALSE))</f>
        <v/>
      </c>
      <c r="DE43" s="28" t="str">
        <f>IF(ISERROR(VLOOKUP(($B43&amp;DE$13),'Dpt BDD'!$A:$D,5,FALSE)),"",VLOOKUP(($B43&amp;DE$13),'Dpt BDD'!$A:$D,5,FALSE))</f>
        <v/>
      </c>
      <c r="DF43" s="28" t="str">
        <f>IF(ISERROR(VLOOKUP(($B43&amp;DF$13),'Dpt BDD'!$A:$D,5,FALSE)),"",VLOOKUP(($B43&amp;DF$13),'Dpt BDD'!$A:$D,5,FALSE))</f>
        <v/>
      </c>
      <c r="DG43" s="28" t="str">
        <f>IF(ISERROR(VLOOKUP(($B43&amp;DG$13),'Dpt BDD'!$A:$D,5,FALSE)),"",VLOOKUP(($B43&amp;DG$13),'Dpt BDD'!$A:$D,5,FALSE))</f>
        <v/>
      </c>
      <c r="DH43" s="28" t="str">
        <f>IF(ISERROR(VLOOKUP(($B43&amp;DH$13),'Dpt BDD'!$A:$D,5,FALSE)),"",VLOOKUP(($B43&amp;DH$13),'Dpt BDD'!$A:$D,5,FALSE))</f>
        <v/>
      </c>
      <c r="DI43" s="28" t="str">
        <f>IF(ISERROR(VLOOKUP(($B43&amp;DI$13),'Dpt BDD'!$A:$D,5,FALSE)),"",VLOOKUP(($B43&amp;DI$13),'Dpt BDD'!$A:$D,5,FALSE))</f>
        <v/>
      </c>
      <c r="DJ43" s="28" t="str">
        <f>IF(ISERROR(VLOOKUP(($B43&amp;DJ$13),'Dpt BDD'!$A:$D,5,FALSE)),"",VLOOKUP(($B43&amp;DJ$13),'Dpt BDD'!$A:$D,5,FALSE))</f>
        <v/>
      </c>
      <c r="DK43" s="28" t="str">
        <f>IF(ISERROR(VLOOKUP(($B43&amp;DK$13),'Dpt BDD'!$A:$D,5,FALSE)),"",VLOOKUP(($B43&amp;DK$13),'Dpt BDD'!$A:$D,5,FALSE))</f>
        <v/>
      </c>
    </row>
    <row r="44" spans="2:216" x14ac:dyDescent="0.15">
      <c r="B44" s="2" t="str">
        <f>IF((B43+1)&lt;=$F$6,(B43+1),"")</f>
        <v/>
      </c>
      <c r="C44" s="28" t="str">
        <f>IF(ISERROR(VLOOKUP(($B44&amp;C$12),'Dpt BDD'!$A:$E,6,FALSE)),"",VLOOKUP(($B44&amp;C$12),'Dpt BDD'!$A:$E,6,FALSE))</f>
        <v/>
      </c>
      <c r="D44" s="28" t="str">
        <f>IF(ISERROR(VLOOKUP(($B44&amp;D$12),'Dpt BDD'!$A:$E,6,FALSE)),"",VLOOKUP(($B44&amp;D$12),'Dpt BDD'!$A:$E,6,FALSE))</f>
        <v/>
      </c>
      <c r="E44" s="28" t="str">
        <f>IF(ISERROR(VLOOKUP(($B44&amp;E$12),'Dpt BDD'!$A:$E,6,FALSE)),"",VLOOKUP(($B44&amp;E$12),'Dpt BDD'!$A:$E,6,FALSE))</f>
        <v/>
      </c>
      <c r="F44" s="28" t="str">
        <f>IF(ISERROR(VLOOKUP(($B44&amp;F$12),'Dpt BDD'!$A:$E,6,FALSE)),"",VLOOKUP(($B44&amp;F$12),'Dpt BDD'!$A:$E,6,FALSE))</f>
        <v/>
      </c>
      <c r="G44" s="28" t="str">
        <f>IF(ISERROR(VLOOKUP(($B44&amp;G$12),'Dpt BDD'!$A:$E,6,FALSE)),"",VLOOKUP(($B44&amp;G$12),'Dpt BDD'!$A:$E,6,FALSE))</f>
        <v/>
      </c>
      <c r="H44" s="28" t="str">
        <f>IF(ISERROR(VLOOKUP(($B44&amp;H$12),'Dpt BDD'!$A:$E,6,FALSE)),"",VLOOKUP(($B44&amp;H$12),'Dpt BDD'!$A:$E,6,FALSE))</f>
        <v/>
      </c>
      <c r="I44" s="28" t="str">
        <f>IF(ISERROR(VLOOKUP(($B44&amp;I$12),'Dpt BDD'!$A:$E,6,FALSE)),"",VLOOKUP(($B44&amp;I$12),'Dpt BDD'!$A:$E,6,FALSE))</f>
        <v/>
      </c>
      <c r="J44" s="28" t="str">
        <f>IF(ISERROR(VLOOKUP(($B44&amp;J$12),'Dpt BDD'!$A:$E,6,FALSE)),"",VLOOKUP(($B44&amp;J$12),'Dpt BDD'!$A:$E,6,FALSE))</f>
        <v/>
      </c>
      <c r="K44" s="28" t="str">
        <f>IF(ISERROR(VLOOKUP(($B44&amp;K$12),'Dpt BDD'!$A:$E,6,FALSE)),"",VLOOKUP(($B44&amp;K$12),'Dpt BDD'!$A:$E,6,FALSE))</f>
        <v/>
      </c>
      <c r="L44" s="28" t="str">
        <f>IF(ISERROR(VLOOKUP(($B44&amp;L$12),'Dpt BDD'!$A:$E,6,FALSE)),"",VLOOKUP(($B44&amp;L$12),'Dpt BDD'!$A:$E,6,FALSE))</f>
        <v/>
      </c>
      <c r="M44" s="28" t="str">
        <f>IF(ISERROR(VLOOKUP(($B44&amp;M$12),'Dpt BDD'!$A:$E,6,FALSE)),"",VLOOKUP(($B44&amp;M$12),'Dpt BDD'!$A:$E,6,FALSE))</f>
        <v/>
      </c>
      <c r="N44" s="28" t="str">
        <f>IF(ISERROR(VLOOKUP(($B44&amp;N$12),'Dpt BDD'!$A:$E,6,FALSE)),"",VLOOKUP(($B44&amp;N$12),'Dpt BDD'!$A:$E,6,FALSE))</f>
        <v/>
      </c>
      <c r="O44" s="28" t="str">
        <f>IF(ISERROR(VLOOKUP(($B44&amp;O$13),'Dpt BDD'!$A:$D,5,FALSE)),"",VLOOKUP(($B44&amp;O$13),'Dpt BDD'!$A:$D,5,FALSE))</f>
        <v/>
      </c>
      <c r="P44" s="28" t="str">
        <f>IF(ISERROR(VLOOKUP(($B44&amp;P$13),'Dpt BDD'!$A:$D,5,FALSE)),"",VLOOKUP(($B44&amp;P$13),'Dpt BDD'!$A:$D,5,FALSE))</f>
        <v/>
      </c>
      <c r="Q44" s="28" t="str">
        <f>IF(ISERROR(VLOOKUP(($B44&amp;Q$13),'Dpt BDD'!$A:$D,5,FALSE)),"",VLOOKUP(($B44&amp;Q$13),'Dpt BDD'!$A:$D,5,FALSE))</f>
        <v/>
      </c>
      <c r="R44" s="28" t="str">
        <f>IF(ISERROR(VLOOKUP(($B44&amp;R$13),'Dpt BDD'!$A:$D,5,FALSE)),"",VLOOKUP(($B44&amp;R$13),'Dpt BDD'!$A:$D,5,FALSE))</f>
        <v/>
      </c>
      <c r="S44" s="28" t="str">
        <f>IF(ISERROR(VLOOKUP(($B44&amp;S$13),'Dpt BDD'!$A:$D,5,FALSE)),"",VLOOKUP(($B44&amp;S$13),'Dpt BDD'!$A:$D,5,FALSE))</f>
        <v/>
      </c>
      <c r="T44" s="28" t="str">
        <f>IF(ISERROR(VLOOKUP(($B44&amp;T$13),'Dpt BDD'!$A:$D,5,FALSE)),"",VLOOKUP(($B44&amp;T$13),'Dpt BDD'!$A:$D,5,FALSE))</f>
        <v/>
      </c>
      <c r="U44" s="28" t="str">
        <f>IF(ISERROR(VLOOKUP(($B44&amp;U$13),'Dpt BDD'!$A:$D,5,FALSE)),"",VLOOKUP(($B44&amp;U$13),'Dpt BDD'!$A:$D,5,FALSE))</f>
        <v/>
      </c>
      <c r="V44" s="28" t="str">
        <f>IF(ISERROR(VLOOKUP(($B44&amp;V$13),'Dpt BDD'!$A:$D,5,FALSE)),"",VLOOKUP(($B44&amp;V$13),'Dpt BDD'!$A:$D,5,FALSE))</f>
        <v/>
      </c>
      <c r="W44" s="28" t="str">
        <f>IF(ISERROR(VLOOKUP(($B44&amp;W$13),'Dpt BDD'!$A:$D,5,FALSE)),"",VLOOKUP(($B44&amp;W$13),'Dpt BDD'!$A:$D,5,FALSE))</f>
        <v/>
      </c>
      <c r="X44" s="28" t="str">
        <f>IF(ISERROR(VLOOKUP(($B44&amp;X$13),'Dpt BDD'!$A:$D,5,FALSE)),"",VLOOKUP(($B44&amp;X$13),'Dpt BDD'!$A:$D,5,FALSE))</f>
        <v/>
      </c>
      <c r="Y44" s="28" t="str">
        <f>IF(ISERROR(VLOOKUP(($B44&amp;Y$13),'Dpt BDD'!$A:$D,5,FALSE)),"",VLOOKUP(($B44&amp;Y$13),'Dpt BDD'!$A:$D,5,FALSE))</f>
        <v/>
      </c>
      <c r="Z44" s="28" t="str">
        <f>IF(ISERROR(VLOOKUP(($B44&amp;Z$13),'Dpt BDD'!$A:$D,5,FALSE)),"",VLOOKUP(($B44&amp;Z$13),'Dpt BDD'!$A:$D,5,FALSE))</f>
        <v/>
      </c>
      <c r="AA44" s="28" t="str">
        <f>IF(ISERROR(VLOOKUP(($B44&amp;AA$13),'Dpt BDD'!$A:$D,5,FALSE)),"",VLOOKUP(($B44&amp;AA$13),'Dpt BDD'!$A:$D,5,FALSE))</f>
        <v/>
      </c>
      <c r="AB44" s="28" t="str">
        <f>IF(ISERROR(VLOOKUP(($B44&amp;AB$13),'Dpt BDD'!$A:$D,5,FALSE)),"",VLOOKUP(($B44&amp;AB$13),'Dpt BDD'!$A:$D,5,FALSE))</f>
        <v/>
      </c>
      <c r="AC44" s="28" t="str">
        <f>IF(ISERROR(VLOOKUP(($B44&amp;AC$13),'Dpt BDD'!$A:$D,5,FALSE)),"",VLOOKUP(($B44&amp;AC$13),'Dpt BDD'!$A:$D,5,FALSE))</f>
        <v/>
      </c>
      <c r="AD44" s="28" t="str">
        <f>IF(ISERROR(VLOOKUP(($B44&amp;AD$13),'Dpt BDD'!$A:$D,5,FALSE)),"",VLOOKUP(($B44&amp;AD$13),'Dpt BDD'!$A:$D,5,FALSE))</f>
        <v/>
      </c>
      <c r="AE44" s="28" t="str">
        <f>IF(ISERROR(VLOOKUP(($B44&amp;AE$13),'Dpt BDD'!$A:$D,5,FALSE)),"",VLOOKUP(($B44&amp;AE$13),'Dpt BDD'!$A:$D,5,FALSE))</f>
        <v/>
      </c>
      <c r="AF44" s="28" t="str">
        <f>IF(ISERROR(VLOOKUP(($B44&amp;AF$13),'Dpt BDD'!$A:$D,5,FALSE)),"",VLOOKUP(($B44&amp;AF$13),'Dpt BDD'!$A:$D,5,FALSE))</f>
        <v/>
      </c>
      <c r="AG44" s="28" t="str">
        <f>IF(ISERROR(VLOOKUP(($B44&amp;AG$13),'Dpt BDD'!$A:$D,5,FALSE)),"",VLOOKUP(($B44&amp;AG$13),'Dpt BDD'!$A:$D,5,FALSE))</f>
        <v/>
      </c>
      <c r="AH44" s="28" t="str">
        <f>IF(ISERROR(VLOOKUP(($B44&amp;AH$13),'Dpt BDD'!$A:$D,5,FALSE)),"",VLOOKUP(($B44&amp;AH$13),'Dpt BDD'!$A:$D,5,FALSE))</f>
        <v/>
      </c>
      <c r="AI44" s="28" t="str">
        <f>IF(ISERROR(VLOOKUP(($B44&amp;AI$13),'Dpt BDD'!$A:$D,5,FALSE)),"",VLOOKUP(($B44&amp;AI$13),'Dpt BDD'!$A:$D,5,FALSE))</f>
        <v/>
      </c>
      <c r="AJ44" s="28" t="str">
        <f>IF(ISERROR(VLOOKUP(($B44&amp;AJ$13),'Dpt BDD'!$A:$D,5,FALSE)),"",VLOOKUP(($B44&amp;AJ$13),'Dpt BDD'!$A:$D,5,FALSE))</f>
        <v/>
      </c>
      <c r="AK44" s="28" t="str">
        <f>IF(ISERROR(VLOOKUP(($B44&amp;AK$13),'Dpt BDD'!$A:$D,5,FALSE)),"",VLOOKUP(($B44&amp;AK$13),'Dpt BDD'!$A:$D,5,FALSE))</f>
        <v/>
      </c>
      <c r="AL44" s="28" t="str">
        <f>IF(ISERROR(VLOOKUP(($B44&amp;AL$13),'Dpt BDD'!$A:$D,5,FALSE)),"",VLOOKUP(($B44&amp;AL$13),'Dpt BDD'!$A:$D,5,FALSE))</f>
        <v/>
      </c>
      <c r="AM44" s="28" t="str">
        <f>IF(ISERROR(VLOOKUP(($B44&amp;AM$13),'Dpt BDD'!$A:$D,5,FALSE)),"",VLOOKUP(($B44&amp;AM$13),'Dpt BDD'!$A:$D,5,FALSE))</f>
        <v/>
      </c>
      <c r="AN44" s="28" t="str">
        <f>IF(ISERROR(VLOOKUP(($B44&amp;AN$13),'Dpt BDD'!$A:$D,5,FALSE)),"",VLOOKUP(($B44&amp;AN$13),'Dpt BDD'!$A:$D,5,FALSE))</f>
        <v/>
      </c>
      <c r="AO44" s="28" t="str">
        <f>IF(ISERROR(VLOOKUP(($B44&amp;AO$13),'Dpt BDD'!$A:$D,5,FALSE)),"",VLOOKUP(($B44&amp;AO$13),'Dpt BDD'!$A:$D,5,FALSE))</f>
        <v/>
      </c>
      <c r="AP44" s="28" t="str">
        <f>IF(ISERROR(VLOOKUP(($B44&amp;AP$13),'Dpt BDD'!$A:$D,5,FALSE)),"",VLOOKUP(($B44&amp;AP$13),'Dpt BDD'!$A:$D,5,FALSE))</f>
        <v/>
      </c>
      <c r="AQ44" s="28" t="str">
        <f>IF(ISERROR(VLOOKUP(($B44&amp;AQ$13),'Dpt BDD'!$A:$D,5,FALSE)),"",VLOOKUP(($B44&amp;AQ$13),'Dpt BDD'!$A:$D,5,FALSE))</f>
        <v/>
      </c>
      <c r="AR44" s="28" t="str">
        <f>IF(ISERROR(VLOOKUP(($B44&amp;AR$13),'Dpt BDD'!$A:$D,5,FALSE)),"",VLOOKUP(($B44&amp;AR$13),'Dpt BDD'!$A:$D,5,FALSE))</f>
        <v/>
      </c>
      <c r="AS44" s="28" t="str">
        <f>IF(ISERROR(VLOOKUP(($B44&amp;AS$13),'Dpt BDD'!$A:$D,5,FALSE)),"",VLOOKUP(($B44&amp;AS$13),'Dpt BDD'!$A:$D,5,FALSE))</f>
        <v/>
      </c>
      <c r="AT44" s="28" t="str">
        <f>IF(ISERROR(VLOOKUP(($B44&amp;AT$13),'Dpt BDD'!$A:$D,5,FALSE)),"",VLOOKUP(($B44&amp;AT$13),'Dpt BDD'!$A:$D,5,FALSE))</f>
        <v/>
      </c>
      <c r="AU44" s="28" t="str">
        <f>IF(ISERROR(VLOOKUP(($B44&amp;AU$13),'Dpt BDD'!$A:$D,5,FALSE)),"",VLOOKUP(($B44&amp;AU$13),'Dpt BDD'!$A:$D,5,FALSE))</f>
        <v/>
      </c>
      <c r="AV44" s="28" t="str">
        <f>IF(ISERROR(VLOOKUP(($B44&amp;AV$13),'Dpt BDD'!$A:$D,5,FALSE)),"",VLOOKUP(($B44&amp;AV$13),'Dpt BDD'!$A:$D,5,FALSE))</f>
        <v/>
      </c>
      <c r="AW44" s="28" t="str">
        <f>IF(ISERROR(VLOOKUP(($B44&amp;AW$13),'Dpt BDD'!$A:$D,5,FALSE)),"",VLOOKUP(($B44&amp;AW$13),'Dpt BDD'!$A:$D,5,FALSE))</f>
        <v/>
      </c>
      <c r="AX44" s="28" t="str">
        <f>IF(ISERROR(VLOOKUP(($B44&amp;AX$13),'Dpt BDD'!$A:$D,5,FALSE)),"",VLOOKUP(($B44&amp;AX$13),'Dpt BDD'!$A:$D,5,FALSE))</f>
        <v/>
      </c>
      <c r="AY44" s="28" t="str">
        <f>IF(ISERROR(VLOOKUP(($B44&amp;AY$13),'Dpt BDD'!$A:$D,5,FALSE)),"",VLOOKUP(($B44&amp;AY$13),'Dpt BDD'!$A:$D,5,FALSE))</f>
        <v/>
      </c>
      <c r="AZ44" s="28" t="str">
        <f>IF(ISERROR(VLOOKUP(($B44&amp;AZ$13),'Dpt BDD'!$A:$D,5,FALSE)),"",VLOOKUP(($B44&amp;AZ$13),'Dpt BDD'!$A:$D,5,FALSE))</f>
        <v/>
      </c>
      <c r="BA44" s="28" t="str">
        <f>IF(ISERROR(VLOOKUP(($B44&amp;BA$13),'Dpt BDD'!$A:$D,5,FALSE)),"",VLOOKUP(($B44&amp;BA$13),'Dpt BDD'!$A:$D,5,FALSE))</f>
        <v/>
      </c>
      <c r="BB44" s="28" t="str">
        <f>IF(ISERROR(VLOOKUP(($B44&amp;BB$13),'Dpt BDD'!$A:$D,5,FALSE)),"",VLOOKUP(($B44&amp;BB$13),'Dpt BDD'!$A:$D,5,FALSE))</f>
        <v/>
      </c>
      <c r="BC44" s="28" t="str">
        <f>IF(ISERROR(VLOOKUP(($B44&amp;BC$13),'Dpt BDD'!$A:$D,5,FALSE)),"",VLOOKUP(($B44&amp;BC$13),'Dpt BDD'!$A:$D,5,FALSE))</f>
        <v/>
      </c>
      <c r="BD44" s="28" t="str">
        <f>IF(ISERROR(VLOOKUP(($B44&amp;BD$13),'Dpt BDD'!$A:$D,5,FALSE)),"",VLOOKUP(($B44&amp;BD$13),'Dpt BDD'!$A:$D,5,FALSE))</f>
        <v/>
      </c>
      <c r="BE44" s="28" t="str">
        <f>IF(ISERROR(VLOOKUP(($B44&amp;BE$13),'Dpt BDD'!$A:$D,5,FALSE)),"",VLOOKUP(($B44&amp;BE$13),'Dpt BDD'!$A:$D,5,FALSE))</f>
        <v/>
      </c>
      <c r="BF44" s="28" t="str">
        <f>IF(ISERROR(VLOOKUP(($B44&amp;BF$13),'Dpt BDD'!$A:$D,5,FALSE)),"",VLOOKUP(($B44&amp;BF$13),'Dpt BDD'!$A:$D,5,FALSE))</f>
        <v/>
      </c>
      <c r="BG44" s="28" t="str">
        <f>IF(ISERROR(VLOOKUP(($B44&amp;BG$13),'Dpt BDD'!$A:$D,5,FALSE)),"",VLOOKUP(($B44&amp;BG$13),'Dpt BDD'!$A:$D,5,FALSE))</f>
        <v/>
      </c>
      <c r="BH44" s="28" t="str">
        <f>IF(ISERROR(VLOOKUP(($B44&amp;BH$13),'Dpt BDD'!$A:$D,5,FALSE)),"",VLOOKUP(($B44&amp;BH$13),'Dpt BDD'!$A:$D,5,FALSE))</f>
        <v/>
      </c>
      <c r="BI44" s="28" t="str">
        <f>IF(ISERROR(VLOOKUP(($B44&amp;BI$13),'Dpt BDD'!$A:$D,5,FALSE)),"",VLOOKUP(($B44&amp;BI$13),'Dpt BDD'!$A:$D,5,FALSE))</f>
        <v/>
      </c>
      <c r="BJ44" s="28" t="str">
        <f>IF(ISERROR(VLOOKUP(($B44&amp;BJ$13),'Dpt BDD'!$A:$D,5,FALSE)),"",VLOOKUP(($B44&amp;BJ$13),'Dpt BDD'!$A:$D,5,FALSE))</f>
        <v/>
      </c>
      <c r="BK44" s="28" t="str">
        <f>IF(ISERROR(VLOOKUP(($B44&amp;BK$13),'Dpt BDD'!$A:$D,5,FALSE)),"",VLOOKUP(($B44&amp;BK$13),'Dpt BDD'!$A:$D,5,FALSE))</f>
        <v/>
      </c>
      <c r="BL44" s="28" t="str">
        <f>IF(ISERROR(VLOOKUP(($B44&amp;BL$13),'Dpt BDD'!$A:$D,5,FALSE)),"",VLOOKUP(($B44&amp;BL$13),'Dpt BDD'!$A:$D,5,FALSE))</f>
        <v/>
      </c>
      <c r="BM44" s="28" t="str">
        <f>IF(ISERROR(VLOOKUP(($B44&amp;BM$13),'Dpt BDD'!$A:$D,5,FALSE)),"",VLOOKUP(($B44&amp;BM$13),'Dpt BDD'!$A:$D,5,FALSE))</f>
        <v/>
      </c>
      <c r="BN44" s="28" t="str">
        <f>IF(ISERROR(VLOOKUP(($B44&amp;BN$13),'Dpt BDD'!$A:$D,5,FALSE)),"",VLOOKUP(($B44&amp;BN$13),'Dpt BDD'!$A:$D,5,FALSE))</f>
        <v/>
      </c>
      <c r="BO44" s="28" t="str">
        <f>IF(ISERROR(VLOOKUP(($B44&amp;BO$13),'Dpt BDD'!$A:$D,5,FALSE)),"",VLOOKUP(($B44&amp;BO$13),'Dpt BDD'!$A:$D,5,FALSE))</f>
        <v/>
      </c>
      <c r="BP44" s="28" t="str">
        <f>IF(ISERROR(VLOOKUP(($B44&amp;BP$13),'Dpt BDD'!$A:$D,5,FALSE)),"",VLOOKUP(($B44&amp;BP$13),'Dpt BDD'!$A:$D,5,FALSE))</f>
        <v/>
      </c>
      <c r="BQ44" s="28" t="str">
        <f>IF(ISERROR(VLOOKUP(($B44&amp;BQ$13),'Dpt BDD'!$A:$D,5,FALSE)),"",VLOOKUP(($B44&amp;BQ$13),'Dpt BDD'!$A:$D,5,FALSE))</f>
        <v/>
      </c>
      <c r="BR44" s="28" t="str">
        <f>IF(ISERROR(VLOOKUP(($B44&amp;BR$13),'Dpt BDD'!$A:$D,5,FALSE)),"",VLOOKUP(($B44&amp;BR$13),'Dpt BDD'!$A:$D,5,FALSE))</f>
        <v/>
      </c>
      <c r="BS44" s="28" t="str">
        <f>IF(ISERROR(VLOOKUP(($B44&amp;BS$13),'Dpt BDD'!$A:$D,5,FALSE)),"",VLOOKUP(($B44&amp;BS$13),'Dpt BDD'!$A:$D,5,FALSE))</f>
        <v/>
      </c>
      <c r="BT44" s="28" t="str">
        <f>IF(ISERROR(VLOOKUP(($B44&amp;BT$13),'Dpt BDD'!$A:$D,5,FALSE)),"",VLOOKUP(($B44&amp;BT$13),'Dpt BDD'!$A:$D,5,FALSE))</f>
        <v/>
      </c>
      <c r="BU44" s="28" t="str">
        <f>IF(ISERROR(VLOOKUP(($B44&amp;BU$13),'Dpt BDD'!$A:$D,5,FALSE)),"",VLOOKUP(($B44&amp;BU$13),'Dpt BDD'!$A:$D,5,FALSE))</f>
        <v/>
      </c>
      <c r="BV44" s="28" t="str">
        <f>IF(ISERROR(VLOOKUP(($B44&amp;BV$13),'Dpt BDD'!$A:$D,5,FALSE)),"",VLOOKUP(($B44&amp;BV$13),'Dpt BDD'!$A:$D,5,FALSE))</f>
        <v/>
      </c>
      <c r="BW44" s="28" t="str">
        <f>IF(ISERROR(VLOOKUP(($B44&amp;BW$13),'Dpt BDD'!$A:$D,5,FALSE)),"",VLOOKUP(($B44&amp;BW$13),'Dpt BDD'!$A:$D,5,FALSE))</f>
        <v/>
      </c>
      <c r="BX44" s="28" t="str">
        <f>IF(ISERROR(VLOOKUP(($B44&amp;BX$13),'Dpt BDD'!$A:$D,5,FALSE)),"",VLOOKUP(($B44&amp;BX$13),'Dpt BDD'!$A:$D,5,FALSE))</f>
        <v/>
      </c>
      <c r="BY44" s="28" t="str">
        <f>IF(ISERROR(VLOOKUP(($B44&amp;BY$13),'Dpt BDD'!$A:$D,5,FALSE)),"",VLOOKUP(($B44&amp;BY$13),'Dpt BDD'!$A:$D,5,FALSE))</f>
        <v/>
      </c>
      <c r="BZ44" s="28" t="str">
        <f>IF(ISERROR(VLOOKUP(($B44&amp;BZ$13),'Dpt BDD'!$A:$D,5,FALSE)),"",VLOOKUP(($B44&amp;BZ$13),'Dpt BDD'!$A:$D,5,FALSE))</f>
        <v/>
      </c>
      <c r="CA44" s="28" t="str">
        <f>IF(ISERROR(VLOOKUP(($B44&amp;CA$13),'Dpt BDD'!$A:$D,5,FALSE)),"",VLOOKUP(($B44&amp;CA$13),'Dpt BDD'!$A:$D,5,FALSE))</f>
        <v/>
      </c>
      <c r="CB44" s="28" t="str">
        <f>IF(ISERROR(VLOOKUP(($B44&amp;CB$13),'Dpt BDD'!$A:$D,5,FALSE)),"",VLOOKUP(($B44&amp;CB$13),'Dpt BDD'!$A:$D,5,FALSE))</f>
        <v/>
      </c>
      <c r="CC44" s="28" t="str">
        <f>IF(ISERROR(VLOOKUP(($B44&amp;CC$13),'Dpt BDD'!$A:$D,5,FALSE)),"",VLOOKUP(($B44&amp;CC$13),'Dpt BDD'!$A:$D,5,FALSE))</f>
        <v/>
      </c>
      <c r="CD44" s="28" t="str">
        <f>IF(ISERROR(VLOOKUP(($B44&amp;CD$13),'Dpt BDD'!$A:$D,5,FALSE)),"",VLOOKUP(($B44&amp;CD$13),'Dpt BDD'!$A:$D,5,FALSE))</f>
        <v/>
      </c>
      <c r="CE44" s="28" t="str">
        <f>IF(ISERROR(VLOOKUP(($B44&amp;CE$13),'Dpt BDD'!$A:$D,5,FALSE)),"",VLOOKUP(($B44&amp;CE$13),'Dpt BDD'!$A:$D,5,FALSE))</f>
        <v/>
      </c>
      <c r="CF44" s="28" t="str">
        <f>IF(ISERROR(VLOOKUP(($B44&amp;CF$13),'Dpt BDD'!$A:$D,5,FALSE)),"",VLOOKUP(($B44&amp;CF$13),'Dpt BDD'!$A:$D,5,FALSE))</f>
        <v/>
      </c>
      <c r="CG44" s="28" t="str">
        <f>IF(ISERROR(VLOOKUP(($B44&amp;CG$13),'Dpt BDD'!$A:$D,5,FALSE)),"",VLOOKUP(($B44&amp;CG$13),'Dpt BDD'!$A:$D,5,FALSE))</f>
        <v/>
      </c>
      <c r="CH44" s="28" t="str">
        <f>IF(ISERROR(VLOOKUP(($B44&amp;CH$13),'Dpt BDD'!$A:$D,5,FALSE)),"",VLOOKUP(($B44&amp;CH$13),'Dpt BDD'!$A:$D,5,FALSE))</f>
        <v/>
      </c>
      <c r="CI44" s="28" t="str">
        <f>IF(ISERROR(VLOOKUP(($B44&amp;CI$13),'Dpt BDD'!$A:$D,5,FALSE)),"",VLOOKUP(($B44&amp;CI$13),'Dpt BDD'!$A:$D,5,FALSE))</f>
        <v/>
      </c>
      <c r="CJ44" s="28" t="str">
        <f>IF(ISERROR(VLOOKUP(($B44&amp;CJ$13),'Dpt BDD'!$A:$D,5,FALSE)),"",VLOOKUP(($B44&amp;CJ$13),'Dpt BDD'!$A:$D,5,FALSE))</f>
        <v/>
      </c>
      <c r="CK44" s="28" t="str">
        <f>IF(ISERROR(VLOOKUP(($B44&amp;CK$13),'Dpt BDD'!$A:$D,5,FALSE)),"",VLOOKUP(($B44&amp;CK$13),'Dpt BDD'!$A:$D,5,FALSE))</f>
        <v/>
      </c>
      <c r="CL44" s="28" t="str">
        <f>IF(ISERROR(VLOOKUP(($B44&amp;CL$13),'Dpt BDD'!$A:$D,5,FALSE)),"",VLOOKUP(($B44&amp;CL$13),'Dpt BDD'!$A:$D,5,FALSE))</f>
        <v/>
      </c>
      <c r="CM44" s="28" t="str">
        <f>IF(ISERROR(VLOOKUP(($B44&amp;CM$13),'Dpt BDD'!$A:$D,5,FALSE)),"",VLOOKUP(($B44&amp;CM$13),'Dpt BDD'!$A:$D,5,FALSE))</f>
        <v/>
      </c>
      <c r="CN44" s="28" t="str">
        <f>IF(ISERROR(VLOOKUP(($B44&amp;CN$13),'Dpt BDD'!$A:$D,5,FALSE)),"",VLOOKUP(($B44&amp;CN$13),'Dpt BDD'!$A:$D,5,FALSE))</f>
        <v/>
      </c>
      <c r="CO44" s="28" t="str">
        <f>IF(ISERROR(VLOOKUP(($B44&amp;CO$13),'Dpt BDD'!$A:$D,5,FALSE)),"",VLOOKUP(($B44&amp;CO$13),'Dpt BDD'!$A:$D,5,FALSE))</f>
        <v/>
      </c>
      <c r="CP44" s="28" t="str">
        <f>IF(ISERROR(VLOOKUP(($B44&amp;CP$13),'Dpt BDD'!$A:$D,5,FALSE)),"",VLOOKUP(($B44&amp;CP$13),'Dpt BDD'!$A:$D,5,FALSE))</f>
        <v/>
      </c>
      <c r="CQ44" s="28" t="str">
        <f>IF(ISERROR(VLOOKUP(($B44&amp;CQ$13),'Dpt BDD'!$A:$D,5,FALSE)),"",VLOOKUP(($B44&amp;CQ$13),'Dpt BDD'!$A:$D,5,FALSE))</f>
        <v/>
      </c>
      <c r="CR44" s="28" t="str">
        <f>IF(ISERROR(VLOOKUP(($B44&amp;CR$13),'Dpt BDD'!$A:$D,5,FALSE)),"",VLOOKUP(($B44&amp;CR$13),'Dpt BDD'!$A:$D,5,FALSE))</f>
        <v/>
      </c>
      <c r="CS44" s="28" t="str">
        <f>IF(ISERROR(VLOOKUP(($B44&amp;CS$13),'Dpt BDD'!$A:$D,5,FALSE)),"",VLOOKUP(($B44&amp;CS$13),'Dpt BDD'!$A:$D,5,FALSE))</f>
        <v/>
      </c>
      <c r="CT44" s="28" t="str">
        <f>IF(ISERROR(VLOOKUP(($B44&amp;CT$13),'Dpt BDD'!$A:$D,5,FALSE)),"",VLOOKUP(($B44&amp;CT$13),'Dpt BDD'!$A:$D,5,FALSE))</f>
        <v/>
      </c>
      <c r="CU44" s="28" t="str">
        <f>IF(ISERROR(VLOOKUP(($B44&amp;CU$13),'Dpt BDD'!$A:$D,5,FALSE)),"",VLOOKUP(($B44&amp;CU$13),'Dpt BDD'!$A:$D,5,FALSE))</f>
        <v/>
      </c>
      <c r="CV44" s="28" t="str">
        <f>IF(ISERROR(VLOOKUP(($B44&amp;CV$13),'Dpt BDD'!$A:$D,5,FALSE)),"",VLOOKUP(($B44&amp;CV$13),'Dpt BDD'!$A:$D,5,FALSE))</f>
        <v/>
      </c>
      <c r="CW44" s="28" t="str">
        <f>IF(ISERROR(VLOOKUP(($B44&amp;CW$13),'Dpt BDD'!$A:$D,5,FALSE)),"",VLOOKUP(($B44&amp;CW$13),'Dpt BDD'!$A:$D,5,FALSE))</f>
        <v/>
      </c>
      <c r="CX44" s="28" t="str">
        <f>IF(ISERROR(VLOOKUP(($B44&amp;CX$13),'Dpt BDD'!$A:$D,5,FALSE)),"",VLOOKUP(($B44&amp;CX$13),'Dpt BDD'!$A:$D,5,FALSE))</f>
        <v/>
      </c>
      <c r="CY44" s="28" t="str">
        <f>IF(ISERROR(VLOOKUP(($B44&amp;CY$13),'Dpt BDD'!$A:$D,5,FALSE)),"",VLOOKUP(($B44&amp;CY$13),'Dpt BDD'!$A:$D,5,FALSE))</f>
        <v/>
      </c>
      <c r="CZ44" s="28" t="str">
        <f>IF(ISERROR(VLOOKUP(($B44&amp;CZ$13),'Dpt BDD'!$A:$D,5,FALSE)),"",VLOOKUP(($B44&amp;CZ$13),'Dpt BDD'!$A:$D,5,FALSE))</f>
        <v/>
      </c>
      <c r="DA44" s="28" t="str">
        <f>IF(ISERROR(VLOOKUP(($B44&amp;DA$13),'Dpt BDD'!$A:$D,5,FALSE)),"",VLOOKUP(($B44&amp;DA$13),'Dpt BDD'!$A:$D,5,FALSE))</f>
        <v/>
      </c>
      <c r="DB44" s="28" t="str">
        <f>IF(ISERROR(VLOOKUP(($B44&amp;DB$13),'Dpt BDD'!$A:$D,5,FALSE)),"",VLOOKUP(($B44&amp;DB$13),'Dpt BDD'!$A:$D,5,FALSE))</f>
        <v/>
      </c>
      <c r="DC44" s="28" t="str">
        <f>IF(ISERROR(VLOOKUP(($B44&amp;DC$13),'Dpt BDD'!$A:$D,5,FALSE)),"",VLOOKUP(($B44&amp;DC$13),'Dpt BDD'!$A:$D,5,FALSE))</f>
        <v/>
      </c>
      <c r="DD44" s="28" t="str">
        <f>IF(ISERROR(VLOOKUP(($B44&amp;DD$13),'Dpt BDD'!$A:$D,5,FALSE)),"",VLOOKUP(($B44&amp;DD$13),'Dpt BDD'!$A:$D,5,FALSE))</f>
        <v/>
      </c>
      <c r="DE44" s="28" t="str">
        <f>IF(ISERROR(VLOOKUP(($B44&amp;DE$13),'Dpt BDD'!$A:$D,5,FALSE)),"",VLOOKUP(($B44&amp;DE$13),'Dpt BDD'!$A:$D,5,FALSE))</f>
        <v/>
      </c>
      <c r="DF44" s="28" t="str">
        <f>IF(ISERROR(VLOOKUP(($B44&amp;DF$13),'Dpt BDD'!$A:$D,5,FALSE)),"",VLOOKUP(($B44&amp;DF$13),'Dpt BDD'!$A:$D,5,FALSE))</f>
        <v/>
      </c>
      <c r="DG44" s="28" t="str">
        <f>IF(ISERROR(VLOOKUP(($B44&amp;DG$13),'Dpt BDD'!$A:$D,5,FALSE)),"",VLOOKUP(($B44&amp;DG$13),'Dpt BDD'!$A:$D,5,FALSE))</f>
        <v/>
      </c>
      <c r="DH44" s="28" t="str">
        <f>IF(ISERROR(VLOOKUP(($B44&amp;DH$13),'Dpt BDD'!$A:$D,5,FALSE)),"",VLOOKUP(($B44&amp;DH$13),'Dpt BDD'!$A:$D,5,FALSE))</f>
        <v/>
      </c>
      <c r="DI44" s="28" t="str">
        <f>IF(ISERROR(VLOOKUP(($B44&amp;DI$13),'Dpt BDD'!$A:$D,5,FALSE)),"",VLOOKUP(($B44&amp;DI$13),'Dpt BDD'!$A:$D,5,FALSE))</f>
        <v/>
      </c>
      <c r="DJ44" s="28" t="str">
        <f>IF(ISERROR(VLOOKUP(($B44&amp;DJ$13),'Dpt BDD'!$A:$D,5,FALSE)),"",VLOOKUP(($B44&amp;DJ$13),'Dpt BDD'!$A:$D,5,FALSE))</f>
        <v/>
      </c>
      <c r="DK44" s="28" t="str">
        <f>IF(ISERROR(VLOOKUP(($B44&amp;DK$13),'Dpt BDD'!$A:$D,5,FALSE)),"",VLOOKUP(($B44&amp;DK$13),'Dpt BDD'!$A:$D,5,FALSE))</f>
        <v/>
      </c>
    </row>
    <row r="45" spans="2:216" x14ac:dyDescent="0.15">
      <c r="B45" s="2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38">
        <f>IF($E$9=$DL$12,1,0)</f>
        <v>0</v>
      </c>
      <c r="DM45" s="38">
        <f t="shared" ref="DM45:DW45" si="1">IF($E$9=$DL$12,1,0)</f>
        <v>0</v>
      </c>
      <c r="DN45" s="38">
        <f t="shared" si="1"/>
        <v>0</v>
      </c>
      <c r="DO45" s="38">
        <f t="shared" si="1"/>
        <v>0</v>
      </c>
      <c r="DP45" s="38">
        <f t="shared" si="1"/>
        <v>0</v>
      </c>
      <c r="DQ45" s="38">
        <f t="shared" si="1"/>
        <v>0</v>
      </c>
      <c r="DR45" s="38">
        <f t="shared" si="1"/>
        <v>0</v>
      </c>
      <c r="DS45" s="38">
        <f t="shared" si="1"/>
        <v>0</v>
      </c>
      <c r="DT45" s="38">
        <f t="shared" si="1"/>
        <v>0</v>
      </c>
      <c r="DU45" s="38">
        <f t="shared" si="1"/>
        <v>0</v>
      </c>
      <c r="DV45" s="38">
        <f t="shared" si="1"/>
        <v>0</v>
      </c>
      <c r="DW45" s="38">
        <f t="shared" si="1"/>
        <v>0</v>
      </c>
      <c r="DX45" s="38">
        <f>IF($E$9=$DX$12,1,0)</f>
        <v>0</v>
      </c>
      <c r="DY45" s="38">
        <f t="shared" ref="DY45:EE45" si="2">IF($E$9=$DX$12,1,0)</f>
        <v>0</v>
      </c>
      <c r="DZ45" s="38">
        <f t="shared" si="2"/>
        <v>0</v>
      </c>
      <c r="EA45" s="38">
        <f t="shared" si="2"/>
        <v>0</v>
      </c>
      <c r="EB45" s="38">
        <f t="shared" si="2"/>
        <v>0</v>
      </c>
      <c r="EC45" s="38">
        <f t="shared" si="2"/>
        <v>0</v>
      </c>
      <c r="ED45" s="38">
        <f t="shared" si="2"/>
        <v>0</v>
      </c>
      <c r="EE45" s="38">
        <f t="shared" si="2"/>
        <v>0</v>
      </c>
      <c r="EF45" s="38">
        <f>IF($E$9=$EF$12,1,0)</f>
        <v>0</v>
      </c>
      <c r="EG45" s="38">
        <f t="shared" ref="EG45:EI45" si="3">IF($E$9=$EF$12,1,0)</f>
        <v>0</v>
      </c>
      <c r="EH45" s="38">
        <f t="shared" si="3"/>
        <v>0</v>
      </c>
      <c r="EI45" s="38">
        <f t="shared" si="3"/>
        <v>0</v>
      </c>
      <c r="EJ45" s="38">
        <f>IF($E$9=$EJ$12,1,0)</f>
        <v>0</v>
      </c>
      <c r="EK45" s="38">
        <f t="shared" ref="EK45:EO45" si="4">IF($E$9=$EJ$12,1,0)</f>
        <v>0</v>
      </c>
      <c r="EL45" s="38">
        <f t="shared" si="4"/>
        <v>0</v>
      </c>
      <c r="EM45" s="38">
        <f t="shared" si="4"/>
        <v>0</v>
      </c>
      <c r="EN45" s="38">
        <f t="shared" si="4"/>
        <v>0</v>
      </c>
      <c r="EO45" s="38">
        <f t="shared" si="4"/>
        <v>0</v>
      </c>
      <c r="EP45" s="38">
        <f>IF($E$9=$EP$12,1,0)</f>
        <v>0</v>
      </c>
      <c r="EQ45" s="38">
        <f>IF($E$9=$EP$12,1,0)</f>
        <v>0</v>
      </c>
      <c r="ER45" s="38">
        <f>IF($E$9=$ER$12,1,0)</f>
        <v>0</v>
      </c>
      <c r="ES45" s="38">
        <f t="shared" ref="ES45:FA45" si="5">IF($E$9=$ER$12,1,0)</f>
        <v>0</v>
      </c>
      <c r="ET45" s="38">
        <f t="shared" si="5"/>
        <v>0</v>
      </c>
      <c r="EU45" s="38">
        <f t="shared" si="5"/>
        <v>0</v>
      </c>
      <c r="EV45" s="38">
        <f t="shared" si="5"/>
        <v>0</v>
      </c>
      <c r="EW45" s="38">
        <f t="shared" si="5"/>
        <v>0</v>
      </c>
      <c r="EX45" s="38">
        <f t="shared" si="5"/>
        <v>0</v>
      </c>
      <c r="EY45" s="38">
        <f t="shared" si="5"/>
        <v>0</v>
      </c>
      <c r="EZ45" s="38">
        <f t="shared" si="5"/>
        <v>0</v>
      </c>
      <c r="FA45" s="38">
        <f t="shared" si="5"/>
        <v>0</v>
      </c>
      <c r="FB45" s="38">
        <f t="shared" ref="FB45:FR45" si="6">IF($E$9=FB12,1,0)</f>
        <v>0</v>
      </c>
      <c r="FC45" s="38">
        <f t="shared" si="6"/>
        <v>0</v>
      </c>
      <c r="FD45" s="38">
        <f>IF($E$9=$FD$12,1,0)</f>
        <v>0</v>
      </c>
      <c r="FE45" s="38">
        <f t="shared" ref="FE45:FH45" si="7">IF($E$9=$FD$12,1,0)</f>
        <v>0</v>
      </c>
      <c r="FF45" s="38">
        <f t="shared" si="7"/>
        <v>0</v>
      </c>
      <c r="FG45" s="38">
        <f t="shared" si="7"/>
        <v>0</v>
      </c>
      <c r="FH45" s="38">
        <f t="shared" si="7"/>
        <v>0</v>
      </c>
      <c r="FI45" s="38">
        <f>IF($E$9=$FI$12,1,0)</f>
        <v>0</v>
      </c>
      <c r="FJ45" s="38">
        <f t="shared" ref="FJ45:FO45" si="8">IF($E$9=$FI$12,1,0)</f>
        <v>0</v>
      </c>
      <c r="FK45" s="38">
        <f t="shared" si="8"/>
        <v>0</v>
      </c>
      <c r="FL45" s="38">
        <f t="shared" si="8"/>
        <v>0</v>
      </c>
      <c r="FM45" s="38">
        <f t="shared" si="8"/>
        <v>0</v>
      </c>
      <c r="FN45" s="38">
        <f t="shared" si="8"/>
        <v>0</v>
      </c>
      <c r="FO45" s="38">
        <f t="shared" si="8"/>
        <v>0</v>
      </c>
      <c r="FP45" s="38">
        <f t="shared" si="6"/>
        <v>0</v>
      </c>
      <c r="FQ45" s="38">
        <f t="shared" si="6"/>
        <v>0</v>
      </c>
      <c r="FR45" s="38">
        <f t="shared" si="6"/>
        <v>0</v>
      </c>
      <c r="FS45" s="38">
        <f>IF($E$9=$FS$12,1,0)</f>
        <v>0</v>
      </c>
      <c r="FT45" s="38">
        <f t="shared" ref="FT45:FW45" si="9">IF($E$9=$FS$12,1,0)</f>
        <v>0</v>
      </c>
      <c r="FU45" s="38">
        <f t="shared" si="9"/>
        <v>0</v>
      </c>
      <c r="FV45" s="38">
        <f t="shared" si="9"/>
        <v>0</v>
      </c>
      <c r="FW45" s="38">
        <f t="shared" si="9"/>
        <v>0</v>
      </c>
      <c r="FX45" s="38">
        <f>IF($E$9=$FX$12,1,0)</f>
        <v>0</v>
      </c>
      <c r="FY45" s="38">
        <f t="shared" ref="FY45:GI45" si="10">IF($E$9=$FX$12,1,0)</f>
        <v>0</v>
      </c>
      <c r="FZ45" s="38">
        <f t="shared" si="10"/>
        <v>0</v>
      </c>
      <c r="GA45" s="38">
        <f t="shared" si="10"/>
        <v>0</v>
      </c>
      <c r="GB45" s="38">
        <f t="shared" si="10"/>
        <v>0</v>
      </c>
      <c r="GC45" s="38">
        <f t="shared" si="10"/>
        <v>0</v>
      </c>
      <c r="GD45" s="38">
        <f t="shared" si="10"/>
        <v>0</v>
      </c>
      <c r="GE45" s="38">
        <f t="shared" si="10"/>
        <v>0</v>
      </c>
      <c r="GF45" s="38">
        <f t="shared" si="10"/>
        <v>0</v>
      </c>
      <c r="GG45" s="38">
        <f t="shared" si="10"/>
        <v>0</v>
      </c>
      <c r="GH45" s="38">
        <f t="shared" si="10"/>
        <v>0</v>
      </c>
      <c r="GI45" s="38">
        <f t="shared" si="10"/>
        <v>0</v>
      </c>
      <c r="GJ45" s="38">
        <f>IF($E$9=$GJ$12,1,0)</f>
        <v>0</v>
      </c>
      <c r="GK45" s="38">
        <f t="shared" ref="GK45:GV45" si="11">IF($E$9=$GJ$12,1,0)</f>
        <v>0</v>
      </c>
      <c r="GL45" s="38">
        <f t="shared" si="11"/>
        <v>0</v>
      </c>
      <c r="GM45" s="38">
        <f t="shared" si="11"/>
        <v>0</v>
      </c>
      <c r="GN45" s="38">
        <f t="shared" si="11"/>
        <v>0</v>
      </c>
      <c r="GO45" s="38">
        <f t="shared" si="11"/>
        <v>0</v>
      </c>
      <c r="GP45" s="38">
        <f t="shared" si="11"/>
        <v>0</v>
      </c>
      <c r="GQ45" s="38">
        <f t="shared" si="11"/>
        <v>0</v>
      </c>
      <c r="GR45" s="38">
        <f t="shared" si="11"/>
        <v>0</v>
      </c>
      <c r="GS45" s="38">
        <f t="shared" si="11"/>
        <v>0</v>
      </c>
      <c r="GT45" s="38">
        <f t="shared" si="11"/>
        <v>0</v>
      </c>
      <c r="GU45" s="38">
        <f t="shared" si="11"/>
        <v>0</v>
      </c>
      <c r="GV45" s="38">
        <f t="shared" si="11"/>
        <v>0</v>
      </c>
      <c r="GW45" s="38">
        <f t="shared" ref="GW45" si="12">IF($E$9=GW12,1,0)</f>
        <v>0</v>
      </c>
      <c r="GX45" s="38">
        <f>IF($E$9=$GX$12,1,0)</f>
        <v>0</v>
      </c>
      <c r="GY45" s="38">
        <f t="shared" ref="GY45:HB45" si="13">IF($E$9=$GX$12,1,0)</f>
        <v>0</v>
      </c>
      <c r="GZ45" s="38">
        <f t="shared" si="13"/>
        <v>0</v>
      </c>
      <c r="HA45" s="38">
        <f t="shared" si="13"/>
        <v>0</v>
      </c>
      <c r="HB45" s="38">
        <f t="shared" si="13"/>
        <v>0</v>
      </c>
      <c r="HC45" s="38">
        <f>IF($E$9=$HC$12,1,0)</f>
        <v>0</v>
      </c>
      <c r="HD45" s="38">
        <f t="shared" ref="HD45:HH45" si="14">IF($E$9=$HC$12,1,0)</f>
        <v>0</v>
      </c>
      <c r="HE45" s="38">
        <f t="shared" si="14"/>
        <v>0</v>
      </c>
      <c r="HF45" s="38">
        <f t="shared" si="14"/>
        <v>0</v>
      </c>
      <c r="HG45" s="38">
        <f t="shared" si="14"/>
        <v>0</v>
      </c>
      <c r="HH45" s="38">
        <f t="shared" si="14"/>
        <v>0</v>
      </c>
    </row>
    <row r="46" spans="2:216" x14ac:dyDescent="0.15">
      <c r="B46" s="29" t="s">
        <v>49</v>
      </c>
      <c r="C46" s="11">
        <f>SUM(C14:C43)</f>
        <v>5</v>
      </c>
      <c r="D46" s="11">
        <f t="shared" ref="D46:BO46" si="15">SUM(D14:D43)</f>
        <v>16</v>
      </c>
      <c r="E46" s="11">
        <f t="shared" si="15"/>
        <v>7</v>
      </c>
      <c r="F46" s="11">
        <f t="shared" si="15"/>
        <v>0</v>
      </c>
      <c r="G46" s="11">
        <f t="shared" si="15"/>
        <v>0</v>
      </c>
      <c r="H46" s="11">
        <f t="shared" si="15"/>
        <v>0</v>
      </c>
      <c r="I46" s="11">
        <f t="shared" si="15"/>
        <v>0</v>
      </c>
      <c r="J46" s="11">
        <f t="shared" si="15"/>
        <v>0</v>
      </c>
      <c r="K46" s="11">
        <f t="shared" si="15"/>
        <v>0</v>
      </c>
      <c r="L46" s="11">
        <f t="shared" si="15"/>
        <v>0</v>
      </c>
      <c r="M46" s="11">
        <f t="shared" si="15"/>
        <v>0</v>
      </c>
      <c r="N46" s="11">
        <f t="shared" si="15"/>
        <v>0</v>
      </c>
      <c r="O46" s="11">
        <f t="shared" si="15"/>
        <v>0</v>
      </c>
      <c r="P46" s="11">
        <f t="shared" si="15"/>
        <v>0</v>
      </c>
      <c r="Q46" s="11">
        <f t="shared" si="15"/>
        <v>0</v>
      </c>
      <c r="R46" s="11">
        <f t="shared" si="15"/>
        <v>0</v>
      </c>
      <c r="S46" s="11">
        <f t="shared" si="15"/>
        <v>0</v>
      </c>
      <c r="T46" s="11">
        <f t="shared" si="15"/>
        <v>0</v>
      </c>
      <c r="U46" s="11">
        <f t="shared" si="15"/>
        <v>0</v>
      </c>
      <c r="V46" s="11">
        <f t="shared" si="15"/>
        <v>0</v>
      </c>
      <c r="W46" s="11">
        <f t="shared" si="15"/>
        <v>0</v>
      </c>
      <c r="X46" s="11">
        <f t="shared" si="15"/>
        <v>0</v>
      </c>
      <c r="Y46" s="11">
        <f t="shared" si="15"/>
        <v>0</v>
      </c>
      <c r="Z46" s="11">
        <f t="shared" si="15"/>
        <v>0</v>
      </c>
      <c r="AA46" s="11">
        <f t="shared" si="15"/>
        <v>0</v>
      </c>
      <c r="AB46" s="11">
        <f t="shared" si="15"/>
        <v>0</v>
      </c>
      <c r="AC46" s="11">
        <f t="shared" si="15"/>
        <v>0</v>
      </c>
      <c r="AD46" s="11">
        <f t="shared" si="15"/>
        <v>0</v>
      </c>
      <c r="AE46" s="11">
        <f t="shared" si="15"/>
        <v>0</v>
      </c>
      <c r="AF46" s="11">
        <f t="shared" si="15"/>
        <v>0</v>
      </c>
      <c r="AG46" s="11">
        <f t="shared" si="15"/>
        <v>0</v>
      </c>
      <c r="AH46" s="11">
        <f t="shared" si="15"/>
        <v>0</v>
      </c>
      <c r="AI46" s="11">
        <f t="shared" si="15"/>
        <v>0</v>
      </c>
      <c r="AJ46" s="11">
        <f t="shared" si="15"/>
        <v>0</v>
      </c>
      <c r="AK46" s="11">
        <f t="shared" si="15"/>
        <v>0</v>
      </c>
      <c r="AL46" s="11">
        <f t="shared" si="15"/>
        <v>0</v>
      </c>
      <c r="AM46" s="11">
        <f t="shared" si="15"/>
        <v>0</v>
      </c>
      <c r="AN46" s="11">
        <f t="shared" si="15"/>
        <v>0</v>
      </c>
      <c r="AO46" s="11">
        <f t="shared" si="15"/>
        <v>0</v>
      </c>
      <c r="AP46" s="11">
        <f t="shared" si="15"/>
        <v>0</v>
      </c>
      <c r="AQ46" s="11">
        <f t="shared" si="15"/>
        <v>0</v>
      </c>
      <c r="AR46" s="11">
        <f t="shared" si="15"/>
        <v>0</v>
      </c>
      <c r="AS46" s="11">
        <f t="shared" si="15"/>
        <v>0</v>
      </c>
      <c r="AT46" s="11">
        <f t="shared" si="15"/>
        <v>0</v>
      </c>
      <c r="AU46" s="11">
        <f t="shared" si="15"/>
        <v>0</v>
      </c>
      <c r="AV46" s="11">
        <f t="shared" si="15"/>
        <v>0</v>
      </c>
      <c r="AW46" s="11">
        <f t="shared" si="15"/>
        <v>0</v>
      </c>
      <c r="AX46" s="11">
        <f t="shared" si="15"/>
        <v>0</v>
      </c>
      <c r="AY46" s="11">
        <f t="shared" si="15"/>
        <v>0</v>
      </c>
      <c r="AZ46" s="11">
        <f t="shared" si="15"/>
        <v>0</v>
      </c>
      <c r="BA46" s="11">
        <f t="shared" si="15"/>
        <v>0</v>
      </c>
      <c r="BB46" s="11">
        <f t="shared" si="15"/>
        <v>0</v>
      </c>
      <c r="BC46" s="11">
        <f t="shared" si="15"/>
        <v>0</v>
      </c>
      <c r="BD46" s="11">
        <f t="shared" si="15"/>
        <v>0</v>
      </c>
      <c r="BE46" s="11">
        <f t="shared" si="15"/>
        <v>0</v>
      </c>
      <c r="BF46" s="11">
        <f t="shared" si="15"/>
        <v>0</v>
      </c>
      <c r="BG46" s="11">
        <f t="shared" si="15"/>
        <v>0</v>
      </c>
      <c r="BH46" s="11">
        <f t="shared" si="15"/>
        <v>0</v>
      </c>
      <c r="BI46" s="11">
        <f t="shared" si="15"/>
        <v>0</v>
      </c>
      <c r="BJ46" s="11">
        <f t="shared" si="15"/>
        <v>0</v>
      </c>
      <c r="BK46" s="11">
        <f t="shared" si="15"/>
        <v>0</v>
      </c>
      <c r="BL46" s="11">
        <f t="shared" si="15"/>
        <v>0</v>
      </c>
      <c r="BM46" s="11">
        <f t="shared" si="15"/>
        <v>0</v>
      </c>
      <c r="BN46" s="11">
        <f t="shared" si="15"/>
        <v>0</v>
      </c>
      <c r="BO46" s="11">
        <f t="shared" si="15"/>
        <v>0</v>
      </c>
      <c r="BP46" s="11">
        <f t="shared" ref="BP46:EA46" si="16">SUM(BP14:BP43)</f>
        <v>0</v>
      </c>
      <c r="BQ46" s="11">
        <f t="shared" si="16"/>
        <v>0</v>
      </c>
      <c r="BR46" s="11">
        <f t="shared" si="16"/>
        <v>0</v>
      </c>
      <c r="BS46" s="11">
        <f t="shared" si="16"/>
        <v>0</v>
      </c>
      <c r="BT46" s="11">
        <f t="shared" si="16"/>
        <v>0</v>
      </c>
      <c r="BU46" s="11">
        <f t="shared" si="16"/>
        <v>0</v>
      </c>
      <c r="BV46" s="11">
        <f t="shared" si="16"/>
        <v>0</v>
      </c>
      <c r="BW46" s="11">
        <f t="shared" si="16"/>
        <v>0</v>
      </c>
      <c r="BX46" s="11">
        <f t="shared" si="16"/>
        <v>0</v>
      </c>
      <c r="BY46" s="11">
        <f t="shared" si="16"/>
        <v>0</v>
      </c>
      <c r="BZ46" s="11">
        <f t="shared" si="16"/>
        <v>0</v>
      </c>
      <c r="CA46" s="11">
        <f t="shared" si="16"/>
        <v>0</v>
      </c>
      <c r="CB46" s="11">
        <f t="shared" si="16"/>
        <v>0</v>
      </c>
      <c r="CC46" s="11">
        <f t="shared" si="16"/>
        <v>0</v>
      </c>
      <c r="CD46" s="11">
        <f t="shared" si="16"/>
        <v>0</v>
      </c>
      <c r="CE46" s="11">
        <f t="shared" si="16"/>
        <v>0</v>
      </c>
      <c r="CF46" s="11">
        <f t="shared" si="16"/>
        <v>0</v>
      </c>
      <c r="CG46" s="11">
        <f t="shared" si="16"/>
        <v>0</v>
      </c>
      <c r="CH46" s="11">
        <f t="shared" si="16"/>
        <v>0</v>
      </c>
      <c r="CI46" s="11">
        <f t="shared" si="16"/>
        <v>0</v>
      </c>
      <c r="CJ46" s="11">
        <f t="shared" si="16"/>
        <v>0</v>
      </c>
      <c r="CK46" s="11">
        <f t="shared" si="16"/>
        <v>0</v>
      </c>
      <c r="CL46" s="11">
        <f t="shared" si="16"/>
        <v>0</v>
      </c>
      <c r="CM46" s="11">
        <f t="shared" si="16"/>
        <v>0</v>
      </c>
      <c r="CN46" s="11">
        <f t="shared" si="16"/>
        <v>0</v>
      </c>
      <c r="CO46" s="11">
        <f t="shared" si="16"/>
        <v>0</v>
      </c>
      <c r="CP46" s="11">
        <f t="shared" si="16"/>
        <v>0</v>
      </c>
      <c r="CQ46" s="11">
        <f t="shared" si="16"/>
        <v>0</v>
      </c>
      <c r="CR46" s="11">
        <f t="shared" si="16"/>
        <v>0</v>
      </c>
      <c r="CS46" s="11">
        <f t="shared" si="16"/>
        <v>0</v>
      </c>
      <c r="CT46" s="11">
        <f t="shared" si="16"/>
        <v>0</v>
      </c>
      <c r="CU46" s="11">
        <f t="shared" si="16"/>
        <v>0</v>
      </c>
      <c r="CV46" s="11">
        <f t="shared" si="16"/>
        <v>0</v>
      </c>
      <c r="CW46" s="11">
        <f t="shared" si="16"/>
        <v>0</v>
      </c>
      <c r="CX46" s="11">
        <f t="shared" si="16"/>
        <v>0</v>
      </c>
      <c r="CY46" s="11">
        <f t="shared" si="16"/>
        <v>0</v>
      </c>
      <c r="CZ46" s="11">
        <f t="shared" si="16"/>
        <v>0</v>
      </c>
      <c r="DA46" s="11">
        <f t="shared" si="16"/>
        <v>0</v>
      </c>
      <c r="DB46" s="11">
        <f t="shared" si="16"/>
        <v>0</v>
      </c>
      <c r="DC46" s="11">
        <f t="shared" si="16"/>
        <v>0</v>
      </c>
      <c r="DD46" s="11">
        <f t="shared" si="16"/>
        <v>0</v>
      </c>
      <c r="DE46" s="11">
        <f t="shared" si="16"/>
        <v>0</v>
      </c>
      <c r="DF46" s="11">
        <f t="shared" si="16"/>
        <v>0</v>
      </c>
      <c r="DG46" s="11">
        <f t="shared" si="16"/>
        <v>0</v>
      </c>
      <c r="DH46" s="11">
        <f t="shared" si="16"/>
        <v>0</v>
      </c>
      <c r="DI46" s="11">
        <f t="shared" si="16"/>
        <v>0</v>
      </c>
      <c r="DJ46" s="11">
        <f t="shared" si="16"/>
        <v>0</v>
      </c>
      <c r="DK46" s="11">
        <f t="shared" si="16"/>
        <v>0</v>
      </c>
      <c r="DL46" s="11">
        <f t="shared" si="16"/>
        <v>0</v>
      </c>
      <c r="DM46" s="11">
        <f t="shared" si="16"/>
        <v>0</v>
      </c>
      <c r="DN46" s="11">
        <f t="shared" si="16"/>
        <v>0</v>
      </c>
      <c r="DO46" s="11">
        <f t="shared" si="16"/>
        <v>0</v>
      </c>
      <c r="DP46" s="11">
        <f t="shared" si="16"/>
        <v>0</v>
      </c>
      <c r="DQ46" s="11">
        <f t="shared" si="16"/>
        <v>0</v>
      </c>
      <c r="DR46" s="11">
        <f t="shared" si="16"/>
        <v>0</v>
      </c>
      <c r="DS46" s="11">
        <f t="shared" si="16"/>
        <v>0</v>
      </c>
      <c r="DT46" s="11">
        <f t="shared" si="16"/>
        <v>0</v>
      </c>
      <c r="DU46" s="11">
        <f t="shared" si="16"/>
        <v>0</v>
      </c>
      <c r="DV46" s="11">
        <f t="shared" si="16"/>
        <v>0</v>
      </c>
      <c r="DW46" s="11">
        <f t="shared" si="16"/>
        <v>0</v>
      </c>
      <c r="DX46" s="11">
        <f t="shared" si="16"/>
        <v>0</v>
      </c>
      <c r="DY46" s="11">
        <f t="shared" si="16"/>
        <v>0</v>
      </c>
      <c r="DZ46" s="11">
        <f t="shared" si="16"/>
        <v>0</v>
      </c>
      <c r="EA46" s="11">
        <f t="shared" si="16"/>
        <v>0</v>
      </c>
      <c r="EB46" s="11">
        <f t="shared" ref="EB46:GM46" si="17">SUM(EB14:EB43)</f>
        <v>0</v>
      </c>
      <c r="EC46" s="11">
        <f t="shared" si="17"/>
        <v>0</v>
      </c>
      <c r="ED46" s="11">
        <f t="shared" si="17"/>
        <v>0</v>
      </c>
      <c r="EE46" s="11">
        <f t="shared" si="17"/>
        <v>0</v>
      </c>
      <c r="EF46" s="11">
        <f t="shared" si="17"/>
        <v>0</v>
      </c>
      <c r="EG46" s="11">
        <f t="shared" si="17"/>
        <v>0</v>
      </c>
      <c r="EH46" s="11">
        <f t="shared" si="17"/>
        <v>0</v>
      </c>
      <c r="EI46" s="11">
        <f t="shared" si="17"/>
        <v>0</v>
      </c>
      <c r="EJ46" s="11">
        <f t="shared" si="17"/>
        <v>0</v>
      </c>
      <c r="EK46" s="11">
        <f t="shared" si="17"/>
        <v>0</v>
      </c>
      <c r="EL46" s="11">
        <f t="shared" si="17"/>
        <v>0</v>
      </c>
      <c r="EM46" s="11">
        <f t="shared" si="17"/>
        <v>0</v>
      </c>
      <c r="EN46" s="11">
        <f t="shared" si="17"/>
        <v>0</v>
      </c>
      <c r="EO46" s="11">
        <f t="shared" si="17"/>
        <v>0</v>
      </c>
      <c r="EP46" s="11">
        <f t="shared" si="17"/>
        <v>0</v>
      </c>
      <c r="EQ46" s="11">
        <f t="shared" si="17"/>
        <v>0</v>
      </c>
      <c r="ER46" s="11">
        <f t="shared" si="17"/>
        <v>0</v>
      </c>
      <c r="ES46" s="11">
        <f t="shared" si="17"/>
        <v>0</v>
      </c>
      <c r="ET46" s="11">
        <f t="shared" si="17"/>
        <v>0</v>
      </c>
      <c r="EU46" s="11">
        <f t="shared" si="17"/>
        <v>0</v>
      </c>
      <c r="EV46" s="11">
        <f t="shared" si="17"/>
        <v>0</v>
      </c>
      <c r="EW46" s="11">
        <f t="shared" si="17"/>
        <v>0</v>
      </c>
      <c r="EX46" s="11">
        <f t="shared" si="17"/>
        <v>0</v>
      </c>
      <c r="EY46" s="11">
        <f t="shared" si="17"/>
        <v>0</v>
      </c>
      <c r="EZ46" s="11">
        <f t="shared" si="17"/>
        <v>0</v>
      </c>
      <c r="FA46" s="11">
        <f t="shared" si="17"/>
        <v>0</v>
      </c>
      <c r="FB46" s="11">
        <f t="shared" si="17"/>
        <v>0</v>
      </c>
      <c r="FC46" s="11">
        <f t="shared" si="17"/>
        <v>0</v>
      </c>
      <c r="FD46" s="11">
        <f t="shared" si="17"/>
        <v>0</v>
      </c>
      <c r="FE46" s="11">
        <f t="shared" si="17"/>
        <v>0</v>
      </c>
      <c r="FF46" s="11">
        <f t="shared" si="17"/>
        <v>0</v>
      </c>
      <c r="FG46" s="11">
        <f t="shared" si="17"/>
        <v>0</v>
      </c>
      <c r="FH46" s="11">
        <f t="shared" si="17"/>
        <v>0</v>
      </c>
      <c r="FI46" s="11">
        <f t="shared" si="17"/>
        <v>0</v>
      </c>
      <c r="FJ46" s="11">
        <f t="shared" si="17"/>
        <v>0</v>
      </c>
      <c r="FK46" s="11">
        <f t="shared" si="17"/>
        <v>0</v>
      </c>
      <c r="FL46" s="11">
        <f t="shared" si="17"/>
        <v>0</v>
      </c>
      <c r="FM46" s="11">
        <f t="shared" si="17"/>
        <v>0</v>
      </c>
      <c r="FN46" s="11">
        <f t="shared" si="17"/>
        <v>0</v>
      </c>
      <c r="FO46" s="11">
        <f t="shared" si="17"/>
        <v>0</v>
      </c>
      <c r="FP46" s="11">
        <f t="shared" si="17"/>
        <v>0</v>
      </c>
      <c r="FQ46" s="11">
        <f t="shared" si="17"/>
        <v>0</v>
      </c>
      <c r="FR46" s="11">
        <f t="shared" si="17"/>
        <v>0</v>
      </c>
      <c r="FS46" s="11">
        <f t="shared" si="17"/>
        <v>0</v>
      </c>
      <c r="FT46" s="11">
        <f t="shared" si="17"/>
        <v>0</v>
      </c>
      <c r="FU46" s="11">
        <f t="shared" si="17"/>
        <v>0</v>
      </c>
      <c r="FV46" s="11">
        <f t="shared" si="17"/>
        <v>0</v>
      </c>
      <c r="FW46" s="11">
        <f t="shared" si="17"/>
        <v>0</v>
      </c>
      <c r="FX46" s="11">
        <f t="shared" si="17"/>
        <v>0</v>
      </c>
      <c r="FY46" s="11">
        <f t="shared" si="17"/>
        <v>0</v>
      </c>
      <c r="FZ46" s="11">
        <f t="shared" si="17"/>
        <v>0</v>
      </c>
      <c r="GA46" s="11">
        <f t="shared" si="17"/>
        <v>0</v>
      </c>
      <c r="GB46" s="11">
        <f t="shared" si="17"/>
        <v>0</v>
      </c>
      <c r="GC46" s="11">
        <f t="shared" si="17"/>
        <v>0</v>
      </c>
      <c r="GD46" s="11">
        <f t="shared" si="17"/>
        <v>0</v>
      </c>
      <c r="GE46" s="11">
        <f t="shared" si="17"/>
        <v>0</v>
      </c>
      <c r="GF46" s="11">
        <f t="shared" si="17"/>
        <v>0</v>
      </c>
      <c r="GG46" s="11">
        <f t="shared" si="17"/>
        <v>0</v>
      </c>
      <c r="GH46" s="11">
        <f t="shared" si="17"/>
        <v>0</v>
      </c>
      <c r="GI46" s="11">
        <f t="shared" si="17"/>
        <v>0</v>
      </c>
      <c r="GJ46" s="11">
        <f t="shared" si="17"/>
        <v>0</v>
      </c>
      <c r="GK46" s="11">
        <f t="shared" si="17"/>
        <v>0</v>
      </c>
      <c r="GL46" s="11">
        <f t="shared" si="17"/>
        <v>0</v>
      </c>
      <c r="GM46" s="11">
        <f t="shared" si="17"/>
        <v>0</v>
      </c>
      <c r="GN46" s="11">
        <f t="shared" ref="GN46:HH46" si="18">SUM(GN14:GN43)</f>
        <v>0</v>
      </c>
      <c r="GO46" s="11">
        <f t="shared" si="18"/>
        <v>0</v>
      </c>
      <c r="GP46" s="11">
        <f t="shared" si="18"/>
        <v>0</v>
      </c>
      <c r="GQ46" s="11">
        <f t="shared" si="18"/>
        <v>0</v>
      </c>
      <c r="GR46" s="11">
        <f t="shared" si="18"/>
        <v>0</v>
      </c>
      <c r="GS46" s="11">
        <f t="shared" si="18"/>
        <v>0</v>
      </c>
      <c r="GT46" s="11">
        <f t="shared" si="18"/>
        <v>0</v>
      </c>
      <c r="GU46" s="11">
        <f t="shared" si="18"/>
        <v>0</v>
      </c>
      <c r="GV46" s="11">
        <f t="shared" si="18"/>
        <v>0</v>
      </c>
      <c r="GW46" s="11">
        <f t="shared" si="18"/>
        <v>0</v>
      </c>
      <c r="GX46" s="11">
        <f t="shared" si="18"/>
        <v>0</v>
      </c>
      <c r="GY46" s="11">
        <f t="shared" si="18"/>
        <v>0</v>
      </c>
      <c r="GZ46" s="11">
        <f t="shared" si="18"/>
        <v>0</v>
      </c>
      <c r="HA46" s="11">
        <f t="shared" si="18"/>
        <v>0</v>
      </c>
      <c r="HB46" s="11">
        <f t="shared" si="18"/>
        <v>0</v>
      </c>
      <c r="HC46" s="11">
        <f t="shared" si="18"/>
        <v>0</v>
      </c>
      <c r="HD46" s="11">
        <f t="shared" si="18"/>
        <v>0</v>
      </c>
      <c r="HE46" s="11">
        <f t="shared" si="18"/>
        <v>0</v>
      </c>
      <c r="HF46" s="11">
        <f t="shared" si="18"/>
        <v>0</v>
      </c>
      <c r="HG46" s="11">
        <f t="shared" si="18"/>
        <v>0</v>
      </c>
      <c r="HH46" s="11">
        <f t="shared" si="18"/>
        <v>0</v>
      </c>
    </row>
    <row r="47" spans="2:216" x14ac:dyDescent="0.15">
      <c r="B47" s="29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2:216" x14ac:dyDescent="0.15">
      <c r="B48" s="2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2:115" x14ac:dyDescent="0.15">
      <c r="B49" s="2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2:115" x14ac:dyDescent="0.15">
      <c r="B50" s="2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2:115" x14ac:dyDescent="0.15">
      <c r="B51" s="2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2:115" x14ac:dyDescent="0.15">
      <c r="B52" s="2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2:115" x14ac:dyDescent="0.15">
      <c r="B53" s="2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2:115" x14ac:dyDescent="0.15">
      <c r="B54" s="2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2:115" x14ac:dyDescent="0.15">
      <c r="B55" s="2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2:115" x14ac:dyDescent="0.15">
      <c r="B56" s="2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2:115" x14ac:dyDescent="0.15">
      <c r="B57" s="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/>
      <c r="DJ57" s="32"/>
      <c r="DK57" s="32"/>
    </row>
    <row r="58" spans="2:115" x14ac:dyDescent="0.15">
      <c r="B58" s="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</row>
    <row r="59" spans="2:115" x14ac:dyDescent="0.15">
      <c r="B59" s="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  <c r="CS59" s="32"/>
      <c r="CT59" s="32"/>
      <c r="CU59" s="32"/>
      <c r="CV59" s="32"/>
      <c r="CW59" s="32"/>
      <c r="CX59" s="32"/>
      <c r="CY59" s="32"/>
      <c r="CZ59" s="32"/>
      <c r="DA59" s="32"/>
      <c r="DB59" s="32"/>
      <c r="DC59" s="32"/>
      <c r="DD59" s="32"/>
      <c r="DE59" s="32"/>
      <c r="DF59" s="32"/>
      <c r="DG59" s="32"/>
      <c r="DH59" s="32"/>
      <c r="DI59" s="32"/>
      <c r="DJ59" s="32"/>
      <c r="DK59" s="32"/>
    </row>
    <row r="60" spans="2:115" x14ac:dyDescent="0.15">
      <c r="B60" s="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</row>
    <row r="61" spans="2:115" x14ac:dyDescent="0.15">
      <c r="B61" s="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2"/>
      <c r="CV61" s="32"/>
      <c r="CW61" s="32"/>
      <c r="CX61" s="32"/>
      <c r="CY61" s="32"/>
      <c r="CZ61" s="32"/>
      <c r="DA61" s="32"/>
      <c r="DB61" s="32"/>
      <c r="DC61" s="32"/>
      <c r="DD61" s="32"/>
      <c r="DE61" s="32"/>
      <c r="DF61" s="32"/>
      <c r="DG61" s="32"/>
      <c r="DH61" s="32"/>
      <c r="DI61" s="32"/>
      <c r="DJ61" s="32"/>
      <c r="DK61" s="32"/>
    </row>
    <row r="62" spans="2:115" x14ac:dyDescent="0.15">
      <c r="B62" s="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2"/>
      <c r="DB62" s="32"/>
      <c r="DC62" s="32"/>
      <c r="DD62" s="32"/>
      <c r="DE62" s="32"/>
      <c r="DF62" s="32"/>
      <c r="DG62" s="32"/>
      <c r="DH62" s="32"/>
      <c r="DI62" s="32"/>
      <c r="DJ62" s="32"/>
      <c r="DK62" s="32"/>
    </row>
    <row r="63" spans="2:115" x14ac:dyDescent="0.15">
      <c r="B63" s="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2"/>
      <c r="DG63" s="32"/>
      <c r="DH63" s="32"/>
      <c r="DI63" s="32"/>
      <c r="DJ63" s="32"/>
      <c r="DK63" s="32"/>
    </row>
    <row r="64" spans="2:115" x14ac:dyDescent="0.15">
      <c r="B64" s="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2"/>
      <c r="CV64" s="32"/>
      <c r="CW64" s="32"/>
      <c r="CX64" s="32"/>
      <c r="CY64" s="32"/>
      <c r="CZ64" s="32"/>
      <c r="DA64" s="32"/>
      <c r="DB64" s="32"/>
      <c r="DC64" s="32"/>
      <c r="DD64" s="32"/>
      <c r="DE64" s="32"/>
      <c r="DF64" s="32"/>
      <c r="DG64" s="32"/>
      <c r="DH64" s="32"/>
      <c r="DI64" s="32"/>
      <c r="DJ64" s="32"/>
      <c r="DK64" s="32"/>
    </row>
    <row r="65" spans="2:115" x14ac:dyDescent="0.15">
      <c r="B65" s="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2"/>
      <c r="CV65" s="32"/>
      <c r="CW65" s="32"/>
      <c r="CX65" s="32"/>
      <c r="CY65" s="32"/>
      <c r="CZ65" s="32"/>
      <c r="DA65" s="32"/>
      <c r="DB65" s="32"/>
      <c r="DC65" s="32"/>
      <c r="DD65" s="32"/>
      <c r="DE65" s="32"/>
      <c r="DF65" s="32"/>
      <c r="DG65" s="32"/>
      <c r="DH65" s="32"/>
      <c r="DI65" s="32"/>
      <c r="DJ65" s="32"/>
      <c r="DK65" s="32"/>
    </row>
    <row r="66" spans="2:115" x14ac:dyDescent="0.15">
      <c r="B66" s="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32"/>
      <c r="CW66" s="32"/>
      <c r="CX66" s="32"/>
      <c r="CY66" s="32"/>
      <c r="CZ66" s="32"/>
      <c r="DA66" s="32"/>
      <c r="DB66" s="32"/>
      <c r="DC66" s="32"/>
      <c r="DD66" s="32"/>
      <c r="DE66" s="32"/>
      <c r="DF66" s="32"/>
      <c r="DG66" s="32"/>
      <c r="DH66" s="32"/>
      <c r="DI66" s="32"/>
      <c r="DJ66" s="32"/>
      <c r="DK66" s="32"/>
    </row>
    <row r="67" spans="2:115" x14ac:dyDescent="0.15">
      <c r="B67" s="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</row>
    <row r="68" spans="2:115" x14ac:dyDescent="0.15">
      <c r="B68" s="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2"/>
      <c r="CV68" s="32"/>
      <c r="CW68" s="32"/>
      <c r="CX68" s="32"/>
      <c r="CY68" s="32"/>
      <c r="CZ68" s="32"/>
      <c r="DA68" s="32"/>
      <c r="DB68" s="32"/>
      <c r="DC68" s="32"/>
      <c r="DD68" s="32"/>
      <c r="DE68" s="32"/>
      <c r="DF68" s="32"/>
      <c r="DG68" s="32"/>
      <c r="DH68" s="32"/>
      <c r="DI68" s="32"/>
      <c r="DJ68" s="32"/>
      <c r="DK68" s="32"/>
    </row>
    <row r="69" spans="2:115" x14ac:dyDescent="0.15">
      <c r="B69" s="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32"/>
      <c r="CW69" s="32"/>
      <c r="CX69" s="32"/>
      <c r="CY69" s="32"/>
      <c r="CZ69" s="32"/>
      <c r="DA69" s="32"/>
      <c r="DB69" s="32"/>
      <c r="DC69" s="32"/>
      <c r="DD69" s="32"/>
      <c r="DE69" s="32"/>
      <c r="DF69" s="32"/>
      <c r="DG69" s="32"/>
      <c r="DH69" s="32"/>
      <c r="DI69" s="32"/>
      <c r="DJ69" s="32"/>
      <c r="DK69" s="32"/>
    </row>
    <row r="70" spans="2:115" x14ac:dyDescent="0.15">
      <c r="B70" s="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  <c r="CS70" s="32"/>
      <c r="CT70" s="32"/>
      <c r="CU70" s="32"/>
      <c r="CV70" s="32"/>
      <c r="CW70" s="32"/>
      <c r="CX70" s="32"/>
      <c r="CY70" s="32"/>
      <c r="CZ70" s="32"/>
      <c r="DA70" s="32"/>
      <c r="DB70" s="32"/>
      <c r="DC70" s="32"/>
      <c r="DD70" s="32"/>
      <c r="DE70" s="32"/>
      <c r="DF70" s="32"/>
      <c r="DG70" s="32"/>
      <c r="DH70" s="32"/>
      <c r="DI70" s="32"/>
      <c r="DJ70" s="32"/>
      <c r="DK70" s="32"/>
    </row>
    <row r="71" spans="2:115" x14ac:dyDescent="0.15">
      <c r="B71" s="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2"/>
      <c r="CV71" s="32"/>
      <c r="CW71" s="32"/>
      <c r="CX71" s="32"/>
      <c r="CY71" s="32"/>
      <c r="CZ71" s="32"/>
      <c r="DA71" s="32"/>
      <c r="DB71" s="32"/>
      <c r="DC71" s="32"/>
      <c r="DD71" s="32"/>
      <c r="DE71" s="32"/>
      <c r="DF71" s="32"/>
      <c r="DG71" s="32"/>
      <c r="DH71" s="32"/>
      <c r="DI71" s="32"/>
      <c r="DJ71" s="32"/>
      <c r="DK71" s="32"/>
    </row>
    <row r="72" spans="2:115" x14ac:dyDescent="0.15">
      <c r="B72" s="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  <c r="CS72" s="32"/>
      <c r="CT72" s="32"/>
      <c r="CU72" s="32"/>
      <c r="CV72" s="32"/>
      <c r="CW72" s="32"/>
      <c r="CX72" s="32"/>
      <c r="CY72" s="32"/>
      <c r="CZ72" s="32"/>
      <c r="DA72" s="32"/>
      <c r="DB72" s="32"/>
      <c r="DC72" s="32"/>
      <c r="DD72" s="32"/>
      <c r="DE72" s="32"/>
      <c r="DF72" s="32"/>
      <c r="DG72" s="32"/>
      <c r="DH72" s="32"/>
      <c r="DI72" s="32"/>
      <c r="DJ72" s="32"/>
      <c r="DK72" s="32"/>
    </row>
    <row r="73" spans="2:115" x14ac:dyDescent="0.15">
      <c r="B73" s="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2"/>
      <c r="CV73" s="32"/>
      <c r="CW73" s="32"/>
      <c r="CX73" s="32"/>
      <c r="CY73" s="32"/>
      <c r="CZ73" s="32"/>
      <c r="DA73" s="32"/>
      <c r="DB73" s="32"/>
      <c r="DC73" s="32"/>
      <c r="DD73" s="32"/>
      <c r="DE73" s="32"/>
      <c r="DF73" s="32"/>
      <c r="DG73" s="32"/>
      <c r="DH73" s="32"/>
      <c r="DI73" s="32"/>
      <c r="DJ73" s="32"/>
      <c r="DK73" s="32"/>
    </row>
    <row r="74" spans="2:115" x14ac:dyDescent="0.15">
      <c r="B74" s="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  <c r="DF74" s="32"/>
      <c r="DG74" s="32"/>
      <c r="DH74" s="32"/>
      <c r="DI74" s="32"/>
      <c r="DJ74" s="32"/>
      <c r="DK74" s="32"/>
    </row>
    <row r="75" spans="2:115" x14ac:dyDescent="0.15">
      <c r="B75" s="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2"/>
      <c r="CV75" s="32"/>
      <c r="CW75" s="32"/>
      <c r="CX75" s="32"/>
      <c r="CY75" s="32"/>
      <c r="CZ75" s="32"/>
      <c r="DA75" s="32"/>
      <c r="DB75" s="32"/>
      <c r="DC75" s="32"/>
      <c r="DD75" s="32"/>
      <c r="DE75" s="32"/>
      <c r="DF75" s="32"/>
      <c r="DG75" s="32"/>
      <c r="DH75" s="32"/>
      <c r="DI75" s="32"/>
      <c r="DJ75" s="32"/>
      <c r="DK75" s="32"/>
    </row>
    <row r="76" spans="2:115" x14ac:dyDescent="0.15">
      <c r="B76" s="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  <c r="CS76" s="32"/>
      <c r="CT76" s="32"/>
      <c r="CU76" s="32"/>
      <c r="CV76" s="32"/>
      <c r="CW76" s="32"/>
      <c r="CX76" s="32"/>
      <c r="CY76" s="32"/>
      <c r="CZ76" s="32"/>
      <c r="DA76" s="32"/>
      <c r="DB76" s="32"/>
      <c r="DC76" s="32"/>
      <c r="DD76" s="32"/>
      <c r="DE76" s="32"/>
      <c r="DF76" s="32"/>
      <c r="DG76" s="32"/>
      <c r="DH76" s="32"/>
      <c r="DI76" s="32"/>
      <c r="DJ76" s="32"/>
      <c r="DK76" s="32"/>
    </row>
    <row r="77" spans="2:115" x14ac:dyDescent="0.15">
      <c r="B77" s="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  <c r="CM77" s="32"/>
      <c r="CN77" s="32"/>
      <c r="CO77" s="32"/>
      <c r="CP77" s="32"/>
      <c r="CQ77" s="32"/>
      <c r="CR77" s="32"/>
      <c r="CS77" s="32"/>
      <c r="CT77" s="32"/>
      <c r="CU77" s="32"/>
      <c r="CV77" s="32"/>
      <c r="CW77" s="32"/>
      <c r="CX77" s="32"/>
      <c r="CY77" s="32"/>
      <c r="CZ77" s="32"/>
      <c r="DA77" s="32"/>
      <c r="DB77" s="32"/>
      <c r="DC77" s="32"/>
      <c r="DD77" s="32"/>
      <c r="DE77" s="32"/>
      <c r="DF77" s="32"/>
      <c r="DG77" s="32"/>
      <c r="DH77" s="32"/>
      <c r="DI77" s="32"/>
      <c r="DJ77" s="32"/>
      <c r="DK77" s="32"/>
    </row>
    <row r="78" spans="2:115" x14ac:dyDescent="0.15">
      <c r="B78" s="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  <c r="CN78" s="32"/>
      <c r="CO78" s="32"/>
      <c r="CP78" s="32"/>
      <c r="CQ78" s="32"/>
      <c r="CR78" s="32"/>
      <c r="CS78" s="32"/>
      <c r="CT78" s="32"/>
      <c r="CU78" s="32"/>
      <c r="CV78" s="32"/>
      <c r="CW78" s="32"/>
      <c r="CX78" s="32"/>
      <c r="CY78" s="32"/>
      <c r="CZ78" s="32"/>
      <c r="DA78" s="32"/>
      <c r="DB78" s="32"/>
      <c r="DC78" s="32"/>
      <c r="DD78" s="32"/>
      <c r="DE78" s="32"/>
      <c r="DF78" s="32"/>
      <c r="DG78" s="32"/>
      <c r="DH78" s="32"/>
      <c r="DI78" s="32"/>
      <c r="DJ78" s="32"/>
      <c r="DK78" s="32"/>
    </row>
    <row r="79" spans="2:115" x14ac:dyDescent="0.15">
      <c r="B79" s="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  <c r="CS79" s="32"/>
      <c r="CT79" s="32"/>
      <c r="CU79" s="32"/>
      <c r="CV79" s="32"/>
      <c r="CW79" s="32"/>
      <c r="CX79" s="32"/>
      <c r="CY79" s="32"/>
      <c r="CZ79" s="32"/>
      <c r="DA79" s="32"/>
      <c r="DB79" s="32"/>
      <c r="DC79" s="32"/>
      <c r="DD79" s="32"/>
      <c r="DE79" s="32"/>
      <c r="DF79" s="32"/>
      <c r="DG79" s="32"/>
      <c r="DH79" s="32"/>
      <c r="DI79" s="32"/>
      <c r="DJ79" s="32"/>
      <c r="DK79" s="32"/>
    </row>
    <row r="80" spans="2:115" x14ac:dyDescent="0.15">
      <c r="B80" s="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  <c r="CM80" s="32"/>
      <c r="CN80" s="32"/>
      <c r="CO80" s="32"/>
      <c r="CP80" s="32"/>
      <c r="CQ80" s="32"/>
      <c r="CR80" s="32"/>
      <c r="CS80" s="32"/>
      <c r="CT80" s="32"/>
      <c r="CU80" s="32"/>
      <c r="CV80" s="32"/>
      <c r="CW80" s="32"/>
      <c r="CX80" s="32"/>
      <c r="CY80" s="32"/>
      <c r="CZ80" s="32"/>
      <c r="DA80" s="32"/>
      <c r="DB80" s="32"/>
      <c r="DC80" s="32"/>
      <c r="DD80" s="32"/>
      <c r="DE80" s="32"/>
      <c r="DF80" s="32"/>
      <c r="DG80" s="32"/>
      <c r="DH80" s="32"/>
      <c r="DI80" s="32"/>
      <c r="DJ80" s="32"/>
      <c r="DK80" s="32"/>
    </row>
    <row r="81" spans="2:115" x14ac:dyDescent="0.15">
      <c r="B81" s="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/>
      <c r="CB81" s="32"/>
      <c r="CC81" s="32"/>
      <c r="CD81" s="32"/>
      <c r="CE81" s="32"/>
      <c r="CF81" s="32"/>
      <c r="CG81" s="32"/>
      <c r="CH81" s="32"/>
      <c r="CI81" s="32"/>
      <c r="CJ81" s="32"/>
      <c r="CK81" s="32"/>
      <c r="CL81" s="32"/>
      <c r="CM81" s="32"/>
      <c r="CN81" s="32"/>
      <c r="CO81" s="32"/>
      <c r="CP81" s="32"/>
      <c r="CQ81" s="32"/>
      <c r="CR81" s="32"/>
      <c r="CS81" s="32"/>
      <c r="CT81" s="32"/>
      <c r="CU81" s="32"/>
      <c r="CV81" s="32"/>
      <c r="CW81" s="32"/>
      <c r="CX81" s="32"/>
      <c r="CY81" s="32"/>
      <c r="CZ81" s="32"/>
      <c r="DA81" s="32"/>
      <c r="DB81" s="32"/>
      <c r="DC81" s="32"/>
      <c r="DD81" s="32"/>
      <c r="DE81" s="32"/>
      <c r="DF81" s="32"/>
      <c r="DG81" s="32"/>
      <c r="DH81" s="32"/>
      <c r="DI81" s="32"/>
      <c r="DJ81" s="32"/>
      <c r="DK81" s="32"/>
    </row>
    <row r="82" spans="2:115" x14ac:dyDescent="0.15">
      <c r="B82" s="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  <c r="CT82" s="32"/>
      <c r="CU82" s="32"/>
      <c r="CV82" s="32"/>
      <c r="CW82" s="32"/>
      <c r="CX82" s="32"/>
      <c r="CY82" s="32"/>
      <c r="CZ82" s="32"/>
      <c r="DA82" s="32"/>
      <c r="DB82" s="32"/>
      <c r="DC82" s="32"/>
      <c r="DD82" s="32"/>
      <c r="DE82" s="32"/>
      <c r="DF82" s="32"/>
      <c r="DG82" s="32"/>
      <c r="DH82" s="32"/>
      <c r="DI82" s="32"/>
      <c r="DJ82" s="32"/>
      <c r="DK82" s="32"/>
    </row>
    <row r="83" spans="2:115" x14ac:dyDescent="0.15">
      <c r="B83" s="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  <c r="CS83" s="32"/>
      <c r="CT83" s="32"/>
      <c r="CU83" s="32"/>
      <c r="CV83" s="32"/>
      <c r="CW83" s="32"/>
      <c r="CX83" s="32"/>
      <c r="CY83" s="32"/>
      <c r="CZ83" s="32"/>
      <c r="DA83" s="32"/>
      <c r="DB83" s="32"/>
      <c r="DC83" s="32"/>
      <c r="DD83" s="32"/>
      <c r="DE83" s="32"/>
      <c r="DF83" s="32"/>
      <c r="DG83" s="32"/>
      <c r="DH83" s="32"/>
      <c r="DI83" s="32"/>
      <c r="DJ83" s="32"/>
      <c r="DK83" s="32"/>
    </row>
    <row r="84" spans="2:115" x14ac:dyDescent="0.15">
      <c r="B84" s="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  <c r="BZ84" s="32"/>
      <c r="CA84" s="32"/>
      <c r="CB84" s="32"/>
      <c r="CC84" s="32"/>
      <c r="CD84" s="32"/>
      <c r="CE84" s="32"/>
      <c r="CF84" s="32"/>
      <c r="CG84" s="32"/>
      <c r="CH84" s="32"/>
      <c r="CI84" s="32"/>
      <c r="CJ84" s="32"/>
      <c r="CK84" s="32"/>
      <c r="CL84" s="32"/>
      <c r="CM84" s="32"/>
      <c r="CN84" s="32"/>
      <c r="CO84" s="32"/>
      <c r="CP84" s="32"/>
      <c r="CQ84" s="32"/>
      <c r="CR84" s="32"/>
      <c r="CS84" s="32"/>
      <c r="CT84" s="32"/>
      <c r="CU84" s="32"/>
      <c r="CV84" s="32"/>
      <c r="CW84" s="32"/>
      <c r="CX84" s="32"/>
      <c r="CY84" s="32"/>
      <c r="CZ84" s="32"/>
      <c r="DA84" s="32"/>
      <c r="DB84" s="32"/>
      <c r="DC84" s="32"/>
      <c r="DD84" s="32"/>
      <c r="DE84" s="32"/>
      <c r="DF84" s="32"/>
      <c r="DG84" s="32"/>
      <c r="DH84" s="32"/>
      <c r="DI84" s="32"/>
      <c r="DJ84" s="32"/>
      <c r="DK84" s="32"/>
    </row>
    <row r="85" spans="2:115" x14ac:dyDescent="0.15">
      <c r="B85" s="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2"/>
      <c r="BR85" s="32"/>
      <c r="BS85" s="32"/>
      <c r="BT85" s="32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  <c r="CL85" s="32"/>
      <c r="CM85" s="32"/>
      <c r="CN85" s="32"/>
      <c r="CO85" s="32"/>
      <c r="CP85" s="32"/>
      <c r="CQ85" s="32"/>
      <c r="CR85" s="32"/>
      <c r="CS85" s="32"/>
      <c r="CT85" s="32"/>
      <c r="CU85" s="32"/>
      <c r="CV85" s="32"/>
      <c r="CW85" s="32"/>
      <c r="CX85" s="32"/>
      <c r="CY85" s="32"/>
      <c r="CZ85" s="32"/>
      <c r="DA85" s="32"/>
      <c r="DB85" s="32"/>
      <c r="DC85" s="32"/>
      <c r="DD85" s="32"/>
      <c r="DE85" s="32"/>
      <c r="DF85" s="32"/>
      <c r="DG85" s="32"/>
      <c r="DH85" s="32"/>
      <c r="DI85" s="32"/>
      <c r="DJ85" s="32"/>
      <c r="DK85" s="32"/>
    </row>
    <row r="86" spans="2:115" x14ac:dyDescent="0.15">
      <c r="B86" s="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32"/>
      <c r="BX86" s="32"/>
      <c r="BY86" s="32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32"/>
      <c r="CL86" s="32"/>
      <c r="CM86" s="32"/>
      <c r="CN86" s="32"/>
      <c r="CO86" s="32"/>
      <c r="CP86" s="32"/>
      <c r="CQ86" s="32"/>
      <c r="CR86" s="32"/>
      <c r="CS86" s="32"/>
      <c r="CT86" s="32"/>
      <c r="CU86" s="32"/>
      <c r="CV86" s="32"/>
      <c r="CW86" s="32"/>
      <c r="CX86" s="32"/>
      <c r="CY86" s="32"/>
      <c r="CZ86" s="32"/>
      <c r="DA86" s="32"/>
      <c r="DB86" s="32"/>
      <c r="DC86" s="32"/>
      <c r="DD86" s="32"/>
      <c r="DE86" s="32"/>
      <c r="DF86" s="32"/>
      <c r="DG86" s="32"/>
      <c r="DH86" s="32"/>
      <c r="DI86" s="32"/>
      <c r="DJ86" s="32"/>
      <c r="DK86" s="32"/>
    </row>
    <row r="87" spans="2:115" x14ac:dyDescent="0.15">
      <c r="B87" s="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  <c r="CL87" s="32"/>
      <c r="CM87" s="32"/>
      <c r="CN87" s="32"/>
      <c r="CO87" s="32"/>
      <c r="CP87" s="32"/>
      <c r="CQ87" s="32"/>
      <c r="CR87" s="32"/>
      <c r="CS87" s="32"/>
      <c r="CT87" s="32"/>
      <c r="CU87" s="32"/>
      <c r="CV87" s="32"/>
      <c r="CW87" s="32"/>
      <c r="CX87" s="32"/>
      <c r="CY87" s="32"/>
      <c r="CZ87" s="32"/>
      <c r="DA87" s="32"/>
      <c r="DB87" s="32"/>
      <c r="DC87" s="32"/>
      <c r="DD87" s="32"/>
      <c r="DE87" s="32"/>
      <c r="DF87" s="32"/>
      <c r="DG87" s="32"/>
      <c r="DH87" s="32"/>
      <c r="DI87" s="32"/>
      <c r="DJ87" s="32"/>
      <c r="DK87" s="32"/>
    </row>
    <row r="88" spans="2:115" x14ac:dyDescent="0.15">
      <c r="B88" s="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2"/>
      <c r="BW88" s="32"/>
      <c r="BX88" s="32"/>
      <c r="BY88" s="32"/>
      <c r="BZ88" s="32"/>
      <c r="CA88" s="32"/>
      <c r="CB88" s="32"/>
      <c r="CC88" s="32"/>
      <c r="CD88" s="32"/>
      <c r="CE88" s="32"/>
      <c r="CF88" s="32"/>
      <c r="CG88" s="32"/>
      <c r="CH88" s="32"/>
      <c r="CI88" s="32"/>
      <c r="CJ88" s="32"/>
      <c r="CK88" s="32"/>
      <c r="CL88" s="32"/>
      <c r="CM88" s="32"/>
      <c r="CN88" s="32"/>
      <c r="CO88" s="32"/>
      <c r="CP88" s="32"/>
      <c r="CQ88" s="32"/>
      <c r="CR88" s="32"/>
      <c r="CS88" s="32"/>
      <c r="CT88" s="32"/>
      <c r="CU88" s="32"/>
      <c r="CV88" s="32"/>
      <c r="CW88" s="32"/>
      <c r="CX88" s="32"/>
      <c r="CY88" s="32"/>
      <c r="CZ88" s="32"/>
      <c r="DA88" s="32"/>
      <c r="DB88" s="32"/>
      <c r="DC88" s="32"/>
      <c r="DD88" s="32"/>
      <c r="DE88" s="32"/>
      <c r="DF88" s="32"/>
      <c r="DG88" s="32"/>
      <c r="DH88" s="32"/>
      <c r="DI88" s="32"/>
      <c r="DJ88" s="32"/>
      <c r="DK88" s="32"/>
    </row>
    <row r="89" spans="2:115" x14ac:dyDescent="0.15">
      <c r="B89" s="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2"/>
      <c r="BX89" s="32"/>
      <c r="BY89" s="32"/>
      <c r="BZ89" s="32"/>
      <c r="CA89" s="32"/>
      <c r="CB89" s="32"/>
      <c r="CC89" s="32"/>
      <c r="CD89" s="32"/>
      <c r="CE89" s="32"/>
      <c r="CF89" s="32"/>
      <c r="CG89" s="32"/>
      <c r="CH89" s="32"/>
      <c r="CI89" s="32"/>
      <c r="CJ89" s="32"/>
      <c r="CK89" s="32"/>
      <c r="CL89" s="32"/>
      <c r="CM89" s="32"/>
      <c r="CN89" s="32"/>
      <c r="CO89" s="32"/>
      <c r="CP89" s="32"/>
      <c r="CQ89" s="32"/>
      <c r="CR89" s="32"/>
      <c r="CS89" s="32"/>
      <c r="CT89" s="32"/>
      <c r="CU89" s="32"/>
      <c r="CV89" s="32"/>
      <c r="CW89" s="32"/>
      <c r="CX89" s="32"/>
      <c r="CY89" s="32"/>
      <c r="CZ89" s="32"/>
      <c r="DA89" s="32"/>
      <c r="DB89" s="32"/>
      <c r="DC89" s="32"/>
      <c r="DD89" s="32"/>
      <c r="DE89" s="32"/>
      <c r="DF89" s="32"/>
      <c r="DG89" s="32"/>
      <c r="DH89" s="32"/>
      <c r="DI89" s="32"/>
      <c r="DJ89" s="32"/>
      <c r="DK89" s="32"/>
    </row>
    <row r="90" spans="2:115" x14ac:dyDescent="0.15">
      <c r="B90" s="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32"/>
      <c r="BX90" s="32"/>
      <c r="BY90" s="32"/>
      <c r="BZ90" s="32"/>
      <c r="CA90" s="32"/>
      <c r="CB90" s="32"/>
      <c r="CC90" s="32"/>
      <c r="CD90" s="32"/>
      <c r="CE90" s="32"/>
      <c r="CF90" s="32"/>
      <c r="CG90" s="32"/>
      <c r="CH90" s="32"/>
      <c r="CI90" s="32"/>
      <c r="CJ90" s="32"/>
      <c r="CK90" s="32"/>
      <c r="CL90" s="32"/>
      <c r="CM90" s="32"/>
      <c r="CN90" s="32"/>
      <c r="CO90" s="32"/>
      <c r="CP90" s="32"/>
      <c r="CQ90" s="32"/>
      <c r="CR90" s="32"/>
      <c r="CS90" s="32"/>
      <c r="CT90" s="32"/>
      <c r="CU90" s="32"/>
      <c r="CV90" s="32"/>
      <c r="CW90" s="32"/>
      <c r="CX90" s="32"/>
      <c r="CY90" s="32"/>
      <c r="CZ90" s="32"/>
      <c r="DA90" s="32"/>
      <c r="DB90" s="32"/>
      <c r="DC90" s="32"/>
      <c r="DD90" s="32"/>
      <c r="DE90" s="32"/>
      <c r="DF90" s="32"/>
      <c r="DG90" s="32"/>
      <c r="DH90" s="32"/>
      <c r="DI90" s="32"/>
      <c r="DJ90" s="32"/>
      <c r="DK90" s="32"/>
    </row>
    <row r="91" spans="2:115" x14ac:dyDescent="0.15">
      <c r="B91" s="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  <c r="BO91" s="32"/>
      <c r="BP91" s="32"/>
      <c r="BQ91" s="32"/>
      <c r="BR91" s="32"/>
      <c r="BS91" s="32"/>
      <c r="BT91" s="32"/>
      <c r="BU91" s="32"/>
      <c r="BV91" s="32"/>
      <c r="BW91" s="32"/>
      <c r="BX91" s="32"/>
      <c r="BY91" s="32"/>
      <c r="BZ91" s="32"/>
      <c r="CA91" s="32"/>
      <c r="CB91" s="32"/>
      <c r="CC91" s="32"/>
      <c r="CD91" s="32"/>
      <c r="CE91" s="32"/>
      <c r="CF91" s="32"/>
      <c r="CG91" s="32"/>
      <c r="CH91" s="32"/>
      <c r="CI91" s="32"/>
      <c r="CJ91" s="32"/>
      <c r="CK91" s="32"/>
      <c r="CL91" s="32"/>
      <c r="CM91" s="32"/>
      <c r="CN91" s="32"/>
      <c r="CO91" s="32"/>
      <c r="CP91" s="32"/>
      <c r="CQ91" s="32"/>
      <c r="CR91" s="32"/>
      <c r="CS91" s="32"/>
      <c r="CT91" s="32"/>
      <c r="CU91" s="32"/>
      <c r="CV91" s="32"/>
      <c r="CW91" s="32"/>
      <c r="CX91" s="32"/>
      <c r="CY91" s="32"/>
      <c r="CZ91" s="32"/>
      <c r="DA91" s="32"/>
      <c r="DB91" s="32"/>
      <c r="DC91" s="32"/>
      <c r="DD91" s="32"/>
      <c r="DE91" s="32"/>
      <c r="DF91" s="32"/>
      <c r="DG91" s="32"/>
      <c r="DH91" s="32"/>
      <c r="DI91" s="32"/>
      <c r="DJ91" s="32"/>
      <c r="DK91" s="32"/>
    </row>
    <row r="92" spans="2:115" x14ac:dyDescent="0.15">
      <c r="B92" s="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  <c r="BM92" s="32"/>
      <c r="BN92" s="32"/>
      <c r="BO92" s="32"/>
      <c r="BP92" s="32"/>
      <c r="BQ92" s="32"/>
      <c r="BR92" s="32"/>
      <c r="BS92" s="32"/>
      <c r="BT92" s="32"/>
      <c r="BU92" s="32"/>
      <c r="BV92" s="32"/>
      <c r="BW92" s="32"/>
      <c r="BX92" s="32"/>
      <c r="BY92" s="32"/>
      <c r="BZ92" s="32"/>
      <c r="CA92" s="32"/>
      <c r="CB92" s="32"/>
      <c r="CC92" s="32"/>
      <c r="CD92" s="32"/>
      <c r="CE92" s="32"/>
      <c r="CF92" s="32"/>
      <c r="CG92" s="32"/>
      <c r="CH92" s="32"/>
      <c r="CI92" s="32"/>
      <c r="CJ92" s="32"/>
      <c r="CK92" s="32"/>
      <c r="CL92" s="32"/>
      <c r="CM92" s="32"/>
      <c r="CN92" s="32"/>
      <c r="CO92" s="32"/>
      <c r="CP92" s="32"/>
      <c r="CQ92" s="32"/>
      <c r="CR92" s="32"/>
      <c r="CS92" s="32"/>
      <c r="CT92" s="32"/>
      <c r="CU92" s="32"/>
      <c r="CV92" s="32"/>
      <c r="CW92" s="32"/>
      <c r="CX92" s="32"/>
      <c r="CY92" s="32"/>
      <c r="CZ92" s="32"/>
      <c r="DA92" s="32"/>
      <c r="DB92" s="32"/>
      <c r="DC92" s="32"/>
      <c r="DD92" s="32"/>
      <c r="DE92" s="32"/>
      <c r="DF92" s="32"/>
      <c r="DG92" s="32"/>
      <c r="DH92" s="32"/>
      <c r="DI92" s="32"/>
      <c r="DJ92" s="32"/>
      <c r="DK92" s="32"/>
    </row>
    <row r="93" spans="2:115" x14ac:dyDescent="0.15">
      <c r="B93" s="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/>
      <c r="CP93" s="32"/>
      <c r="CQ93" s="32"/>
      <c r="CR93" s="32"/>
      <c r="CS93" s="32"/>
      <c r="CT93" s="32"/>
      <c r="CU93" s="32"/>
      <c r="CV93" s="32"/>
      <c r="CW93" s="32"/>
      <c r="CX93" s="32"/>
      <c r="CY93" s="32"/>
      <c r="CZ93" s="32"/>
      <c r="DA93" s="32"/>
      <c r="DB93" s="32"/>
      <c r="DC93" s="32"/>
      <c r="DD93" s="32"/>
      <c r="DE93" s="32"/>
      <c r="DF93" s="32"/>
      <c r="DG93" s="32"/>
      <c r="DH93" s="32"/>
      <c r="DI93" s="32"/>
      <c r="DJ93" s="32"/>
      <c r="DK93" s="32"/>
    </row>
    <row r="94" spans="2:115" x14ac:dyDescent="0.15">
      <c r="B94" s="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/>
      <c r="CP94" s="32"/>
      <c r="CQ94" s="32"/>
      <c r="CR94" s="32"/>
      <c r="CS94" s="32"/>
      <c r="CT94" s="32"/>
      <c r="CU94" s="32"/>
      <c r="CV94" s="32"/>
      <c r="CW94" s="32"/>
      <c r="CX94" s="32"/>
      <c r="CY94" s="32"/>
      <c r="CZ94" s="32"/>
      <c r="DA94" s="32"/>
      <c r="DB94" s="32"/>
      <c r="DC94" s="32"/>
      <c r="DD94" s="32"/>
      <c r="DE94" s="32"/>
      <c r="DF94" s="32"/>
      <c r="DG94" s="32"/>
      <c r="DH94" s="32"/>
      <c r="DI94" s="32"/>
      <c r="DJ94" s="32"/>
      <c r="DK94" s="32"/>
    </row>
    <row r="95" spans="2:115" x14ac:dyDescent="0.15">
      <c r="B95" s="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/>
      <c r="CP95" s="32"/>
      <c r="CQ95" s="32"/>
      <c r="CR95" s="32"/>
      <c r="CS95" s="32"/>
      <c r="CT95" s="32"/>
      <c r="CU95" s="32"/>
      <c r="CV95" s="32"/>
      <c r="CW95" s="32"/>
      <c r="CX95" s="32"/>
      <c r="CY95" s="32"/>
      <c r="CZ95" s="32"/>
      <c r="DA95" s="32"/>
      <c r="DB95" s="32"/>
      <c r="DC95" s="32"/>
      <c r="DD95" s="32"/>
      <c r="DE95" s="32"/>
      <c r="DF95" s="32"/>
      <c r="DG95" s="32"/>
      <c r="DH95" s="32"/>
      <c r="DI95" s="32"/>
      <c r="DJ95" s="32"/>
      <c r="DK95" s="32"/>
    </row>
    <row r="96" spans="2:115" x14ac:dyDescent="0.15">
      <c r="B96" s="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  <c r="BI96" s="32"/>
      <c r="BJ96" s="32"/>
      <c r="BK96" s="32"/>
      <c r="BL96" s="32"/>
      <c r="BM96" s="32"/>
      <c r="BN96" s="32"/>
      <c r="BO96" s="32"/>
      <c r="BP96" s="32"/>
      <c r="BQ96" s="32"/>
      <c r="BR96" s="32"/>
      <c r="BS96" s="32"/>
      <c r="BT96" s="32"/>
      <c r="BU96" s="32"/>
      <c r="BV96" s="32"/>
      <c r="BW96" s="32"/>
      <c r="BX96" s="32"/>
      <c r="BY96" s="32"/>
      <c r="BZ96" s="32"/>
      <c r="CA96" s="32"/>
      <c r="CB96" s="32"/>
      <c r="CC96" s="32"/>
      <c r="CD96" s="32"/>
      <c r="CE96" s="32"/>
      <c r="CF96" s="32"/>
      <c r="CG96" s="32"/>
      <c r="CH96" s="32"/>
      <c r="CI96" s="32"/>
      <c r="CJ96" s="32"/>
      <c r="CK96" s="32"/>
      <c r="CL96" s="32"/>
      <c r="CM96" s="32"/>
      <c r="CN96" s="32"/>
      <c r="CO96" s="32"/>
      <c r="CP96" s="32"/>
      <c r="CQ96" s="32"/>
      <c r="CR96" s="32"/>
      <c r="CS96" s="32"/>
      <c r="CT96" s="32"/>
      <c r="CU96" s="32"/>
      <c r="CV96" s="32"/>
      <c r="CW96" s="32"/>
      <c r="CX96" s="32"/>
      <c r="CY96" s="32"/>
      <c r="CZ96" s="32"/>
      <c r="DA96" s="32"/>
      <c r="DB96" s="32"/>
      <c r="DC96" s="32"/>
      <c r="DD96" s="32"/>
      <c r="DE96" s="32"/>
      <c r="DF96" s="32"/>
      <c r="DG96" s="32"/>
      <c r="DH96" s="32"/>
      <c r="DI96" s="32"/>
      <c r="DJ96" s="32"/>
      <c r="DK96" s="32"/>
    </row>
    <row r="97" spans="2:115" x14ac:dyDescent="0.15">
      <c r="B97" s="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  <c r="BI97" s="32"/>
      <c r="BJ97" s="32"/>
      <c r="BK97" s="32"/>
      <c r="BL97" s="32"/>
      <c r="BM97" s="32"/>
      <c r="BN97" s="32"/>
      <c r="BO97" s="32"/>
      <c r="BP97" s="32"/>
      <c r="BQ97" s="32"/>
      <c r="BR97" s="32"/>
      <c r="BS97" s="32"/>
      <c r="BT97" s="32"/>
      <c r="BU97" s="32"/>
      <c r="BV97" s="32"/>
      <c r="BW97" s="32"/>
      <c r="BX97" s="32"/>
      <c r="BY97" s="32"/>
      <c r="BZ97" s="32"/>
      <c r="CA97" s="32"/>
      <c r="CB97" s="32"/>
      <c r="CC97" s="32"/>
      <c r="CD97" s="32"/>
      <c r="CE97" s="32"/>
      <c r="CF97" s="32"/>
      <c r="CG97" s="32"/>
      <c r="CH97" s="32"/>
      <c r="CI97" s="32"/>
      <c r="CJ97" s="32"/>
      <c r="CK97" s="32"/>
      <c r="CL97" s="32"/>
      <c r="CM97" s="32"/>
      <c r="CN97" s="32"/>
      <c r="CO97" s="32"/>
      <c r="CP97" s="32"/>
      <c r="CQ97" s="32"/>
      <c r="CR97" s="32"/>
      <c r="CS97" s="32"/>
      <c r="CT97" s="32"/>
      <c r="CU97" s="32"/>
      <c r="CV97" s="32"/>
      <c r="CW97" s="32"/>
      <c r="CX97" s="32"/>
      <c r="CY97" s="32"/>
      <c r="CZ97" s="32"/>
      <c r="DA97" s="32"/>
      <c r="DB97" s="32"/>
      <c r="DC97" s="32"/>
      <c r="DD97" s="32"/>
      <c r="DE97" s="32"/>
      <c r="DF97" s="32"/>
      <c r="DG97" s="32"/>
      <c r="DH97" s="32"/>
      <c r="DI97" s="32"/>
      <c r="DJ97" s="32"/>
      <c r="DK97" s="32"/>
    </row>
    <row r="98" spans="2:115" x14ac:dyDescent="0.15">
      <c r="B98" s="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  <c r="BI98" s="32"/>
      <c r="BJ98" s="32"/>
      <c r="BK98" s="32"/>
      <c r="BL98" s="32"/>
      <c r="BM98" s="32"/>
      <c r="BN98" s="32"/>
      <c r="BO98" s="32"/>
      <c r="BP98" s="32"/>
      <c r="BQ98" s="32"/>
      <c r="BR98" s="32"/>
      <c r="BS98" s="32"/>
      <c r="BT98" s="32"/>
      <c r="BU98" s="32"/>
      <c r="BV98" s="32"/>
      <c r="BW98" s="32"/>
      <c r="BX98" s="32"/>
      <c r="BY98" s="32"/>
      <c r="BZ98" s="32"/>
      <c r="CA98" s="32"/>
      <c r="CB98" s="32"/>
      <c r="CC98" s="32"/>
      <c r="CD98" s="32"/>
      <c r="CE98" s="32"/>
      <c r="CF98" s="32"/>
      <c r="CG98" s="32"/>
      <c r="CH98" s="32"/>
      <c r="CI98" s="32"/>
      <c r="CJ98" s="32"/>
      <c r="CK98" s="32"/>
      <c r="CL98" s="32"/>
      <c r="CM98" s="32"/>
      <c r="CN98" s="32"/>
      <c r="CO98" s="32"/>
      <c r="CP98" s="32"/>
      <c r="CQ98" s="32"/>
      <c r="CR98" s="32"/>
      <c r="CS98" s="32"/>
      <c r="CT98" s="32"/>
      <c r="CU98" s="32"/>
      <c r="CV98" s="32"/>
      <c r="CW98" s="32"/>
      <c r="CX98" s="32"/>
      <c r="CY98" s="32"/>
      <c r="CZ98" s="32"/>
      <c r="DA98" s="32"/>
      <c r="DB98" s="32"/>
      <c r="DC98" s="32"/>
      <c r="DD98" s="32"/>
      <c r="DE98" s="32"/>
      <c r="DF98" s="32"/>
      <c r="DG98" s="32"/>
      <c r="DH98" s="32"/>
      <c r="DI98" s="32"/>
      <c r="DJ98" s="32"/>
      <c r="DK98" s="32"/>
    </row>
    <row r="99" spans="2:115" x14ac:dyDescent="0.15">
      <c r="B99" s="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  <c r="BI99" s="32"/>
      <c r="BJ99" s="32"/>
      <c r="BK99" s="32"/>
      <c r="BL99" s="32"/>
      <c r="BM99" s="32"/>
      <c r="BN99" s="32"/>
      <c r="BO99" s="32"/>
      <c r="BP99" s="32"/>
      <c r="BQ99" s="32"/>
      <c r="BR99" s="32"/>
      <c r="BS99" s="32"/>
      <c r="BT99" s="32"/>
      <c r="BU99" s="32"/>
      <c r="BV99" s="32"/>
      <c r="BW99" s="32"/>
      <c r="BX99" s="32"/>
      <c r="BY99" s="32"/>
      <c r="BZ99" s="32"/>
      <c r="CA99" s="32"/>
      <c r="CB99" s="32"/>
      <c r="CC99" s="32"/>
      <c r="CD99" s="32"/>
      <c r="CE99" s="32"/>
      <c r="CF99" s="32"/>
      <c r="CG99" s="32"/>
      <c r="CH99" s="32"/>
      <c r="CI99" s="32"/>
      <c r="CJ99" s="32"/>
      <c r="CK99" s="32"/>
      <c r="CL99" s="32"/>
      <c r="CM99" s="32"/>
      <c r="CN99" s="32"/>
      <c r="CO99" s="32"/>
      <c r="CP99" s="32"/>
      <c r="CQ99" s="32"/>
      <c r="CR99" s="32"/>
      <c r="CS99" s="32"/>
      <c r="CT99" s="32"/>
      <c r="CU99" s="32"/>
      <c r="CV99" s="32"/>
      <c r="CW99" s="32"/>
      <c r="CX99" s="32"/>
      <c r="CY99" s="32"/>
      <c r="CZ99" s="32"/>
      <c r="DA99" s="32"/>
      <c r="DB99" s="32"/>
      <c r="DC99" s="32"/>
      <c r="DD99" s="32"/>
      <c r="DE99" s="32"/>
      <c r="DF99" s="32"/>
      <c r="DG99" s="32"/>
      <c r="DH99" s="32"/>
      <c r="DI99" s="32"/>
      <c r="DJ99" s="32"/>
      <c r="DK99" s="32"/>
    </row>
    <row r="100" spans="2:115" x14ac:dyDescent="0.15">
      <c r="B100" s="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32"/>
      <c r="AZ100" s="32"/>
      <c r="BA100" s="32"/>
      <c r="BB100" s="32"/>
      <c r="BC100" s="32"/>
      <c r="BD100" s="32"/>
      <c r="BE100" s="32"/>
      <c r="BF100" s="32"/>
      <c r="BG100" s="32"/>
      <c r="BH100" s="32"/>
      <c r="BI100" s="32"/>
      <c r="BJ100" s="32"/>
      <c r="BK100" s="32"/>
      <c r="BL100" s="32"/>
      <c r="BM100" s="32"/>
      <c r="BN100" s="32"/>
      <c r="BO100" s="32"/>
      <c r="BP100" s="32"/>
      <c r="BQ100" s="32"/>
      <c r="BR100" s="32"/>
      <c r="BS100" s="32"/>
      <c r="BT100" s="32"/>
      <c r="BU100" s="32"/>
      <c r="BV100" s="32"/>
      <c r="BW100" s="32"/>
      <c r="BX100" s="32"/>
      <c r="BY100" s="32"/>
      <c r="BZ100" s="32"/>
      <c r="CA100" s="32"/>
      <c r="CB100" s="32"/>
      <c r="CC100" s="32"/>
      <c r="CD100" s="32"/>
      <c r="CE100" s="32"/>
      <c r="CF100" s="32"/>
      <c r="CG100" s="32"/>
      <c r="CH100" s="32"/>
      <c r="CI100" s="32"/>
      <c r="CJ100" s="32"/>
      <c r="CK100" s="32"/>
      <c r="CL100" s="32"/>
      <c r="CM100" s="32"/>
      <c r="CN100" s="32"/>
      <c r="CO100" s="32"/>
      <c r="CP100" s="32"/>
      <c r="CQ100" s="32"/>
      <c r="CR100" s="32"/>
      <c r="CS100" s="32"/>
      <c r="CT100" s="32"/>
      <c r="CU100" s="32"/>
      <c r="CV100" s="32"/>
      <c r="CW100" s="32"/>
      <c r="CX100" s="32"/>
      <c r="CY100" s="32"/>
      <c r="CZ100" s="32"/>
      <c r="DA100" s="32"/>
      <c r="DB100" s="32"/>
      <c r="DC100" s="32"/>
      <c r="DD100" s="32"/>
      <c r="DE100" s="32"/>
      <c r="DF100" s="32"/>
      <c r="DG100" s="32"/>
      <c r="DH100" s="32"/>
      <c r="DI100" s="32"/>
      <c r="DJ100" s="32"/>
      <c r="DK100" s="32"/>
    </row>
    <row r="101" spans="2:115" x14ac:dyDescent="0.15">
      <c r="B101" s="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32"/>
      <c r="BB101" s="32"/>
      <c r="BC101" s="32"/>
      <c r="BD101" s="32"/>
      <c r="BE101" s="32"/>
      <c r="BF101" s="32"/>
      <c r="BG101" s="32"/>
      <c r="BH101" s="32"/>
      <c r="BI101" s="32"/>
      <c r="BJ101" s="32"/>
      <c r="BK101" s="32"/>
      <c r="BL101" s="32"/>
      <c r="BM101" s="32"/>
      <c r="BN101" s="32"/>
      <c r="BO101" s="32"/>
      <c r="BP101" s="32"/>
      <c r="BQ101" s="32"/>
      <c r="BR101" s="32"/>
      <c r="BS101" s="32"/>
      <c r="BT101" s="32"/>
      <c r="BU101" s="32"/>
      <c r="BV101" s="32"/>
      <c r="BW101" s="32"/>
      <c r="BX101" s="32"/>
      <c r="BY101" s="32"/>
      <c r="BZ101" s="32"/>
      <c r="CA101" s="32"/>
      <c r="CB101" s="32"/>
      <c r="CC101" s="32"/>
      <c r="CD101" s="32"/>
      <c r="CE101" s="32"/>
      <c r="CF101" s="32"/>
      <c r="CG101" s="32"/>
      <c r="CH101" s="32"/>
      <c r="CI101" s="32"/>
      <c r="CJ101" s="32"/>
      <c r="CK101" s="32"/>
      <c r="CL101" s="32"/>
      <c r="CM101" s="32"/>
      <c r="CN101" s="32"/>
      <c r="CO101" s="32"/>
      <c r="CP101" s="32"/>
      <c r="CQ101" s="32"/>
      <c r="CR101" s="32"/>
      <c r="CS101" s="32"/>
      <c r="CT101" s="32"/>
      <c r="CU101" s="32"/>
      <c r="CV101" s="32"/>
      <c r="CW101" s="32"/>
      <c r="CX101" s="32"/>
      <c r="CY101" s="32"/>
      <c r="CZ101" s="32"/>
      <c r="DA101" s="32"/>
      <c r="DB101" s="32"/>
      <c r="DC101" s="32"/>
      <c r="DD101" s="32"/>
      <c r="DE101" s="32"/>
      <c r="DF101" s="32"/>
      <c r="DG101" s="32"/>
      <c r="DH101" s="32"/>
      <c r="DI101" s="32"/>
      <c r="DJ101" s="32"/>
      <c r="DK101" s="32"/>
    </row>
    <row r="102" spans="2:115" x14ac:dyDescent="0.15">
      <c r="B102" s="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  <c r="BM102" s="32"/>
      <c r="BN102" s="32"/>
      <c r="BO102" s="32"/>
      <c r="BP102" s="32"/>
      <c r="BQ102" s="32"/>
      <c r="BR102" s="32"/>
      <c r="BS102" s="32"/>
      <c r="BT102" s="32"/>
      <c r="BU102" s="32"/>
      <c r="BV102" s="32"/>
      <c r="BW102" s="32"/>
      <c r="BX102" s="32"/>
      <c r="BY102" s="32"/>
      <c r="BZ102" s="32"/>
      <c r="CA102" s="32"/>
      <c r="CB102" s="32"/>
      <c r="CC102" s="32"/>
      <c r="CD102" s="32"/>
      <c r="CE102" s="32"/>
      <c r="CF102" s="32"/>
      <c r="CG102" s="32"/>
      <c r="CH102" s="32"/>
      <c r="CI102" s="32"/>
      <c r="CJ102" s="32"/>
      <c r="CK102" s="32"/>
      <c r="CL102" s="32"/>
      <c r="CM102" s="32"/>
      <c r="CN102" s="32"/>
      <c r="CO102" s="32"/>
      <c r="CP102" s="32"/>
      <c r="CQ102" s="32"/>
      <c r="CR102" s="32"/>
      <c r="CS102" s="32"/>
      <c r="CT102" s="32"/>
      <c r="CU102" s="32"/>
      <c r="CV102" s="32"/>
      <c r="CW102" s="32"/>
      <c r="CX102" s="32"/>
      <c r="CY102" s="32"/>
      <c r="CZ102" s="32"/>
      <c r="DA102" s="32"/>
      <c r="DB102" s="32"/>
      <c r="DC102" s="32"/>
      <c r="DD102" s="32"/>
      <c r="DE102" s="32"/>
      <c r="DF102" s="32"/>
      <c r="DG102" s="32"/>
      <c r="DH102" s="32"/>
      <c r="DI102" s="32"/>
      <c r="DJ102" s="32"/>
      <c r="DK102" s="32"/>
    </row>
    <row r="103" spans="2:115" x14ac:dyDescent="0.15">
      <c r="B103" s="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2"/>
      <c r="BG103" s="32"/>
      <c r="BH103" s="32"/>
      <c r="BI103" s="32"/>
      <c r="BJ103" s="32"/>
      <c r="BK103" s="32"/>
      <c r="BL103" s="32"/>
      <c r="BM103" s="32"/>
      <c r="BN103" s="32"/>
      <c r="BO103" s="32"/>
      <c r="BP103" s="32"/>
      <c r="BQ103" s="32"/>
      <c r="BR103" s="32"/>
      <c r="BS103" s="32"/>
      <c r="BT103" s="32"/>
      <c r="BU103" s="32"/>
      <c r="BV103" s="32"/>
      <c r="BW103" s="32"/>
      <c r="BX103" s="32"/>
      <c r="BY103" s="32"/>
      <c r="BZ103" s="32"/>
      <c r="CA103" s="32"/>
      <c r="CB103" s="32"/>
      <c r="CC103" s="32"/>
      <c r="CD103" s="32"/>
      <c r="CE103" s="32"/>
      <c r="CF103" s="32"/>
      <c r="CG103" s="32"/>
      <c r="CH103" s="32"/>
      <c r="CI103" s="32"/>
      <c r="CJ103" s="32"/>
      <c r="CK103" s="32"/>
      <c r="CL103" s="32"/>
      <c r="CM103" s="32"/>
      <c r="CN103" s="32"/>
      <c r="CO103" s="32"/>
      <c r="CP103" s="32"/>
      <c r="CQ103" s="32"/>
      <c r="CR103" s="32"/>
      <c r="CS103" s="32"/>
      <c r="CT103" s="32"/>
      <c r="CU103" s="32"/>
      <c r="CV103" s="32"/>
      <c r="CW103" s="32"/>
      <c r="CX103" s="32"/>
      <c r="CY103" s="32"/>
      <c r="CZ103" s="32"/>
      <c r="DA103" s="32"/>
      <c r="DB103" s="32"/>
      <c r="DC103" s="32"/>
      <c r="DD103" s="32"/>
      <c r="DE103" s="32"/>
      <c r="DF103" s="32"/>
      <c r="DG103" s="32"/>
      <c r="DH103" s="32"/>
      <c r="DI103" s="32"/>
      <c r="DJ103" s="32"/>
      <c r="DK103" s="32"/>
    </row>
    <row r="104" spans="2:115" x14ac:dyDescent="0.15">
      <c r="B104" s="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32"/>
      <c r="BB104" s="32"/>
      <c r="BC104" s="32"/>
      <c r="BD104" s="32"/>
      <c r="BE104" s="32"/>
      <c r="BF104" s="32"/>
      <c r="BG104" s="32"/>
      <c r="BH104" s="32"/>
      <c r="BI104" s="32"/>
      <c r="BJ104" s="32"/>
      <c r="BK104" s="32"/>
      <c r="BL104" s="32"/>
      <c r="BM104" s="32"/>
      <c r="BN104" s="32"/>
      <c r="BO104" s="32"/>
      <c r="BP104" s="32"/>
      <c r="BQ104" s="32"/>
      <c r="BR104" s="32"/>
      <c r="BS104" s="32"/>
      <c r="BT104" s="32"/>
      <c r="BU104" s="32"/>
      <c r="BV104" s="32"/>
      <c r="BW104" s="32"/>
      <c r="BX104" s="32"/>
      <c r="BY104" s="32"/>
      <c r="BZ104" s="32"/>
      <c r="CA104" s="32"/>
      <c r="CB104" s="32"/>
      <c r="CC104" s="32"/>
      <c r="CD104" s="32"/>
      <c r="CE104" s="32"/>
      <c r="CF104" s="32"/>
      <c r="CG104" s="32"/>
      <c r="CH104" s="32"/>
      <c r="CI104" s="32"/>
      <c r="CJ104" s="32"/>
      <c r="CK104" s="32"/>
      <c r="CL104" s="32"/>
      <c r="CM104" s="32"/>
      <c r="CN104" s="32"/>
      <c r="CO104" s="32"/>
      <c r="CP104" s="32"/>
      <c r="CQ104" s="32"/>
      <c r="CR104" s="32"/>
      <c r="CS104" s="32"/>
      <c r="CT104" s="32"/>
      <c r="CU104" s="32"/>
      <c r="CV104" s="32"/>
      <c r="CW104" s="32"/>
      <c r="CX104" s="32"/>
      <c r="CY104" s="32"/>
      <c r="CZ104" s="32"/>
      <c r="DA104" s="32"/>
      <c r="DB104" s="32"/>
      <c r="DC104" s="32"/>
      <c r="DD104" s="32"/>
      <c r="DE104" s="32"/>
      <c r="DF104" s="32"/>
      <c r="DG104" s="32"/>
      <c r="DH104" s="32"/>
      <c r="DI104" s="32"/>
      <c r="DJ104" s="32"/>
      <c r="DK104" s="32"/>
    </row>
    <row r="105" spans="2:115" x14ac:dyDescent="0.15">
      <c r="B105" s="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  <c r="BE105" s="32"/>
      <c r="BF105" s="32"/>
      <c r="BG105" s="32"/>
      <c r="BH105" s="32"/>
      <c r="BI105" s="32"/>
      <c r="BJ105" s="32"/>
      <c r="BK105" s="32"/>
      <c r="BL105" s="32"/>
      <c r="BM105" s="32"/>
      <c r="BN105" s="32"/>
      <c r="BO105" s="32"/>
      <c r="BP105" s="32"/>
      <c r="BQ105" s="32"/>
      <c r="BR105" s="32"/>
      <c r="BS105" s="32"/>
      <c r="BT105" s="32"/>
      <c r="BU105" s="32"/>
      <c r="BV105" s="32"/>
      <c r="BW105" s="32"/>
      <c r="BX105" s="32"/>
      <c r="BY105" s="32"/>
      <c r="BZ105" s="32"/>
      <c r="CA105" s="32"/>
      <c r="CB105" s="32"/>
      <c r="CC105" s="32"/>
      <c r="CD105" s="32"/>
      <c r="CE105" s="32"/>
      <c r="CF105" s="32"/>
      <c r="CG105" s="32"/>
      <c r="CH105" s="32"/>
      <c r="CI105" s="32"/>
      <c r="CJ105" s="32"/>
      <c r="CK105" s="32"/>
      <c r="CL105" s="32"/>
      <c r="CM105" s="32"/>
      <c r="CN105" s="32"/>
      <c r="CO105" s="32"/>
      <c r="CP105" s="32"/>
      <c r="CQ105" s="32"/>
      <c r="CR105" s="32"/>
      <c r="CS105" s="32"/>
      <c r="CT105" s="32"/>
      <c r="CU105" s="32"/>
      <c r="CV105" s="32"/>
      <c r="CW105" s="32"/>
      <c r="CX105" s="32"/>
      <c r="CY105" s="32"/>
      <c r="CZ105" s="32"/>
      <c r="DA105" s="32"/>
      <c r="DB105" s="32"/>
      <c r="DC105" s="32"/>
      <c r="DD105" s="32"/>
      <c r="DE105" s="32"/>
      <c r="DF105" s="32"/>
      <c r="DG105" s="32"/>
      <c r="DH105" s="32"/>
      <c r="DI105" s="32"/>
      <c r="DJ105" s="32"/>
      <c r="DK105" s="32"/>
    </row>
    <row r="106" spans="2:115" x14ac:dyDescent="0.15">
      <c r="B106" s="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32"/>
      <c r="AZ106" s="32"/>
      <c r="BA106" s="32"/>
      <c r="BB106" s="32"/>
      <c r="BC106" s="32"/>
      <c r="BD106" s="32"/>
      <c r="BE106" s="32"/>
      <c r="BF106" s="32"/>
      <c r="BG106" s="32"/>
      <c r="BH106" s="32"/>
      <c r="BI106" s="32"/>
      <c r="BJ106" s="32"/>
      <c r="BK106" s="32"/>
      <c r="BL106" s="32"/>
      <c r="BM106" s="32"/>
      <c r="BN106" s="32"/>
      <c r="BO106" s="32"/>
      <c r="BP106" s="32"/>
      <c r="BQ106" s="32"/>
      <c r="BR106" s="32"/>
      <c r="BS106" s="32"/>
      <c r="BT106" s="32"/>
      <c r="BU106" s="32"/>
      <c r="BV106" s="32"/>
      <c r="BW106" s="32"/>
      <c r="BX106" s="32"/>
      <c r="BY106" s="32"/>
      <c r="BZ106" s="32"/>
      <c r="CA106" s="32"/>
      <c r="CB106" s="32"/>
      <c r="CC106" s="32"/>
      <c r="CD106" s="32"/>
      <c r="CE106" s="32"/>
      <c r="CF106" s="32"/>
      <c r="CG106" s="32"/>
      <c r="CH106" s="32"/>
      <c r="CI106" s="32"/>
      <c r="CJ106" s="32"/>
      <c r="CK106" s="32"/>
      <c r="CL106" s="32"/>
      <c r="CM106" s="32"/>
      <c r="CN106" s="32"/>
      <c r="CO106" s="32"/>
      <c r="CP106" s="32"/>
      <c r="CQ106" s="32"/>
      <c r="CR106" s="32"/>
      <c r="CS106" s="32"/>
      <c r="CT106" s="32"/>
      <c r="CU106" s="32"/>
      <c r="CV106" s="32"/>
      <c r="CW106" s="32"/>
      <c r="CX106" s="32"/>
      <c r="CY106" s="32"/>
      <c r="CZ106" s="32"/>
      <c r="DA106" s="32"/>
      <c r="DB106" s="32"/>
      <c r="DC106" s="32"/>
      <c r="DD106" s="32"/>
      <c r="DE106" s="32"/>
      <c r="DF106" s="32"/>
      <c r="DG106" s="32"/>
      <c r="DH106" s="32"/>
      <c r="DI106" s="32"/>
      <c r="DJ106" s="32"/>
      <c r="DK106" s="32"/>
    </row>
    <row r="107" spans="2:115" x14ac:dyDescent="0.15">
      <c r="B107" s="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32"/>
      <c r="CW107" s="32"/>
      <c r="CX107" s="32"/>
      <c r="CY107" s="32"/>
      <c r="CZ107" s="32"/>
      <c r="DA107" s="32"/>
      <c r="DB107" s="32"/>
      <c r="DC107" s="32"/>
      <c r="DD107" s="32"/>
      <c r="DE107" s="32"/>
      <c r="DF107" s="32"/>
      <c r="DG107" s="32"/>
      <c r="DH107" s="32"/>
      <c r="DI107" s="32"/>
      <c r="DJ107" s="32"/>
      <c r="DK107" s="32"/>
    </row>
    <row r="108" spans="2:115" x14ac:dyDescent="0.15">
      <c r="B108" s="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  <c r="CX108" s="32"/>
      <c r="CY108" s="32"/>
      <c r="CZ108" s="32"/>
      <c r="DA108" s="32"/>
      <c r="DB108" s="32"/>
      <c r="DC108" s="32"/>
      <c r="DD108" s="32"/>
      <c r="DE108" s="32"/>
      <c r="DF108" s="32"/>
      <c r="DG108" s="32"/>
      <c r="DH108" s="32"/>
      <c r="DI108" s="32"/>
      <c r="DJ108" s="32"/>
      <c r="DK108" s="32"/>
    </row>
    <row r="109" spans="2:115" x14ac:dyDescent="0.15">
      <c r="B109" s="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  <c r="CX109" s="32"/>
      <c r="CY109" s="32"/>
      <c r="CZ109" s="32"/>
      <c r="DA109" s="32"/>
      <c r="DB109" s="32"/>
      <c r="DC109" s="32"/>
      <c r="DD109" s="32"/>
      <c r="DE109" s="32"/>
      <c r="DF109" s="32"/>
      <c r="DG109" s="32"/>
      <c r="DH109" s="32"/>
      <c r="DI109" s="32"/>
      <c r="DJ109" s="32"/>
      <c r="DK109" s="32"/>
    </row>
    <row r="110" spans="2:115" x14ac:dyDescent="0.15">
      <c r="B110" s="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32"/>
      <c r="BD110" s="32"/>
      <c r="BE110" s="32"/>
      <c r="BF110" s="32"/>
      <c r="BG110" s="32"/>
      <c r="BH110" s="32"/>
      <c r="BI110" s="32"/>
      <c r="BJ110" s="32"/>
      <c r="BK110" s="32"/>
      <c r="BL110" s="32"/>
      <c r="BM110" s="32"/>
      <c r="BN110" s="32"/>
      <c r="BO110" s="32"/>
      <c r="BP110" s="32"/>
      <c r="BQ110" s="32"/>
      <c r="BR110" s="32"/>
      <c r="BS110" s="32"/>
      <c r="BT110" s="32"/>
      <c r="BU110" s="32"/>
      <c r="BV110" s="32"/>
      <c r="BW110" s="32"/>
      <c r="BX110" s="32"/>
      <c r="BY110" s="32"/>
      <c r="BZ110" s="32"/>
      <c r="CA110" s="32"/>
      <c r="CB110" s="32"/>
      <c r="CC110" s="32"/>
      <c r="CD110" s="32"/>
      <c r="CE110" s="32"/>
      <c r="CF110" s="32"/>
      <c r="CG110" s="32"/>
      <c r="CH110" s="32"/>
      <c r="CI110" s="32"/>
      <c r="CJ110" s="32"/>
      <c r="CK110" s="32"/>
      <c r="CL110" s="32"/>
      <c r="CM110" s="32"/>
      <c r="CN110" s="32"/>
      <c r="CO110" s="32"/>
      <c r="CP110" s="32"/>
      <c r="CQ110" s="32"/>
      <c r="CR110" s="32"/>
      <c r="CS110" s="32"/>
      <c r="CT110" s="32"/>
      <c r="CU110" s="32"/>
      <c r="CV110" s="32"/>
      <c r="CW110" s="32"/>
      <c r="CX110" s="32"/>
      <c r="CY110" s="32"/>
      <c r="CZ110" s="32"/>
      <c r="DA110" s="32"/>
      <c r="DB110" s="32"/>
      <c r="DC110" s="32"/>
      <c r="DD110" s="32"/>
      <c r="DE110" s="32"/>
      <c r="DF110" s="32"/>
      <c r="DG110" s="32"/>
      <c r="DH110" s="32"/>
      <c r="DI110" s="32"/>
      <c r="DJ110" s="32"/>
      <c r="DK110" s="32"/>
    </row>
    <row r="111" spans="2:115" x14ac:dyDescent="0.15">
      <c r="B111" s="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  <c r="BH111" s="32"/>
      <c r="BI111" s="32"/>
      <c r="BJ111" s="32"/>
      <c r="BK111" s="32"/>
      <c r="BL111" s="32"/>
      <c r="BM111" s="32"/>
      <c r="BN111" s="32"/>
      <c r="BO111" s="32"/>
      <c r="BP111" s="32"/>
      <c r="BQ111" s="32"/>
      <c r="BR111" s="32"/>
      <c r="BS111" s="32"/>
      <c r="BT111" s="32"/>
      <c r="BU111" s="32"/>
      <c r="BV111" s="32"/>
      <c r="BW111" s="32"/>
      <c r="BX111" s="32"/>
      <c r="BY111" s="32"/>
      <c r="BZ111" s="32"/>
      <c r="CA111" s="32"/>
      <c r="CB111" s="32"/>
      <c r="CC111" s="32"/>
      <c r="CD111" s="32"/>
      <c r="CE111" s="32"/>
      <c r="CF111" s="32"/>
      <c r="CG111" s="32"/>
      <c r="CH111" s="32"/>
      <c r="CI111" s="32"/>
      <c r="CJ111" s="32"/>
      <c r="CK111" s="32"/>
      <c r="CL111" s="32"/>
      <c r="CM111" s="32"/>
      <c r="CN111" s="32"/>
      <c r="CO111" s="32"/>
      <c r="CP111" s="32"/>
      <c r="CQ111" s="32"/>
      <c r="CR111" s="32"/>
      <c r="CS111" s="32"/>
      <c r="CT111" s="32"/>
      <c r="CU111" s="32"/>
      <c r="CV111" s="32"/>
      <c r="CW111" s="32"/>
      <c r="CX111" s="32"/>
      <c r="CY111" s="32"/>
      <c r="CZ111" s="32"/>
      <c r="DA111" s="32"/>
      <c r="DB111" s="32"/>
      <c r="DC111" s="32"/>
      <c r="DD111" s="32"/>
      <c r="DE111" s="32"/>
      <c r="DF111" s="32"/>
      <c r="DG111" s="32"/>
      <c r="DH111" s="32"/>
      <c r="DI111" s="32"/>
      <c r="DJ111" s="32"/>
      <c r="DK111" s="32"/>
    </row>
    <row r="112" spans="2:115" x14ac:dyDescent="0.15">
      <c r="B112" s="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32"/>
      <c r="BB112" s="32"/>
      <c r="BC112" s="32"/>
      <c r="BD112" s="32"/>
      <c r="BE112" s="32"/>
      <c r="BF112" s="32"/>
      <c r="BG112" s="32"/>
      <c r="BH112" s="32"/>
      <c r="BI112" s="32"/>
      <c r="BJ112" s="32"/>
      <c r="BK112" s="32"/>
      <c r="BL112" s="32"/>
      <c r="BM112" s="32"/>
      <c r="BN112" s="32"/>
      <c r="BO112" s="32"/>
      <c r="BP112" s="32"/>
      <c r="BQ112" s="32"/>
      <c r="BR112" s="32"/>
      <c r="BS112" s="32"/>
      <c r="BT112" s="32"/>
      <c r="BU112" s="32"/>
      <c r="BV112" s="32"/>
      <c r="BW112" s="32"/>
      <c r="BX112" s="32"/>
      <c r="BY112" s="32"/>
      <c r="BZ112" s="32"/>
      <c r="CA112" s="32"/>
      <c r="CB112" s="32"/>
      <c r="CC112" s="32"/>
      <c r="CD112" s="32"/>
      <c r="CE112" s="32"/>
      <c r="CF112" s="32"/>
      <c r="CG112" s="32"/>
      <c r="CH112" s="32"/>
      <c r="CI112" s="32"/>
      <c r="CJ112" s="32"/>
      <c r="CK112" s="32"/>
      <c r="CL112" s="32"/>
      <c r="CM112" s="32"/>
      <c r="CN112" s="32"/>
      <c r="CO112" s="32"/>
      <c r="CP112" s="32"/>
      <c r="CQ112" s="32"/>
      <c r="CR112" s="32"/>
      <c r="CS112" s="32"/>
      <c r="CT112" s="32"/>
      <c r="CU112" s="32"/>
      <c r="CV112" s="32"/>
      <c r="CW112" s="32"/>
      <c r="CX112" s="32"/>
      <c r="CY112" s="32"/>
      <c r="CZ112" s="32"/>
      <c r="DA112" s="32"/>
      <c r="DB112" s="32"/>
      <c r="DC112" s="32"/>
      <c r="DD112" s="32"/>
      <c r="DE112" s="32"/>
      <c r="DF112" s="32"/>
      <c r="DG112" s="32"/>
      <c r="DH112" s="32"/>
      <c r="DI112" s="32"/>
      <c r="DJ112" s="32"/>
      <c r="DK112" s="32"/>
    </row>
    <row r="113" spans="2:115" x14ac:dyDescent="0.15">
      <c r="B113" s="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  <c r="BI113" s="32"/>
      <c r="BJ113" s="32"/>
      <c r="BK113" s="32"/>
      <c r="BL113" s="32"/>
      <c r="BM113" s="32"/>
      <c r="BN113" s="32"/>
      <c r="BO113" s="32"/>
      <c r="BP113" s="32"/>
      <c r="BQ113" s="32"/>
      <c r="BR113" s="32"/>
      <c r="BS113" s="32"/>
      <c r="BT113" s="32"/>
      <c r="BU113" s="32"/>
      <c r="BV113" s="32"/>
      <c r="BW113" s="32"/>
      <c r="BX113" s="32"/>
      <c r="BY113" s="32"/>
      <c r="BZ113" s="32"/>
      <c r="CA113" s="32"/>
      <c r="CB113" s="32"/>
      <c r="CC113" s="32"/>
      <c r="CD113" s="32"/>
      <c r="CE113" s="32"/>
      <c r="CF113" s="32"/>
      <c r="CG113" s="32"/>
      <c r="CH113" s="32"/>
      <c r="CI113" s="32"/>
      <c r="CJ113" s="32"/>
      <c r="CK113" s="32"/>
      <c r="CL113" s="32"/>
      <c r="CM113" s="32"/>
      <c r="CN113" s="32"/>
      <c r="CO113" s="32"/>
      <c r="CP113" s="32"/>
      <c r="CQ113" s="32"/>
      <c r="CR113" s="32"/>
      <c r="CS113" s="32"/>
      <c r="CT113" s="32"/>
      <c r="CU113" s="32"/>
      <c r="CV113" s="32"/>
      <c r="CW113" s="32"/>
      <c r="CX113" s="32"/>
      <c r="CY113" s="32"/>
      <c r="CZ113" s="32"/>
      <c r="DA113" s="32"/>
      <c r="DB113" s="32"/>
      <c r="DC113" s="32"/>
      <c r="DD113" s="32"/>
      <c r="DE113" s="32"/>
      <c r="DF113" s="32"/>
      <c r="DG113" s="32"/>
      <c r="DH113" s="32"/>
      <c r="DI113" s="32"/>
      <c r="DJ113" s="32"/>
      <c r="DK113" s="32"/>
    </row>
    <row r="114" spans="2:115" x14ac:dyDescent="0.15">
      <c r="B114" s="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32"/>
      <c r="CW114" s="32"/>
      <c r="CX114" s="32"/>
      <c r="CY114" s="32"/>
      <c r="CZ114" s="32"/>
      <c r="DA114" s="32"/>
      <c r="DB114" s="32"/>
      <c r="DC114" s="32"/>
      <c r="DD114" s="32"/>
      <c r="DE114" s="32"/>
      <c r="DF114" s="32"/>
      <c r="DG114" s="32"/>
      <c r="DH114" s="32"/>
      <c r="DI114" s="32"/>
      <c r="DJ114" s="32"/>
      <c r="DK114" s="32"/>
    </row>
    <row r="115" spans="2:115" x14ac:dyDescent="0.15">
      <c r="B115" s="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  <c r="CS115" s="32"/>
      <c r="CT115" s="32"/>
      <c r="CU115" s="32"/>
      <c r="CV115" s="32"/>
      <c r="CW115" s="32"/>
      <c r="CX115" s="32"/>
      <c r="CY115" s="32"/>
      <c r="CZ115" s="32"/>
      <c r="DA115" s="32"/>
      <c r="DB115" s="32"/>
      <c r="DC115" s="32"/>
      <c r="DD115" s="32"/>
      <c r="DE115" s="32"/>
      <c r="DF115" s="32"/>
      <c r="DG115" s="32"/>
      <c r="DH115" s="32"/>
      <c r="DI115" s="32"/>
      <c r="DJ115" s="32"/>
      <c r="DK115" s="32"/>
    </row>
    <row r="116" spans="2:115" x14ac:dyDescent="0.15">
      <c r="B116" s="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/>
      <c r="CW116" s="32"/>
      <c r="CX116" s="32"/>
      <c r="CY116" s="32"/>
      <c r="CZ116" s="32"/>
      <c r="DA116" s="32"/>
      <c r="DB116" s="32"/>
      <c r="DC116" s="32"/>
      <c r="DD116" s="32"/>
      <c r="DE116" s="32"/>
      <c r="DF116" s="32"/>
      <c r="DG116" s="32"/>
      <c r="DH116" s="32"/>
      <c r="DI116" s="32"/>
      <c r="DJ116" s="32"/>
      <c r="DK116" s="32"/>
    </row>
    <row r="117" spans="2:115" x14ac:dyDescent="0.15">
      <c r="B117" s="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32"/>
      <c r="BD117" s="32"/>
      <c r="BE117" s="32"/>
      <c r="BF117" s="32"/>
      <c r="BG117" s="32"/>
      <c r="BH117" s="32"/>
      <c r="BI117" s="32"/>
      <c r="BJ117" s="32"/>
      <c r="BK117" s="32"/>
      <c r="BL117" s="32"/>
      <c r="BM117" s="32"/>
      <c r="BN117" s="32"/>
      <c r="BO117" s="32"/>
      <c r="BP117" s="32"/>
      <c r="BQ117" s="32"/>
      <c r="BR117" s="32"/>
      <c r="BS117" s="32"/>
      <c r="BT117" s="32"/>
      <c r="BU117" s="32"/>
      <c r="BV117" s="32"/>
      <c r="BW117" s="32"/>
      <c r="BX117" s="32"/>
      <c r="BY117" s="32"/>
      <c r="BZ117" s="32"/>
      <c r="CA117" s="32"/>
      <c r="CB117" s="32"/>
      <c r="CC117" s="32"/>
      <c r="CD117" s="32"/>
      <c r="CE117" s="32"/>
      <c r="CF117" s="32"/>
      <c r="CG117" s="32"/>
      <c r="CH117" s="32"/>
      <c r="CI117" s="32"/>
      <c r="CJ117" s="32"/>
      <c r="CK117" s="32"/>
      <c r="CL117" s="32"/>
      <c r="CM117" s="32"/>
      <c r="CN117" s="32"/>
      <c r="CO117" s="32"/>
      <c r="CP117" s="32"/>
      <c r="CQ117" s="32"/>
      <c r="CR117" s="32"/>
      <c r="CS117" s="32"/>
      <c r="CT117" s="32"/>
      <c r="CU117" s="32"/>
      <c r="CV117" s="32"/>
      <c r="CW117" s="32"/>
      <c r="CX117" s="32"/>
      <c r="CY117" s="32"/>
      <c r="CZ117" s="32"/>
      <c r="DA117" s="32"/>
      <c r="DB117" s="32"/>
      <c r="DC117" s="32"/>
      <c r="DD117" s="32"/>
      <c r="DE117" s="32"/>
      <c r="DF117" s="32"/>
      <c r="DG117" s="32"/>
      <c r="DH117" s="32"/>
      <c r="DI117" s="32"/>
      <c r="DJ117" s="32"/>
      <c r="DK117" s="32"/>
    </row>
    <row r="118" spans="2:115" x14ac:dyDescent="0.15">
      <c r="B118" s="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32"/>
      <c r="BB118" s="32"/>
      <c r="BC118" s="32"/>
      <c r="BD118" s="32"/>
      <c r="BE118" s="32"/>
      <c r="BF118" s="32"/>
      <c r="BG118" s="32"/>
      <c r="BH118" s="32"/>
      <c r="BI118" s="32"/>
      <c r="BJ118" s="32"/>
      <c r="BK118" s="32"/>
      <c r="BL118" s="32"/>
      <c r="BM118" s="32"/>
      <c r="BN118" s="32"/>
      <c r="BO118" s="32"/>
      <c r="BP118" s="32"/>
      <c r="BQ118" s="32"/>
      <c r="BR118" s="32"/>
      <c r="BS118" s="32"/>
      <c r="BT118" s="32"/>
      <c r="BU118" s="32"/>
      <c r="BV118" s="32"/>
      <c r="BW118" s="32"/>
      <c r="BX118" s="32"/>
      <c r="BY118" s="32"/>
      <c r="BZ118" s="32"/>
      <c r="CA118" s="32"/>
      <c r="CB118" s="32"/>
      <c r="CC118" s="32"/>
      <c r="CD118" s="32"/>
      <c r="CE118" s="32"/>
      <c r="CF118" s="32"/>
      <c r="CG118" s="32"/>
      <c r="CH118" s="32"/>
      <c r="CI118" s="32"/>
      <c r="CJ118" s="32"/>
      <c r="CK118" s="32"/>
      <c r="CL118" s="32"/>
      <c r="CM118" s="32"/>
      <c r="CN118" s="32"/>
      <c r="CO118" s="32"/>
      <c r="CP118" s="32"/>
      <c r="CQ118" s="32"/>
      <c r="CR118" s="32"/>
      <c r="CS118" s="32"/>
      <c r="CT118" s="32"/>
      <c r="CU118" s="32"/>
      <c r="CV118" s="32"/>
      <c r="CW118" s="32"/>
      <c r="CX118" s="32"/>
      <c r="CY118" s="32"/>
      <c r="CZ118" s="32"/>
      <c r="DA118" s="32"/>
      <c r="DB118" s="32"/>
      <c r="DC118" s="32"/>
      <c r="DD118" s="32"/>
      <c r="DE118" s="32"/>
      <c r="DF118" s="32"/>
      <c r="DG118" s="32"/>
      <c r="DH118" s="32"/>
      <c r="DI118" s="32"/>
      <c r="DJ118" s="32"/>
      <c r="DK118" s="32"/>
    </row>
    <row r="119" spans="2:115" x14ac:dyDescent="0.15">
      <c r="B119" s="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  <c r="BL119" s="32"/>
      <c r="BM119" s="32"/>
      <c r="BN119" s="32"/>
      <c r="BO119" s="32"/>
      <c r="BP119" s="32"/>
      <c r="BQ119" s="32"/>
      <c r="BR119" s="32"/>
      <c r="BS119" s="32"/>
      <c r="BT119" s="32"/>
      <c r="BU119" s="32"/>
      <c r="BV119" s="32"/>
      <c r="BW119" s="32"/>
      <c r="BX119" s="32"/>
      <c r="BY119" s="32"/>
      <c r="BZ119" s="32"/>
      <c r="CA119" s="32"/>
      <c r="CB119" s="32"/>
      <c r="CC119" s="32"/>
      <c r="CD119" s="32"/>
      <c r="CE119" s="32"/>
      <c r="CF119" s="32"/>
      <c r="CG119" s="32"/>
      <c r="CH119" s="32"/>
      <c r="CI119" s="32"/>
      <c r="CJ119" s="32"/>
      <c r="CK119" s="32"/>
      <c r="CL119" s="32"/>
      <c r="CM119" s="32"/>
      <c r="CN119" s="32"/>
      <c r="CO119" s="32"/>
      <c r="CP119" s="32"/>
      <c r="CQ119" s="32"/>
      <c r="CR119" s="32"/>
      <c r="CS119" s="32"/>
      <c r="CT119" s="32"/>
      <c r="CU119" s="32"/>
      <c r="CV119" s="32"/>
      <c r="CW119" s="32"/>
      <c r="CX119" s="32"/>
      <c r="CY119" s="32"/>
      <c r="CZ119" s="32"/>
      <c r="DA119" s="32"/>
      <c r="DB119" s="32"/>
      <c r="DC119" s="32"/>
      <c r="DD119" s="32"/>
      <c r="DE119" s="32"/>
      <c r="DF119" s="32"/>
      <c r="DG119" s="32"/>
      <c r="DH119" s="32"/>
      <c r="DI119" s="32"/>
      <c r="DJ119" s="32"/>
      <c r="DK119" s="32"/>
    </row>
    <row r="120" spans="2:115" x14ac:dyDescent="0.15">
      <c r="B120" s="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32"/>
      <c r="BB120" s="32"/>
      <c r="BC120" s="32"/>
      <c r="BD120" s="32"/>
      <c r="BE120" s="32"/>
      <c r="BF120" s="32"/>
      <c r="BG120" s="32"/>
      <c r="BH120" s="32"/>
      <c r="BI120" s="32"/>
      <c r="BJ120" s="32"/>
      <c r="BK120" s="32"/>
      <c r="BL120" s="32"/>
      <c r="BM120" s="32"/>
      <c r="BN120" s="32"/>
      <c r="BO120" s="32"/>
      <c r="BP120" s="32"/>
      <c r="BQ120" s="32"/>
      <c r="BR120" s="32"/>
      <c r="BS120" s="32"/>
      <c r="BT120" s="32"/>
      <c r="BU120" s="32"/>
      <c r="BV120" s="32"/>
      <c r="BW120" s="32"/>
      <c r="BX120" s="32"/>
      <c r="BY120" s="32"/>
      <c r="BZ120" s="32"/>
      <c r="CA120" s="32"/>
      <c r="CB120" s="32"/>
      <c r="CC120" s="32"/>
      <c r="CD120" s="32"/>
      <c r="CE120" s="32"/>
      <c r="CF120" s="32"/>
      <c r="CG120" s="32"/>
      <c r="CH120" s="32"/>
      <c r="CI120" s="32"/>
      <c r="CJ120" s="32"/>
      <c r="CK120" s="32"/>
      <c r="CL120" s="32"/>
      <c r="CM120" s="32"/>
      <c r="CN120" s="32"/>
      <c r="CO120" s="32"/>
      <c r="CP120" s="32"/>
      <c r="CQ120" s="32"/>
      <c r="CR120" s="32"/>
      <c r="CS120" s="32"/>
      <c r="CT120" s="32"/>
      <c r="CU120" s="32"/>
      <c r="CV120" s="32"/>
      <c r="CW120" s="32"/>
      <c r="CX120" s="32"/>
      <c r="CY120" s="32"/>
      <c r="CZ120" s="32"/>
      <c r="DA120" s="32"/>
      <c r="DB120" s="32"/>
      <c r="DC120" s="32"/>
      <c r="DD120" s="32"/>
      <c r="DE120" s="32"/>
      <c r="DF120" s="32"/>
      <c r="DG120" s="32"/>
      <c r="DH120" s="32"/>
      <c r="DI120" s="32"/>
      <c r="DJ120" s="32"/>
      <c r="DK120" s="32"/>
    </row>
    <row r="121" spans="2:115" x14ac:dyDescent="0.15">
      <c r="B121" s="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32"/>
      <c r="BB121" s="32"/>
      <c r="BC121" s="32"/>
      <c r="BD121" s="32"/>
      <c r="BE121" s="32"/>
      <c r="BF121" s="32"/>
      <c r="BG121" s="32"/>
      <c r="BH121" s="32"/>
      <c r="BI121" s="32"/>
      <c r="BJ121" s="32"/>
      <c r="BK121" s="32"/>
      <c r="BL121" s="32"/>
      <c r="BM121" s="32"/>
      <c r="BN121" s="32"/>
      <c r="BO121" s="32"/>
      <c r="BP121" s="32"/>
      <c r="BQ121" s="32"/>
      <c r="BR121" s="32"/>
      <c r="BS121" s="32"/>
      <c r="BT121" s="32"/>
      <c r="BU121" s="32"/>
      <c r="BV121" s="32"/>
      <c r="BW121" s="32"/>
      <c r="BX121" s="32"/>
      <c r="BY121" s="32"/>
      <c r="BZ121" s="32"/>
      <c r="CA121" s="32"/>
      <c r="CB121" s="32"/>
      <c r="CC121" s="32"/>
      <c r="CD121" s="32"/>
      <c r="CE121" s="32"/>
      <c r="CF121" s="32"/>
      <c r="CG121" s="32"/>
      <c r="CH121" s="32"/>
      <c r="CI121" s="32"/>
      <c r="CJ121" s="32"/>
      <c r="CK121" s="32"/>
      <c r="CL121" s="32"/>
      <c r="CM121" s="32"/>
      <c r="CN121" s="32"/>
      <c r="CO121" s="32"/>
      <c r="CP121" s="32"/>
      <c r="CQ121" s="32"/>
      <c r="CR121" s="32"/>
      <c r="CS121" s="32"/>
      <c r="CT121" s="32"/>
      <c r="CU121" s="32"/>
      <c r="CV121" s="32"/>
      <c r="CW121" s="32"/>
      <c r="CX121" s="32"/>
      <c r="CY121" s="32"/>
      <c r="CZ121" s="32"/>
      <c r="DA121" s="32"/>
      <c r="DB121" s="32"/>
      <c r="DC121" s="32"/>
      <c r="DD121" s="32"/>
      <c r="DE121" s="32"/>
      <c r="DF121" s="32"/>
      <c r="DG121" s="32"/>
      <c r="DH121" s="32"/>
      <c r="DI121" s="32"/>
      <c r="DJ121" s="32"/>
      <c r="DK121" s="32"/>
    </row>
    <row r="122" spans="2:115" x14ac:dyDescent="0.15">
      <c r="B122" s="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32"/>
      <c r="AZ122" s="32"/>
      <c r="BA122" s="32"/>
      <c r="BB122" s="32"/>
      <c r="BC122" s="32"/>
      <c r="BD122" s="32"/>
      <c r="BE122" s="32"/>
      <c r="BF122" s="32"/>
      <c r="BG122" s="32"/>
      <c r="BH122" s="32"/>
      <c r="BI122" s="32"/>
      <c r="BJ122" s="32"/>
      <c r="BK122" s="32"/>
      <c r="BL122" s="32"/>
      <c r="BM122" s="32"/>
      <c r="BN122" s="32"/>
      <c r="BO122" s="32"/>
      <c r="BP122" s="32"/>
      <c r="BQ122" s="32"/>
      <c r="BR122" s="32"/>
      <c r="BS122" s="32"/>
      <c r="BT122" s="32"/>
      <c r="BU122" s="32"/>
      <c r="BV122" s="32"/>
      <c r="BW122" s="32"/>
      <c r="BX122" s="32"/>
      <c r="BY122" s="32"/>
      <c r="BZ122" s="32"/>
      <c r="CA122" s="32"/>
      <c r="CB122" s="32"/>
      <c r="CC122" s="32"/>
      <c r="CD122" s="32"/>
      <c r="CE122" s="32"/>
      <c r="CF122" s="32"/>
      <c r="CG122" s="32"/>
      <c r="CH122" s="32"/>
      <c r="CI122" s="32"/>
      <c r="CJ122" s="32"/>
      <c r="CK122" s="32"/>
      <c r="CL122" s="32"/>
      <c r="CM122" s="32"/>
      <c r="CN122" s="32"/>
      <c r="CO122" s="32"/>
      <c r="CP122" s="32"/>
      <c r="CQ122" s="32"/>
      <c r="CR122" s="32"/>
      <c r="CS122" s="32"/>
      <c r="CT122" s="32"/>
      <c r="CU122" s="32"/>
      <c r="CV122" s="32"/>
      <c r="CW122" s="32"/>
      <c r="CX122" s="32"/>
      <c r="CY122" s="32"/>
      <c r="CZ122" s="32"/>
      <c r="DA122" s="32"/>
      <c r="DB122" s="32"/>
      <c r="DC122" s="32"/>
      <c r="DD122" s="32"/>
      <c r="DE122" s="32"/>
      <c r="DF122" s="32"/>
      <c r="DG122" s="32"/>
      <c r="DH122" s="32"/>
      <c r="DI122" s="32"/>
      <c r="DJ122" s="32"/>
      <c r="DK122" s="32"/>
    </row>
    <row r="123" spans="2:115" x14ac:dyDescent="0.15">
      <c r="B123" s="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32"/>
      <c r="BJ123" s="32"/>
      <c r="BK123" s="32"/>
      <c r="BL123" s="32"/>
      <c r="BM123" s="32"/>
      <c r="BN123" s="32"/>
      <c r="BO123" s="32"/>
      <c r="BP123" s="32"/>
      <c r="BQ123" s="32"/>
      <c r="BR123" s="32"/>
      <c r="BS123" s="32"/>
      <c r="BT123" s="32"/>
      <c r="BU123" s="32"/>
      <c r="BV123" s="32"/>
      <c r="BW123" s="32"/>
      <c r="BX123" s="32"/>
      <c r="BY123" s="32"/>
      <c r="BZ123" s="32"/>
      <c r="CA123" s="32"/>
      <c r="CB123" s="32"/>
      <c r="CC123" s="32"/>
      <c r="CD123" s="32"/>
      <c r="CE123" s="32"/>
      <c r="CF123" s="32"/>
      <c r="CG123" s="32"/>
      <c r="CH123" s="32"/>
      <c r="CI123" s="32"/>
      <c r="CJ123" s="32"/>
      <c r="CK123" s="32"/>
      <c r="CL123" s="32"/>
      <c r="CM123" s="32"/>
      <c r="CN123" s="32"/>
      <c r="CO123" s="32"/>
      <c r="CP123" s="32"/>
      <c r="CQ123" s="32"/>
      <c r="CR123" s="32"/>
      <c r="CS123" s="32"/>
      <c r="CT123" s="32"/>
      <c r="CU123" s="32"/>
      <c r="CV123" s="32"/>
      <c r="CW123" s="32"/>
      <c r="CX123" s="32"/>
      <c r="CY123" s="32"/>
      <c r="CZ123" s="32"/>
      <c r="DA123" s="32"/>
      <c r="DB123" s="32"/>
      <c r="DC123" s="32"/>
      <c r="DD123" s="32"/>
      <c r="DE123" s="32"/>
      <c r="DF123" s="32"/>
      <c r="DG123" s="32"/>
      <c r="DH123" s="32"/>
      <c r="DI123" s="32"/>
      <c r="DJ123" s="32"/>
      <c r="DK123" s="32"/>
    </row>
    <row r="124" spans="2:115" x14ac:dyDescent="0.15">
      <c r="B124" s="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32"/>
      <c r="AZ124" s="32"/>
      <c r="BA124" s="32"/>
      <c r="BB124" s="32"/>
      <c r="BC124" s="32"/>
      <c r="BD124" s="32"/>
      <c r="BE124" s="32"/>
      <c r="BF124" s="32"/>
      <c r="BG124" s="32"/>
      <c r="BH124" s="32"/>
      <c r="BI124" s="32"/>
      <c r="BJ124" s="32"/>
      <c r="BK124" s="32"/>
      <c r="BL124" s="32"/>
      <c r="BM124" s="32"/>
      <c r="BN124" s="32"/>
      <c r="BO124" s="32"/>
      <c r="BP124" s="32"/>
      <c r="BQ124" s="32"/>
      <c r="BR124" s="32"/>
      <c r="BS124" s="32"/>
      <c r="BT124" s="32"/>
      <c r="BU124" s="32"/>
      <c r="BV124" s="32"/>
      <c r="BW124" s="32"/>
      <c r="BX124" s="32"/>
      <c r="BY124" s="32"/>
      <c r="BZ124" s="32"/>
      <c r="CA124" s="32"/>
      <c r="CB124" s="32"/>
      <c r="CC124" s="32"/>
      <c r="CD124" s="32"/>
      <c r="CE124" s="32"/>
      <c r="CF124" s="32"/>
      <c r="CG124" s="32"/>
      <c r="CH124" s="32"/>
      <c r="CI124" s="32"/>
      <c r="CJ124" s="32"/>
      <c r="CK124" s="32"/>
      <c r="CL124" s="32"/>
      <c r="CM124" s="32"/>
      <c r="CN124" s="32"/>
      <c r="CO124" s="32"/>
      <c r="CP124" s="32"/>
      <c r="CQ124" s="32"/>
      <c r="CR124" s="32"/>
      <c r="CS124" s="32"/>
      <c r="CT124" s="32"/>
      <c r="CU124" s="32"/>
      <c r="CV124" s="32"/>
      <c r="CW124" s="32"/>
      <c r="CX124" s="32"/>
      <c r="CY124" s="32"/>
      <c r="CZ124" s="32"/>
      <c r="DA124" s="32"/>
      <c r="DB124" s="32"/>
      <c r="DC124" s="32"/>
      <c r="DD124" s="32"/>
      <c r="DE124" s="32"/>
      <c r="DF124" s="32"/>
      <c r="DG124" s="32"/>
      <c r="DH124" s="32"/>
      <c r="DI124" s="32"/>
      <c r="DJ124" s="32"/>
      <c r="DK124" s="32"/>
    </row>
    <row r="125" spans="2:115" x14ac:dyDescent="0.15">
      <c r="B125" s="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32"/>
      <c r="BB125" s="32"/>
      <c r="BC125" s="32"/>
      <c r="BD125" s="32"/>
      <c r="BE125" s="32"/>
      <c r="BF125" s="32"/>
      <c r="BG125" s="32"/>
      <c r="BH125" s="32"/>
      <c r="BI125" s="32"/>
      <c r="BJ125" s="32"/>
      <c r="BK125" s="32"/>
      <c r="BL125" s="32"/>
      <c r="BM125" s="32"/>
      <c r="BN125" s="32"/>
      <c r="BO125" s="32"/>
      <c r="BP125" s="32"/>
      <c r="BQ125" s="32"/>
      <c r="BR125" s="32"/>
      <c r="BS125" s="32"/>
      <c r="BT125" s="32"/>
      <c r="BU125" s="32"/>
      <c r="BV125" s="32"/>
      <c r="BW125" s="32"/>
      <c r="BX125" s="32"/>
      <c r="BY125" s="32"/>
      <c r="BZ125" s="32"/>
      <c r="CA125" s="32"/>
      <c r="CB125" s="32"/>
      <c r="CC125" s="32"/>
      <c r="CD125" s="32"/>
      <c r="CE125" s="32"/>
      <c r="CF125" s="32"/>
      <c r="CG125" s="32"/>
      <c r="CH125" s="32"/>
      <c r="CI125" s="32"/>
      <c r="CJ125" s="32"/>
      <c r="CK125" s="32"/>
      <c r="CL125" s="32"/>
      <c r="CM125" s="32"/>
      <c r="CN125" s="32"/>
      <c r="CO125" s="32"/>
      <c r="CP125" s="32"/>
      <c r="CQ125" s="32"/>
      <c r="CR125" s="32"/>
      <c r="CS125" s="32"/>
      <c r="CT125" s="32"/>
      <c r="CU125" s="32"/>
      <c r="CV125" s="32"/>
      <c r="CW125" s="32"/>
      <c r="CX125" s="32"/>
      <c r="CY125" s="32"/>
      <c r="CZ125" s="32"/>
      <c r="DA125" s="32"/>
      <c r="DB125" s="32"/>
      <c r="DC125" s="32"/>
      <c r="DD125" s="32"/>
      <c r="DE125" s="32"/>
      <c r="DF125" s="32"/>
      <c r="DG125" s="32"/>
      <c r="DH125" s="32"/>
      <c r="DI125" s="32"/>
      <c r="DJ125" s="32"/>
      <c r="DK125" s="32"/>
    </row>
    <row r="126" spans="2:115" x14ac:dyDescent="0.15">
      <c r="B126" s="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32"/>
      <c r="AZ126" s="32"/>
      <c r="BA126" s="32"/>
      <c r="BB126" s="32"/>
      <c r="BC126" s="32"/>
      <c r="BD126" s="32"/>
      <c r="BE126" s="32"/>
      <c r="BF126" s="32"/>
      <c r="BG126" s="32"/>
      <c r="BH126" s="32"/>
      <c r="BI126" s="32"/>
      <c r="BJ126" s="32"/>
      <c r="BK126" s="32"/>
      <c r="BL126" s="32"/>
      <c r="BM126" s="32"/>
      <c r="BN126" s="32"/>
      <c r="BO126" s="32"/>
      <c r="BP126" s="32"/>
      <c r="BQ126" s="32"/>
      <c r="BR126" s="32"/>
      <c r="BS126" s="32"/>
      <c r="BT126" s="32"/>
      <c r="BU126" s="32"/>
      <c r="BV126" s="32"/>
      <c r="BW126" s="32"/>
      <c r="BX126" s="32"/>
      <c r="BY126" s="32"/>
      <c r="BZ126" s="32"/>
      <c r="CA126" s="32"/>
      <c r="CB126" s="32"/>
      <c r="CC126" s="32"/>
      <c r="CD126" s="32"/>
      <c r="CE126" s="32"/>
      <c r="CF126" s="32"/>
      <c r="CG126" s="32"/>
      <c r="CH126" s="32"/>
      <c r="CI126" s="32"/>
      <c r="CJ126" s="32"/>
      <c r="CK126" s="32"/>
      <c r="CL126" s="32"/>
      <c r="CM126" s="32"/>
      <c r="CN126" s="32"/>
      <c r="CO126" s="32"/>
      <c r="CP126" s="32"/>
      <c r="CQ126" s="32"/>
      <c r="CR126" s="32"/>
      <c r="CS126" s="32"/>
      <c r="CT126" s="32"/>
      <c r="CU126" s="32"/>
      <c r="CV126" s="32"/>
      <c r="CW126" s="32"/>
      <c r="CX126" s="32"/>
      <c r="CY126" s="32"/>
      <c r="CZ126" s="32"/>
      <c r="DA126" s="32"/>
      <c r="DB126" s="32"/>
      <c r="DC126" s="32"/>
      <c r="DD126" s="32"/>
      <c r="DE126" s="32"/>
      <c r="DF126" s="32"/>
      <c r="DG126" s="32"/>
      <c r="DH126" s="32"/>
      <c r="DI126" s="32"/>
      <c r="DJ126" s="32"/>
      <c r="DK126" s="32"/>
    </row>
    <row r="127" spans="2:115" x14ac:dyDescent="0.15">
      <c r="B127" s="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32"/>
      <c r="AZ127" s="32"/>
      <c r="BA127" s="32"/>
      <c r="BB127" s="32"/>
      <c r="BC127" s="32"/>
      <c r="BD127" s="32"/>
      <c r="BE127" s="32"/>
      <c r="BF127" s="32"/>
      <c r="BG127" s="32"/>
      <c r="BH127" s="32"/>
      <c r="BI127" s="32"/>
      <c r="BJ127" s="32"/>
      <c r="BK127" s="32"/>
      <c r="BL127" s="32"/>
      <c r="BM127" s="32"/>
      <c r="BN127" s="32"/>
      <c r="BO127" s="32"/>
      <c r="BP127" s="32"/>
      <c r="BQ127" s="32"/>
      <c r="BR127" s="32"/>
      <c r="BS127" s="32"/>
      <c r="BT127" s="32"/>
      <c r="BU127" s="32"/>
      <c r="BV127" s="32"/>
      <c r="BW127" s="32"/>
      <c r="BX127" s="32"/>
      <c r="BY127" s="32"/>
      <c r="BZ127" s="32"/>
      <c r="CA127" s="32"/>
      <c r="CB127" s="32"/>
      <c r="CC127" s="32"/>
      <c r="CD127" s="32"/>
      <c r="CE127" s="32"/>
      <c r="CF127" s="32"/>
      <c r="CG127" s="32"/>
      <c r="CH127" s="32"/>
      <c r="CI127" s="32"/>
      <c r="CJ127" s="32"/>
      <c r="CK127" s="32"/>
      <c r="CL127" s="32"/>
      <c r="CM127" s="32"/>
      <c r="CN127" s="32"/>
      <c r="CO127" s="32"/>
      <c r="CP127" s="32"/>
      <c r="CQ127" s="32"/>
      <c r="CR127" s="32"/>
      <c r="CS127" s="32"/>
      <c r="CT127" s="32"/>
      <c r="CU127" s="32"/>
      <c r="CV127" s="32"/>
      <c r="CW127" s="32"/>
      <c r="CX127" s="32"/>
      <c r="CY127" s="32"/>
      <c r="CZ127" s="32"/>
      <c r="DA127" s="32"/>
      <c r="DB127" s="32"/>
      <c r="DC127" s="32"/>
      <c r="DD127" s="32"/>
      <c r="DE127" s="32"/>
      <c r="DF127" s="32"/>
      <c r="DG127" s="32"/>
      <c r="DH127" s="32"/>
      <c r="DI127" s="32"/>
      <c r="DJ127" s="32"/>
      <c r="DK127" s="32"/>
    </row>
    <row r="128" spans="2:115" x14ac:dyDescent="0.15">
      <c r="B128" s="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32"/>
      <c r="BB128" s="32"/>
      <c r="BC128" s="32"/>
      <c r="BD128" s="32"/>
      <c r="BE128" s="32"/>
      <c r="BF128" s="32"/>
      <c r="BG128" s="32"/>
      <c r="BH128" s="32"/>
      <c r="BI128" s="32"/>
      <c r="BJ128" s="32"/>
      <c r="BK128" s="32"/>
      <c r="BL128" s="32"/>
      <c r="BM128" s="32"/>
      <c r="BN128" s="32"/>
      <c r="BO128" s="32"/>
      <c r="BP128" s="32"/>
      <c r="BQ128" s="32"/>
      <c r="BR128" s="32"/>
      <c r="BS128" s="32"/>
      <c r="BT128" s="32"/>
      <c r="BU128" s="32"/>
      <c r="BV128" s="32"/>
      <c r="BW128" s="32"/>
      <c r="BX128" s="32"/>
      <c r="BY128" s="32"/>
      <c r="BZ128" s="32"/>
      <c r="CA128" s="32"/>
      <c r="CB128" s="32"/>
      <c r="CC128" s="32"/>
      <c r="CD128" s="32"/>
      <c r="CE128" s="32"/>
      <c r="CF128" s="32"/>
      <c r="CG128" s="32"/>
      <c r="CH128" s="32"/>
      <c r="CI128" s="32"/>
      <c r="CJ128" s="32"/>
      <c r="CK128" s="32"/>
      <c r="CL128" s="32"/>
      <c r="CM128" s="32"/>
      <c r="CN128" s="32"/>
      <c r="CO128" s="32"/>
      <c r="CP128" s="32"/>
      <c r="CQ128" s="32"/>
      <c r="CR128" s="32"/>
      <c r="CS128" s="32"/>
      <c r="CT128" s="32"/>
      <c r="CU128" s="32"/>
      <c r="CV128" s="32"/>
      <c r="CW128" s="32"/>
      <c r="CX128" s="32"/>
      <c r="CY128" s="32"/>
      <c r="CZ128" s="32"/>
      <c r="DA128" s="32"/>
      <c r="DB128" s="32"/>
      <c r="DC128" s="32"/>
      <c r="DD128" s="32"/>
      <c r="DE128" s="32"/>
      <c r="DF128" s="32"/>
      <c r="DG128" s="32"/>
      <c r="DH128" s="32"/>
      <c r="DI128" s="32"/>
      <c r="DJ128" s="32"/>
      <c r="DK128" s="32"/>
    </row>
    <row r="129" spans="2:115" x14ac:dyDescent="0.15">
      <c r="B129" s="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  <c r="BE129" s="32"/>
      <c r="BF129" s="32"/>
      <c r="BG129" s="32"/>
      <c r="BH129" s="32"/>
      <c r="BI129" s="32"/>
      <c r="BJ129" s="32"/>
      <c r="BK129" s="32"/>
      <c r="BL129" s="32"/>
      <c r="BM129" s="32"/>
      <c r="BN129" s="32"/>
      <c r="BO129" s="32"/>
      <c r="BP129" s="32"/>
      <c r="BQ129" s="32"/>
      <c r="BR129" s="32"/>
      <c r="BS129" s="32"/>
      <c r="BT129" s="32"/>
      <c r="BU129" s="32"/>
      <c r="BV129" s="32"/>
      <c r="BW129" s="32"/>
      <c r="BX129" s="32"/>
      <c r="BY129" s="32"/>
      <c r="BZ129" s="32"/>
      <c r="CA129" s="32"/>
      <c r="CB129" s="32"/>
      <c r="CC129" s="32"/>
      <c r="CD129" s="32"/>
      <c r="CE129" s="32"/>
      <c r="CF129" s="32"/>
      <c r="CG129" s="32"/>
      <c r="CH129" s="32"/>
      <c r="CI129" s="32"/>
      <c r="CJ129" s="32"/>
      <c r="CK129" s="32"/>
      <c r="CL129" s="32"/>
      <c r="CM129" s="32"/>
      <c r="CN129" s="32"/>
      <c r="CO129" s="32"/>
      <c r="CP129" s="32"/>
      <c r="CQ129" s="32"/>
      <c r="CR129" s="32"/>
      <c r="CS129" s="32"/>
      <c r="CT129" s="32"/>
      <c r="CU129" s="32"/>
      <c r="CV129" s="32"/>
      <c r="CW129" s="32"/>
      <c r="CX129" s="32"/>
      <c r="CY129" s="32"/>
      <c r="CZ129" s="32"/>
      <c r="DA129" s="32"/>
      <c r="DB129" s="32"/>
      <c r="DC129" s="32"/>
      <c r="DD129" s="32"/>
      <c r="DE129" s="32"/>
      <c r="DF129" s="32"/>
      <c r="DG129" s="32"/>
      <c r="DH129" s="32"/>
      <c r="DI129" s="32"/>
      <c r="DJ129" s="32"/>
      <c r="DK129" s="32"/>
    </row>
    <row r="130" spans="2:115" x14ac:dyDescent="0.15">
      <c r="B130" s="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  <c r="BG130" s="32"/>
      <c r="BH130" s="32"/>
      <c r="BI130" s="32"/>
      <c r="BJ130" s="32"/>
      <c r="BK130" s="32"/>
      <c r="BL130" s="32"/>
      <c r="BM130" s="32"/>
      <c r="BN130" s="32"/>
      <c r="BO130" s="32"/>
      <c r="BP130" s="32"/>
      <c r="BQ130" s="32"/>
      <c r="BR130" s="32"/>
      <c r="BS130" s="32"/>
      <c r="BT130" s="32"/>
      <c r="BU130" s="32"/>
      <c r="BV130" s="32"/>
      <c r="BW130" s="32"/>
      <c r="BX130" s="32"/>
      <c r="BY130" s="32"/>
      <c r="BZ130" s="32"/>
      <c r="CA130" s="32"/>
      <c r="CB130" s="32"/>
      <c r="CC130" s="32"/>
      <c r="CD130" s="32"/>
      <c r="CE130" s="32"/>
      <c r="CF130" s="32"/>
      <c r="CG130" s="32"/>
      <c r="CH130" s="32"/>
      <c r="CI130" s="32"/>
      <c r="CJ130" s="32"/>
      <c r="CK130" s="32"/>
      <c r="CL130" s="32"/>
      <c r="CM130" s="32"/>
      <c r="CN130" s="32"/>
      <c r="CO130" s="32"/>
      <c r="CP130" s="32"/>
      <c r="CQ130" s="32"/>
      <c r="CR130" s="32"/>
      <c r="CS130" s="32"/>
      <c r="CT130" s="32"/>
      <c r="CU130" s="32"/>
      <c r="CV130" s="32"/>
      <c r="CW130" s="32"/>
      <c r="CX130" s="32"/>
      <c r="CY130" s="32"/>
      <c r="CZ130" s="32"/>
      <c r="DA130" s="32"/>
      <c r="DB130" s="32"/>
      <c r="DC130" s="32"/>
      <c r="DD130" s="32"/>
      <c r="DE130" s="32"/>
      <c r="DF130" s="32"/>
      <c r="DG130" s="32"/>
      <c r="DH130" s="32"/>
      <c r="DI130" s="32"/>
      <c r="DJ130" s="32"/>
      <c r="DK130" s="32"/>
    </row>
    <row r="131" spans="2:115" x14ac:dyDescent="0.15">
      <c r="B131" s="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32"/>
      <c r="AZ131" s="32"/>
      <c r="BA131" s="32"/>
      <c r="BB131" s="32"/>
      <c r="BC131" s="32"/>
      <c r="BD131" s="32"/>
      <c r="BE131" s="32"/>
      <c r="BF131" s="32"/>
      <c r="BG131" s="32"/>
      <c r="BH131" s="32"/>
      <c r="BI131" s="32"/>
      <c r="BJ131" s="32"/>
      <c r="BK131" s="32"/>
      <c r="BL131" s="32"/>
      <c r="BM131" s="32"/>
      <c r="BN131" s="32"/>
      <c r="BO131" s="32"/>
      <c r="BP131" s="32"/>
      <c r="BQ131" s="32"/>
      <c r="BR131" s="32"/>
      <c r="BS131" s="32"/>
      <c r="BT131" s="32"/>
      <c r="BU131" s="32"/>
      <c r="BV131" s="32"/>
      <c r="BW131" s="32"/>
      <c r="BX131" s="32"/>
      <c r="BY131" s="32"/>
      <c r="BZ131" s="32"/>
      <c r="CA131" s="32"/>
      <c r="CB131" s="32"/>
      <c r="CC131" s="32"/>
      <c r="CD131" s="32"/>
      <c r="CE131" s="32"/>
      <c r="CF131" s="32"/>
      <c r="CG131" s="32"/>
      <c r="CH131" s="32"/>
      <c r="CI131" s="32"/>
      <c r="CJ131" s="32"/>
      <c r="CK131" s="32"/>
      <c r="CL131" s="32"/>
      <c r="CM131" s="32"/>
      <c r="CN131" s="32"/>
      <c r="CO131" s="32"/>
      <c r="CP131" s="32"/>
      <c r="CQ131" s="32"/>
      <c r="CR131" s="32"/>
      <c r="CS131" s="32"/>
      <c r="CT131" s="32"/>
      <c r="CU131" s="32"/>
      <c r="CV131" s="32"/>
      <c r="CW131" s="32"/>
      <c r="CX131" s="32"/>
      <c r="CY131" s="32"/>
      <c r="CZ131" s="32"/>
      <c r="DA131" s="32"/>
      <c r="DB131" s="32"/>
      <c r="DC131" s="32"/>
      <c r="DD131" s="32"/>
      <c r="DE131" s="32"/>
      <c r="DF131" s="32"/>
      <c r="DG131" s="32"/>
      <c r="DH131" s="32"/>
      <c r="DI131" s="32"/>
      <c r="DJ131" s="32"/>
      <c r="DK131" s="32"/>
    </row>
    <row r="132" spans="2:115" x14ac:dyDescent="0.15">
      <c r="B132" s="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  <c r="AZ132" s="32"/>
      <c r="BA132" s="32"/>
      <c r="BB132" s="32"/>
      <c r="BC132" s="32"/>
      <c r="BD132" s="32"/>
      <c r="BE132" s="32"/>
      <c r="BF132" s="32"/>
      <c r="BG132" s="32"/>
      <c r="BH132" s="32"/>
      <c r="BI132" s="32"/>
      <c r="BJ132" s="32"/>
      <c r="BK132" s="32"/>
      <c r="BL132" s="32"/>
      <c r="BM132" s="32"/>
      <c r="BN132" s="32"/>
      <c r="BO132" s="32"/>
      <c r="BP132" s="32"/>
      <c r="BQ132" s="32"/>
      <c r="BR132" s="32"/>
      <c r="BS132" s="32"/>
      <c r="BT132" s="32"/>
      <c r="BU132" s="32"/>
      <c r="BV132" s="32"/>
      <c r="BW132" s="32"/>
      <c r="BX132" s="32"/>
      <c r="BY132" s="32"/>
      <c r="BZ132" s="32"/>
      <c r="CA132" s="32"/>
      <c r="CB132" s="32"/>
      <c r="CC132" s="32"/>
      <c r="CD132" s="32"/>
      <c r="CE132" s="32"/>
      <c r="CF132" s="32"/>
      <c r="CG132" s="32"/>
      <c r="CH132" s="32"/>
      <c r="CI132" s="32"/>
      <c r="CJ132" s="32"/>
      <c r="CK132" s="32"/>
      <c r="CL132" s="32"/>
      <c r="CM132" s="32"/>
      <c r="CN132" s="32"/>
      <c r="CO132" s="32"/>
      <c r="CP132" s="32"/>
      <c r="CQ132" s="32"/>
      <c r="CR132" s="32"/>
      <c r="CS132" s="32"/>
      <c r="CT132" s="32"/>
      <c r="CU132" s="32"/>
      <c r="CV132" s="32"/>
      <c r="CW132" s="32"/>
      <c r="CX132" s="32"/>
      <c r="CY132" s="32"/>
      <c r="CZ132" s="32"/>
      <c r="DA132" s="32"/>
      <c r="DB132" s="32"/>
      <c r="DC132" s="32"/>
      <c r="DD132" s="32"/>
      <c r="DE132" s="32"/>
      <c r="DF132" s="32"/>
      <c r="DG132" s="32"/>
      <c r="DH132" s="32"/>
      <c r="DI132" s="32"/>
      <c r="DJ132" s="32"/>
      <c r="DK132" s="32"/>
    </row>
    <row r="133" spans="2:115" x14ac:dyDescent="0.15">
      <c r="B133" s="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32"/>
      <c r="AZ133" s="32"/>
      <c r="BA133" s="32"/>
      <c r="BB133" s="32"/>
      <c r="BC133" s="32"/>
      <c r="BD133" s="32"/>
      <c r="BE133" s="32"/>
      <c r="BF133" s="32"/>
      <c r="BG133" s="32"/>
      <c r="BH133" s="32"/>
      <c r="BI133" s="32"/>
      <c r="BJ133" s="32"/>
      <c r="BK133" s="32"/>
      <c r="BL133" s="32"/>
      <c r="BM133" s="32"/>
      <c r="BN133" s="32"/>
      <c r="BO133" s="32"/>
      <c r="BP133" s="32"/>
      <c r="BQ133" s="32"/>
      <c r="BR133" s="32"/>
      <c r="BS133" s="32"/>
      <c r="BT133" s="32"/>
      <c r="BU133" s="32"/>
      <c r="BV133" s="32"/>
      <c r="BW133" s="32"/>
      <c r="BX133" s="32"/>
      <c r="BY133" s="32"/>
      <c r="BZ133" s="32"/>
      <c r="CA133" s="32"/>
      <c r="CB133" s="32"/>
      <c r="CC133" s="32"/>
      <c r="CD133" s="32"/>
      <c r="CE133" s="32"/>
      <c r="CF133" s="32"/>
      <c r="CG133" s="32"/>
      <c r="CH133" s="32"/>
      <c r="CI133" s="32"/>
      <c r="CJ133" s="32"/>
      <c r="CK133" s="32"/>
      <c r="CL133" s="32"/>
      <c r="CM133" s="32"/>
      <c r="CN133" s="32"/>
      <c r="CO133" s="32"/>
      <c r="CP133" s="32"/>
      <c r="CQ133" s="32"/>
      <c r="CR133" s="32"/>
      <c r="CS133" s="32"/>
      <c r="CT133" s="32"/>
      <c r="CU133" s="32"/>
      <c r="CV133" s="32"/>
      <c r="CW133" s="32"/>
      <c r="CX133" s="32"/>
      <c r="CY133" s="32"/>
      <c r="CZ133" s="32"/>
      <c r="DA133" s="32"/>
      <c r="DB133" s="32"/>
      <c r="DC133" s="32"/>
      <c r="DD133" s="32"/>
      <c r="DE133" s="32"/>
      <c r="DF133" s="32"/>
      <c r="DG133" s="32"/>
      <c r="DH133" s="32"/>
      <c r="DI133" s="32"/>
      <c r="DJ133" s="32"/>
      <c r="DK133" s="32"/>
    </row>
    <row r="134" spans="2:115" x14ac:dyDescent="0.15">
      <c r="B134" s="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32"/>
      <c r="AZ134" s="32"/>
      <c r="BA134" s="32"/>
      <c r="BB134" s="32"/>
      <c r="BC134" s="32"/>
      <c r="BD134" s="32"/>
      <c r="BE134" s="32"/>
      <c r="BF134" s="32"/>
      <c r="BG134" s="32"/>
      <c r="BH134" s="32"/>
      <c r="BI134" s="32"/>
      <c r="BJ134" s="32"/>
      <c r="BK134" s="32"/>
      <c r="BL134" s="32"/>
      <c r="BM134" s="32"/>
      <c r="BN134" s="32"/>
      <c r="BO134" s="32"/>
      <c r="BP134" s="32"/>
      <c r="BQ134" s="32"/>
      <c r="BR134" s="32"/>
      <c r="BS134" s="32"/>
      <c r="BT134" s="32"/>
      <c r="BU134" s="32"/>
      <c r="BV134" s="32"/>
      <c r="BW134" s="32"/>
      <c r="BX134" s="32"/>
      <c r="BY134" s="32"/>
      <c r="BZ134" s="32"/>
      <c r="CA134" s="32"/>
      <c r="CB134" s="32"/>
      <c r="CC134" s="32"/>
      <c r="CD134" s="32"/>
      <c r="CE134" s="32"/>
      <c r="CF134" s="32"/>
      <c r="CG134" s="32"/>
      <c r="CH134" s="32"/>
      <c r="CI134" s="32"/>
      <c r="CJ134" s="32"/>
      <c r="CK134" s="32"/>
      <c r="CL134" s="32"/>
      <c r="CM134" s="32"/>
      <c r="CN134" s="32"/>
      <c r="CO134" s="32"/>
      <c r="CP134" s="32"/>
      <c r="CQ134" s="32"/>
      <c r="CR134" s="32"/>
      <c r="CS134" s="32"/>
      <c r="CT134" s="32"/>
      <c r="CU134" s="32"/>
      <c r="CV134" s="32"/>
      <c r="CW134" s="32"/>
      <c r="CX134" s="32"/>
      <c r="CY134" s="32"/>
      <c r="CZ134" s="32"/>
      <c r="DA134" s="32"/>
      <c r="DB134" s="32"/>
      <c r="DC134" s="32"/>
      <c r="DD134" s="32"/>
      <c r="DE134" s="32"/>
      <c r="DF134" s="32"/>
      <c r="DG134" s="32"/>
      <c r="DH134" s="32"/>
      <c r="DI134" s="32"/>
      <c r="DJ134" s="32"/>
      <c r="DK134" s="32"/>
    </row>
    <row r="135" spans="2:115" x14ac:dyDescent="0.15">
      <c r="B135" s="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32"/>
      <c r="AZ135" s="32"/>
      <c r="BA135" s="32"/>
      <c r="BB135" s="32"/>
      <c r="BC135" s="32"/>
      <c r="BD135" s="32"/>
      <c r="BE135" s="32"/>
      <c r="BF135" s="32"/>
      <c r="BG135" s="32"/>
      <c r="BH135" s="32"/>
      <c r="BI135" s="32"/>
      <c r="BJ135" s="32"/>
      <c r="BK135" s="32"/>
      <c r="BL135" s="32"/>
      <c r="BM135" s="32"/>
      <c r="BN135" s="32"/>
      <c r="BO135" s="32"/>
      <c r="BP135" s="32"/>
      <c r="BQ135" s="32"/>
      <c r="BR135" s="32"/>
      <c r="BS135" s="32"/>
      <c r="BT135" s="32"/>
      <c r="BU135" s="32"/>
      <c r="BV135" s="32"/>
      <c r="BW135" s="32"/>
      <c r="BX135" s="32"/>
      <c r="BY135" s="32"/>
      <c r="BZ135" s="32"/>
      <c r="CA135" s="32"/>
      <c r="CB135" s="32"/>
      <c r="CC135" s="32"/>
      <c r="CD135" s="32"/>
      <c r="CE135" s="32"/>
      <c r="CF135" s="32"/>
      <c r="CG135" s="32"/>
      <c r="CH135" s="32"/>
      <c r="CI135" s="32"/>
      <c r="CJ135" s="32"/>
      <c r="CK135" s="32"/>
      <c r="CL135" s="32"/>
      <c r="CM135" s="32"/>
      <c r="CN135" s="32"/>
      <c r="CO135" s="32"/>
      <c r="CP135" s="32"/>
      <c r="CQ135" s="32"/>
      <c r="CR135" s="32"/>
      <c r="CS135" s="32"/>
      <c r="CT135" s="32"/>
      <c r="CU135" s="32"/>
      <c r="CV135" s="32"/>
      <c r="CW135" s="32"/>
      <c r="CX135" s="32"/>
      <c r="CY135" s="32"/>
      <c r="CZ135" s="32"/>
      <c r="DA135" s="32"/>
      <c r="DB135" s="32"/>
      <c r="DC135" s="32"/>
      <c r="DD135" s="32"/>
      <c r="DE135" s="32"/>
      <c r="DF135" s="32"/>
      <c r="DG135" s="32"/>
      <c r="DH135" s="32"/>
      <c r="DI135" s="32"/>
      <c r="DJ135" s="32"/>
      <c r="DK135" s="32"/>
    </row>
    <row r="136" spans="2:115" x14ac:dyDescent="0.15">
      <c r="B136" s="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32"/>
      <c r="AZ136" s="32"/>
      <c r="BA136" s="32"/>
      <c r="BB136" s="32"/>
      <c r="BC136" s="32"/>
      <c r="BD136" s="32"/>
      <c r="BE136" s="32"/>
      <c r="BF136" s="32"/>
      <c r="BG136" s="32"/>
      <c r="BH136" s="32"/>
      <c r="BI136" s="32"/>
      <c r="BJ136" s="32"/>
      <c r="BK136" s="32"/>
      <c r="BL136" s="32"/>
      <c r="BM136" s="32"/>
      <c r="BN136" s="32"/>
      <c r="BO136" s="32"/>
      <c r="BP136" s="32"/>
      <c r="BQ136" s="32"/>
      <c r="BR136" s="32"/>
      <c r="BS136" s="32"/>
      <c r="BT136" s="32"/>
      <c r="BU136" s="32"/>
      <c r="BV136" s="32"/>
      <c r="BW136" s="32"/>
      <c r="BX136" s="32"/>
      <c r="BY136" s="32"/>
      <c r="BZ136" s="32"/>
      <c r="CA136" s="32"/>
      <c r="CB136" s="32"/>
      <c r="CC136" s="32"/>
      <c r="CD136" s="32"/>
      <c r="CE136" s="32"/>
      <c r="CF136" s="32"/>
      <c r="CG136" s="32"/>
      <c r="CH136" s="32"/>
      <c r="CI136" s="32"/>
      <c r="CJ136" s="32"/>
      <c r="CK136" s="32"/>
      <c r="CL136" s="32"/>
      <c r="CM136" s="32"/>
      <c r="CN136" s="32"/>
      <c r="CO136" s="32"/>
      <c r="CP136" s="32"/>
      <c r="CQ136" s="32"/>
      <c r="CR136" s="32"/>
      <c r="CS136" s="32"/>
      <c r="CT136" s="32"/>
      <c r="CU136" s="32"/>
      <c r="CV136" s="32"/>
      <c r="CW136" s="32"/>
      <c r="CX136" s="32"/>
      <c r="CY136" s="32"/>
      <c r="CZ136" s="32"/>
      <c r="DA136" s="32"/>
      <c r="DB136" s="32"/>
      <c r="DC136" s="32"/>
      <c r="DD136" s="32"/>
      <c r="DE136" s="32"/>
      <c r="DF136" s="32"/>
      <c r="DG136" s="32"/>
      <c r="DH136" s="32"/>
      <c r="DI136" s="32"/>
      <c r="DJ136" s="32"/>
      <c r="DK136" s="32"/>
    </row>
    <row r="137" spans="2:115" x14ac:dyDescent="0.15">
      <c r="B137" s="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32"/>
      <c r="AZ137" s="32"/>
      <c r="BA137" s="32"/>
      <c r="BB137" s="32"/>
      <c r="BC137" s="32"/>
      <c r="BD137" s="32"/>
      <c r="BE137" s="32"/>
      <c r="BF137" s="32"/>
      <c r="BG137" s="32"/>
      <c r="BH137" s="32"/>
      <c r="BI137" s="32"/>
      <c r="BJ137" s="32"/>
      <c r="BK137" s="32"/>
      <c r="BL137" s="32"/>
      <c r="BM137" s="32"/>
      <c r="BN137" s="32"/>
      <c r="BO137" s="32"/>
      <c r="BP137" s="32"/>
      <c r="BQ137" s="32"/>
      <c r="BR137" s="32"/>
      <c r="BS137" s="32"/>
      <c r="BT137" s="32"/>
      <c r="BU137" s="32"/>
      <c r="BV137" s="32"/>
      <c r="BW137" s="32"/>
      <c r="BX137" s="32"/>
      <c r="BY137" s="32"/>
      <c r="BZ137" s="32"/>
      <c r="CA137" s="32"/>
      <c r="CB137" s="32"/>
      <c r="CC137" s="32"/>
      <c r="CD137" s="32"/>
      <c r="CE137" s="32"/>
      <c r="CF137" s="32"/>
      <c r="CG137" s="32"/>
      <c r="CH137" s="32"/>
      <c r="CI137" s="32"/>
      <c r="CJ137" s="32"/>
      <c r="CK137" s="32"/>
      <c r="CL137" s="32"/>
      <c r="CM137" s="32"/>
      <c r="CN137" s="32"/>
      <c r="CO137" s="32"/>
      <c r="CP137" s="32"/>
      <c r="CQ137" s="32"/>
      <c r="CR137" s="32"/>
      <c r="CS137" s="32"/>
      <c r="CT137" s="32"/>
      <c r="CU137" s="32"/>
      <c r="CV137" s="32"/>
      <c r="CW137" s="32"/>
      <c r="CX137" s="32"/>
      <c r="CY137" s="32"/>
      <c r="CZ137" s="32"/>
      <c r="DA137" s="32"/>
      <c r="DB137" s="32"/>
      <c r="DC137" s="32"/>
      <c r="DD137" s="32"/>
      <c r="DE137" s="32"/>
      <c r="DF137" s="32"/>
      <c r="DG137" s="32"/>
      <c r="DH137" s="32"/>
      <c r="DI137" s="32"/>
      <c r="DJ137" s="32"/>
      <c r="DK137" s="32"/>
    </row>
    <row r="138" spans="2:115" x14ac:dyDescent="0.15">
      <c r="B138" s="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32"/>
      <c r="AZ138" s="32"/>
      <c r="BA138" s="32"/>
      <c r="BB138" s="32"/>
      <c r="BC138" s="32"/>
      <c r="BD138" s="32"/>
      <c r="BE138" s="32"/>
      <c r="BF138" s="32"/>
      <c r="BG138" s="32"/>
      <c r="BH138" s="32"/>
      <c r="BI138" s="32"/>
      <c r="BJ138" s="32"/>
      <c r="BK138" s="32"/>
      <c r="BL138" s="32"/>
      <c r="BM138" s="32"/>
      <c r="BN138" s="32"/>
      <c r="BO138" s="32"/>
      <c r="BP138" s="32"/>
      <c r="BQ138" s="32"/>
      <c r="BR138" s="32"/>
      <c r="BS138" s="32"/>
      <c r="BT138" s="32"/>
      <c r="BU138" s="32"/>
      <c r="BV138" s="32"/>
      <c r="BW138" s="32"/>
      <c r="BX138" s="32"/>
      <c r="BY138" s="32"/>
      <c r="BZ138" s="32"/>
      <c r="CA138" s="32"/>
      <c r="CB138" s="32"/>
      <c r="CC138" s="32"/>
      <c r="CD138" s="32"/>
      <c r="CE138" s="32"/>
      <c r="CF138" s="32"/>
      <c r="CG138" s="32"/>
      <c r="CH138" s="32"/>
      <c r="CI138" s="32"/>
      <c r="CJ138" s="32"/>
      <c r="CK138" s="32"/>
      <c r="CL138" s="32"/>
      <c r="CM138" s="32"/>
      <c r="CN138" s="32"/>
      <c r="CO138" s="32"/>
      <c r="CP138" s="32"/>
      <c r="CQ138" s="32"/>
      <c r="CR138" s="32"/>
      <c r="CS138" s="32"/>
      <c r="CT138" s="32"/>
      <c r="CU138" s="32"/>
      <c r="CV138" s="32"/>
      <c r="CW138" s="32"/>
      <c r="CX138" s="32"/>
      <c r="CY138" s="32"/>
      <c r="CZ138" s="32"/>
      <c r="DA138" s="32"/>
      <c r="DB138" s="32"/>
      <c r="DC138" s="32"/>
      <c r="DD138" s="32"/>
      <c r="DE138" s="32"/>
      <c r="DF138" s="32"/>
      <c r="DG138" s="32"/>
      <c r="DH138" s="32"/>
      <c r="DI138" s="32"/>
      <c r="DJ138" s="32"/>
      <c r="DK138" s="32"/>
    </row>
    <row r="139" spans="2:115" x14ac:dyDescent="0.15">
      <c r="B139" s="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32"/>
      <c r="AZ139" s="32"/>
      <c r="BA139" s="32"/>
      <c r="BB139" s="32"/>
      <c r="BC139" s="32"/>
      <c r="BD139" s="32"/>
      <c r="BE139" s="32"/>
      <c r="BF139" s="32"/>
      <c r="BG139" s="32"/>
      <c r="BH139" s="32"/>
      <c r="BI139" s="32"/>
      <c r="BJ139" s="32"/>
      <c r="BK139" s="32"/>
      <c r="BL139" s="32"/>
      <c r="BM139" s="32"/>
      <c r="BN139" s="32"/>
      <c r="BO139" s="32"/>
      <c r="BP139" s="32"/>
      <c r="BQ139" s="32"/>
      <c r="BR139" s="32"/>
      <c r="BS139" s="32"/>
      <c r="BT139" s="32"/>
      <c r="BU139" s="32"/>
      <c r="BV139" s="32"/>
      <c r="BW139" s="32"/>
      <c r="BX139" s="32"/>
      <c r="BY139" s="32"/>
      <c r="BZ139" s="32"/>
      <c r="CA139" s="32"/>
      <c r="CB139" s="32"/>
      <c r="CC139" s="32"/>
      <c r="CD139" s="32"/>
      <c r="CE139" s="32"/>
      <c r="CF139" s="32"/>
      <c r="CG139" s="32"/>
      <c r="CH139" s="32"/>
      <c r="CI139" s="32"/>
      <c r="CJ139" s="32"/>
      <c r="CK139" s="32"/>
      <c r="CL139" s="32"/>
      <c r="CM139" s="32"/>
      <c r="CN139" s="32"/>
      <c r="CO139" s="32"/>
      <c r="CP139" s="32"/>
      <c r="CQ139" s="32"/>
      <c r="CR139" s="32"/>
      <c r="CS139" s="32"/>
      <c r="CT139" s="32"/>
      <c r="CU139" s="32"/>
      <c r="CV139" s="32"/>
      <c r="CW139" s="32"/>
      <c r="CX139" s="32"/>
      <c r="CY139" s="32"/>
      <c r="CZ139" s="32"/>
      <c r="DA139" s="32"/>
      <c r="DB139" s="32"/>
      <c r="DC139" s="32"/>
      <c r="DD139" s="32"/>
      <c r="DE139" s="32"/>
      <c r="DF139" s="32"/>
      <c r="DG139" s="32"/>
      <c r="DH139" s="32"/>
      <c r="DI139" s="32"/>
      <c r="DJ139" s="32"/>
      <c r="DK139" s="32"/>
    </row>
    <row r="140" spans="2:115" x14ac:dyDescent="0.15">
      <c r="B140" s="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32"/>
      <c r="AZ140" s="32"/>
      <c r="BA140" s="32"/>
      <c r="BB140" s="32"/>
      <c r="BC140" s="32"/>
      <c r="BD140" s="32"/>
      <c r="BE140" s="32"/>
      <c r="BF140" s="32"/>
      <c r="BG140" s="32"/>
      <c r="BH140" s="32"/>
      <c r="BI140" s="32"/>
      <c r="BJ140" s="32"/>
      <c r="BK140" s="32"/>
      <c r="BL140" s="32"/>
      <c r="BM140" s="32"/>
      <c r="BN140" s="32"/>
      <c r="BO140" s="32"/>
      <c r="BP140" s="32"/>
      <c r="BQ140" s="32"/>
      <c r="BR140" s="32"/>
      <c r="BS140" s="32"/>
      <c r="BT140" s="32"/>
      <c r="BU140" s="32"/>
      <c r="BV140" s="32"/>
      <c r="BW140" s="32"/>
      <c r="BX140" s="32"/>
      <c r="BY140" s="32"/>
      <c r="BZ140" s="32"/>
      <c r="CA140" s="32"/>
      <c r="CB140" s="32"/>
      <c r="CC140" s="32"/>
      <c r="CD140" s="32"/>
      <c r="CE140" s="32"/>
      <c r="CF140" s="32"/>
      <c r="CG140" s="32"/>
      <c r="CH140" s="32"/>
      <c r="CI140" s="32"/>
      <c r="CJ140" s="32"/>
      <c r="CK140" s="32"/>
      <c r="CL140" s="32"/>
      <c r="CM140" s="32"/>
      <c r="CN140" s="32"/>
      <c r="CO140" s="32"/>
      <c r="CP140" s="32"/>
      <c r="CQ140" s="32"/>
      <c r="CR140" s="32"/>
      <c r="CS140" s="32"/>
      <c r="CT140" s="32"/>
      <c r="CU140" s="32"/>
      <c r="CV140" s="32"/>
      <c r="CW140" s="32"/>
      <c r="CX140" s="32"/>
      <c r="CY140" s="32"/>
      <c r="CZ140" s="32"/>
      <c r="DA140" s="32"/>
      <c r="DB140" s="32"/>
      <c r="DC140" s="32"/>
      <c r="DD140" s="32"/>
      <c r="DE140" s="32"/>
      <c r="DF140" s="32"/>
      <c r="DG140" s="32"/>
      <c r="DH140" s="32"/>
      <c r="DI140" s="32"/>
      <c r="DJ140" s="32"/>
      <c r="DK140" s="32"/>
    </row>
    <row r="141" spans="2:115" x14ac:dyDescent="0.15">
      <c r="B141" s="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32"/>
      <c r="BB141" s="32"/>
      <c r="BC141" s="32"/>
      <c r="BD141" s="32"/>
      <c r="BE141" s="32"/>
      <c r="BF141" s="32"/>
      <c r="BG141" s="32"/>
      <c r="BH141" s="32"/>
      <c r="BI141" s="32"/>
      <c r="BJ141" s="32"/>
      <c r="BK141" s="32"/>
      <c r="BL141" s="32"/>
      <c r="BM141" s="32"/>
      <c r="BN141" s="32"/>
      <c r="BO141" s="32"/>
      <c r="BP141" s="32"/>
      <c r="BQ141" s="32"/>
      <c r="BR141" s="32"/>
      <c r="BS141" s="32"/>
      <c r="BT141" s="32"/>
      <c r="BU141" s="32"/>
      <c r="BV141" s="32"/>
      <c r="BW141" s="32"/>
      <c r="BX141" s="32"/>
      <c r="BY141" s="32"/>
      <c r="BZ141" s="32"/>
      <c r="CA141" s="32"/>
      <c r="CB141" s="32"/>
      <c r="CC141" s="32"/>
      <c r="CD141" s="32"/>
      <c r="CE141" s="32"/>
      <c r="CF141" s="32"/>
      <c r="CG141" s="32"/>
      <c r="CH141" s="32"/>
      <c r="CI141" s="32"/>
      <c r="CJ141" s="32"/>
      <c r="CK141" s="32"/>
      <c r="CL141" s="32"/>
      <c r="CM141" s="32"/>
      <c r="CN141" s="32"/>
      <c r="CO141" s="32"/>
      <c r="CP141" s="32"/>
      <c r="CQ141" s="32"/>
      <c r="CR141" s="32"/>
      <c r="CS141" s="32"/>
      <c r="CT141" s="32"/>
      <c r="CU141" s="32"/>
      <c r="CV141" s="32"/>
      <c r="CW141" s="32"/>
      <c r="CX141" s="32"/>
      <c r="CY141" s="32"/>
      <c r="CZ141" s="32"/>
      <c r="DA141" s="32"/>
      <c r="DB141" s="32"/>
      <c r="DC141" s="32"/>
      <c r="DD141" s="32"/>
      <c r="DE141" s="32"/>
      <c r="DF141" s="32"/>
      <c r="DG141" s="32"/>
      <c r="DH141" s="32"/>
      <c r="DI141" s="32"/>
      <c r="DJ141" s="32"/>
      <c r="DK141" s="32"/>
    </row>
    <row r="142" spans="2:115" x14ac:dyDescent="0.15">
      <c r="B142" s="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32"/>
      <c r="BB142" s="32"/>
      <c r="BC142" s="32"/>
      <c r="BD142" s="32"/>
      <c r="BE142" s="32"/>
      <c r="BF142" s="32"/>
      <c r="BG142" s="32"/>
      <c r="BH142" s="32"/>
      <c r="BI142" s="32"/>
      <c r="BJ142" s="32"/>
      <c r="BK142" s="32"/>
      <c r="BL142" s="32"/>
      <c r="BM142" s="32"/>
      <c r="BN142" s="32"/>
      <c r="BO142" s="32"/>
      <c r="BP142" s="32"/>
      <c r="BQ142" s="32"/>
      <c r="BR142" s="32"/>
      <c r="BS142" s="32"/>
      <c r="BT142" s="32"/>
      <c r="BU142" s="32"/>
      <c r="BV142" s="32"/>
      <c r="BW142" s="32"/>
      <c r="BX142" s="32"/>
      <c r="BY142" s="32"/>
      <c r="BZ142" s="32"/>
      <c r="CA142" s="32"/>
      <c r="CB142" s="32"/>
      <c r="CC142" s="32"/>
      <c r="CD142" s="32"/>
      <c r="CE142" s="32"/>
      <c r="CF142" s="32"/>
      <c r="CG142" s="32"/>
      <c r="CH142" s="32"/>
      <c r="CI142" s="32"/>
      <c r="CJ142" s="32"/>
      <c r="CK142" s="32"/>
      <c r="CL142" s="32"/>
      <c r="CM142" s="32"/>
      <c r="CN142" s="32"/>
      <c r="CO142" s="32"/>
      <c r="CP142" s="32"/>
      <c r="CQ142" s="32"/>
      <c r="CR142" s="32"/>
      <c r="CS142" s="32"/>
      <c r="CT142" s="32"/>
      <c r="CU142" s="32"/>
      <c r="CV142" s="32"/>
      <c r="CW142" s="32"/>
      <c r="CX142" s="32"/>
      <c r="CY142" s="32"/>
      <c r="CZ142" s="32"/>
      <c r="DA142" s="32"/>
      <c r="DB142" s="32"/>
      <c r="DC142" s="32"/>
      <c r="DD142" s="32"/>
      <c r="DE142" s="32"/>
      <c r="DF142" s="32"/>
      <c r="DG142" s="32"/>
      <c r="DH142" s="32"/>
      <c r="DI142" s="32"/>
      <c r="DJ142" s="32"/>
      <c r="DK142" s="32"/>
    </row>
    <row r="143" spans="2:115" x14ac:dyDescent="0.15">
      <c r="B143" s="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32"/>
      <c r="AZ143" s="32"/>
      <c r="BA143" s="32"/>
      <c r="BB143" s="32"/>
      <c r="BC143" s="32"/>
      <c r="BD143" s="32"/>
      <c r="BE143" s="32"/>
      <c r="BF143" s="32"/>
      <c r="BG143" s="32"/>
      <c r="BH143" s="32"/>
      <c r="BI143" s="32"/>
      <c r="BJ143" s="32"/>
      <c r="BK143" s="32"/>
      <c r="BL143" s="32"/>
      <c r="BM143" s="32"/>
      <c r="BN143" s="32"/>
      <c r="BO143" s="32"/>
      <c r="BP143" s="32"/>
      <c r="BQ143" s="32"/>
      <c r="BR143" s="32"/>
      <c r="BS143" s="32"/>
      <c r="BT143" s="32"/>
      <c r="BU143" s="32"/>
      <c r="BV143" s="32"/>
      <c r="BW143" s="32"/>
      <c r="BX143" s="32"/>
      <c r="BY143" s="32"/>
      <c r="BZ143" s="32"/>
      <c r="CA143" s="32"/>
      <c r="CB143" s="32"/>
      <c r="CC143" s="32"/>
      <c r="CD143" s="32"/>
      <c r="CE143" s="32"/>
      <c r="CF143" s="32"/>
      <c r="CG143" s="32"/>
      <c r="CH143" s="32"/>
      <c r="CI143" s="32"/>
      <c r="CJ143" s="32"/>
      <c r="CK143" s="32"/>
      <c r="CL143" s="32"/>
      <c r="CM143" s="32"/>
      <c r="CN143" s="32"/>
      <c r="CO143" s="32"/>
      <c r="CP143" s="32"/>
      <c r="CQ143" s="32"/>
      <c r="CR143" s="32"/>
      <c r="CS143" s="32"/>
      <c r="CT143" s="32"/>
      <c r="CU143" s="32"/>
      <c r="CV143" s="32"/>
      <c r="CW143" s="32"/>
      <c r="CX143" s="32"/>
      <c r="CY143" s="32"/>
      <c r="CZ143" s="32"/>
      <c r="DA143" s="32"/>
      <c r="DB143" s="32"/>
      <c r="DC143" s="32"/>
      <c r="DD143" s="32"/>
      <c r="DE143" s="32"/>
      <c r="DF143" s="32"/>
      <c r="DG143" s="32"/>
      <c r="DH143" s="32"/>
      <c r="DI143" s="32"/>
      <c r="DJ143" s="32"/>
      <c r="DK143" s="32"/>
    </row>
    <row r="144" spans="2:115" x14ac:dyDescent="0.15">
      <c r="B144" s="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32"/>
      <c r="AZ144" s="32"/>
      <c r="BA144" s="32"/>
      <c r="BB144" s="32"/>
      <c r="BC144" s="32"/>
      <c r="BD144" s="32"/>
      <c r="BE144" s="32"/>
      <c r="BF144" s="32"/>
      <c r="BG144" s="32"/>
      <c r="BH144" s="32"/>
      <c r="BI144" s="32"/>
      <c r="BJ144" s="32"/>
      <c r="BK144" s="32"/>
      <c r="BL144" s="32"/>
      <c r="BM144" s="32"/>
      <c r="BN144" s="32"/>
      <c r="BO144" s="32"/>
      <c r="BP144" s="32"/>
      <c r="BQ144" s="32"/>
      <c r="BR144" s="32"/>
      <c r="BS144" s="32"/>
      <c r="BT144" s="32"/>
      <c r="BU144" s="32"/>
      <c r="BV144" s="32"/>
      <c r="BW144" s="32"/>
      <c r="BX144" s="32"/>
      <c r="BY144" s="32"/>
      <c r="BZ144" s="32"/>
      <c r="CA144" s="32"/>
      <c r="CB144" s="32"/>
      <c r="CC144" s="32"/>
      <c r="CD144" s="32"/>
      <c r="CE144" s="32"/>
      <c r="CF144" s="32"/>
      <c r="CG144" s="32"/>
      <c r="CH144" s="32"/>
      <c r="CI144" s="32"/>
      <c r="CJ144" s="32"/>
      <c r="CK144" s="32"/>
      <c r="CL144" s="32"/>
      <c r="CM144" s="32"/>
      <c r="CN144" s="32"/>
      <c r="CO144" s="32"/>
      <c r="CP144" s="32"/>
      <c r="CQ144" s="32"/>
      <c r="CR144" s="32"/>
      <c r="CS144" s="32"/>
      <c r="CT144" s="32"/>
      <c r="CU144" s="32"/>
      <c r="CV144" s="32"/>
      <c r="CW144" s="32"/>
      <c r="CX144" s="32"/>
      <c r="CY144" s="32"/>
      <c r="CZ144" s="32"/>
      <c r="DA144" s="32"/>
      <c r="DB144" s="32"/>
      <c r="DC144" s="32"/>
      <c r="DD144" s="32"/>
      <c r="DE144" s="32"/>
      <c r="DF144" s="32"/>
      <c r="DG144" s="32"/>
      <c r="DH144" s="32"/>
      <c r="DI144" s="32"/>
      <c r="DJ144" s="32"/>
      <c r="DK144" s="32"/>
    </row>
    <row r="145" spans="2:115" x14ac:dyDescent="0.15">
      <c r="B145" s="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32"/>
      <c r="BB145" s="32"/>
      <c r="BC145" s="32"/>
      <c r="BD145" s="32"/>
      <c r="BE145" s="32"/>
      <c r="BF145" s="32"/>
      <c r="BG145" s="32"/>
      <c r="BH145" s="32"/>
      <c r="BI145" s="32"/>
      <c r="BJ145" s="32"/>
      <c r="BK145" s="32"/>
      <c r="BL145" s="32"/>
      <c r="BM145" s="32"/>
      <c r="BN145" s="32"/>
      <c r="BO145" s="32"/>
      <c r="BP145" s="32"/>
      <c r="BQ145" s="32"/>
      <c r="BR145" s="32"/>
      <c r="BS145" s="32"/>
      <c r="BT145" s="32"/>
      <c r="BU145" s="32"/>
      <c r="BV145" s="32"/>
      <c r="BW145" s="32"/>
      <c r="BX145" s="32"/>
      <c r="BY145" s="32"/>
      <c r="BZ145" s="32"/>
      <c r="CA145" s="32"/>
      <c r="CB145" s="32"/>
      <c r="CC145" s="32"/>
      <c r="CD145" s="32"/>
      <c r="CE145" s="32"/>
      <c r="CF145" s="32"/>
      <c r="CG145" s="32"/>
      <c r="CH145" s="32"/>
      <c r="CI145" s="32"/>
      <c r="CJ145" s="32"/>
      <c r="CK145" s="32"/>
      <c r="CL145" s="32"/>
      <c r="CM145" s="32"/>
      <c r="CN145" s="32"/>
      <c r="CO145" s="32"/>
      <c r="CP145" s="32"/>
      <c r="CQ145" s="32"/>
      <c r="CR145" s="32"/>
      <c r="CS145" s="32"/>
      <c r="CT145" s="32"/>
      <c r="CU145" s="32"/>
      <c r="CV145" s="32"/>
      <c r="CW145" s="32"/>
      <c r="CX145" s="32"/>
      <c r="CY145" s="32"/>
      <c r="CZ145" s="32"/>
      <c r="DA145" s="32"/>
      <c r="DB145" s="32"/>
      <c r="DC145" s="32"/>
      <c r="DD145" s="32"/>
      <c r="DE145" s="32"/>
      <c r="DF145" s="32"/>
      <c r="DG145" s="32"/>
      <c r="DH145" s="32"/>
      <c r="DI145" s="32"/>
      <c r="DJ145" s="32"/>
      <c r="DK145" s="32"/>
    </row>
    <row r="146" spans="2:115" x14ac:dyDescent="0.15">
      <c r="B146" s="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32"/>
      <c r="AZ146" s="32"/>
      <c r="BA146" s="32"/>
      <c r="BB146" s="32"/>
      <c r="BC146" s="32"/>
      <c r="BD146" s="32"/>
      <c r="BE146" s="32"/>
      <c r="BF146" s="32"/>
      <c r="BG146" s="32"/>
      <c r="BH146" s="32"/>
      <c r="BI146" s="32"/>
      <c r="BJ146" s="32"/>
      <c r="BK146" s="32"/>
      <c r="BL146" s="32"/>
      <c r="BM146" s="32"/>
      <c r="BN146" s="32"/>
      <c r="BO146" s="32"/>
      <c r="BP146" s="32"/>
      <c r="BQ146" s="32"/>
      <c r="BR146" s="32"/>
      <c r="BS146" s="32"/>
      <c r="BT146" s="32"/>
      <c r="BU146" s="32"/>
      <c r="BV146" s="32"/>
      <c r="BW146" s="32"/>
      <c r="BX146" s="32"/>
      <c r="BY146" s="32"/>
      <c r="BZ146" s="32"/>
      <c r="CA146" s="32"/>
      <c r="CB146" s="32"/>
      <c r="CC146" s="32"/>
      <c r="CD146" s="32"/>
      <c r="CE146" s="32"/>
      <c r="CF146" s="32"/>
      <c r="CG146" s="32"/>
      <c r="CH146" s="32"/>
      <c r="CI146" s="32"/>
      <c r="CJ146" s="32"/>
      <c r="CK146" s="32"/>
      <c r="CL146" s="32"/>
      <c r="CM146" s="32"/>
      <c r="CN146" s="32"/>
      <c r="CO146" s="32"/>
      <c r="CP146" s="32"/>
      <c r="CQ146" s="32"/>
      <c r="CR146" s="32"/>
      <c r="CS146" s="32"/>
      <c r="CT146" s="32"/>
      <c r="CU146" s="32"/>
      <c r="CV146" s="32"/>
      <c r="CW146" s="32"/>
      <c r="CX146" s="32"/>
      <c r="CY146" s="32"/>
      <c r="CZ146" s="32"/>
      <c r="DA146" s="32"/>
      <c r="DB146" s="32"/>
      <c r="DC146" s="32"/>
      <c r="DD146" s="32"/>
      <c r="DE146" s="32"/>
      <c r="DF146" s="32"/>
      <c r="DG146" s="32"/>
      <c r="DH146" s="32"/>
      <c r="DI146" s="32"/>
      <c r="DJ146" s="32"/>
      <c r="DK146" s="32"/>
    </row>
    <row r="147" spans="2:115" x14ac:dyDescent="0.15">
      <c r="B147" s="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  <c r="AZ147" s="32"/>
      <c r="BA147" s="32"/>
      <c r="BB147" s="32"/>
      <c r="BC147" s="32"/>
      <c r="BD147" s="32"/>
      <c r="BE147" s="32"/>
      <c r="BF147" s="32"/>
      <c r="BG147" s="32"/>
      <c r="BH147" s="32"/>
      <c r="BI147" s="32"/>
      <c r="BJ147" s="32"/>
      <c r="BK147" s="32"/>
      <c r="BL147" s="32"/>
      <c r="BM147" s="32"/>
      <c r="BN147" s="32"/>
      <c r="BO147" s="32"/>
      <c r="BP147" s="32"/>
      <c r="BQ147" s="32"/>
      <c r="BR147" s="32"/>
      <c r="BS147" s="32"/>
      <c r="BT147" s="32"/>
      <c r="BU147" s="32"/>
      <c r="BV147" s="32"/>
      <c r="BW147" s="32"/>
      <c r="BX147" s="32"/>
      <c r="BY147" s="32"/>
      <c r="BZ147" s="32"/>
      <c r="CA147" s="32"/>
      <c r="CB147" s="32"/>
      <c r="CC147" s="32"/>
      <c r="CD147" s="32"/>
      <c r="CE147" s="32"/>
      <c r="CF147" s="32"/>
      <c r="CG147" s="32"/>
      <c r="CH147" s="32"/>
      <c r="CI147" s="32"/>
      <c r="CJ147" s="32"/>
      <c r="CK147" s="32"/>
      <c r="CL147" s="32"/>
      <c r="CM147" s="32"/>
      <c r="CN147" s="32"/>
      <c r="CO147" s="32"/>
      <c r="CP147" s="32"/>
      <c r="CQ147" s="32"/>
      <c r="CR147" s="32"/>
      <c r="CS147" s="32"/>
      <c r="CT147" s="32"/>
      <c r="CU147" s="32"/>
      <c r="CV147" s="32"/>
      <c r="CW147" s="32"/>
      <c r="CX147" s="32"/>
      <c r="CY147" s="32"/>
      <c r="CZ147" s="32"/>
      <c r="DA147" s="32"/>
      <c r="DB147" s="32"/>
      <c r="DC147" s="32"/>
      <c r="DD147" s="32"/>
      <c r="DE147" s="32"/>
      <c r="DF147" s="32"/>
      <c r="DG147" s="32"/>
      <c r="DH147" s="32"/>
      <c r="DI147" s="32"/>
      <c r="DJ147" s="32"/>
      <c r="DK147" s="32"/>
    </row>
    <row r="148" spans="2:115" x14ac:dyDescent="0.15">
      <c r="B148" s="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32"/>
      <c r="AZ148" s="32"/>
      <c r="BA148" s="32"/>
      <c r="BB148" s="32"/>
      <c r="BC148" s="32"/>
      <c r="BD148" s="32"/>
      <c r="BE148" s="32"/>
      <c r="BF148" s="32"/>
      <c r="BG148" s="32"/>
      <c r="BH148" s="32"/>
      <c r="BI148" s="32"/>
      <c r="BJ148" s="32"/>
      <c r="BK148" s="32"/>
      <c r="BL148" s="32"/>
      <c r="BM148" s="32"/>
      <c r="BN148" s="32"/>
      <c r="BO148" s="32"/>
      <c r="BP148" s="32"/>
      <c r="BQ148" s="32"/>
      <c r="BR148" s="32"/>
      <c r="BS148" s="32"/>
      <c r="BT148" s="32"/>
      <c r="BU148" s="32"/>
      <c r="BV148" s="32"/>
      <c r="BW148" s="32"/>
      <c r="BX148" s="32"/>
      <c r="BY148" s="32"/>
      <c r="BZ148" s="32"/>
      <c r="CA148" s="32"/>
      <c r="CB148" s="32"/>
      <c r="CC148" s="32"/>
      <c r="CD148" s="32"/>
      <c r="CE148" s="32"/>
      <c r="CF148" s="32"/>
      <c r="CG148" s="32"/>
      <c r="CH148" s="32"/>
      <c r="CI148" s="32"/>
      <c r="CJ148" s="32"/>
      <c r="CK148" s="32"/>
      <c r="CL148" s="32"/>
      <c r="CM148" s="32"/>
      <c r="CN148" s="32"/>
      <c r="CO148" s="32"/>
      <c r="CP148" s="32"/>
      <c r="CQ148" s="32"/>
      <c r="CR148" s="32"/>
      <c r="CS148" s="32"/>
      <c r="CT148" s="32"/>
      <c r="CU148" s="32"/>
      <c r="CV148" s="32"/>
      <c r="CW148" s="32"/>
      <c r="CX148" s="32"/>
      <c r="CY148" s="32"/>
      <c r="CZ148" s="32"/>
      <c r="DA148" s="32"/>
      <c r="DB148" s="32"/>
      <c r="DC148" s="32"/>
      <c r="DD148" s="32"/>
      <c r="DE148" s="32"/>
      <c r="DF148" s="32"/>
      <c r="DG148" s="32"/>
      <c r="DH148" s="32"/>
      <c r="DI148" s="32"/>
      <c r="DJ148" s="32"/>
      <c r="DK148" s="32"/>
    </row>
    <row r="149" spans="2:115" x14ac:dyDescent="0.15">
      <c r="B149" s="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  <c r="AZ149" s="32"/>
      <c r="BA149" s="32"/>
      <c r="BB149" s="32"/>
      <c r="BC149" s="32"/>
      <c r="BD149" s="32"/>
      <c r="BE149" s="32"/>
      <c r="BF149" s="32"/>
      <c r="BG149" s="32"/>
      <c r="BH149" s="32"/>
      <c r="BI149" s="32"/>
      <c r="BJ149" s="32"/>
      <c r="BK149" s="32"/>
      <c r="BL149" s="32"/>
      <c r="BM149" s="32"/>
      <c r="BN149" s="32"/>
      <c r="BO149" s="32"/>
      <c r="BP149" s="32"/>
      <c r="BQ149" s="32"/>
      <c r="BR149" s="32"/>
      <c r="BS149" s="32"/>
      <c r="BT149" s="32"/>
      <c r="BU149" s="32"/>
      <c r="BV149" s="32"/>
      <c r="BW149" s="32"/>
      <c r="BX149" s="32"/>
      <c r="BY149" s="32"/>
      <c r="BZ149" s="32"/>
      <c r="CA149" s="32"/>
      <c r="CB149" s="32"/>
      <c r="CC149" s="32"/>
      <c r="CD149" s="32"/>
      <c r="CE149" s="32"/>
      <c r="CF149" s="32"/>
      <c r="CG149" s="32"/>
      <c r="CH149" s="32"/>
      <c r="CI149" s="32"/>
      <c r="CJ149" s="32"/>
      <c r="CK149" s="32"/>
      <c r="CL149" s="32"/>
      <c r="CM149" s="32"/>
      <c r="CN149" s="32"/>
      <c r="CO149" s="32"/>
      <c r="CP149" s="32"/>
      <c r="CQ149" s="32"/>
      <c r="CR149" s="32"/>
      <c r="CS149" s="32"/>
      <c r="CT149" s="32"/>
      <c r="CU149" s="32"/>
      <c r="CV149" s="32"/>
      <c r="CW149" s="32"/>
      <c r="CX149" s="32"/>
      <c r="CY149" s="32"/>
      <c r="CZ149" s="32"/>
      <c r="DA149" s="32"/>
      <c r="DB149" s="32"/>
      <c r="DC149" s="32"/>
      <c r="DD149" s="32"/>
      <c r="DE149" s="32"/>
      <c r="DF149" s="32"/>
      <c r="DG149" s="32"/>
      <c r="DH149" s="32"/>
      <c r="DI149" s="32"/>
      <c r="DJ149" s="32"/>
      <c r="DK149" s="32"/>
    </row>
    <row r="150" spans="2:115" x14ac:dyDescent="0.15">
      <c r="B150" s="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  <c r="AZ150" s="32"/>
      <c r="BA150" s="32"/>
      <c r="BB150" s="32"/>
      <c r="BC150" s="32"/>
      <c r="BD150" s="32"/>
      <c r="BE150" s="32"/>
      <c r="BF150" s="32"/>
      <c r="BG150" s="32"/>
      <c r="BH150" s="32"/>
      <c r="BI150" s="32"/>
      <c r="BJ150" s="32"/>
      <c r="BK150" s="32"/>
      <c r="BL150" s="32"/>
      <c r="BM150" s="32"/>
      <c r="BN150" s="32"/>
      <c r="BO150" s="32"/>
      <c r="BP150" s="32"/>
      <c r="BQ150" s="32"/>
      <c r="BR150" s="32"/>
      <c r="BS150" s="32"/>
      <c r="BT150" s="32"/>
      <c r="BU150" s="32"/>
      <c r="BV150" s="32"/>
      <c r="BW150" s="32"/>
      <c r="BX150" s="32"/>
      <c r="BY150" s="32"/>
      <c r="BZ150" s="32"/>
      <c r="CA150" s="32"/>
      <c r="CB150" s="32"/>
      <c r="CC150" s="32"/>
      <c r="CD150" s="32"/>
      <c r="CE150" s="32"/>
      <c r="CF150" s="32"/>
      <c r="CG150" s="32"/>
      <c r="CH150" s="32"/>
      <c r="CI150" s="32"/>
      <c r="CJ150" s="32"/>
      <c r="CK150" s="32"/>
      <c r="CL150" s="32"/>
      <c r="CM150" s="32"/>
      <c r="CN150" s="32"/>
      <c r="CO150" s="32"/>
      <c r="CP150" s="32"/>
      <c r="CQ150" s="32"/>
      <c r="CR150" s="32"/>
      <c r="CS150" s="32"/>
      <c r="CT150" s="32"/>
      <c r="CU150" s="32"/>
      <c r="CV150" s="32"/>
      <c r="CW150" s="32"/>
      <c r="CX150" s="32"/>
      <c r="CY150" s="32"/>
      <c r="CZ150" s="32"/>
      <c r="DA150" s="32"/>
      <c r="DB150" s="32"/>
      <c r="DC150" s="32"/>
      <c r="DD150" s="32"/>
      <c r="DE150" s="32"/>
      <c r="DF150" s="32"/>
      <c r="DG150" s="32"/>
      <c r="DH150" s="32"/>
      <c r="DI150" s="32"/>
      <c r="DJ150" s="32"/>
      <c r="DK150" s="32"/>
    </row>
    <row r="151" spans="2:115" x14ac:dyDescent="0.15">
      <c r="B151" s="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  <c r="AZ151" s="32"/>
      <c r="BA151" s="32"/>
      <c r="BB151" s="32"/>
      <c r="BC151" s="32"/>
      <c r="BD151" s="32"/>
      <c r="BE151" s="32"/>
      <c r="BF151" s="32"/>
      <c r="BG151" s="32"/>
      <c r="BH151" s="32"/>
      <c r="BI151" s="32"/>
      <c r="BJ151" s="32"/>
      <c r="BK151" s="32"/>
      <c r="BL151" s="32"/>
      <c r="BM151" s="32"/>
      <c r="BN151" s="32"/>
      <c r="BO151" s="32"/>
      <c r="BP151" s="32"/>
      <c r="BQ151" s="32"/>
      <c r="BR151" s="32"/>
      <c r="BS151" s="32"/>
      <c r="BT151" s="32"/>
      <c r="BU151" s="32"/>
      <c r="BV151" s="32"/>
      <c r="BW151" s="32"/>
      <c r="BX151" s="32"/>
      <c r="BY151" s="32"/>
      <c r="BZ151" s="32"/>
      <c r="CA151" s="32"/>
      <c r="CB151" s="32"/>
      <c r="CC151" s="32"/>
      <c r="CD151" s="32"/>
      <c r="CE151" s="32"/>
      <c r="CF151" s="32"/>
      <c r="CG151" s="32"/>
      <c r="CH151" s="32"/>
      <c r="CI151" s="32"/>
      <c r="CJ151" s="32"/>
      <c r="CK151" s="32"/>
      <c r="CL151" s="32"/>
      <c r="CM151" s="32"/>
      <c r="CN151" s="32"/>
      <c r="CO151" s="32"/>
      <c r="CP151" s="32"/>
      <c r="CQ151" s="32"/>
      <c r="CR151" s="32"/>
      <c r="CS151" s="32"/>
      <c r="CT151" s="32"/>
      <c r="CU151" s="32"/>
      <c r="CV151" s="32"/>
      <c r="CW151" s="32"/>
      <c r="CX151" s="32"/>
      <c r="CY151" s="32"/>
      <c r="CZ151" s="32"/>
      <c r="DA151" s="32"/>
      <c r="DB151" s="32"/>
      <c r="DC151" s="32"/>
      <c r="DD151" s="32"/>
      <c r="DE151" s="32"/>
      <c r="DF151" s="32"/>
      <c r="DG151" s="32"/>
      <c r="DH151" s="32"/>
      <c r="DI151" s="32"/>
      <c r="DJ151" s="32"/>
      <c r="DK151" s="32"/>
    </row>
    <row r="152" spans="2:115" x14ac:dyDescent="0.15">
      <c r="B152" s="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  <c r="BA152" s="32"/>
      <c r="BB152" s="32"/>
      <c r="BC152" s="32"/>
      <c r="BD152" s="32"/>
      <c r="BE152" s="32"/>
      <c r="BF152" s="32"/>
      <c r="BG152" s="32"/>
      <c r="BH152" s="32"/>
      <c r="BI152" s="32"/>
      <c r="BJ152" s="32"/>
      <c r="BK152" s="32"/>
      <c r="BL152" s="32"/>
      <c r="BM152" s="32"/>
      <c r="BN152" s="32"/>
      <c r="BO152" s="32"/>
      <c r="BP152" s="32"/>
      <c r="BQ152" s="32"/>
      <c r="BR152" s="32"/>
      <c r="BS152" s="32"/>
      <c r="BT152" s="32"/>
      <c r="BU152" s="32"/>
      <c r="BV152" s="32"/>
      <c r="BW152" s="32"/>
      <c r="BX152" s="32"/>
      <c r="BY152" s="32"/>
      <c r="BZ152" s="32"/>
      <c r="CA152" s="32"/>
      <c r="CB152" s="32"/>
      <c r="CC152" s="32"/>
      <c r="CD152" s="32"/>
      <c r="CE152" s="32"/>
      <c r="CF152" s="32"/>
      <c r="CG152" s="32"/>
      <c r="CH152" s="32"/>
      <c r="CI152" s="32"/>
      <c r="CJ152" s="32"/>
      <c r="CK152" s="32"/>
      <c r="CL152" s="32"/>
      <c r="CM152" s="32"/>
      <c r="CN152" s="32"/>
      <c r="CO152" s="32"/>
      <c r="CP152" s="32"/>
      <c r="CQ152" s="32"/>
      <c r="CR152" s="32"/>
      <c r="CS152" s="32"/>
      <c r="CT152" s="32"/>
      <c r="CU152" s="32"/>
      <c r="CV152" s="32"/>
      <c r="CW152" s="32"/>
      <c r="CX152" s="32"/>
      <c r="CY152" s="32"/>
      <c r="CZ152" s="32"/>
      <c r="DA152" s="32"/>
      <c r="DB152" s="32"/>
      <c r="DC152" s="32"/>
      <c r="DD152" s="32"/>
      <c r="DE152" s="32"/>
      <c r="DF152" s="32"/>
      <c r="DG152" s="32"/>
      <c r="DH152" s="32"/>
      <c r="DI152" s="32"/>
      <c r="DJ152" s="32"/>
      <c r="DK152" s="32"/>
    </row>
    <row r="153" spans="2:115" x14ac:dyDescent="0.15">
      <c r="B153" s="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32"/>
      <c r="BB153" s="32"/>
      <c r="BC153" s="32"/>
      <c r="BD153" s="32"/>
      <c r="BE153" s="32"/>
      <c r="BF153" s="32"/>
      <c r="BG153" s="32"/>
      <c r="BH153" s="32"/>
      <c r="BI153" s="32"/>
      <c r="BJ153" s="32"/>
      <c r="BK153" s="32"/>
      <c r="BL153" s="32"/>
      <c r="BM153" s="32"/>
      <c r="BN153" s="32"/>
      <c r="BO153" s="32"/>
      <c r="BP153" s="32"/>
      <c r="BQ153" s="32"/>
      <c r="BR153" s="32"/>
      <c r="BS153" s="32"/>
      <c r="BT153" s="32"/>
      <c r="BU153" s="32"/>
      <c r="BV153" s="32"/>
      <c r="BW153" s="32"/>
      <c r="BX153" s="32"/>
      <c r="BY153" s="32"/>
      <c r="BZ153" s="32"/>
      <c r="CA153" s="32"/>
      <c r="CB153" s="32"/>
      <c r="CC153" s="32"/>
      <c r="CD153" s="32"/>
      <c r="CE153" s="32"/>
      <c r="CF153" s="32"/>
      <c r="CG153" s="32"/>
      <c r="CH153" s="32"/>
      <c r="CI153" s="32"/>
      <c r="CJ153" s="32"/>
      <c r="CK153" s="32"/>
      <c r="CL153" s="32"/>
      <c r="CM153" s="32"/>
      <c r="CN153" s="32"/>
      <c r="CO153" s="32"/>
      <c r="CP153" s="32"/>
      <c r="CQ153" s="32"/>
      <c r="CR153" s="32"/>
      <c r="CS153" s="32"/>
      <c r="CT153" s="32"/>
      <c r="CU153" s="32"/>
      <c r="CV153" s="32"/>
      <c r="CW153" s="32"/>
      <c r="CX153" s="32"/>
      <c r="CY153" s="32"/>
      <c r="CZ153" s="32"/>
      <c r="DA153" s="32"/>
      <c r="DB153" s="32"/>
      <c r="DC153" s="32"/>
      <c r="DD153" s="32"/>
      <c r="DE153" s="32"/>
      <c r="DF153" s="32"/>
      <c r="DG153" s="32"/>
      <c r="DH153" s="32"/>
      <c r="DI153" s="32"/>
      <c r="DJ153" s="32"/>
      <c r="DK153" s="32"/>
    </row>
    <row r="154" spans="2:115" x14ac:dyDescent="0.15">
      <c r="B154" s="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  <c r="AZ154" s="32"/>
      <c r="BA154" s="32"/>
      <c r="BB154" s="32"/>
      <c r="BC154" s="32"/>
      <c r="BD154" s="32"/>
      <c r="BE154" s="32"/>
      <c r="BF154" s="32"/>
      <c r="BG154" s="32"/>
      <c r="BH154" s="32"/>
      <c r="BI154" s="32"/>
      <c r="BJ154" s="32"/>
      <c r="BK154" s="32"/>
      <c r="BL154" s="32"/>
      <c r="BM154" s="32"/>
      <c r="BN154" s="32"/>
      <c r="BO154" s="32"/>
      <c r="BP154" s="32"/>
      <c r="BQ154" s="32"/>
      <c r="BR154" s="32"/>
      <c r="BS154" s="32"/>
      <c r="BT154" s="32"/>
      <c r="BU154" s="32"/>
      <c r="BV154" s="32"/>
      <c r="BW154" s="32"/>
      <c r="BX154" s="32"/>
      <c r="BY154" s="32"/>
      <c r="BZ154" s="32"/>
      <c r="CA154" s="32"/>
      <c r="CB154" s="32"/>
      <c r="CC154" s="32"/>
      <c r="CD154" s="32"/>
      <c r="CE154" s="32"/>
      <c r="CF154" s="32"/>
      <c r="CG154" s="32"/>
      <c r="CH154" s="32"/>
      <c r="CI154" s="32"/>
      <c r="CJ154" s="32"/>
      <c r="CK154" s="32"/>
      <c r="CL154" s="32"/>
      <c r="CM154" s="32"/>
      <c r="CN154" s="32"/>
      <c r="CO154" s="32"/>
      <c r="CP154" s="32"/>
      <c r="CQ154" s="32"/>
      <c r="CR154" s="32"/>
      <c r="CS154" s="32"/>
      <c r="CT154" s="32"/>
      <c r="CU154" s="32"/>
      <c r="CV154" s="32"/>
      <c r="CW154" s="32"/>
      <c r="CX154" s="32"/>
      <c r="CY154" s="32"/>
      <c r="CZ154" s="32"/>
      <c r="DA154" s="32"/>
      <c r="DB154" s="32"/>
      <c r="DC154" s="32"/>
      <c r="DD154" s="32"/>
      <c r="DE154" s="32"/>
      <c r="DF154" s="32"/>
      <c r="DG154" s="32"/>
      <c r="DH154" s="32"/>
      <c r="DI154" s="32"/>
      <c r="DJ154" s="32"/>
      <c r="DK154" s="32"/>
    </row>
    <row r="155" spans="2:115" x14ac:dyDescent="0.15">
      <c r="B155" s="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32"/>
      <c r="AZ155" s="32"/>
      <c r="BA155" s="32"/>
      <c r="BB155" s="32"/>
      <c r="BC155" s="32"/>
      <c r="BD155" s="32"/>
      <c r="BE155" s="32"/>
      <c r="BF155" s="32"/>
      <c r="BG155" s="32"/>
      <c r="BH155" s="32"/>
      <c r="BI155" s="32"/>
      <c r="BJ155" s="32"/>
      <c r="BK155" s="32"/>
      <c r="BL155" s="32"/>
      <c r="BM155" s="32"/>
      <c r="BN155" s="32"/>
      <c r="BO155" s="32"/>
      <c r="BP155" s="32"/>
      <c r="BQ155" s="32"/>
      <c r="BR155" s="32"/>
      <c r="BS155" s="32"/>
      <c r="BT155" s="32"/>
      <c r="BU155" s="32"/>
      <c r="BV155" s="32"/>
      <c r="BW155" s="32"/>
      <c r="BX155" s="32"/>
      <c r="BY155" s="32"/>
      <c r="BZ155" s="32"/>
      <c r="CA155" s="32"/>
      <c r="CB155" s="32"/>
      <c r="CC155" s="32"/>
      <c r="CD155" s="32"/>
      <c r="CE155" s="32"/>
      <c r="CF155" s="32"/>
      <c r="CG155" s="32"/>
      <c r="CH155" s="32"/>
      <c r="CI155" s="32"/>
      <c r="CJ155" s="32"/>
      <c r="CK155" s="32"/>
      <c r="CL155" s="32"/>
      <c r="CM155" s="32"/>
      <c r="CN155" s="32"/>
      <c r="CO155" s="32"/>
      <c r="CP155" s="32"/>
      <c r="CQ155" s="32"/>
      <c r="CR155" s="32"/>
      <c r="CS155" s="32"/>
      <c r="CT155" s="32"/>
      <c r="CU155" s="32"/>
      <c r="CV155" s="32"/>
      <c r="CW155" s="32"/>
      <c r="CX155" s="32"/>
      <c r="CY155" s="32"/>
      <c r="CZ155" s="32"/>
      <c r="DA155" s="32"/>
      <c r="DB155" s="32"/>
      <c r="DC155" s="32"/>
      <c r="DD155" s="32"/>
      <c r="DE155" s="32"/>
      <c r="DF155" s="32"/>
      <c r="DG155" s="32"/>
      <c r="DH155" s="32"/>
      <c r="DI155" s="32"/>
      <c r="DJ155" s="32"/>
      <c r="DK155" s="32"/>
    </row>
    <row r="156" spans="2:115" x14ac:dyDescent="0.15">
      <c r="B156" s="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  <c r="AZ156" s="32"/>
      <c r="BA156" s="32"/>
      <c r="BB156" s="32"/>
      <c r="BC156" s="32"/>
      <c r="BD156" s="32"/>
      <c r="BE156" s="32"/>
      <c r="BF156" s="32"/>
      <c r="BG156" s="32"/>
      <c r="BH156" s="32"/>
      <c r="BI156" s="32"/>
      <c r="BJ156" s="32"/>
      <c r="BK156" s="32"/>
      <c r="BL156" s="32"/>
      <c r="BM156" s="32"/>
      <c r="BN156" s="32"/>
      <c r="BO156" s="32"/>
      <c r="BP156" s="32"/>
      <c r="BQ156" s="32"/>
      <c r="BR156" s="32"/>
      <c r="BS156" s="32"/>
      <c r="BT156" s="32"/>
      <c r="BU156" s="32"/>
      <c r="BV156" s="32"/>
      <c r="BW156" s="32"/>
      <c r="BX156" s="32"/>
      <c r="BY156" s="32"/>
      <c r="BZ156" s="32"/>
      <c r="CA156" s="32"/>
      <c r="CB156" s="32"/>
      <c r="CC156" s="32"/>
      <c r="CD156" s="32"/>
      <c r="CE156" s="32"/>
      <c r="CF156" s="32"/>
      <c r="CG156" s="32"/>
      <c r="CH156" s="32"/>
      <c r="CI156" s="32"/>
      <c r="CJ156" s="32"/>
      <c r="CK156" s="32"/>
      <c r="CL156" s="32"/>
      <c r="CM156" s="32"/>
      <c r="CN156" s="32"/>
      <c r="CO156" s="32"/>
      <c r="CP156" s="32"/>
      <c r="CQ156" s="32"/>
      <c r="CR156" s="32"/>
      <c r="CS156" s="32"/>
      <c r="CT156" s="32"/>
      <c r="CU156" s="32"/>
      <c r="CV156" s="32"/>
      <c r="CW156" s="32"/>
      <c r="CX156" s="32"/>
      <c r="CY156" s="32"/>
      <c r="CZ156" s="32"/>
      <c r="DA156" s="32"/>
      <c r="DB156" s="32"/>
      <c r="DC156" s="32"/>
      <c r="DD156" s="32"/>
      <c r="DE156" s="32"/>
      <c r="DF156" s="32"/>
      <c r="DG156" s="32"/>
      <c r="DH156" s="32"/>
      <c r="DI156" s="32"/>
      <c r="DJ156" s="32"/>
      <c r="DK156" s="32"/>
    </row>
    <row r="157" spans="2:115" x14ac:dyDescent="0.15">
      <c r="B157" s="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  <c r="AZ157" s="32"/>
      <c r="BA157" s="32"/>
      <c r="BB157" s="32"/>
      <c r="BC157" s="32"/>
      <c r="BD157" s="32"/>
      <c r="BE157" s="32"/>
      <c r="BF157" s="32"/>
      <c r="BG157" s="32"/>
      <c r="BH157" s="32"/>
      <c r="BI157" s="32"/>
      <c r="BJ157" s="32"/>
      <c r="BK157" s="32"/>
      <c r="BL157" s="32"/>
      <c r="BM157" s="32"/>
      <c r="BN157" s="32"/>
      <c r="BO157" s="32"/>
      <c r="BP157" s="32"/>
      <c r="BQ157" s="32"/>
      <c r="BR157" s="32"/>
      <c r="BS157" s="32"/>
      <c r="BT157" s="32"/>
      <c r="BU157" s="32"/>
      <c r="BV157" s="32"/>
      <c r="BW157" s="32"/>
      <c r="BX157" s="32"/>
      <c r="BY157" s="32"/>
      <c r="BZ157" s="32"/>
      <c r="CA157" s="32"/>
      <c r="CB157" s="32"/>
      <c r="CC157" s="32"/>
      <c r="CD157" s="32"/>
      <c r="CE157" s="32"/>
      <c r="CF157" s="32"/>
      <c r="CG157" s="32"/>
      <c r="CH157" s="32"/>
      <c r="CI157" s="32"/>
      <c r="CJ157" s="32"/>
      <c r="CK157" s="32"/>
      <c r="CL157" s="32"/>
      <c r="CM157" s="32"/>
      <c r="CN157" s="32"/>
      <c r="CO157" s="32"/>
      <c r="CP157" s="32"/>
      <c r="CQ157" s="32"/>
      <c r="CR157" s="32"/>
      <c r="CS157" s="32"/>
      <c r="CT157" s="32"/>
      <c r="CU157" s="32"/>
      <c r="CV157" s="32"/>
      <c r="CW157" s="32"/>
      <c r="CX157" s="32"/>
      <c r="CY157" s="32"/>
      <c r="CZ157" s="32"/>
      <c r="DA157" s="32"/>
      <c r="DB157" s="32"/>
      <c r="DC157" s="32"/>
      <c r="DD157" s="32"/>
      <c r="DE157" s="32"/>
      <c r="DF157" s="32"/>
      <c r="DG157" s="32"/>
      <c r="DH157" s="32"/>
      <c r="DI157" s="32"/>
      <c r="DJ157" s="32"/>
      <c r="DK157" s="32"/>
    </row>
    <row r="158" spans="2:115" x14ac:dyDescent="0.15">
      <c r="B158" s="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32"/>
      <c r="AZ158" s="32"/>
      <c r="BA158" s="32"/>
      <c r="BB158" s="32"/>
      <c r="BC158" s="32"/>
      <c r="BD158" s="32"/>
      <c r="BE158" s="32"/>
      <c r="BF158" s="32"/>
      <c r="BG158" s="32"/>
      <c r="BH158" s="32"/>
      <c r="BI158" s="32"/>
      <c r="BJ158" s="32"/>
      <c r="BK158" s="32"/>
      <c r="BL158" s="32"/>
      <c r="BM158" s="32"/>
      <c r="BN158" s="32"/>
      <c r="BO158" s="32"/>
      <c r="BP158" s="32"/>
      <c r="BQ158" s="32"/>
      <c r="BR158" s="32"/>
      <c r="BS158" s="32"/>
      <c r="BT158" s="32"/>
      <c r="BU158" s="32"/>
      <c r="BV158" s="32"/>
      <c r="BW158" s="32"/>
      <c r="BX158" s="32"/>
      <c r="BY158" s="32"/>
      <c r="BZ158" s="32"/>
      <c r="CA158" s="32"/>
      <c r="CB158" s="32"/>
      <c r="CC158" s="32"/>
      <c r="CD158" s="32"/>
      <c r="CE158" s="32"/>
      <c r="CF158" s="32"/>
      <c r="CG158" s="32"/>
      <c r="CH158" s="32"/>
      <c r="CI158" s="32"/>
      <c r="CJ158" s="32"/>
      <c r="CK158" s="32"/>
      <c r="CL158" s="32"/>
      <c r="CM158" s="32"/>
      <c r="CN158" s="32"/>
      <c r="CO158" s="32"/>
      <c r="CP158" s="32"/>
      <c r="CQ158" s="32"/>
      <c r="CR158" s="32"/>
      <c r="CS158" s="32"/>
      <c r="CT158" s="32"/>
      <c r="CU158" s="32"/>
      <c r="CV158" s="32"/>
      <c r="CW158" s="32"/>
      <c r="CX158" s="32"/>
      <c r="CY158" s="32"/>
      <c r="CZ158" s="32"/>
      <c r="DA158" s="32"/>
      <c r="DB158" s="32"/>
      <c r="DC158" s="32"/>
      <c r="DD158" s="32"/>
      <c r="DE158" s="32"/>
      <c r="DF158" s="32"/>
      <c r="DG158" s="32"/>
      <c r="DH158" s="32"/>
      <c r="DI158" s="32"/>
      <c r="DJ158" s="32"/>
      <c r="DK158" s="32"/>
    </row>
    <row r="159" spans="2:115" x14ac:dyDescent="0.15">
      <c r="B159" s="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  <c r="AZ159" s="32"/>
      <c r="BA159" s="32"/>
      <c r="BB159" s="32"/>
      <c r="BC159" s="32"/>
      <c r="BD159" s="32"/>
      <c r="BE159" s="32"/>
      <c r="BF159" s="32"/>
      <c r="BG159" s="32"/>
      <c r="BH159" s="32"/>
      <c r="BI159" s="32"/>
      <c r="BJ159" s="32"/>
      <c r="BK159" s="32"/>
      <c r="BL159" s="32"/>
      <c r="BM159" s="32"/>
      <c r="BN159" s="32"/>
      <c r="BO159" s="32"/>
      <c r="BP159" s="32"/>
      <c r="BQ159" s="32"/>
      <c r="BR159" s="32"/>
      <c r="BS159" s="32"/>
      <c r="BT159" s="32"/>
      <c r="BU159" s="32"/>
      <c r="BV159" s="32"/>
      <c r="BW159" s="32"/>
      <c r="BX159" s="32"/>
      <c r="BY159" s="32"/>
      <c r="BZ159" s="32"/>
      <c r="CA159" s="32"/>
      <c r="CB159" s="32"/>
      <c r="CC159" s="32"/>
      <c r="CD159" s="32"/>
      <c r="CE159" s="32"/>
      <c r="CF159" s="32"/>
      <c r="CG159" s="32"/>
      <c r="CH159" s="32"/>
      <c r="CI159" s="32"/>
      <c r="CJ159" s="32"/>
      <c r="CK159" s="32"/>
      <c r="CL159" s="32"/>
      <c r="CM159" s="32"/>
      <c r="CN159" s="32"/>
      <c r="CO159" s="32"/>
      <c r="CP159" s="32"/>
      <c r="CQ159" s="32"/>
      <c r="CR159" s="32"/>
      <c r="CS159" s="32"/>
      <c r="CT159" s="32"/>
      <c r="CU159" s="32"/>
      <c r="CV159" s="32"/>
      <c r="CW159" s="32"/>
      <c r="CX159" s="32"/>
      <c r="CY159" s="32"/>
      <c r="CZ159" s="32"/>
      <c r="DA159" s="32"/>
      <c r="DB159" s="32"/>
      <c r="DC159" s="32"/>
      <c r="DD159" s="32"/>
      <c r="DE159" s="32"/>
      <c r="DF159" s="32"/>
      <c r="DG159" s="32"/>
      <c r="DH159" s="32"/>
      <c r="DI159" s="32"/>
      <c r="DJ159" s="32"/>
      <c r="DK159" s="32"/>
    </row>
    <row r="160" spans="2:115" x14ac:dyDescent="0.15">
      <c r="B160" s="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  <c r="BG160" s="32"/>
      <c r="BH160" s="32"/>
      <c r="BI160" s="32"/>
      <c r="BJ160" s="32"/>
      <c r="BK160" s="32"/>
      <c r="BL160" s="32"/>
      <c r="BM160" s="32"/>
      <c r="BN160" s="32"/>
      <c r="BO160" s="32"/>
      <c r="BP160" s="32"/>
      <c r="BQ160" s="32"/>
      <c r="BR160" s="32"/>
      <c r="BS160" s="32"/>
      <c r="BT160" s="32"/>
      <c r="BU160" s="32"/>
      <c r="BV160" s="32"/>
      <c r="BW160" s="32"/>
      <c r="BX160" s="32"/>
      <c r="BY160" s="32"/>
      <c r="BZ160" s="32"/>
      <c r="CA160" s="32"/>
      <c r="CB160" s="32"/>
      <c r="CC160" s="32"/>
      <c r="CD160" s="32"/>
      <c r="CE160" s="32"/>
      <c r="CF160" s="32"/>
      <c r="CG160" s="32"/>
      <c r="CH160" s="32"/>
      <c r="CI160" s="32"/>
      <c r="CJ160" s="32"/>
      <c r="CK160" s="32"/>
      <c r="CL160" s="32"/>
      <c r="CM160" s="32"/>
      <c r="CN160" s="32"/>
      <c r="CO160" s="32"/>
      <c r="CP160" s="32"/>
      <c r="CQ160" s="32"/>
      <c r="CR160" s="32"/>
      <c r="CS160" s="32"/>
      <c r="CT160" s="32"/>
      <c r="CU160" s="32"/>
      <c r="CV160" s="32"/>
      <c r="CW160" s="32"/>
      <c r="CX160" s="32"/>
      <c r="CY160" s="32"/>
      <c r="CZ160" s="32"/>
      <c r="DA160" s="32"/>
      <c r="DB160" s="32"/>
      <c r="DC160" s="32"/>
      <c r="DD160" s="32"/>
      <c r="DE160" s="32"/>
      <c r="DF160" s="32"/>
      <c r="DG160" s="32"/>
      <c r="DH160" s="32"/>
      <c r="DI160" s="32"/>
      <c r="DJ160" s="32"/>
      <c r="DK160" s="32"/>
    </row>
    <row r="161" spans="2:115" x14ac:dyDescent="0.15">
      <c r="B161" s="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2"/>
      <c r="BG161" s="32"/>
      <c r="BH161" s="32"/>
      <c r="BI161" s="32"/>
      <c r="BJ161" s="32"/>
      <c r="BK161" s="32"/>
      <c r="BL161" s="32"/>
      <c r="BM161" s="32"/>
      <c r="BN161" s="32"/>
      <c r="BO161" s="32"/>
      <c r="BP161" s="32"/>
      <c r="BQ161" s="32"/>
      <c r="BR161" s="32"/>
      <c r="BS161" s="32"/>
      <c r="BT161" s="32"/>
      <c r="BU161" s="32"/>
      <c r="BV161" s="32"/>
      <c r="BW161" s="32"/>
      <c r="BX161" s="32"/>
      <c r="BY161" s="32"/>
      <c r="BZ161" s="32"/>
      <c r="CA161" s="32"/>
      <c r="CB161" s="32"/>
      <c r="CC161" s="32"/>
      <c r="CD161" s="32"/>
      <c r="CE161" s="32"/>
      <c r="CF161" s="32"/>
      <c r="CG161" s="32"/>
      <c r="CH161" s="32"/>
      <c r="CI161" s="32"/>
      <c r="CJ161" s="32"/>
      <c r="CK161" s="32"/>
      <c r="CL161" s="32"/>
      <c r="CM161" s="32"/>
      <c r="CN161" s="32"/>
      <c r="CO161" s="32"/>
      <c r="CP161" s="32"/>
      <c r="CQ161" s="32"/>
      <c r="CR161" s="32"/>
      <c r="CS161" s="32"/>
      <c r="CT161" s="32"/>
      <c r="CU161" s="32"/>
      <c r="CV161" s="32"/>
      <c r="CW161" s="32"/>
      <c r="CX161" s="32"/>
      <c r="CY161" s="32"/>
      <c r="CZ161" s="32"/>
      <c r="DA161" s="32"/>
      <c r="DB161" s="32"/>
      <c r="DC161" s="32"/>
      <c r="DD161" s="32"/>
      <c r="DE161" s="32"/>
      <c r="DF161" s="32"/>
      <c r="DG161" s="32"/>
      <c r="DH161" s="32"/>
      <c r="DI161" s="32"/>
      <c r="DJ161" s="32"/>
      <c r="DK161" s="32"/>
    </row>
    <row r="162" spans="2:115" x14ac:dyDescent="0.15">
      <c r="B162" s="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  <c r="AZ162" s="32"/>
      <c r="BA162" s="32"/>
      <c r="BB162" s="32"/>
      <c r="BC162" s="32"/>
      <c r="BD162" s="32"/>
      <c r="BE162" s="32"/>
      <c r="BF162" s="32"/>
      <c r="BG162" s="32"/>
      <c r="BH162" s="32"/>
      <c r="BI162" s="32"/>
      <c r="BJ162" s="32"/>
      <c r="BK162" s="32"/>
      <c r="BL162" s="32"/>
      <c r="BM162" s="32"/>
      <c r="BN162" s="32"/>
      <c r="BO162" s="32"/>
      <c r="BP162" s="32"/>
      <c r="BQ162" s="32"/>
      <c r="BR162" s="32"/>
      <c r="BS162" s="32"/>
      <c r="BT162" s="32"/>
      <c r="BU162" s="32"/>
      <c r="BV162" s="32"/>
      <c r="BW162" s="32"/>
      <c r="BX162" s="32"/>
      <c r="BY162" s="32"/>
      <c r="BZ162" s="32"/>
      <c r="CA162" s="32"/>
      <c r="CB162" s="32"/>
      <c r="CC162" s="32"/>
      <c r="CD162" s="32"/>
      <c r="CE162" s="32"/>
      <c r="CF162" s="32"/>
      <c r="CG162" s="32"/>
      <c r="CH162" s="32"/>
      <c r="CI162" s="32"/>
      <c r="CJ162" s="32"/>
      <c r="CK162" s="32"/>
      <c r="CL162" s="32"/>
      <c r="CM162" s="32"/>
      <c r="CN162" s="32"/>
      <c r="CO162" s="32"/>
      <c r="CP162" s="32"/>
      <c r="CQ162" s="32"/>
      <c r="CR162" s="32"/>
      <c r="CS162" s="32"/>
      <c r="CT162" s="32"/>
      <c r="CU162" s="32"/>
      <c r="CV162" s="32"/>
      <c r="CW162" s="32"/>
      <c r="CX162" s="32"/>
      <c r="CY162" s="32"/>
      <c r="CZ162" s="32"/>
      <c r="DA162" s="32"/>
      <c r="DB162" s="32"/>
      <c r="DC162" s="32"/>
      <c r="DD162" s="32"/>
      <c r="DE162" s="32"/>
      <c r="DF162" s="32"/>
      <c r="DG162" s="32"/>
      <c r="DH162" s="32"/>
      <c r="DI162" s="32"/>
      <c r="DJ162" s="32"/>
      <c r="DK162" s="32"/>
    </row>
    <row r="163" spans="2:115" x14ac:dyDescent="0.15">
      <c r="B163" s="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  <c r="AZ163" s="32"/>
      <c r="BA163" s="32"/>
      <c r="BB163" s="32"/>
      <c r="BC163" s="32"/>
      <c r="BD163" s="32"/>
      <c r="BE163" s="32"/>
      <c r="BF163" s="32"/>
      <c r="BG163" s="32"/>
      <c r="BH163" s="32"/>
      <c r="BI163" s="32"/>
      <c r="BJ163" s="32"/>
      <c r="BK163" s="32"/>
      <c r="BL163" s="32"/>
      <c r="BM163" s="32"/>
      <c r="BN163" s="32"/>
      <c r="BO163" s="32"/>
      <c r="BP163" s="32"/>
      <c r="BQ163" s="32"/>
      <c r="BR163" s="32"/>
      <c r="BS163" s="32"/>
      <c r="BT163" s="32"/>
      <c r="BU163" s="32"/>
      <c r="BV163" s="32"/>
      <c r="BW163" s="32"/>
      <c r="BX163" s="32"/>
      <c r="BY163" s="32"/>
      <c r="BZ163" s="32"/>
      <c r="CA163" s="32"/>
      <c r="CB163" s="32"/>
      <c r="CC163" s="32"/>
      <c r="CD163" s="32"/>
      <c r="CE163" s="32"/>
      <c r="CF163" s="32"/>
      <c r="CG163" s="32"/>
      <c r="CH163" s="32"/>
      <c r="CI163" s="32"/>
      <c r="CJ163" s="32"/>
      <c r="CK163" s="32"/>
      <c r="CL163" s="32"/>
      <c r="CM163" s="32"/>
      <c r="CN163" s="32"/>
      <c r="CO163" s="32"/>
      <c r="CP163" s="32"/>
      <c r="CQ163" s="32"/>
      <c r="CR163" s="32"/>
      <c r="CS163" s="32"/>
      <c r="CT163" s="32"/>
      <c r="CU163" s="32"/>
      <c r="CV163" s="32"/>
      <c r="CW163" s="32"/>
      <c r="CX163" s="32"/>
      <c r="CY163" s="32"/>
      <c r="CZ163" s="32"/>
      <c r="DA163" s="32"/>
      <c r="DB163" s="32"/>
      <c r="DC163" s="32"/>
      <c r="DD163" s="32"/>
      <c r="DE163" s="32"/>
      <c r="DF163" s="32"/>
      <c r="DG163" s="32"/>
      <c r="DH163" s="32"/>
      <c r="DI163" s="32"/>
      <c r="DJ163" s="32"/>
      <c r="DK163" s="32"/>
    </row>
    <row r="164" spans="2:115" x14ac:dyDescent="0.15">
      <c r="B164" s="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  <c r="AZ164" s="32"/>
      <c r="BA164" s="32"/>
      <c r="BB164" s="32"/>
      <c r="BC164" s="32"/>
      <c r="BD164" s="32"/>
      <c r="BE164" s="32"/>
      <c r="BF164" s="32"/>
      <c r="BG164" s="32"/>
      <c r="BH164" s="32"/>
      <c r="BI164" s="32"/>
      <c r="BJ164" s="32"/>
      <c r="BK164" s="32"/>
      <c r="BL164" s="32"/>
      <c r="BM164" s="32"/>
      <c r="BN164" s="32"/>
      <c r="BO164" s="32"/>
      <c r="BP164" s="32"/>
      <c r="BQ164" s="32"/>
      <c r="BR164" s="32"/>
      <c r="BS164" s="32"/>
      <c r="BT164" s="32"/>
      <c r="BU164" s="32"/>
      <c r="BV164" s="32"/>
      <c r="BW164" s="32"/>
      <c r="BX164" s="32"/>
      <c r="BY164" s="32"/>
      <c r="BZ164" s="32"/>
      <c r="CA164" s="32"/>
      <c r="CB164" s="32"/>
      <c r="CC164" s="32"/>
      <c r="CD164" s="32"/>
      <c r="CE164" s="32"/>
      <c r="CF164" s="32"/>
      <c r="CG164" s="32"/>
      <c r="CH164" s="32"/>
      <c r="CI164" s="32"/>
      <c r="CJ164" s="32"/>
      <c r="CK164" s="32"/>
      <c r="CL164" s="32"/>
      <c r="CM164" s="32"/>
      <c r="CN164" s="32"/>
      <c r="CO164" s="32"/>
      <c r="CP164" s="32"/>
      <c r="CQ164" s="32"/>
      <c r="CR164" s="32"/>
      <c r="CS164" s="32"/>
      <c r="CT164" s="32"/>
      <c r="CU164" s="32"/>
      <c r="CV164" s="32"/>
      <c r="CW164" s="32"/>
      <c r="CX164" s="32"/>
      <c r="CY164" s="32"/>
      <c r="CZ164" s="32"/>
      <c r="DA164" s="32"/>
      <c r="DB164" s="32"/>
      <c r="DC164" s="32"/>
      <c r="DD164" s="32"/>
      <c r="DE164" s="32"/>
      <c r="DF164" s="32"/>
      <c r="DG164" s="32"/>
      <c r="DH164" s="32"/>
      <c r="DI164" s="32"/>
      <c r="DJ164" s="32"/>
      <c r="DK164" s="32"/>
    </row>
    <row r="165" spans="2:115" x14ac:dyDescent="0.15">
      <c r="B165" s="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  <c r="AZ165" s="32"/>
      <c r="BA165" s="32"/>
      <c r="BB165" s="32"/>
      <c r="BC165" s="32"/>
      <c r="BD165" s="32"/>
      <c r="BE165" s="32"/>
      <c r="BF165" s="32"/>
      <c r="BG165" s="32"/>
      <c r="BH165" s="32"/>
      <c r="BI165" s="32"/>
      <c r="BJ165" s="32"/>
      <c r="BK165" s="32"/>
      <c r="BL165" s="32"/>
      <c r="BM165" s="32"/>
      <c r="BN165" s="32"/>
      <c r="BO165" s="32"/>
      <c r="BP165" s="32"/>
      <c r="BQ165" s="32"/>
      <c r="BR165" s="32"/>
      <c r="BS165" s="32"/>
      <c r="BT165" s="32"/>
      <c r="BU165" s="32"/>
      <c r="BV165" s="32"/>
      <c r="BW165" s="32"/>
      <c r="BX165" s="32"/>
      <c r="BY165" s="32"/>
      <c r="BZ165" s="32"/>
      <c r="CA165" s="32"/>
      <c r="CB165" s="32"/>
      <c r="CC165" s="32"/>
      <c r="CD165" s="32"/>
      <c r="CE165" s="32"/>
      <c r="CF165" s="32"/>
      <c r="CG165" s="32"/>
      <c r="CH165" s="32"/>
      <c r="CI165" s="32"/>
      <c r="CJ165" s="32"/>
      <c r="CK165" s="32"/>
      <c r="CL165" s="32"/>
      <c r="CM165" s="32"/>
      <c r="CN165" s="32"/>
      <c r="CO165" s="32"/>
      <c r="CP165" s="32"/>
      <c r="CQ165" s="32"/>
      <c r="CR165" s="32"/>
      <c r="CS165" s="32"/>
      <c r="CT165" s="32"/>
      <c r="CU165" s="32"/>
      <c r="CV165" s="32"/>
      <c r="CW165" s="32"/>
      <c r="CX165" s="32"/>
      <c r="CY165" s="32"/>
      <c r="CZ165" s="32"/>
      <c r="DA165" s="32"/>
      <c r="DB165" s="32"/>
      <c r="DC165" s="32"/>
      <c r="DD165" s="32"/>
      <c r="DE165" s="32"/>
      <c r="DF165" s="32"/>
      <c r="DG165" s="32"/>
      <c r="DH165" s="32"/>
      <c r="DI165" s="32"/>
      <c r="DJ165" s="32"/>
      <c r="DK165" s="32"/>
    </row>
    <row r="166" spans="2:115" x14ac:dyDescent="0.15">
      <c r="B166" s="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32"/>
      <c r="AZ166" s="32"/>
      <c r="BA166" s="32"/>
      <c r="BB166" s="32"/>
      <c r="BC166" s="32"/>
      <c r="BD166" s="32"/>
      <c r="BE166" s="32"/>
      <c r="BF166" s="32"/>
      <c r="BG166" s="32"/>
      <c r="BH166" s="32"/>
      <c r="BI166" s="32"/>
      <c r="BJ166" s="32"/>
      <c r="BK166" s="32"/>
      <c r="BL166" s="32"/>
      <c r="BM166" s="32"/>
      <c r="BN166" s="32"/>
      <c r="BO166" s="32"/>
      <c r="BP166" s="32"/>
      <c r="BQ166" s="32"/>
      <c r="BR166" s="32"/>
      <c r="BS166" s="32"/>
      <c r="BT166" s="32"/>
      <c r="BU166" s="32"/>
      <c r="BV166" s="32"/>
      <c r="BW166" s="32"/>
      <c r="BX166" s="32"/>
      <c r="BY166" s="32"/>
      <c r="BZ166" s="32"/>
      <c r="CA166" s="32"/>
      <c r="CB166" s="32"/>
      <c r="CC166" s="32"/>
      <c r="CD166" s="32"/>
      <c r="CE166" s="32"/>
      <c r="CF166" s="32"/>
      <c r="CG166" s="32"/>
      <c r="CH166" s="32"/>
      <c r="CI166" s="32"/>
      <c r="CJ166" s="32"/>
      <c r="CK166" s="32"/>
      <c r="CL166" s="32"/>
      <c r="CM166" s="32"/>
      <c r="CN166" s="32"/>
      <c r="CO166" s="32"/>
      <c r="CP166" s="32"/>
      <c r="CQ166" s="32"/>
      <c r="CR166" s="32"/>
      <c r="CS166" s="32"/>
      <c r="CT166" s="32"/>
      <c r="CU166" s="32"/>
      <c r="CV166" s="32"/>
      <c r="CW166" s="32"/>
      <c r="CX166" s="32"/>
      <c r="CY166" s="32"/>
      <c r="CZ166" s="32"/>
      <c r="DA166" s="32"/>
      <c r="DB166" s="32"/>
      <c r="DC166" s="32"/>
      <c r="DD166" s="32"/>
      <c r="DE166" s="32"/>
      <c r="DF166" s="32"/>
      <c r="DG166" s="32"/>
      <c r="DH166" s="32"/>
      <c r="DI166" s="32"/>
      <c r="DJ166" s="32"/>
      <c r="DK166" s="32"/>
    </row>
    <row r="167" spans="2:115" x14ac:dyDescent="0.15">
      <c r="B167" s="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  <c r="BG167" s="32"/>
      <c r="BH167" s="32"/>
      <c r="BI167" s="32"/>
      <c r="BJ167" s="32"/>
      <c r="BK167" s="32"/>
      <c r="BL167" s="32"/>
      <c r="BM167" s="32"/>
      <c r="BN167" s="32"/>
      <c r="BO167" s="32"/>
      <c r="BP167" s="32"/>
      <c r="BQ167" s="32"/>
      <c r="BR167" s="32"/>
      <c r="BS167" s="32"/>
      <c r="BT167" s="32"/>
      <c r="BU167" s="32"/>
      <c r="BV167" s="32"/>
      <c r="BW167" s="32"/>
      <c r="BX167" s="32"/>
      <c r="BY167" s="32"/>
      <c r="BZ167" s="32"/>
      <c r="CA167" s="32"/>
      <c r="CB167" s="32"/>
      <c r="CC167" s="32"/>
      <c r="CD167" s="32"/>
      <c r="CE167" s="32"/>
      <c r="CF167" s="32"/>
      <c r="CG167" s="32"/>
      <c r="CH167" s="32"/>
      <c r="CI167" s="32"/>
      <c r="CJ167" s="32"/>
      <c r="CK167" s="32"/>
      <c r="CL167" s="32"/>
      <c r="CM167" s="32"/>
      <c r="CN167" s="32"/>
      <c r="CO167" s="32"/>
      <c r="CP167" s="32"/>
      <c r="CQ167" s="32"/>
      <c r="CR167" s="32"/>
      <c r="CS167" s="32"/>
      <c r="CT167" s="32"/>
      <c r="CU167" s="32"/>
      <c r="CV167" s="32"/>
      <c r="CW167" s="32"/>
      <c r="CX167" s="32"/>
      <c r="CY167" s="32"/>
      <c r="CZ167" s="32"/>
      <c r="DA167" s="32"/>
      <c r="DB167" s="32"/>
      <c r="DC167" s="32"/>
      <c r="DD167" s="32"/>
      <c r="DE167" s="32"/>
      <c r="DF167" s="32"/>
      <c r="DG167" s="32"/>
      <c r="DH167" s="32"/>
      <c r="DI167" s="32"/>
      <c r="DJ167" s="32"/>
      <c r="DK167" s="32"/>
    </row>
  </sheetData>
  <mergeCells count="40">
    <mergeCell ref="B3:D4"/>
    <mergeCell ref="B9:D9"/>
    <mergeCell ref="J10:N10"/>
    <mergeCell ref="F5:N5"/>
    <mergeCell ref="F6:N6"/>
    <mergeCell ref="E9:N9"/>
    <mergeCell ref="G12:G13"/>
    <mergeCell ref="F12:F13"/>
    <mergeCell ref="E12:E13"/>
    <mergeCell ref="D12:D13"/>
    <mergeCell ref="B12:B13"/>
    <mergeCell ref="C12:C13"/>
    <mergeCell ref="EP12:EQ12"/>
    <mergeCell ref="ER12:FA12"/>
    <mergeCell ref="L3:N4"/>
    <mergeCell ref="O12:DK12"/>
    <mergeCell ref="H12:H13"/>
    <mergeCell ref="N12:N13"/>
    <mergeCell ref="M12:M13"/>
    <mergeCell ref="EF12:EI12"/>
    <mergeCell ref="EJ12:EO12"/>
    <mergeCell ref="DL12:DW12"/>
    <mergeCell ref="DX12:EE12"/>
    <mergeCell ref="L12:L13"/>
    <mergeCell ref="B1:EO1"/>
    <mergeCell ref="HC12:HH12"/>
    <mergeCell ref="FD12:FH12"/>
    <mergeCell ref="FS12:FW12"/>
    <mergeCell ref="FX12:GI12"/>
    <mergeCell ref="GJ12:GV12"/>
    <mergeCell ref="GX12:HB12"/>
    <mergeCell ref="FI12:FO12"/>
    <mergeCell ref="E3:G4"/>
    <mergeCell ref="H3:K4"/>
    <mergeCell ref="B5:E5"/>
    <mergeCell ref="B6:E6"/>
    <mergeCell ref="K12:K13"/>
    <mergeCell ref="J12:J13"/>
    <mergeCell ref="I12:I13"/>
    <mergeCell ref="E10:I10"/>
  </mergeCells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errorTitle="Erreur" error="Merci d'utiliser la liste déroulante">
          <x14:formula1>
            <xm:f>BDD!$D$1:$D$12</xm:f>
          </x14:formula1>
          <xm:sqref>E3</xm:sqref>
        </x14:dataValidation>
        <x14:dataValidation type="list" allowBlank="1" showInputMessage="1" showErrorMessage="1" errorTitle="Erreur" error="Merci d'utiliser la liste déroulante">
          <x14:formula1>
            <xm:f>BDD!$B$1:$B$14</xm:f>
          </x14:formula1>
          <xm:sqref>L3</xm:sqref>
        </x14:dataValidation>
        <x14:dataValidation type="list" allowBlank="1" showInputMessage="1" showErrorMessage="1" errorTitle="Erreur" error="Merci d'utiliser la liste déroulante">
          <x14:formula1>
            <xm:f>BDD!$K$2:$K$22</xm:f>
          </x14:formula1>
          <xm:sqref>E9:N9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B1:J41"/>
  <sheetViews>
    <sheetView zoomScaleNormal="100" workbookViewId="0">
      <selection activeCell="E17" sqref="E17"/>
    </sheetView>
  </sheetViews>
  <sheetFormatPr baseColWidth="10" defaultRowHeight="11.25" x14ac:dyDescent="0.15"/>
  <cols>
    <col min="2" max="2" width="17.375" bestFit="1" customWidth="1"/>
    <col min="7" max="7" width="11.875" customWidth="1"/>
  </cols>
  <sheetData>
    <row r="1" spans="2:10" ht="19.5" x14ac:dyDescent="0.15">
      <c r="B1" s="69" t="s">
        <v>63</v>
      </c>
      <c r="C1" s="69"/>
      <c r="D1" s="69"/>
      <c r="E1" s="69"/>
      <c r="F1" s="69"/>
      <c r="G1" s="69"/>
      <c r="H1" s="69"/>
      <c r="I1" s="69"/>
      <c r="J1" s="69"/>
    </row>
    <row r="2" spans="2:10" ht="12" thickBot="1" x14ac:dyDescent="0.2"/>
    <row r="3" spans="2:10" ht="14.25" x14ac:dyDescent="0.15">
      <c r="B3" s="76" t="s">
        <v>47</v>
      </c>
      <c r="C3" s="95" t="s">
        <v>55</v>
      </c>
      <c r="D3" s="80" t="s">
        <v>46</v>
      </c>
      <c r="E3" s="97">
        <v>2017</v>
      </c>
      <c r="F3" s="45" t="s">
        <v>43</v>
      </c>
      <c r="G3" s="72">
        <f>VLOOKUP($C$3,BDD!$D:$F,3,FALSE)</f>
        <v>42887</v>
      </c>
      <c r="H3" s="72"/>
      <c r="I3" s="73"/>
    </row>
    <row r="4" spans="2:10" ht="15" thickBot="1" x14ac:dyDescent="0.2">
      <c r="B4" s="77"/>
      <c r="C4" s="96"/>
      <c r="D4" s="81"/>
      <c r="E4" s="98"/>
      <c r="F4" s="46" t="s">
        <v>44</v>
      </c>
      <c r="G4" s="74">
        <f>EOMONTH(G3,0)</f>
        <v>42916</v>
      </c>
      <c r="H4" s="74"/>
      <c r="I4" s="75"/>
    </row>
    <row r="5" spans="2:10" x14ac:dyDescent="0.15">
      <c r="B5" s="4"/>
      <c r="C5" s="6"/>
      <c r="D5" s="4"/>
      <c r="F5" s="4"/>
      <c r="G5" s="5"/>
      <c r="H5" s="44"/>
      <c r="I5" s="5"/>
    </row>
    <row r="6" spans="2:10" x14ac:dyDescent="0.15">
      <c r="J6" s="2"/>
    </row>
    <row r="7" spans="2:10" x14ac:dyDescent="0.15">
      <c r="F7" s="49"/>
      <c r="G7" s="49"/>
      <c r="H7" s="49"/>
      <c r="I7" s="49"/>
      <c r="J7" s="50"/>
    </row>
    <row r="8" spans="2:10" x14ac:dyDescent="0.15">
      <c r="C8" s="57" t="s">
        <v>211</v>
      </c>
      <c r="D8" s="57"/>
      <c r="E8" s="32"/>
      <c r="F8" s="116" t="s">
        <v>212</v>
      </c>
      <c r="G8" s="116"/>
      <c r="H8" s="112">
        <v>200</v>
      </c>
      <c r="I8" s="112"/>
      <c r="J8" s="49"/>
    </row>
    <row r="9" spans="2:10" x14ac:dyDescent="0.15">
      <c r="B9" s="2">
        <f>VLOOKUP($C$3,BDD!$D:$F,3,FALSE)</f>
        <v>42887</v>
      </c>
      <c r="C9" s="114"/>
      <c r="D9" s="114"/>
      <c r="F9" s="49"/>
      <c r="G9" s="49"/>
      <c r="H9" s="49"/>
      <c r="I9" s="49"/>
      <c r="J9" s="49"/>
    </row>
    <row r="10" spans="2:10" x14ac:dyDescent="0.15">
      <c r="B10" s="2">
        <f>IF((B9+1)&lt;=$G$4,(B9+1),"")</f>
        <v>42888</v>
      </c>
      <c r="C10" s="114"/>
      <c r="D10" s="114"/>
      <c r="F10" s="117" t="s">
        <v>213</v>
      </c>
      <c r="G10" s="117"/>
      <c r="H10" s="113">
        <f>(($H$8)+(SUMIFS('ENTREES BDD'!$AI:$AI,'ENTREES BDD'!$A:$A,"&gt; "&amp;G3,'ENTREES BDD'!$A:$A,"&lt; "&amp;G4)))-(SUM($C$9:$D$39))</f>
        <v>200</v>
      </c>
      <c r="I10" s="113"/>
      <c r="J10" s="49"/>
    </row>
    <row r="11" spans="2:10" x14ac:dyDescent="0.15">
      <c r="B11" s="2">
        <f t="shared" ref="B11" si="0">IF((B10+1)&lt;=$G$4,(B10+1),"")</f>
        <v>42889</v>
      </c>
      <c r="C11" s="114"/>
      <c r="D11" s="114"/>
      <c r="F11" s="49"/>
      <c r="G11" s="49"/>
      <c r="H11" s="49"/>
      <c r="I11" s="49"/>
      <c r="J11" s="49"/>
    </row>
    <row r="12" spans="2:10" ht="12" x14ac:dyDescent="0.2">
      <c r="B12" s="2">
        <f>IF((B11+1)&lt;=$G$4,(B11+1),"")</f>
        <v>42890</v>
      </c>
      <c r="C12" s="114"/>
      <c r="D12" s="114"/>
      <c r="F12" s="117" t="s">
        <v>214</v>
      </c>
      <c r="G12" s="117"/>
      <c r="H12" s="113">
        <f>H10-H8</f>
        <v>0</v>
      </c>
      <c r="I12" s="113"/>
      <c r="J12" s="51"/>
    </row>
    <row r="13" spans="2:10" x14ac:dyDescent="0.15">
      <c r="B13" s="2">
        <f t="shared" ref="B13:B39" si="1">IF((B12+1)&lt;=$G$4,(B12+1),"")</f>
        <v>42891</v>
      </c>
      <c r="C13" s="114"/>
      <c r="D13" s="114"/>
      <c r="F13" s="49"/>
      <c r="G13" s="49"/>
      <c r="H13" s="49"/>
      <c r="I13" s="49"/>
      <c r="J13" s="49"/>
    </row>
    <row r="14" spans="2:10" x14ac:dyDescent="0.15">
      <c r="B14" s="2">
        <f t="shared" si="1"/>
        <v>42892</v>
      </c>
      <c r="C14" s="114"/>
      <c r="D14" s="114"/>
    </row>
    <row r="15" spans="2:10" x14ac:dyDescent="0.15">
      <c r="B15" s="2">
        <f t="shared" si="1"/>
        <v>42893</v>
      </c>
      <c r="C15" s="114"/>
      <c r="D15" s="114"/>
    </row>
    <row r="16" spans="2:10" x14ac:dyDescent="0.15">
      <c r="B16" s="2">
        <f t="shared" si="1"/>
        <v>42894</v>
      </c>
      <c r="C16" s="114"/>
      <c r="D16" s="114"/>
    </row>
    <row r="17" spans="2:4" x14ac:dyDescent="0.15">
      <c r="B17" s="2">
        <f t="shared" si="1"/>
        <v>42895</v>
      </c>
      <c r="C17" s="114"/>
      <c r="D17" s="114"/>
    </row>
    <row r="18" spans="2:4" x14ac:dyDescent="0.15">
      <c r="B18" s="2">
        <f t="shared" si="1"/>
        <v>42896</v>
      </c>
      <c r="C18" s="114"/>
      <c r="D18" s="114"/>
    </row>
    <row r="19" spans="2:4" x14ac:dyDescent="0.15">
      <c r="B19" s="2">
        <f t="shared" si="1"/>
        <v>42897</v>
      </c>
      <c r="C19" s="114"/>
      <c r="D19" s="114"/>
    </row>
    <row r="20" spans="2:4" x14ac:dyDescent="0.15">
      <c r="B20" s="2">
        <f t="shared" si="1"/>
        <v>42898</v>
      </c>
      <c r="C20" s="114"/>
      <c r="D20" s="114"/>
    </row>
    <row r="21" spans="2:4" x14ac:dyDescent="0.15">
      <c r="B21" s="2">
        <f t="shared" si="1"/>
        <v>42899</v>
      </c>
      <c r="C21" s="114"/>
      <c r="D21" s="114"/>
    </row>
    <row r="22" spans="2:4" x14ac:dyDescent="0.15">
      <c r="B22" s="2">
        <f t="shared" si="1"/>
        <v>42900</v>
      </c>
      <c r="C22" s="114"/>
      <c r="D22" s="114"/>
    </row>
    <row r="23" spans="2:4" x14ac:dyDescent="0.15">
      <c r="B23" s="2">
        <f t="shared" si="1"/>
        <v>42901</v>
      </c>
      <c r="C23" s="114"/>
      <c r="D23" s="114"/>
    </row>
    <row r="24" spans="2:4" x14ac:dyDescent="0.15">
      <c r="B24" s="2">
        <f t="shared" si="1"/>
        <v>42902</v>
      </c>
      <c r="C24" s="114"/>
      <c r="D24" s="114"/>
    </row>
    <row r="25" spans="2:4" x14ac:dyDescent="0.15">
      <c r="B25" s="2">
        <f t="shared" si="1"/>
        <v>42903</v>
      </c>
      <c r="C25" s="114"/>
      <c r="D25" s="114"/>
    </row>
    <row r="26" spans="2:4" x14ac:dyDescent="0.15">
      <c r="B26" s="2">
        <f t="shared" si="1"/>
        <v>42904</v>
      </c>
      <c r="C26" s="114"/>
      <c r="D26" s="114"/>
    </row>
    <row r="27" spans="2:4" x14ac:dyDescent="0.15">
      <c r="B27" s="2">
        <f t="shared" si="1"/>
        <v>42905</v>
      </c>
      <c r="C27" s="114"/>
      <c r="D27" s="114"/>
    </row>
    <row r="28" spans="2:4" x14ac:dyDescent="0.15">
      <c r="B28" s="2">
        <f t="shared" si="1"/>
        <v>42906</v>
      </c>
      <c r="C28" s="114"/>
      <c r="D28" s="114"/>
    </row>
    <row r="29" spans="2:4" x14ac:dyDescent="0.15">
      <c r="B29" s="2">
        <f t="shared" si="1"/>
        <v>42907</v>
      </c>
      <c r="C29" s="114"/>
      <c r="D29" s="114"/>
    </row>
    <row r="30" spans="2:4" x14ac:dyDescent="0.15">
      <c r="B30" s="2">
        <f t="shared" si="1"/>
        <v>42908</v>
      </c>
      <c r="C30" s="114"/>
      <c r="D30" s="114"/>
    </row>
    <row r="31" spans="2:4" x14ac:dyDescent="0.15">
      <c r="B31" s="2">
        <f t="shared" si="1"/>
        <v>42909</v>
      </c>
      <c r="C31" s="114"/>
      <c r="D31" s="114"/>
    </row>
    <row r="32" spans="2:4" x14ac:dyDescent="0.15">
      <c r="B32" s="2">
        <f t="shared" si="1"/>
        <v>42910</v>
      </c>
      <c r="C32" s="114"/>
      <c r="D32" s="114"/>
    </row>
    <row r="33" spans="2:4" x14ac:dyDescent="0.15">
      <c r="B33" s="2">
        <f t="shared" si="1"/>
        <v>42911</v>
      </c>
      <c r="C33" s="114"/>
      <c r="D33" s="114"/>
    </row>
    <row r="34" spans="2:4" x14ac:dyDescent="0.15">
      <c r="B34" s="2">
        <f t="shared" si="1"/>
        <v>42912</v>
      </c>
      <c r="C34" s="114"/>
      <c r="D34" s="114"/>
    </row>
    <row r="35" spans="2:4" x14ac:dyDescent="0.15">
      <c r="B35" s="2">
        <f t="shared" si="1"/>
        <v>42913</v>
      </c>
      <c r="C35" s="114"/>
      <c r="D35" s="114"/>
    </row>
    <row r="36" spans="2:4" x14ac:dyDescent="0.15">
      <c r="B36" s="2">
        <f t="shared" si="1"/>
        <v>42914</v>
      </c>
      <c r="C36" s="114"/>
      <c r="D36" s="114"/>
    </row>
    <row r="37" spans="2:4" x14ac:dyDescent="0.15">
      <c r="B37" s="2">
        <f t="shared" si="1"/>
        <v>42915</v>
      </c>
      <c r="C37" s="114"/>
      <c r="D37" s="114"/>
    </row>
    <row r="38" spans="2:4" x14ac:dyDescent="0.15">
      <c r="B38" s="2">
        <f t="shared" si="1"/>
        <v>42916</v>
      </c>
      <c r="C38" s="114"/>
      <c r="D38" s="114"/>
    </row>
    <row r="39" spans="2:4" x14ac:dyDescent="0.15">
      <c r="B39" s="47" t="str">
        <f t="shared" si="1"/>
        <v/>
      </c>
      <c r="C39" s="114"/>
      <c r="D39" s="114"/>
    </row>
    <row r="41" spans="2:4" x14ac:dyDescent="0.15">
      <c r="B41" s="4" t="s">
        <v>49</v>
      </c>
      <c r="C41" s="115">
        <f>SUM(C9:D39)</f>
        <v>0</v>
      </c>
      <c r="D41" s="57"/>
    </row>
  </sheetData>
  <mergeCells count="46">
    <mergeCell ref="H12:I12"/>
    <mergeCell ref="C36:D36"/>
    <mergeCell ref="C37:D37"/>
    <mergeCell ref="C38:D38"/>
    <mergeCell ref="C39:D39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41:D41"/>
    <mergeCell ref="F8:G8"/>
    <mergeCell ref="F10:G10"/>
    <mergeCell ref="F12:G12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17:D17"/>
    <mergeCell ref="C8:D8"/>
    <mergeCell ref="C9:D9"/>
    <mergeCell ref="C10:D10"/>
    <mergeCell ref="C11:D11"/>
    <mergeCell ref="H8:I8"/>
    <mergeCell ref="H10:I10"/>
    <mergeCell ref="B1:J1"/>
    <mergeCell ref="B3:B4"/>
    <mergeCell ref="C3:C4"/>
    <mergeCell ref="D3:D4"/>
    <mergeCell ref="E3:E4"/>
    <mergeCell ref="G3:I3"/>
    <mergeCell ref="G4:I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Merci d'utiliser la liste déroulante">
          <x14:formula1>
            <xm:f>BDD!$B$1:$B$14</xm:f>
          </x14:formula1>
          <xm:sqref>E3 E5</xm:sqref>
        </x14:dataValidation>
        <x14:dataValidation type="list" allowBlank="1" showInputMessage="1" showErrorMessage="1" errorTitle="Erreur" error="Merci d'utiliser la liste déroulante">
          <x14:formula1>
            <xm:f>BDD!$D$1:$D$12</xm:f>
          </x14:formula1>
          <xm:sqref>C3 C5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16"/>
  <sheetViews>
    <sheetView workbookViewId="0">
      <selection activeCell="A3" sqref="A3:XFD3"/>
    </sheetView>
  </sheetViews>
  <sheetFormatPr baseColWidth="10" defaultRowHeight="11.25" x14ac:dyDescent="0.15"/>
  <cols>
    <col min="2" max="2" width="13.625" style="52" bestFit="1" customWidth="1"/>
  </cols>
  <sheetData>
    <row r="1" spans="1:4" x14ac:dyDescent="0.15">
      <c r="A1" t="s">
        <v>0</v>
      </c>
      <c r="B1" s="52" t="s">
        <v>69</v>
      </c>
      <c r="C1" t="s">
        <v>70</v>
      </c>
      <c r="D1" t="s">
        <v>71</v>
      </c>
    </row>
    <row r="2" spans="1:4" x14ac:dyDescent="0.15">
      <c r="A2" s="2">
        <v>43065</v>
      </c>
      <c r="B2" s="52" t="s">
        <v>224</v>
      </c>
      <c r="C2" t="s">
        <v>73</v>
      </c>
      <c r="D2">
        <v>3</v>
      </c>
    </row>
    <row r="3" spans="1:4" x14ac:dyDescent="0.15">
      <c r="A3" s="2">
        <v>43040</v>
      </c>
      <c r="B3" s="52" t="s">
        <v>225</v>
      </c>
      <c r="C3" t="s">
        <v>76</v>
      </c>
      <c r="D3">
        <v>5</v>
      </c>
    </row>
    <row r="4" spans="1:4" x14ac:dyDescent="0.15">
      <c r="A4" s="2">
        <v>43040</v>
      </c>
      <c r="B4" s="52" t="s">
        <v>225</v>
      </c>
      <c r="C4" t="s">
        <v>74</v>
      </c>
      <c r="D4">
        <v>7</v>
      </c>
    </row>
    <row r="5" spans="1:4" x14ac:dyDescent="0.15">
      <c r="A5" s="2">
        <v>43041</v>
      </c>
      <c r="B5" s="52" t="s">
        <v>225</v>
      </c>
      <c r="C5" t="s">
        <v>74</v>
      </c>
      <c r="D5">
        <v>9</v>
      </c>
    </row>
    <row r="6" spans="1:4" x14ac:dyDescent="0.15">
      <c r="A6" s="2">
        <v>43067</v>
      </c>
      <c r="B6" s="52" t="s">
        <v>224</v>
      </c>
      <c r="C6" t="s">
        <v>73</v>
      </c>
      <c r="D6">
        <v>2</v>
      </c>
    </row>
    <row r="7" spans="1:4" x14ac:dyDescent="0.15">
      <c r="A7" s="2">
        <v>43067</v>
      </c>
      <c r="B7" s="52" t="s">
        <v>225</v>
      </c>
      <c r="C7" t="s">
        <v>85</v>
      </c>
      <c r="D7">
        <v>7</v>
      </c>
    </row>
    <row r="8" spans="1:4" x14ac:dyDescent="0.15">
      <c r="A8" s="2">
        <v>43121</v>
      </c>
      <c r="B8" s="52" t="s">
        <v>224</v>
      </c>
      <c r="C8" t="s">
        <v>73</v>
      </c>
      <c r="D8">
        <v>8</v>
      </c>
    </row>
    <row r="9" spans="1:4" x14ac:dyDescent="0.15">
      <c r="A9" s="2">
        <v>43121</v>
      </c>
      <c r="B9" s="52" t="s">
        <v>226</v>
      </c>
      <c r="C9" t="s">
        <v>73</v>
      </c>
      <c r="D9">
        <v>9</v>
      </c>
    </row>
    <row r="10" spans="1:4" x14ac:dyDescent="0.15">
      <c r="A10" s="2">
        <v>43121</v>
      </c>
      <c r="B10" s="52" t="s">
        <v>225</v>
      </c>
      <c r="C10" t="s">
        <v>77</v>
      </c>
      <c r="D10">
        <v>8</v>
      </c>
    </row>
    <row r="11" spans="1:4" x14ac:dyDescent="0.15">
      <c r="A11" s="2">
        <v>43121</v>
      </c>
      <c r="B11" s="52" t="s">
        <v>225</v>
      </c>
      <c r="C11" t="s">
        <v>74</v>
      </c>
      <c r="D11">
        <v>7</v>
      </c>
    </row>
    <row r="12" spans="1:4" x14ac:dyDescent="0.15">
      <c r="A12" s="2">
        <v>43121</v>
      </c>
      <c r="B12" s="52" t="s">
        <v>225</v>
      </c>
      <c r="C12" t="s">
        <v>76</v>
      </c>
      <c r="D12">
        <v>2</v>
      </c>
    </row>
    <row r="13" spans="1:4" x14ac:dyDescent="0.15">
      <c r="A13" s="2">
        <v>43121</v>
      </c>
      <c r="B13" s="52" t="s">
        <v>225</v>
      </c>
      <c r="C13" t="s">
        <v>77</v>
      </c>
      <c r="D13">
        <v>9</v>
      </c>
    </row>
    <row r="14" spans="1:4" x14ac:dyDescent="0.15">
      <c r="A14" s="2">
        <v>43121</v>
      </c>
      <c r="B14" s="52" t="s">
        <v>225</v>
      </c>
      <c r="C14" t="s">
        <v>85</v>
      </c>
      <c r="D14">
        <v>4</v>
      </c>
    </row>
    <row r="15" spans="1:4" x14ac:dyDescent="0.15">
      <c r="A15" s="2">
        <v>43122</v>
      </c>
      <c r="B15" s="52" t="s">
        <v>225</v>
      </c>
      <c r="C15" t="s">
        <v>74</v>
      </c>
      <c r="D15">
        <v>5</v>
      </c>
    </row>
    <row r="16" spans="1:4" x14ac:dyDescent="0.15">
      <c r="A16" s="2">
        <v>43122</v>
      </c>
      <c r="B16" s="52" t="s">
        <v>225</v>
      </c>
      <c r="C16" t="s">
        <v>85</v>
      </c>
      <c r="D16">
        <v>10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243"/>
  <sheetViews>
    <sheetView workbookViewId="0">
      <selection activeCell="K20" sqref="K20"/>
    </sheetView>
  </sheetViews>
  <sheetFormatPr baseColWidth="10" defaultRowHeight="11.25" x14ac:dyDescent="0.15"/>
  <cols>
    <col min="7" max="7" width="14.5" bestFit="1" customWidth="1"/>
    <col min="10" max="10" width="13.125" bestFit="1" customWidth="1"/>
    <col min="11" max="11" width="23.5" bestFit="1" customWidth="1"/>
    <col min="12" max="13" width="23.5" customWidth="1"/>
    <col min="14" max="14" width="12.125" bestFit="1" customWidth="1"/>
    <col min="15" max="15" width="26" bestFit="1" customWidth="1"/>
    <col min="16" max="16" width="23.5" bestFit="1" customWidth="1"/>
    <col min="17" max="17" width="21.25" bestFit="1" customWidth="1"/>
  </cols>
  <sheetData>
    <row r="1" spans="1:21" x14ac:dyDescent="0.15">
      <c r="A1">
        <v>1</v>
      </c>
      <c r="B1">
        <v>2017</v>
      </c>
      <c r="D1" t="s">
        <v>50</v>
      </c>
      <c r="E1" s="2">
        <f>("01/01/"&amp;'C.A par mois'!$E$3)*1</f>
        <v>42736</v>
      </c>
      <c r="F1" s="2">
        <f>("01/01/"&amp;'DEPOT TP'!$E$3)*1</f>
        <v>42736</v>
      </c>
      <c r="G1" t="s">
        <v>61</v>
      </c>
      <c r="H1">
        <f>WEEKNUM('C.A par mois'!G4,21)</f>
        <v>26</v>
      </c>
      <c r="J1" t="s">
        <v>70</v>
      </c>
      <c r="K1" t="s">
        <v>195</v>
      </c>
      <c r="L1" s="33" t="s">
        <v>209</v>
      </c>
      <c r="M1" s="33" t="s">
        <v>210</v>
      </c>
      <c r="N1" s="57" t="s">
        <v>72</v>
      </c>
      <c r="O1" s="57"/>
      <c r="P1" t="s">
        <v>195</v>
      </c>
    </row>
    <row r="2" spans="1:21" x14ac:dyDescent="0.15">
      <c r="A2">
        <v>2</v>
      </c>
      <c r="B2">
        <v>2018</v>
      </c>
      <c r="D2" t="s">
        <v>51</v>
      </c>
      <c r="E2" s="2">
        <f>("01/02/"&amp;'C.A par mois'!$E$3)*1</f>
        <v>42767</v>
      </c>
      <c r="F2" s="2">
        <f>("01/02/"&amp;'DEPOT TP'!$E$3)*1</f>
        <v>42767</v>
      </c>
      <c r="J2" t="s">
        <v>76</v>
      </c>
      <c r="K2" t="s">
        <v>199</v>
      </c>
      <c r="N2">
        <v>1</v>
      </c>
      <c r="O2" t="s">
        <v>102</v>
      </c>
      <c r="P2" t="s">
        <v>200</v>
      </c>
      <c r="U2" s="30"/>
    </row>
    <row r="3" spans="1:21" x14ac:dyDescent="0.15">
      <c r="A3">
        <v>3</v>
      </c>
      <c r="B3">
        <v>2019</v>
      </c>
      <c r="D3" t="s">
        <v>52</v>
      </c>
      <c r="E3" s="2">
        <f>("01/03/"&amp;'C.A par mois'!$E$3)*1</f>
        <v>42795</v>
      </c>
      <c r="F3" s="2">
        <f>("01/03/"&amp;'DEPOT TP'!$E$3)*1</f>
        <v>42795</v>
      </c>
      <c r="J3" t="s">
        <v>74</v>
      </c>
      <c r="K3" s="33" t="s">
        <v>198</v>
      </c>
      <c r="N3">
        <v>2</v>
      </c>
      <c r="O3" t="s">
        <v>103</v>
      </c>
      <c r="P3" t="s">
        <v>201</v>
      </c>
      <c r="U3" s="30"/>
    </row>
    <row r="4" spans="1:21" x14ac:dyDescent="0.15">
      <c r="A4">
        <v>4</v>
      </c>
      <c r="B4">
        <v>2020</v>
      </c>
      <c r="D4" t="s">
        <v>53</v>
      </c>
      <c r="E4" s="2">
        <f>("01/04/"&amp;'C.A par mois'!$E$3)*1</f>
        <v>42826</v>
      </c>
      <c r="F4" s="2">
        <f>("01/04/"&amp;'DEPOT TP'!$E$3)*1</f>
        <v>42826</v>
      </c>
      <c r="J4" t="s">
        <v>85</v>
      </c>
      <c r="K4" t="s">
        <v>200</v>
      </c>
      <c r="L4">
        <v>116</v>
      </c>
      <c r="M4">
        <f>L5</f>
        <v>128</v>
      </c>
      <c r="N4">
        <v>3</v>
      </c>
      <c r="O4" t="s">
        <v>104</v>
      </c>
      <c r="P4" s="30" t="s">
        <v>200</v>
      </c>
    </row>
    <row r="5" spans="1:21" x14ac:dyDescent="0.15">
      <c r="A5">
        <v>5</v>
      </c>
      <c r="B5">
        <v>2021</v>
      </c>
      <c r="D5" t="s">
        <v>54</v>
      </c>
      <c r="E5" s="2">
        <f>("01/05/"&amp;'C.A par mois'!$E$3)*1</f>
        <v>42856</v>
      </c>
      <c r="F5" s="2">
        <f>("01/05/"&amp;'DEPOT TP'!$E$3)*1</f>
        <v>42856</v>
      </c>
      <c r="J5" t="s">
        <v>77</v>
      </c>
      <c r="K5" t="s">
        <v>205</v>
      </c>
      <c r="L5">
        <v>128</v>
      </c>
      <c r="M5">
        <f t="shared" ref="M5:M21" si="0">L6</f>
        <v>136</v>
      </c>
      <c r="N5">
        <v>4</v>
      </c>
      <c r="O5" t="s">
        <v>105</v>
      </c>
      <c r="P5" t="s">
        <v>202</v>
      </c>
    </row>
    <row r="6" spans="1:21" x14ac:dyDescent="0.15">
      <c r="A6">
        <v>6</v>
      </c>
      <c r="B6">
        <v>2022</v>
      </c>
      <c r="D6" t="s">
        <v>55</v>
      </c>
      <c r="E6" s="2">
        <f>("01/06/"&amp;'C.A par mois'!$E$3)*1</f>
        <v>42887</v>
      </c>
      <c r="F6" s="2">
        <f>("01/06/"&amp;'DEPOT TP'!$E$3)*1</f>
        <v>42887</v>
      </c>
      <c r="J6" t="s">
        <v>75</v>
      </c>
      <c r="K6" t="s">
        <v>92</v>
      </c>
      <c r="L6" s="30">
        <v>136</v>
      </c>
      <c r="M6">
        <f t="shared" si="0"/>
        <v>140</v>
      </c>
      <c r="N6">
        <v>5</v>
      </c>
      <c r="O6" t="s">
        <v>106</v>
      </c>
      <c r="P6" t="s">
        <v>202</v>
      </c>
    </row>
    <row r="7" spans="1:21" x14ac:dyDescent="0.15">
      <c r="A7">
        <v>7</v>
      </c>
      <c r="B7">
        <v>2023</v>
      </c>
      <c r="D7" t="s">
        <v>56</v>
      </c>
      <c r="E7" s="2">
        <f>("01/07/"&amp;'C.A par mois'!$E$3)*1</f>
        <v>42917</v>
      </c>
      <c r="F7" s="2">
        <f>("01/07/"&amp;'DEPOT TP'!$E$3)*1</f>
        <v>42917</v>
      </c>
      <c r="J7" t="s">
        <v>73</v>
      </c>
      <c r="K7" t="s">
        <v>204</v>
      </c>
      <c r="L7">
        <v>140</v>
      </c>
      <c r="M7">
        <f t="shared" si="0"/>
        <v>146</v>
      </c>
      <c r="N7">
        <v>6</v>
      </c>
      <c r="O7" t="s">
        <v>107</v>
      </c>
      <c r="P7" t="s">
        <v>202</v>
      </c>
    </row>
    <row r="8" spans="1:21" x14ac:dyDescent="0.15">
      <c r="A8">
        <v>8</v>
      </c>
      <c r="B8">
        <v>2024</v>
      </c>
      <c r="D8" t="s">
        <v>57</v>
      </c>
      <c r="E8" s="2">
        <f>("01/08/"&amp;'C.A par mois'!$E$3)*1</f>
        <v>42948</v>
      </c>
      <c r="F8" s="2">
        <f>("01/08/"&amp;'DEPOT TP'!$E$3)*1</f>
        <v>42948</v>
      </c>
      <c r="J8" t="s">
        <v>78</v>
      </c>
      <c r="K8" t="s">
        <v>90</v>
      </c>
      <c r="L8">
        <v>146</v>
      </c>
      <c r="M8">
        <f t="shared" si="0"/>
        <v>148</v>
      </c>
      <c r="N8">
        <v>7</v>
      </c>
      <c r="O8" t="s">
        <v>108</v>
      </c>
      <c r="P8" s="30" t="s">
        <v>200</v>
      </c>
    </row>
    <row r="9" spans="1:21" x14ac:dyDescent="0.15">
      <c r="A9">
        <v>9</v>
      </c>
      <c r="B9">
        <v>2025</v>
      </c>
      <c r="D9" t="s">
        <v>58</v>
      </c>
      <c r="E9" s="2">
        <f>("01/09/"&amp;'C.A par mois'!$E$3)*1</f>
        <v>42979</v>
      </c>
      <c r="F9" s="2">
        <f>("01/09/"&amp;'DEPOT TP'!$E$3)*1</f>
        <v>42979</v>
      </c>
      <c r="J9" t="s">
        <v>83</v>
      </c>
      <c r="K9" t="s">
        <v>86</v>
      </c>
      <c r="L9">
        <v>148</v>
      </c>
      <c r="M9">
        <f t="shared" si="0"/>
        <v>158</v>
      </c>
      <c r="N9">
        <v>8</v>
      </c>
      <c r="O9" t="s">
        <v>109</v>
      </c>
      <c r="P9" t="s">
        <v>86</v>
      </c>
      <c r="U9" s="30"/>
    </row>
    <row r="10" spans="1:21" x14ac:dyDescent="0.15">
      <c r="A10">
        <v>10</v>
      </c>
      <c r="B10">
        <v>2026</v>
      </c>
      <c r="D10" t="s">
        <v>48</v>
      </c>
      <c r="E10" s="2">
        <f>("01/10/"&amp;'C.A par mois'!$E$3)*1</f>
        <v>43009</v>
      </c>
      <c r="F10" s="2">
        <f>("01/10/"&amp;'DEPOT TP'!$E$3)*1</f>
        <v>43009</v>
      </c>
      <c r="J10" t="s">
        <v>84</v>
      </c>
      <c r="K10" t="s">
        <v>97</v>
      </c>
      <c r="L10">
        <v>158</v>
      </c>
      <c r="M10">
        <f t="shared" si="0"/>
        <v>159</v>
      </c>
      <c r="N10">
        <v>9</v>
      </c>
      <c r="O10" t="s">
        <v>110</v>
      </c>
      <c r="P10" s="30" t="s">
        <v>87</v>
      </c>
    </row>
    <row r="11" spans="1:21" x14ac:dyDescent="0.15">
      <c r="A11">
        <v>11</v>
      </c>
      <c r="B11">
        <v>2027</v>
      </c>
      <c r="D11" t="s">
        <v>59</v>
      </c>
      <c r="E11" s="2">
        <f>("01/11/"&amp;'C.A par mois'!$E$3)*1</f>
        <v>43040</v>
      </c>
      <c r="F11" s="2">
        <f>("01/11/"&amp;'DEPOT TP'!$E$3)*1</f>
        <v>43040</v>
      </c>
      <c r="J11" t="s">
        <v>81</v>
      </c>
      <c r="K11" t="s">
        <v>99</v>
      </c>
      <c r="L11">
        <v>159</v>
      </c>
      <c r="M11">
        <f t="shared" si="0"/>
        <v>160</v>
      </c>
      <c r="N11">
        <v>10</v>
      </c>
      <c r="O11" t="s">
        <v>111</v>
      </c>
      <c r="P11" t="s">
        <v>86</v>
      </c>
    </row>
    <row r="12" spans="1:21" x14ac:dyDescent="0.15">
      <c r="A12">
        <v>12</v>
      </c>
      <c r="B12">
        <v>2028</v>
      </c>
      <c r="D12" t="s">
        <v>60</v>
      </c>
      <c r="E12" s="2">
        <f>("01/12/"&amp;'C.A par mois'!$E$3)*1</f>
        <v>43070</v>
      </c>
      <c r="F12" s="2">
        <f>("01/12/"&amp;'DEPOT TP'!$E$3)*1</f>
        <v>43070</v>
      </c>
      <c r="J12" t="s">
        <v>79</v>
      </c>
      <c r="K12" t="s">
        <v>201</v>
      </c>
      <c r="L12">
        <v>160</v>
      </c>
      <c r="M12">
        <f t="shared" si="0"/>
        <v>165</v>
      </c>
      <c r="N12">
        <v>11</v>
      </c>
      <c r="O12" t="s">
        <v>112</v>
      </c>
      <c r="P12" t="s">
        <v>87</v>
      </c>
    </row>
    <row r="13" spans="1:21" x14ac:dyDescent="0.15">
      <c r="A13">
        <v>13</v>
      </c>
      <c r="B13">
        <v>2029</v>
      </c>
      <c r="J13" t="s">
        <v>82</v>
      </c>
      <c r="K13" t="s">
        <v>208</v>
      </c>
      <c r="L13">
        <v>165</v>
      </c>
      <c r="M13">
        <f t="shared" si="0"/>
        <v>172</v>
      </c>
      <c r="N13">
        <v>12</v>
      </c>
      <c r="O13" t="s">
        <v>113</v>
      </c>
      <c r="P13" t="s">
        <v>87</v>
      </c>
    </row>
    <row r="14" spans="1:21" x14ac:dyDescent="0.15">
      <c r="A14">
        <v>14</v>
      </c>
      <c r="B14">
        <v>2030</v>
      </c>
      <c r="J14" t="s">
        <v>80</v>
      </c>
      <c r="K14" t="s">
        <v>100</v>
      </c>
      <c r="L14">
        <v>172</v>
      </c>
      <c r="M14">
        <f t="shared" si="0"/>
        <v>173</v>
      </c>
      <c r="N14">
        <v>13</v>
      </c>
      <c r="O14" t="s">
        <v>114</v>
      </c>
      <c r="P14" t="s">
        <v>202</v>
      </c>
      <c r="R14" s="30"/>
      <c r="U14" s="30"/>
    </row>
    <row r="15" spans="1:21" x14ac:dyDescent="0.15">
      <c r="A15">
        <v>15</v>
      </c>
      <c r="K15" s="30" t="s">
        <v>98</v>
      </c>
      <c r="L15">
        <v>173</v>
      </c>
      <c r="M15">
        <f t="shared" si="0"/>
        <v>174</v>
      </c>
      <c r="N15">
        <v>14</v>
      </c>
      <c r="O15" t="s">
        <v>115</v>
      </c>
      <c r="P15" t="s">
        <v>88</v>
      </c>
      <c r="R15" s="30"/>
    </row>
    <row r="16" spans="1:21" x14ac:dyDescent="0.15">
      <c r="A16">
        <v>16</v>
      </c>
      <c r="K16" t="s">
        <v>194</v>
      </c>
      <c r="L16" s="30">
        <v>174</v>
      </c>
      <c r="M16">
        <f t="shared" si="0"/>
        <v>175</v>
      </c>
      <c r="N16">
        <v>15</v>
      </c>
      <c r="O16" t="s">
        <v>116</v>
      </c>
      <c r="P16" t="s">
        <v>200</v>
      </c>
    </row>
    <row r="17" spans="1:21" x14ac:dyDescent="0.15">
      <c r="A17">
        <v>17</v>
      </c>
      <c r="K17" t="s">
        <v>88</v>
      </c>
      <c r="L17">
        <v>175</v>
      </c>
      <c r="M17">
        <f t="shared" si="0"/>
        <v>180</v>
      </c>
      <c r="N17">
        <v>16</v>
      </c>
      <c r="O17" t="s">
        <v>117</v>
      </c>
      <c r="P17" s="30" t="s">
        <v>203</v>
      </c>
    </row>
    <row r="18" spans="1:21" x14ac:dyDescent="0.15">
      <c r="A18">
        <v>18</v>
      </c>
      <c r="K18" s="30" t="s">
        <v>203</v>
      </c>
      <c r="L18">
        <v>180</v>
      </c>
      <c r="M18">
        <f t="shared" si="0"/>
        <v>192</v>
      </c>
      <c r="N18">
        <v>17</v>
      </c>
      <c r="O18" t="s">
        <v>118</v>
      </c>
      <c r="P18" s="30" t="s">
        <v>203</v>
      </c>
    </row>
    <row r="19" spans="1:21" x14ac:dyDescent="0.15">
      <c r="A19">
        <v>19</v>
      </c>
      <c r="K19" t="s">
        <v>87</v>
      </c>
      <c r="L19" s="30">
        <v>192</v>
      </c>
      <c r="M19">
        <f t="shared" si="0"/>
        <v>205</v>
      </c>
      <c r="N19">
        <v>18</v>
      </c>
      <c r="O19" t="s">
        <v>119</v>
      </c>
      <c r="P19" t="s">
        <v>204</v>
      </c>
    </row>
    <row r="20" spans="1:21" x14ac:dyDescent="0.15">
      <c r="A20">
        <v>20</v>
      </c>
      <c r="K20" t="s">
        <v>101</v>
      </c>
      <c r="L20">
        <v>205</v>
      </c>
      <c r="M20">
        <f t="shared" si="0"/>
        <v>206</v>
      </c>
      <c r="N20">
        <v>19</v>
      </c>
      <c r="O20" t="s">
        <v>120</v>
      </c>
      <c r="P20" s="30" t="s">
        <v>203</v>
      </c>
    </row>
    <row r="21" spans="1:21" x14ac:dyDescent="0.15">
      <c r="A21">
        <v>21</v>
      </c>
      <c r="K21" t="s">
        <v>94</v>
      </c>
      <c r="L21">
        <v>206</v>
      </c>
      <c r="M21">
        <f t="shared" si="0"/>
        <v>211</v>
      </c>
      <c r="N21" s="4" t="s">
        <v>89</v>
      </c>
      <c r="O21" t="s">
        <v>121</v>
      </c>
      <c r="P21" t="s">
        <v>90</v>
      </c>
    </row>
    <row r="22" spans="1:21" x14ac:dyDescent="0.15">
      <c r="A22">
        <v>22</v>
      </c>
      <c r="K22" s="30" t="s">
        <v>202</v>
      </c>
      <c r="L22">
        <v>211</v>
      </c>
      <c r="M22">
        <v>217</v>
      </c>
      <c r="N22" s="4" t="s">
        <v>91</v>
      </c>
      <c r="O22" t="s">
        <v>122</v>
      </c>
      <c r="P22" t="s">
        <v>90</v>
      </c>
    </row>
    <row r="23" spans="1:21" x14ac:dyDescent="0.15">
      <c r="A23">
        <v>23</v>
      </c>
      <c r="L23" s="30"/>
      <c r="M23" s="30"/>
      <c r="N23">
        <v>21</v>
      </c>
      <c r="O23" t="s">
        <v>123</v>
      </c>
      <c r="P23" t="s">
        <v>205</v>
      </c>
      <c r="U23" s="30"/>
    </row>
    <row r="24" spans="1:21" x14ac:dyDescent="0.15">
      <c r="A24">
        <v>24</v>
      </c>
      <c r="N24">
        <v>22</v>
      </c>
      <c r="O24" t="s">
        <v>124</v>
      </c>
      <c r="P24" t="s">
        <v>92</v>
      </c>
    </row>
    <row r="25" spans="1:21" x14ac:dyDescent="0.15">
      <c r="A25">
        <v>25</v>
      </c>
      <c r="N25">
        <v>23</v>
      </c>
      <c r="O25" s="30" t="s">
        <v>125</v>
      </c>
      <c r="P25" t="s">
        <v>203</v>
      </c>
    </row>
    <row r="26" spans="1:21" x14ac:dyDescent="0.15">
      <c r="A26">
        <v>26</v>
      </c>
      <c r="N26">
        <v>24</v>
      </c>
      <c r="O26" t="s">
        <v>126</v>
      </c>
      <c r="P26" t="s">
        <v>203</v>
      </c>
    </row>
    <row r="27" spans="1:21" x14ac:dyDescent="0.15">
      <c r="A27">
        <v>27</v>
      </c>
      <c r="N27">
        <v>25</v>
      </c>
      <c r="O27" t="s">
        <v>127</v>
      </c>
      <c r="P27" s="30" t="s">
        <v>205</v>
      </c>
    </row>
    <row r="28" spans="1:21" x14ac:dyDescent="0.15">
      <c r="A28">
        <v>28</v>
      </c>
      <c r="K28" s="30"/>
      <c r="L28" s="30"/>
      <c r="M28" s="30"/>
      <c r="N28">
        <v>26</v>
      </c>
      <c r="O28" t="s">
        <v>128</v>
      </c>
      <c r="P28" t="s">
        <v>200</v>
      </c>
    </row>
    <row r="29" spans="1:21" x14ac:dyDescent="0.15">
      <c r="A29">
        <v>29</v>
      </c>
      <c r="N29">
        <v>27</v>
      </c>
      <c r="O29" s="30" t="s">
        <v>129</v>
      </c>
      <c r="P29" t="s">
        <v>88</v>
      </c>
    </row>
    <row r="30" spans="1:21" x14ac:dyDescent="0.15">
      <c r="A30">
        <v>30</v>
      </c>
      <c r="N30">
        <v>28</v>
      </c>
      <c r="O30" t="s">
        <v>130</v>
      </c>
      <c r="P30" t="s">
        <v>204</v>
      </c>
      <c r="U30" s="30"/>
    </row>
    <row r="31" spans="1:21" x14ac:dyDescent="0.15">
      <c r="A31">
        <v>31</v>
      </c>
      <c r="N31">
        <v>29</v>
      </c>
      <c r="O31" t="s">
        <v>131</v>
      </c>
      <c r="P31" t="s">
        <v>92</v>
      </c>
    </row>
    <row r="32" spans="1:21" x14ac:dyDescent="0.15">
      <c r="A32">
        <v>32</v>
      </c>
      <c r="N32">
        <v>30</v>
      </c>
      <c r="O32" t="s">
        <v>132</v>
      </c>
      <c r="P32" s="30" t="s">
        <v>87</v>
      </c>
    </row>
    <row r="33" spans="1:21" x14ac:dyDescent="0.15">
      <c r="A33">
        <v>33</v>
      </c>
      <c r="N33">
        <v>31</v>
      </c>
      <c r="O33" t="s">
        <v>133</v>
      </c>
      <c r="P33" s="30" t="s">
        <v>87</v>
      </c>
    </row>
    <row r="34" spans="1:21" x14ac:dyDescent="0.15">
      <c r="A34">
        <v>34</v>
      </c>
      <c r="N34">
        <v>32</v>
      </c>
      <c r="O34" t="s">
        <v>134</v>
      </c>
      <c r="P34" s="30" t="s">
        <v>87</v>
      </c>
    </row>
    <row r="35" spans="1:21" x14ac:dyDescent="0.15">
      <c r="A35">
        <v>35</v>
      </c>
      <c r="N35">
        <v>33</v>
      </c>
      <c r="O35" t="s">
        <v>135</v>
      </c>
      <c r="P35" s="30" t="s">
        <v>203</v>
      </c>
    </row>
    <row r="36" spans="1:21" x14ac:dyDescent="0.15">
      <c r="A36">
        <v>36</v>
      </c>
      <c r="N36">
        <v>34</v>
      </c>
      <c r="O36" t="s">
        <v>136</v>
      </c>
      <c r="P36" t="s">
        <v>87</v>
      </c>
    </row>
    <row r="37" spans="1:21" x14ac:dyDescent="0.15">
      <c r="A37">
        <v>37</v>
      </c>
      <c r="N37">
        <v>35</v>
      </c>
      <c r="O37" t="s">
        <v>137</v>
      </c>
      <c r="P37" s="30" t="s">
        <v>92</v>
      </c>
    </row>
    <row r="38" spans="1:21" x14ac:dyDescent="0.15">
      <c r="A38">
        <v>38</v>
      </c>
      <c r="N38">
        <v>36</v>
      </c>
      <c r="O38" t="s">
        <v>138</v>
      </c>
      <c r="P38" t="s">
        <v>204</v>
      </c>
    </row>
    <row r="39" spans="1:21" x14ac:dyDescent="0.15">
      <c r="A39">
        <v>39</v>
      </c>
      <c r="K39" s="30"/>
      <c r="L39" s="30"/>
      <c r="M39" s="30"/>
      <c r="N39">
        <v>37</v>
      </c>
      <c r="O39" t="s">
        <v>139</v>
      </c>
      <c r="P39" t="s">
        <v>204</v>
      </c>
    </row>
    <row r="40" spans="1:21" x14ac:dyDescent="0.15">
      <c r="A40">
        <v>40</v>
      </c>
      <c r="N40">
        <v>38</v>
      </c>
      <c r="O40" t="s">
        <v>140</v>
      </c>
      <c r="P40" t="s">
        <v>200</v>
      </c>
    </row>
    <row r="41" spans="1:21" x14ac:dyDescent="0.15">
      <c r="A41">
        <v>41</v>
      </c>
      <c r="N41">
        <v>39</v>
      </c>
      <c r="O41" t="s">
        <v>141</v>
      </c>
      <c r="P41" t="s">
        <v>205</v>
      </c>
    </row>
    <row r="42" spans="1:21" x14ac:dyDescent="0.15">
      <c r="A42">
        <v>42</v>
      </c>
      <c r="N42">
        <v>40</v>
      </c>
      <c r="O42" t="s">
        <v>142</v>
      </c>
      <c r="P42" t="s">
        <v>203</v>
      </c>
    </row>
    <row r="43" spans="1:21" x14ac:dyDescent="0.15">
      <c r="A43">
        <v>43</v>
      </c>
      <c r="N43">
        <v>41</v>
      </c>
      <c r="O43" s="30" t="s">
        <v>143</v>
      </c>
      <c r="P43" t="s">
        <v>204</v>
      </c>
    </row>
    <row r="44" spans="1:21" x14ac:dyDescent="0.15">
      <c r="A44">
        <v>44</v>
      </c>
      <c r="N44">
        <v>42</v>
      </c>
      <c r="O44" t="s">
        <v>144</v>
      </c>
      <c r="P44" t="s">
        <v>200</v>
      </c>
    </row>
    <row r="45" spans="1:21" x14ac:dyDescent="0.15">
      <c r="A45">
        <v>45</v>
      </c>
      <c r="K45" s="30"/>
      <c r="L45" s="30"/>
      <c r="M45" s="30"/>
      <c r="N45">
        <v>43</v>
      </c>
      <c r="O45" t="s">
        <v>145</v>
      </c>
      <c r="P45" t="s">
        <v>200</v>
      </c>
    </row>
    <row r="46" spans="1:21" x14ac:dyDescent="0.15">
      <c r="A46">
        <v>46</v>
      </c>
      <c r="N46">
        <v>44</v>
      </c>
      <c r="O46" t="s">
        <v>146</v>
      </c>
      <c r="P46" t="s">
        <v>94</v>
      </c>
      <c r="U46" s="30"/>
    </row>
    <row r="47" spans="1:21" x14ac:dyDescent="0.15">
      <c r="A47">
        <v>47</v>
      </c>
      <c r="N47">
        <v>45</v>
      </c>
      <c r="O47" t="s">
        <v>147</v>
      </c>
      <c r="P47" s="30" t="s">
        <v>204</v>
      </c>
      <c r="U47" s="30"/>
    </row>
    <row r="48" spans="1:21" x14ac:dyDescent="0.15">
      <c r="A48">
        <v>48</v>
      </c>
      <c r="N48">
        <v>46</v>
      </c>
      <c r="O48" t="s">
        <v>148</v>
      </c>
      <c r="P48" t="s">
        <v>87</v>
      </c>
      <c r="S48" s="30"/>
    </row>
    <row r="49" spans="1:21" x14ac:dyDescent="0.15">
      <c r="A49">
        <v>49</v>
      </c>
      <c r="N49">
        <v>47</v>
      </c>
      <c r="O49" t="s">
        <v>149</v>
      </c>
      <c r="P49" t="s">
        <v>206</v>
      </c>
      <c r="U49" s="30"/>
    </row>
    <row r="50" spans="1:21" x14ac:dyDescent="0.15">
      <c r="A50">
        <v>50</v>
      </c>
      <c r="N50">
        <v>48</v>
      </c>
      <c r="O50" s="30" t="s">
        <v>150</v>
      </c>
      <c r="P50" t="s">
        <v>87</v>
      </c>
    </row>
    <row r="51" spans="1:21" x14ac:dyDescent="0.15">
      <c r="A51">
        <v>51</v>
      </c>
      <c r="N51">
        <v>49</v>
      </c>
      <c r="O51" t="s">
        <v>151</v>
      </c>
      <c r="P51" t="s">
        <v>94</v>
      </c>
    </row>
    <row r="52" spans="1:21" x14ac:dyDescent="0.15">
      <c r="A52">
        <v>52</v>
      </c>
      <c r="N52">
        <v>50</v>
      </c>
      <c r="O52" t="s">
        <v>152</v>
      </c>
      <c r="P52" s="30" t="s">
        <v>88</v>
      </c>
    </row>
    <row r="53" spans="1:21" x14ac:dyDescent="0.15">
      <c r="A53">
        <v>53</v>
      </c>
      <c r="N53">
        <v>51</v>
      </c>
      <c r="O53" t="s">
        <v>153</v>
      </c>
      <c r="P53" t="s">
        <v>86</v>
      </c>
    </row>
    <row r="54" spans="1:21" x14ac:dyDescent="0.15">
      <c r="N54">
        <v>52</v>
      </c>
      <c r="O54" t="s">
        <v>154</v>
      </c>
      <c r="P54" t="s">
        <v>86</v>
      </c>
    </row>
    <row r="55" spans="1:21" x14ac:dyDescent="0.15">
      <c r="N55">
        <v>53</v>
      </c>
      <c r="O55" t="s">
        <v>95</v>
      </c>
      <c r="P55" s="30" t="s">
        <v>94</v>
      </c>
    </row>
    <row r="56" spans="1:21" x14ac:dyDescent="0.15">
      <c r="K56" s="30"/>
      <c r="L56" s="30"/>
      <c r="M56" s="30"/>
      <c r="N56">
        <v>54</v>
      </c>
      <c r="O56" t="s">
        <v>155</v>
      </c>
      <c r="P56" t="s">
        <v>86</v>
      </c>
      <c r="S56" s="30"/>
    </row>
    <row r="57" spans="1:21" x14ac:dyDescent="0.15">
      <c r="K57" s="30"/>
      <c r="L57" s="30"/>
      <c r="M57" s="30"/>
      <c r="N57">
        <v>55</v>
      </c>
      <c r="O57" t="s">
        <v>156</v>
      </c>
      <c r="P57" t="s">
        <v>86</v>
      </c>
    </row>
    <row r="58" spans="1:21" x14ac:dyDescent="0.15">
      <c r="N58">
        <v>56</v>
      </c>
      <c r="O58" t="s">
        <v>157</v>
      </c>
      <c r="P58" t="s">
        <v>92</v>
      </c>
      <c r="U58" s="30"/>
    </row>
    <row r="59" spans="1:21" x14ac:dyDescent="0.15">
      <c r="K59" s="30"/>
      <c r="L59" s="30"/>
      <c r="M59" s="30"/>
      <c r="N59">
        <v>57</v>
      </c>
      <c r="O59" s="30" t="s">
        <v>158</v>
      </c>
      <c r="P59" t="s">
        <v>86</v>
      </c>
    </row>
    <row r="60" spans="1:21" x14ac:dyDescent="0.15">
      <c r="N60">
        <v>58</v>
      </c>
      <c r="O60" t="s">
        <v>159</v>
      </c>
      <c r="P60" t="s">
        <v>205</v>
      </c>
    </row>
    <row r="61" spans="1:21" x14ac:dyDescent="0.15">
      <c r="N61">
        <v>59</v>
      </c>
      <c r="O61" t="s">
        <v>160</v>
      </c>
      <c r="P61" s="30" t="s">
        <v>201</v>
      </c>
    </row>
    <row r="62" spans="1:21" x14ac:dyDescent="0.15">
      <c r="N62">
        <v>60</v>
      </c>
      <c r="O62" t="s">
        <v>161</v>
      </c>
      <c r="P62" s="30" t="s">
        <v>201</v>
      </c>
      <c r="U62" s="30"/>
    </row>
    <row r="63" spans="1:21" x14ac:dyDescent="0.15">
      <c r="N63">
        <v>61</v>
      </c>
      <c r="O63" t="s">
        <v>162</v>
      </c>
      <c r="P63" s="30" t="s">
        <v>88</v>
      </c>
      <c r="U63" s="30"/>
    </row>
    <row r="64" spans="1:21" x14ac:dyDescent="0.15">
      <c r="N64">
        <v>62</v>
      </c>
      <c r="O64" t="s">
        <v>163</v>
      </c>
      <c r="P64" t="s">
        <v>201</v>
      </c>
    </row>
    <row r="65" spans="11:21" x14ac:dyDescent="0.15">
      <c r="N65">
        <v>63</v>
      </c>
      <c r="O65" t="s">
        <v>164</v>
      </c>
      <c r="P65" s="30" t="s">
        <v>200</v>
      </c>
      <c r="U65" s="30"/>
    </row>
    <row r="66" spans="11:21" x14ac:dyDescent="0.15">
      <c r="N66">
        <v>64</v>
      </c>
      <c r="O66" t="s">
        <v>165</v>
      </c>
      <c r="P66" t="s">
        <v>203</v>
      </c>
      <c r="U66" s="30"/>
    </row>
    <row r="67" spans="11:21" x14ac:dyDescent="0.15">
      <c r="K67" s="30"/>
      <c r="L67" s="30"/>
      <c r="M67" s="30"/>
      <c r="N67">
        <v>65</v>
      </c>
      <c r="O67" t="s">
        <v>166</v>
      </c>
      <c r="P67" t="s">
        <v>87</v>
      </c>
      <c r="U67" s="30"/>
    </row>
    <row r="68" spans="11:21" x14ac:dyDescent="0.15">
      <c r="K68" s="30"/>
      <c r="L68" s="30"/>
      <c r="M68" s="30"/>
      <c r="N68">
        <v>66</v>
      </c>
      <c r="O68" t="s">
        <v>167</v>
      </c>
      <c r="P68" t="s">
        <v>87</v>
      </c>
    </row>
    <row r="69" spans="11:21" x14ac:dyDescent="0.15">
      <c r="N69">
        <v>67</v>
      </c>
      <c r="O69" t="s">
        <v>168</v>
      </c>
      <c r="P69" t="s">
        <v>86</v>
      </c>
    </row>
    <row r="70" spans="11:21" x14ac:dyDescent="0.15">
      <c r="K70" s="30"/>
      <c r="L70" s="30"/>
      <c r="M70" s="30"/>
      <c r="N70">
        <v>68</v>
      </c>
      <c r="O70" t="s">
        <v>169</v>
      </c>
      <c r="P70" t="s">
        <v>86</v>
      </c>
      <c r="U70" s="30"/>
    </row>
    <row r="71" spans="11:21" x14ac:dyDescent="0.15">
      <c r="K71" s="30"/>
      <c r="L71" s="30"/>
      <c r="M71" s="30"/>
      <c r="N71">
        <v>69</v>
      </c>
      <c r="O71" t="e">
        <v>#VALUE!</v>
      </c>
      <c r="P71" t="s">
        <v>207</v>
      </c>
    </row>
    <row r="72" spans="11:21" x14ac:dyDescent="0.15">
      <c r="N72">
        <v>70</v>
      </c>
      <c r="O72" t="s">
        <v>170</v>
      </c>
      <c r="P72" t="s">
        <v>205</v>
      </c>
    </row>
    <row r="73" spans="11:21" x14ac:dyDescent="0.15">
      <c r="N73">
        <v>71</v>
      </c>
      <c r="O73" s="30" t="s">
        <v>171</v>
      </c>
      <c r="P73" t="s">
        <v>205</v>
      </c>
    </row>
    <row r="74" spans="11:21" x14ac:dyDescent="0.15">
      <c r="K74" s="30"/>
      <c r="L74" s="30"/>
      <c r="M74" s="30"/>
      <c r="N74">
        <v>72</v>
      </c>
      <c r="O74" t="s">
        <v>172</v>
      </c>
      <c r="P74" t="s">
        <v>94</v>
      </c>
      <c r="U74" s="30"/>
    </row>
    <row r="75" spans="11:21" x14ac:dyDescent="0.15">
      <c r="N75">
        <v>73</v>
      </c>
      <c r="O75" s="30" t="s">
        <v>173</v>
      </c>
      <c r="P75" t="s">
        <v>200</v>
      </c>
      <c r="U75" s="30"/>
    </row>
    <row r="76" spans="11:21" x14ac:dyDescent="0.15">
      <c r="N76">
        <v>74</v>
      </c>
      <c r="O76" t="s">
        <v>174</v>
      </c>
      <c r="P76" t="s">
        <v>200</v>
      </c>
    </row>
    <row r="77" spans="11:21" x14ac:dyDescent="0.15">
      <c r="N77">
        <v>75</v>
      </c>
      <c r="O77" s="30" t="e">
        <v>#VALUE!</v>
      </c>
      <c r="P77" t="s">
        <v>101</v>
      </c>
      <c r="U77" s="30"/>
    </row>
    <row r="78" spans="11:21" x14ac:dyDescent="0.15">
      <c r="K78" s="30"/>
      <c r="L78" s="30"/>
      <c r="M78" s="30"/>
      <c r="N78">
        <v>76</v>
      </c>
      <c r="O78" t="s">
        <v>175</v>
      </c>
      <c r="P78" t="s">
        <v>88</v>
      </c>
    </row>
    <row r="79" spans="11:21" x14ac:dyDescent="0.15">
      <c r="K79" s="30"/>
      <c r="L79" s="30"/>
      <c r="M79" s="30"/>
      <c r="N79">
        <v>77</v>
      </c>
      <c r="O79" t="s">
        <v>176</v>
      </c>
      <c r="P79" t="s">
        <v>208</v>
      </c>
    </row>
    <row r="80" spans="11:21" x14ac:dyDescent="0.15">
      <c r="N80">
        <v>78</v>
      </c>
      <c r="O80" t="s">
        <v>177</v>
      </c>
      <c r="P80" t="s">
        <v>208</v>
      </c>
      <c r="U80" s="30"/>
    </row>
    <row r="81" spans="11:21" x14ac:dyDescent="0.15">
      <c r="K81" s="30"/>
      <c r="L81" s="30"/>
      <c r="M81" s="30"/>
      <c r="N81">
        <v>79</v>
      </c>
      <c r="O81" t="s">
        <v>178</v>
      </c>
      <c r="P81" t="s">
        <v>203</v>
      </c>
      <c r="U81" s="30"/>
    </row>
    <row r="82" spans="11:21" x14ac:dyDescent="0.15">
      <c r="N82">
        <v>80</v>
      </c>
      <c r="O82" t="s">
        <v>179</v>
      </c>
      <c r="P82" s="30" t="s">
        <v>201</v>
      </c>
      <c r="U82" s="30"/>
    </row>
    <row r="83" spans="11:21" x14ac:dyDescent="0.15">
      <c r="N83">
        <v>81</v>
      </c>
      <c r="O83" t="s">
        <v>180</v>
      </c>
      <c r="P83" t="s">
        <v>87</v>
      </c>
    </row>
    <row r="84" spans="11:21" x14ac:dyDescent="0.15">
      <c r="K84" s="30"/>
      <c r="L84" s="30"/>
      <c r="M84" s="30"/>
      <c r="N84">
        <v>82</v>
      </c>
      <c r="O84" t="s">
        <v>181</v>
      </c>
      <c r="P84" t="s">
        <v>87</v>
      </c>
    </row>
    <row r="85" spans="11:21" x14ac:dyDescent="0.15">
      <c r="K85" s="30"/>
      <c r="L85" s="30"/>
      <c r="M85" s="30"/>
      <c r="N85">
        <v>83</v>
      </c>
      <c r="O85" t="s">
        <v>182</v>
      </c>
      <c r="P85" s="30" t="s">
        <v>202</v>
      </c>
    </row>
    <row r="86" spans="11:21" x14ac:dyDescent="0.15">
      <c r="K86" s="30"/>
      <c r="L86" s="30"/>
      <c r="M86" s="30"/>
      <c r="N86">
        <v>84</v>
      </c>
      <c r="O86" t="s">
        <v>183</v>
      </c>
      <c r="P86" s="30" t="s">
        <v>202</v>
      </c>
    </row>
    <row r="87" spans="11:21" x14ac:dyDescent="0.15">
      <c r="N87">
        <v>85</v>
      </c>
      <c r="O87" t="s">
        <v>184</v>
      </c>
      <c r="P87" t="s">
        <v>94</v>
      </c>
    </row>
    <row r="88" spans="11:21" x14ac:dyDescent="0.15">
      <c r="N88">
        <v>86</v>
      </c>
      <c r="O88" t="s">
        <v>93</v>
      </c>
      <c r="P88" s="30" t="s">
        <v>203</v>
      </c>
    </row>
    <row r="89" spans="11:21" x14ac:dyDescent="0.15">
      <c r="N89">
        <v>87</v>
      </c>
      <c r="O89" t="s">
        <v>185</v>
      </c>
      <c r="P89" s="30" t="s">
        <v>203</v>
      </c>
    </row>
    <row r="90" spans="11:21" x14ac:dyDescent="0.15">
      <c r="N90">
        <v>88</v>
      </c>
      <c r="O90" s="30" t="s">
        <v>186</v>
      </c>
      <c r="P90" t="s">
        <v>86</v>
      </c>
    </row>
    <row r="91" spans="11:21" x14ac:dyDescent="0.15">
      <c r="N91">
        <v>89</v>
      </c>
      <c r="O91" t="s">
        <v>187</v>
      </c>
      <c r="P91" t="s">
        <v>205</v>
      </c>
    </row>
    <row r="92" spans="11:21" x14ac:dyDescent="0.15">
      <c r="N92">
        <v>90</v>
      </c>
      <c r="O92" t="s">
        <v>188</v>
      </c>
      <c r="P92" t="s">
        <v>205</v>
      </c>
    </row>
    <row r="93" spans="11:21" x14ac:dyDescent="0.15">
      <c r="N93">
        <v>91</v>
      </c>
      <c r="O93" t="s">
        <v>189</v>
      </c>
      <c r="P93" t="s">
        <v>208</v>
      </c>
      <c r="U93" s="30"/>
    </row>
    <row r="94" spans="11:21" x14ac:dyDescent="0.15">
      <c r="K94" s="30"/>
      <c r="L94" s="30"/>
      <c r="M94" s="30"/>
      <c r="N94">
        <v>92</v>
      </c>
      <c r="O94" t="s">
        <v>190</v>
      </c>
      <c r="P94" t="s">
        <v>208</v>
      </c>
    </row>
    <row r="95" spans="11:21" x14ac:dyDescent="0.15">
      <c r="N95">
        <v>93</v>
      </c>
      <c r="O95" t="s">
        <v>191</v>
      </c>
      <c r="P95" t="s">
        <v>208</v>
      </c>
      <c r="S95" s="30"/>
    </row>
    <row r="96" spans="11:21" x14ac:dyDescent="0.15">
      <c r="N96">
        <v>94</v>
      </c>
      <c r="O96" t="s">
        <v>192</v>
      </c>
      <c r="P96" t="s">
        <v>208</v>
      </c>
    </row>
    <row r="97" spans="11:21" x14ac:dyDescent="0.15">
      <c r="N97">
        <v>95</v>
      </c>
      <c r="O97" t="s">
        <v>193</v>
      </c>
      <c r="P97" t="s">
        <v>208</v>
      </c>
    </row>
    <row r="98" spans="11:21" x14ac:dyDescent="0.15">
      <c r="N98">
        <v>971</v>
      </c>
      <c r="O98" t="s">
        <v>97</v>
      </c>
      <c r="P98" t="s">
        <v>97</v>
      </c>
    </row>
    <row r="99" spans="11:21" x14ac:dyDescent="0.15">
      <c r="N99">
        <v>972</v>
      </c>
      <c r="O99" t="s">
        <v>98</v>
      </c>
      <c r="P99" s="30" t="s">
        <v>98</v>
      </c>
    </row>
    <row r="100" spans="11:21" x14ac:dyDescent="0.15">
      <c r="N100">
        <v>973</v>
      </c>
      <c r="O100" t="s">
        <v>99</v>
      </c>
      <c r="P100" t="s">
        <v>99</v>
      </c>
      <c r="U100" s="30"/>
    </row>
    <row r="101" spans="11:21" x14ac:dyDescent="0.15">
      <c r="K101" s="30"/>
      <c r="L101" s="30"/>
      <c r="M101" s="30"/>
      <c r="N101">
        <v>974</v>
      </c>
      <c r="O101" s="30" t="s">
        <v>100</v>
      </c>
      <c r="P101" t="s">
        <v>100</v>
      </c>
      <c r="U101" s="30"/>
    </row>
    <row r="102" spans="11:21" x14ac:dyDescent="0.15">
      <c r="K102" t="s">
        <v>96</v>
      </c>
      <c r="N102">
        <v>976</v>
      </c>
      <c r="O102" t="s">
        <v>194</v>
      </c>
      <c r="P102" t="s">
        <v>194</v>
      </c>
    </row>
    <row r="103" spans="11:21" x14ac:dyDescent="0.15">
      <c r="K103" s="30"/>
      <c r="L103" s="30"/>
      <c r="M103" s="30"/>
      <c r="N103" s="33" t="s">
        <v>215</v>
      </c>
      <c r="O103" t="s">
        <v>102</v>
      </c>
      <c r="P103" t="s">
        <v>200</v>
      </c>
    </row>
    <row r="104" spans="11:21" x14ac:dyDescent="0.15">
      <c r="N104" s="33" t="s">
        <v>216</v>
      </c>
      <c r="O104" t="s">
        <v>103</v>
      </c>
      <c r="P104" t="s">
        <v>201</v>
      </c>
    </row>
    <row r="105" spans="11:21" x14ac:dyDescent="0.15">
      <c r="K105" s="30"/>
      <c r="L105" s="30"/>
      <c r="M105" s="30"/>
      <c r="N105" s="33" t="s">
        <v>217</v>
      </c>
      <c r="O105" t="s">
        <v>104</v>
      </c>
      <c r="P105" s="30" t="s">
        <v>200</v>
      </c>
    </row>
    <row r="106" spans="11:21" x14ac:dyDescent="0.15">
      <c r="N106" s="33" t="s">
        <v>218</v>
      </c>
      <c r="O106" t="s">
        <v>105</v>
      </c>
      <c r="P106" t="s">
        <v>202</v>
      </c>
    </row>
    <row r="107" spans="11:21" x14ac:dyDescent="0.15">
      <c r="K107" s="30"/>
      <c r="L107" s="30"/>
      <c r="M107" s="30"/>
      <c r="N107" s="33" t="s">
        <v>219</v>
      </c>
      <c r="O107" t="s">
        <v>106</v>
      </c>
      <c r="P107" t="s">
        <v>202</v>
      </c>
    </row>
    <row r="108" spans="11:21" x14ac:dyDescent="0.15">
      <c r="N108" s="33" t="s">
        <v>220</v>
      </c>
      <c r="O108" t="s">
        <v>107</v>
      </c>
      <c r="P108" t="s">
        <v>202</v>
      </c>
    </row>
    <row r="109" spans="11:21" x14ac:dyDescent="0.15">
      <c r="N109" s="33" t="s">
        <v>221</v>
      </c>
      <c r="O109" t="s">
        <v>108</v>
      </c>
      <c r="P109" s="30" t="s">
        <v>200</v>
      </c>
    </row>
    <row r="110" spans="11:21" x14ac:dyDescent="0.15">
      <c r="K110" s="30"/>
      <c r="L110" s="30"/>
      <c r="M110" s="30"/>
      <c r="N110" s="33" t="s">
        <v>222</v>
      </c>
      <c r="O110" t="s">
        <v>109</v>
      </c>
      <c r="P110" t="s">
        <v>86</v>
      </c>
    </row>
    <row r="111" spans="11:21" x14ac:dyDescent="0.15">
      <c r="N111" s="33" t="s">
        <v>223</v>
      </c>
      <c r="O111" t="s">
        <v>110</v>
      </c>
      <c r="P111" s="30" t="s">
        <v>87</v>
      </c>
      <c r="S111" s="30"/>
    </row>
    <row r="114" spans="11:16" x14ac:dyDescent="0.15">
      <c r="K114" s="30"/>
      <c r="L114" s="30"/>
      <c r="M114" s="30"/>
      <c r="P114" s="30"/>
    </row>
    <row r="117" spans="11:16" x14ac:dyDescent="0.15">
      <c r="K117" s="30"/>
      <c r="L117" s="30"/>
      <c r="M117" s="30"/>
      <c r="P117" s="30"/>
    </row>
    <row r="120" spans="11:16" x14ac:dyDescent="0.15">
      <c r="K120" s="30"/>
      <c r="L120" s="30"/>
      <c r="M120" s="30"/>
      <c r="P120" s="30"/>
    </row>
    <row r="122" spans="11:16" x14ac:dyDescent="0.15">
      <c r="O122" s="30"/>
    </row>
    <row r="124" spans="11:16" x14ac:dyDescent="0.15">
      <c r="K124" s="30"/>
      <c r="L124" s="30"/>
      <c r="M124" s="30"/>
      <c r="P124" s="30"/>
    </row>
    <row r="127" spans="11:16" x14ac:dyDescent="0.15">
      <c r="K127" s="30"/>
      <c r="L127" s="30"/>
      <c r="M127" s="30"/>
      <c r="P127" s="30"/>
    </row>
    <row r="129" spans="11:16" x14ac:dyDescent="0.15">
      <c r="O129" s="30"/>
    </row>
    <row r="131" spans="11:16" x14ac:dyDescent="0.15">
      <c r="K131" s="30"/>
      <c r="L131" s="30"/>
      <c r="M131" s="30"/>
      <c r="P131" s="30"/>
    </row>
    <row r="135" spans="11:16" x14ac:dyDescent="0.15">
      <c r="K135" s="30"/>
      <c r="L135" s="30"/>
      <c r="M135" s="30"/>
      <c r="P135" s="30"/>
    </row>
    <row r="138" spans="11:16" x14ac:dyDescent="0.15">
      <c r="K138" s="30"/>
      <c r="L138" s="30"/>
      <c r="M138" s="30"/>
      <c r="P138" s="30"/>
    </row>
    <row r="143" spans="11:16" x14ac:dyDescent="0.15">
      <c r="K143" s="30"/>
      <c r="L143" s="30"/>
      <c r="M143" s="30"/>
      <c r="P143" s="30"/>
    </row>
    <row r="146" spans="11:16" x14ac:dyDescent="0.15">
      <c r="O146" s="30"/>
    </row>
    <row r="148" spans="11:16" x14ac:dyDescent="0.15">
      <c r="K148" s="30"/>
      <c r="L148" s="30"/>
      <c r="M148" s="30"/>
      <c r="P148" s="30"/>
    </row>
    <row r="154" spans="11:16" x14ac:dyDescent="0.15">
      <c r="K154" s="30"/>
      <c r="L154" s="30"/>
      <c r="M154" s="30"/>
      <c r="P154" s="30"/>
    </row>
    <row r="158" spans="11:16" x14ac:dyDescent="0.15">
      <c r="K158" s="30"/>
      <c r="L158" s="30"/>
      <c r="M158" s="30"/>
      <c r="P158" s="30"/>
    </row>
    <row r="160" spans="11:16" x14ac:dyDescent="0.15">
      <c r="K160" s="30"/>
      <c r="L160" s="30"/>
      <c r="M160" s="30"/>
      <c r="P160" s="30"/>
    </row>
    <row r="162" spans="11:18" x14ac:dyDescent="0.15">
      <c r="K162" s="30"/>
      <c r="L162" s="30"/>
      <c r="M162" s="30"/>
      <c r="P162" s="30"/>
    </row>
    <row r="164" spans="11:18" x14ac:dyDescent="0.15">
      <c r="O164" s="30"/>
    </row>
    <row r="168" spans="11:18" x14ac:dyDescent="0.15">
      <c r="K168" s="30"/>
      <c r="L168" s="30"/>
      <c r="M168" s="30"/>
      <c r="P168" s="30"/>
    </row>
    <row r="171" spans="11:18" x14ac:dyDescent="0.15">
      <c r="O171" s="30"/>
    </row>
    <row r="174" spans="11:18" x14ac:dyDescent="0.15">
      <c r="R174" s="30"/>
    </row>
    <row r="177" spans="11:19" x14ac:dyDescent="0.15">
      <c r="S177" s="30"/>
    </row>
    <row r="181" spans="11:19" x14ac:dyDescent="0.15">
      <c r="O181" s="30"/>
    </row>
    <row r="183" spans="11:19" x14ac:dyDescent="0.15">
      <c r="K183" s="30"/>
      <c r="L183" s="30"/>
      <c r="M183" s="30"/>
      <c r="P183" s="30"/>
    </row>
    <row r="185" spans="11:19" x14ac:dyDescent="0.15">
      <c r="K185" s="30"/>
      <c r="L185" s="30"/>
      <c r="M185" s="30"/>
      <c r="P185" s="30"/>
    </row>
    <row r="188" spans="11:19" x14ac:dyDescent="0.15">
      <c r="O188" s="30"/>
    </row>
    <row r="193" spans="11:19" x14ac:dyDescent="0.15">
      <c r="K193" s="30"/>
      <c r="L193" s="30"/>
      <c r="M193" s="30"/>
      <c r="P193" s="30"/>
    </row>
    <row r="197" spans="11:19" x14ac:dyDescent="0.15">
      <c r="K197" s="30"/>
      <c r="L197" s="30"/>
      <c r="M197" s="30"/>
      <c r="P197" s="30"/>
    </row>
    <row r="200" spans="11:19" x14ac:dyDescent="0.15">
      <c r="O200" s="30"/>
    </row>
    <row r="202" spans="11:19" x14ac:dyDescent="0.15">
      <c r="K202" s="30"/>
      <c r="L202" s="30"/>
      <c r="M202" s="30"/>
      <c r="P202" s="30"/>
    </row>
    <row r="205" spans="11:19" x14ac:dyDescent="0.15">
      <c r="K205" s="30"/>
      <c r="L205" s="30"/>
      <c r="M205" s="30"/>
      <c r="P205" s="30"/>
    </row>
    <row r="206" spans="11:19" x14ac:dyDescent="0.15">
      <c r="S206" s="30"/>
    </row>
    <row r="207" spans="11:19" x14ac:dyDescent="0.15">
      <c r="R207" s="30"/>
    </row>
    <row r="209" spans="11:16" x14ac:dyDescent="0.15">
      <c r="K209" s="30"/>
      <c r="L209" s="30"/>
      <c r="M209" s="30"/>
      <c r="P209" s="30"/>
    </row>
    <row r="211" spans="11:16" x14ac:dyDescent="0.15">
      <c r="O211" s="30"/>
    </row>
    <row r="213" spans="11:16" x14ac:dyDescent="0.15">
      <c r="K213" s="30"/>
      <c r="L213" s="30"/>
      <c r="M213" s="30"/>
      <c r="P213" s="30"/>
    </row>
    <row r="215" spans="11:16" x14ac:dyDescent="0.15">
      <c r="K215" s="30"/>
      <c r="L215" s="30"/>
      <c r="M215" s="30"/>
      <c r="P215" s="30"/>
    </row>
    <row r="217" spans="11:16" x14ac:dyDescent="0.15">
      <c r="O217" s="30"/>
    </row>
    <row r="219" spans="11:16" x14ac:dyDescent="0.15">
      <c r="K219" s="30"/>
      <c r="L219" s="30"/>
      <c r="M219" s="30"/>
      <c r="P219" s="30"/>
    </row>
    <row r="221" spans="11:16" x14ac:dyDescent="0.15">
      <c r="K221" s="30"/>
      <c r="L221" s="30"/>
      <c r="M221" s="30"/>
      <c r="P221" s="30"/>
    </row>
    <row r="224" spans="11:16" x14ac:dyDescent="0.15">
      <c r="K224" s="30"/>
      <c r="L224" s="30"/>
      <c r="M224" s="30"/>
      <c r="P224" s="30"/>
    </row>
    <row r="235" spans="11:19" x14ac:dyDescent="0.15">
      <c r="N235" s="30"/>
    </row>
    <row r="236" spans="11:19" x14ac:dyDescent="0.15">
      <c r="S236" s="30"/>
    </row>
    <row r="239" spans="11:19" x14ac:dyDescent="0.15">
      <c r="K239" s="30"/>
      <c r="L239" s="30"/>
      <c r="M239" s="30"/>
      <c r="P239" s="30"/>
    </row>
    <row r="240" spans="11:19" x14ac:dyDescent="0.15">
      <c r="S240" s="30"/>
    </row>
    <row r="243" spans="11:16" x14ac:dyDescent="0.15">
      <c r="K243" s="30"/>
      <c r="L243" s="30"/>
      <c r="M243" s="30"/>
      <c r="P243" s="30"/>
    </row>
  </sheetData>
  <sortState ref="U1:V102">
    <sortCondition ref="U1:U102"/>
  </sortState>
  <mergeCells count="1">
    <mergeCell ref="N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ENTREES BDD</vt:lpstr>
      <vt:lpstr>C.A par semaine</vt:lpstr>
      <vt:lpstr>C.A par mois</vt:lpstr>
      <vt:lpstr>Suivi Départements</vt:lpstr>
      <vt:lpstr>DEPOT TP</vt:lpstr>
      <vt:lpstr>Dpt BDD</vt:lpstr>
      <vt:lpstr>BDD</vt:lpstr>
    </vt:vector>
  </TitlesOfParts>
  <Company>IKEA IT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AGIER</dc:creator>
  <cp:lastModifiedBy>patrice phishert</cp:lastModifiedBy>
  <cp:lastPrinted>2017-12-09T08:59:14Z</cp:lastPrinted>
  <dcterms:created xsi:type="dcterms:W3CDTF">2017-10-28T19:45:12Z</dcterms:created>
  <dcterms:modified xsi:type="dcterms:W3CDTF">2018-01-23T08:01:46Z</dcterms:modified>
</cp:coreProperties>
</file>